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am.riggs\Documents\Python\ECP_addon\data\"/>
    </mc:Choice>
  </mc:AlternateContent>
  <xr:revisionPtr revIDLastSave="0" documentId="13_ncr:1_{A20AE42D-CA78-4723-8CB1-2060364E2A32}" xr6:coauthVersionLast="36" xr6:coauthVersionMax="36" xr10:uidLastSave="{00000000-0000-0000-0000-000000000000}"/>
  <bookViews>
    <workbookView xWindow="-120" yWindow="-120" windowWidth="29040" windowHeight="15840" activeTab="1" xr2:uid="{00000000-000D-0000-FFFF-FFFF00000000}"/>
  </bookViews>
  <sheets>
    <sheet name="old_Tools" sheetId="45" r:id="rId1"/>
    <sheet name="Tools" sheetId="47" r:id="rId2"/>
    <sheet name="ToolHoldersDef" sheetId="28" r:id="rId3"/>
    <sheet name="ToolShapesDef" sheetId="44" r:id="rId4"/>
    <sheet name="Holders" sheetId="38" r:id="rId5"/>
    <sheet name="Shapes" sheetId="46" r:id="rId6"/>
    <sheet name="PG_OHL" sheetId="29" r:id="rId7"/>
    <sheet name="ER_OHL" sheetId="30" r:id="rId8"/>
    <sheet name="Soflex" sheetId="33" r:id="rId9"/>
    <sheet name="Milling" sheetId="35" r:id="rId10"/>
    <sheet name="Drilling" sheetId="39" r:id="rId11"/>
    <sheet name="Milling_rules" sheetId="34" r:id="rId12"/>
    <sheet name="Drilling_rules" sheetId="40" r:id="rId13"/>
    <sheet name="Soflex_RFID_rules" sheetId="27" r:id="rId14"/>
    <sheet name="BA S-F" sheetId="3" r:id="rId15"/>
    <sheet name="BU S-F" sheetId="4" r:id="rId16"/>
    <sheet name="CD S-F" sheetId="5" r:id="rId17"/>
    <sheet name="CM S-F" sheetId="6" r:id="rId18"/>
    <sheet name="CR S-F" sheetId="7" r:id="rId19"/>
    <sheet name="CS S-F" sheetId="13" r:id="rId20"/>
    <sheet name="CT S-F" sheetId="14" r:id="rId21"/>
    <sheet name="DA S-F" sheetId="15" r:id="rId22"/>
    <sheet name="DCT S-F" sheetId="12" r:id="rId23"/>
    <sheet name="DRC S-F" sheetId="11" r:id="rId24"/>
    <sheet name="DRH S-F" sheetId="10" r:id="rId25"/>
    <sheet name="DRT S-F" sheetId="8" r:id="rId26"/>
    <sheet name="DT S-F" sheetId="16" r:id="rId27"/>
    <sheet name="EM S-F" sheetId="17" r:id="rId28"/>
    <sheet name="FM S-F" sheetId="18" r:id="rId29"/>
    <sheet name="KC S-F" sheetId="19" r:id="rId30"/>
    <sheet name="LP S-F" sheetId="20" r:id="rId31"/>
    <sheet name="RM S-F" sheetId="21" r:id="rId32"/>
    <sheet name="RT S-F" sheetId="22" r:id="rId33"/>
    <sheet name="SD S-F" sheetId="23" r:id="rId34"/>
    <sheet name="SS S-F" sheetId="24" r:id="rId35"/>
    <sheet name="TE S-F" sheetId="25" r:id="rId36"/>
    <sheet name="TM S-F" sheetId="26" r:id="rId37"/>
  </sheets>
  <definedNames>
    <definedName name="_xlnm._FilterDatabase" localSheetId="3" hidden="1">ToolShapesDef!$A$1:$Q$134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A1334" i="45" l="1"/>
  <c r="R1334" i="45"/>
  <c r="V1334" i="45"/>
  <c r="U1334" i="45"/>
  <c r="N1334" i="45"/>
  <c r="M1334" i="45"/>
  <c r="K1334" i="45"/>
  <c r="BI1334" i="45"/>
  <c r="K1333" i="45" l="1"/>
  <c r="R1333" i="45" l="1"/>
  <c r="R1332" i="45"/>
  <c r="R1331" i="45"/>
  <c r="R1330" i="45"/>
  <c r="BI1333" i="45"/>
  <c r="BI1332" i="45" l="1"/>
  <c r="BI1331" i="45"/>
  <c r="BI1330" i="45"/>
  <c r="BI1329" i="45"/>
  <c r="BI1328" i="45"/>
  <c r="BI1327" i="45"/>
  <c r="BI1326" i="45"/>
  <c r="BI1325" i="45"/>
  <c r="BI1324" i="45"/>
  <c r="BI1323" i="45"/>
  <c r="BI1322" i="45"/>
  <c r="BI1321" i="45"/>
  <c r="BI1320" i="45"/>
  <c r="BI1319" i="45"/>
  <c r="BI1318" i="45"/>
  <c r="BI1317" i="45"/>
  <c r="BI1316" i="45"/>
  <c r="BI1315" i="45"/>
  <c r="BI1314" i="45"/>
  <c r="BI1313" i="45"/>
  <c r="BI1312" i="45"/>
  <c r="BI1311" i="45"/>
  <c r="BI1310" i="45"/>
  <c r="BI1309" i="45"/>
  <c r="BI1308" i="45"/>
  <c r="BI1307" i="45"/>
  <c r="BI1306" i="45"/>
  <c r="BI1305" i="45"/>
  <c r="BI1304" i="45"/>
  <c r="BI1303" i="45"/>
  <c r="BI1302" i="45"/>
  <c r="BI1301" i="45"/>
  <c r="BI1300" i="45"/>
  <c r="BI1299" i="45"/>
  <c r="BI1298" i="45"/>
  <c r="BI1297" i="45"/>
  <c r="BI1296" i="45"/>
  <c r="BI1295" i="45"/>
  <c r="BI1294" i="45"/>
  <c r="BI1293" i="45"/>
  <c r="BI1292" i="45"/>
  <c r="BI1291" i="45"/>
  <c r="BI1290" i="45"/>
  <c r="BI1289" i="45"/>
  <c r="BI1288" i="45"/>
  <c r="BI1287" i="45"/>
  <c r="BI1286" i="45"/>
  <c r="BI1285" i="45"/>
  <c r="BI1284" i="45"/>
  <c r="BI1283" i="45"/>
  <c r="BI1282" i="45"/>
  <c r="BI1281" i="45"/>
  <c r="BI1280" i="45"/>
  <c r="BI1279" i="45"/>
  <c r="BI1278" i="45"/>
  <c r="BI1277" i="45"/>
  <c r="BI1276" i="45"/>
  <c r="BI1275" i="45"/>
  <c r="BI1274" i="45"/>
  <c r="BI1273" i="45"/>
  <c r="BI1272" i="45"/>
  <c r="BI1271" i="45"/>
  <c r="BI1270" i="45"/>
  <c r="BI1269" i="45"/>
  <c r="BI1268" i="45"/>
  <c r="BI1267" i="45"/>
  <c r="BI1266" i="45"/>
  <c r="BI1265" i="45"/>
  <c r="BI1232" i="45"/>
  <c r="BI1231" i="45"/>
  <c r="BI1230" i="45"/>
  <c r="BI1229" i="45"/>
  <c r="BI1228" i="45"/>
  <c r="BI1227" i="45"/>
  <c r="BI1226" i="45"/>
  <c r="BI1225" i="45"/>
  <c r="BI1224" i="45"/>
  <c r="BI1223" i="45"/>
  <c r="BI1222" i="45"/>
  <c r="BI1221" i="45"/>
  <c r="BI1220" i="45"/>
  <c r="BI1219" i="45"/>
  <c r="BI1218" i="45"/>
  <c r="BI1217" i="45"/>
  <c r="BI1216" i="45"/>
  <c r="BI1215" i="45"/>
  <c r="BI1214" i="45"/>
  <c r="BI1213" i="45"/>
  <c r="BI1212" i="45"/>
  <c r="BI1211" i="45"/>
  <c r="BI1210" i="45"/>
  <c r="BI1209" i="45"/>
  <c r="BI1208" i="45"/>
  <c r="BI1207" i="45"/>
  <c r="BI1206" i="45"/>
  <c r="BI1205" i="45"/>
  <c r="BI1204" i="45"/>
  <c r="BI1203" i="45"/>
  <c r="BI1202" i="45"/>
  <c r="BI1201" i="45"/>
  <c r="BI1200" i="45"/>
  <c r="BI1199" i="45"/>
  <c r="BI1198" i="45"/>
  <c r="BI1197" i="45"/>
  <c r="BI1196" i="45"/>
  <c r="BI1195" i="45"/>
  <c r="BI1194" i="45"/>
  <c r="BI1193" i="45"/>
  <c r="BI1192" i="45"/>
  <c r="BI1191" i="45"/>
  <c r="BI1190" i="45"/>
  <c r="BI1189" i="45"/>
  <c r="BI1188" i="45"/>
  <c r="BI1187" i="45"/>
  <c r="BI1186" i="45"/>
  <c r="BI1185" i="45"/>
  <c r="BI1184" i="45"/>
  <c r="BI1183" i="45"/>
  <c r="BI1182" i="45"/>
  <c r="BI1181" i="45"/>
  <c r="BI1180" i="45"/>
  <c r="BI1179" i="45"/>
  <c r="BI1178" i="45"/>
  <c r="BI1177" i="45"/>
  <c r="BI1176" i="45"/>
  <c r="BI1175" i="45"/>
  <c r="BI1174" i="45"/>
  <c r="BI1173" i="45"/>
  <c r="BI1172" i="45"/>
  <c r="BI1171" i="45"/>
  <c r="BI1170" i="45"/>
  <c r="BI1169" i="45"/>
  <c r="BI1168" i="45"/>
  <c r="BI1167" i="45"/>
  <c r="BI1166" i="45"/>
  <c r="BI1165" i="45"/>
  <c r="BI1164" i="45"/>
  <c r="BI1163" i="45"/>
  <c r="BI1162" i="45"/>
  <c r="BI1161" i="45"/>
  <c r="BI1160" i="45"/>
  <c r="BI1159" i="45"/>
  <c r="BI1158" i="45"/>
  <c r="BI1157" i="45"/>
  <c r="BI1156" i="45"/>
  <c r="BI1155" i="45"/>
  <c r="BI1154" i="45"/>
  <c r="BI1153" i="45"/>
  <c r="BI1152" i="45"/>
  <c r="BI1151" i="45"/>
  <c r="BI1150" i="45"/>
  <c r="BI1149" i="45"/>
  <c r="BI1148" i="45"/>
  <c r="BI1147" i="45"/>
  <c r="BI1146" i="45"/>
  <c r="BI1145" i="45"/>
  <c r="BI1144" i="45"/>
  <c r="BI1143" i="45"/>
  <c r="BI1142" i="45"/>
  <c r="BI1141" i="45"/>
  <c r="BI1140" i="45"/>
  <c r="BI1139" i="45"/>
  <c r="BI1138" i="45"/>
  <c r="BI1137" i="45"/>
  <c r="BI1136" i="45"/>
  <c r="BI1135" i="45"/>
  <c r="BI1134" i="45"/>
  <c r="BI1133" i="45"/>
  <c r="BI1132" i="45"/>
  <c r="BI1131" i="45"/>
  <c r="BI1130" i="45"/>
  <c r="BI1129" i="45"/>
  <c r="BI1128" i="45"/>
  <c r="BI1127" i="45"/>
  <c r="BI1126" i="45"/>
  <c r="BI1125" i="45"/>
  <c r="BI1124" i="45"/>
  <c r="BI1123" i="45"/>
  <c r="BI1122" i="45"/>
  <c r="BI1121" i="45"/>
  <c r="BI1120" i="45"/>
  <c r="BI1119" i="45"/>
  <c r="BI1118" i="45"/>
  <c r="BI1117" i="45"/>
  <c r="BI1116" i="45"/>
  <c r="BI1115" i="45"/>
  <c r="BI1114" i="45"/>
  <c r="BI1113" i="45"/>
  <c r="BI1112" i="45"/>
  <c r="BI1111" i="45"/>
  <c r="BI1110" i="45"/>
  <c r="BI1109" i="45"/>
  <c r="BI1108" i="45"/>
  <c r="BI1107" i="45"/>
  <c r="BI1106" i="45"/>
  <c r="BI1105" i="45"/>
  <c r="BI1104" i="45"/>
  <c r="BI1103" i="45"/>
  <c r="BI1102" i="45"/>
  <c r="BI1101" i="45"/>
  <c r="BI1100" i="45"/>
  <c r="BI1099" i="45"/>
  <c r="BI1098" i="45"/>
  <c r="BI1097" i="45"/>
  <c r="BI1096" i="45"/>
  <c r="BI1095" i="45"/>
  <c r="BI1094" i="45"/>
  <c r="BI1093" i="45"/>
  <c r="BI1092" i="45"/>
  <c r="BI1091" i="45"/>
  <c r="BI1090" i="45"/>
  <c r="BI1089" i="45"/>
  <c r="BI1088" i="45"/>
  <c r="BI1087" i="45"/>
  <c r="BI1086" i="45"/>
  <c r="BI1085" i="45"/>
  <c r="BI1084" i="45"/>
  <c r="BI1083" i="45"/>
  <c r="BI1082" i="45"/>
  <c r="BI1081" i="45"/>
  <c r="BI1080" i="45"/>
  <c r="BI1079" i="45"/>
  <c r="BI1078" i="45"/>
  <c r="BI1077" i="45"/>
  <c r="BI1076" i="45"/>
  <c r="BI1075" i="45"/>
  <c r="BI1074" i="45"/>
  <c r="BI1073" i="45"/>
  <c r="BI1072" i="45"/>
  <c r="BI1071" i="45"/>
  <c r="BI1070" i="45"/>
  <c r="BI1069" i="45"/>
  <c r="BI1068" i="45"/>
  <c r="BI1067" i="45"/>
  <c r="BI1066" i="45"/>
  <c r="BI1065" i="45"/>
  <c r="BI1064" i="45"/>
  <c r="BI1063" i="45"/>
  <c r="BI1062" i="45"/>
  <c r="BI1061" i="45"/>
  <c r="BI1060" i="45"/>
  <c r="BI1059" i="45"/>
  <c r="BI1058" i="45"/>
  <c r="BI1057" i="45"/>
  <c r="BI1056" i="45"/>
  <c r="BI1055" i="45"/>
  <c r="BI1054" i="45"/>
  <c r="BI1053" i="45"/>
  <c r="BI1052" i="45"/>
  <c r="BI1051" i="45"/>
  <c r="BI1050" i="45"/>
  <c r="BI1049" i="45"/>
  <c r="BI1048" i="45"/>
  <c r="BI1047" i="45"/>
  <c r="BI1046" i="45"/>
  <c r="BI1045" i="45"/>
  <c r="BI1044" i="45"/>
  <c r="BI1043" i="45"/>
  <c r="BI1042" i="45"/>
  <c r="BI1041" i="45"/>
  <c r="BI1040" i="45"/>
  <c r="BI1039" i="45"/>
  <c r="BI1038" i="45"/>
  <c r="BI1037" i="45"/>
  <c r="BI1036" i="45"/>
  <c r="BI1035" i="45"/>
  <c r="BI1034" i="45"/>
  <c r="BI1033" i="45"/>
  <c r="BI1032" i="45"/>
  <c r="BI1031" i="45"/>
  <c r="BI1030" i="45"/>
  <c r="BI1029" i="45"/>
  <c r="BI1028" i="45"/>
  <c r="BI1027" i="45"/>
  <c r="BI1026" i="45"/>
  <c r="BI1025" i="45"/>
  <c r="BI1024" i="45"/>
  <c r="BI1023" i="45"/>
  <c r="BI1022" i="45"/>
  <c r="BI1021" i="45"/>
  <c r="BI1020" i="45"/>
  <c r="BI1019" i="45"/>
  <c r="BI1018" i="45"/>
  <c r="BI1017" i="45"/>
  <c r="BI1016" i="45"/>
  <c r="BI1015" i="45"/>
  <c r="BI1014" i="45"/>
  <c r="BI1013" i="45"/>
  <c r="BI1012" i="45"/>
  <c r="BI1011" i="45"/>
  <c r="BI1010" i="45"/>
  <c r="BI1009" i="45"/>
  <c r="BI1008" i="45"/>
  <c r="BI1007" i="45"/>
  <c r="BI1006" i="45"/>
  <c r="BI1005" i="45"/>
  <c r="BI1004" i="45"/>
  <c r="BI1003" i="45"/>
  <c r="BI1002" i="45"/>
  <c r="BI1001" i="45"/>
  <c r="BI1000" i="45"/>
  <c r="BI999" i="45"/>
  <c r="BI998" i="45"/>
  <c r="BI997" i="45"/>
  <c r="BI996" i="45"/>
  <c r="BI995" i="45"/>
  <c r="BI994" i="45"/>
  <c r="BI993" i="45"/>
  <c r="BI992" i="45"/>
  <c r="BI991" i="45"/>
  <c r="BI990" i="45"/>
  <c r="BI989" i="45"/>
  <c r="BI988" i="45"/>
  <c r="BI987" i="45"/>
  <c r="BI986" i="45"/>
  <c r="BI985" i="45"/>
  <c r="BI984" i="45"/>
  <c r="BI983" i="45"/>
  <c r="BI982" i="45"/>
  <c r="BI981" i="45"/>
  <c r="BI980" i="45"/>
  <c r="BI979" i="45"/>
  <c r="BI978" i="45"/>
  <c r="BI977" i="45"/>
  <c r="BI976" i="45"/>
  <c r="BI975" i="45"/>
  <c r="BI974" i="45"/>
  <c r="BI973" i="45"/>
  <c r="BI972" i="45"/>
  <c r="BI971" i="45"/>
  <c r="BI970" i="45"/>
  <c r="BI969" i="45"/>
  <c r="BI968" i="45"/>
  <c r="BI967" i="45"/>
  <c r="BI966" i="45"/>
  <c r="BI965" i="45"/>
  <c r="BI964" i="45"/>
  <c r="BI963" i="45"/>
  <c r="BI962" i="45"/>
  <c r="BI961" i="45"/>
  <c r="BI960" i="45"/>
  <c r="BI959" i="45"/>
  <c r="BI958" i="45"/>
  <c r="BI957" i="45"/>
  <c r="BI956" i="45"/>
  <c r="BI955" i="45"/>
  <c r="BI954" i="45"/>
  <c r="BI953" i="45"/>
  <c r="BI952" i="45"/>
  <c r="BI951" i="45"/>
  <c r="BI950" i="45"/>
  <c r="BI949" i="45"/>
  <c r="BI948" i="45"/>
  <c r="BI947" i="45"/>
  <c r="BI946" i="45"/>
  <c r="BI945" i="45"/>
  <c r="BI944" i="45"/>
  <c r="BI943" i="45"/>
  <c r="BI942" i="45"/>
  <c r="BI941" i="45"/>
  <c r="BI940" i="45"/>
  <c r="BI939" i="45"/>
  <c r="BI938" i="45"/>
  <c r="BI937" i="45"/>
  <c r="BI936" i="45"/>
  <c r="BI935" i="45"/>
  <c r="BI934" i="45"/>
  <c r="BI933" i="45"/>
  <c r="BI932" i="45"/>
  <c r="BI931" i="45"/>
  <c r="BI930" i="45"/>
  <c r="BI929" i="45"/>
  <c r="BI928" i="45"/>
  <c r="BI927" i="45"/>
  <c r="BI926" i="45"/>
  <c r="BI925" i="45"/>
  <c r="BI924" i="45"/>
  <c r="BI923" i="45"/>
  <c r="BI922" i="45"/>
  <c r="BI921" i="45"/>
  <c r="BI920" i="45"/>
  <c r="BI919" i="45"/>
  <c r="BI918" i="45"/>
  <c r="BI917" i="45"/>
  <c r="BI916" i="45"/>
  <c r="BI915" i="45"/>
  <c r="BI914" i="45"/>
  <c r="BI913" i="45"/>
  <c r="BI912" i="45"/>
  <c r="BI911" i="45"/>
  <c r="BI910" i="45"/>
  <c r="BI909" i="45"/>
  <c r="BI908" i="45"/>
  <c r="BI907" i="45"/>
  <c r="BI906" i="45"/>
  <c r="BI905" i="45"/>
  <c r="BI904" i="45"/>
  <c r="BI903" i="45"/>
  <c r="BI902" i="45"/>
  <c r="BI901" i="45"/>
  <c r="BI900" i="45"/>
  <c r="BI899" i="45"/>
  <c r="BI898" i="45"/>
  <c r="BI897" i="45"/>
  <c r="BI896" i="45"/>
  <c r="BI895" i="45"/>
  <c r="BI894" i="45"/>
  <c r="BI893" i="45"/>
  <c r="BI892" i="45"/>
  <c r="BI891" i="45"/>
  <c r="BI890" i="45"/>
  <c r="BI889" i="45"/>
  <c r="BI888" i="45"/>
  <c r="BI887" i="45"/>
  <c r="BI886" i="45"/>
  <c r="BI885" i="45"/>
  <c r="BI884" i="45"/>
  <c r="BI883" i="45"/>
  <c r="BI882" i="45"/>
  <c r="BI881" i="45"/>
  <c r="BI880" i="45"/>
  <c r="BI879" i="45"/>
  <c r="BI878" i="45"/>
  <c r="BI877" i="45"/>
  <c r="BI876" i="45"/>
  <c r="BI875" i="45"/>
  <c r="BI874" i="45"/>
  <c r="BI873" i="45"/>
  <c r="BI872" i="45"/>
  <c r="BI871" i="45"/>
  <c r="BI870" i="45"/>
  <c r="BI869" i="45"/>
  <c r="BI868" i="45"/>
  <c r="BI867" i="45"/>
  <c r="BI866" i="45"/>
  <c r="BI865" i="45"/>
  <c r="BI864" i="45"/>
  <c r="BI863" i="45"/>
  <c r="BI862" i="45"/>
  <c r="BI861" i="45"/>
  <c r="BI860" i="45"/>
  <c r="BI859" i="45"/>
  <c r="BI858" i="45"/>
  <c r="BI857" i="45"/>
  <c r="BI856" i="45"/>
  <c r="BI855" i="45"/>
  <c r="BI854" i="45"/>
  <c r="BI853" i="45"/>
  <c r="BI852" i="45"/>
  <c r="BI851" i="45"/>
  <c r="BI850" i="45"/>
  <c r="BI849" i="45"/>
  <c r="BI848" i="45"/>
  <c r="BI847" i="45"/>
  <c r="BI846" i="45"/>
  <c r="BI845" i="45"/>
  <c r="BI844" i="45"/>
  <c r="BI843" i="45"/>
  <c r="BI842" i="45"/>
  <c r="BI841" i="45"/>
  <c r="BI840" i="45"/>
  <c r="BI839" i="45"/>
  <c r="BI838" i="45"/>
  <c r="BI837" i="45"/>
  <c r="BI836" i="45"/>
  <c r="BI835" i="45"/>
  <c r="BI834" i="45"/>
  <c r="BI833" i="45"/>
  <c r="BI832" i="45"/>
  <c r="BI831" i="45"/>
  <c r="BI830" i="45"/>
  <c r="BI829" i="45"/>
  <c r="BI828" i="45"/>
  <c r="BI827" i="45"/>
  <c r="BI826" i="45"/>
  <c r="BI825" i="45"/>
  <c r="BI824" i="45"/>
  <c r="BI823" i="45"/>
  <c r="BI822" i="45"/>
  <c r="BI821" i="45"/>
  <c r="BI820" i="45"/>
  <c r="BI819" i="45"/>
  <c r="BI818" i="45"/>
  <c r="BI817" i="45"/>
  <c r="BI816" i="45"/>
  <c r="BI815" i="45"/>
  <c r="BI814" i="45"/>
  <c r="BI813" i="45"/>
  <c r="BI812" i="45"/>
  <c r="BI811" i="45"/>
  <c r="BI810" i="45"/>
  <c r="BI809" i="45"/>
  <c r="BI808" i="45"/>
  <c r="BI807" i="45"/>
  <c r="BI806" i="45"/>
  <c r="BI805" i="45"/>
  <c r="BI804" i="45"/>
  <c r="BI803" i="45"/>
  <c r="BI802" i="45"/>
  <c r="BI801" i="45"/>
  <c r="BI800" i="45"/>
  <c r="BI799" i="45"/>
  <c r="BI798" i="45"/>
  <c r="BI797" i="45"/>
  <c r="BI796" i="45"/>
  <c r="BI795" i="45"/>
  <c r="BI794" i="45"/>
  <c r="BI793" i="45"/>
  <c r="BI792" i="45"/>
  <c r="BI791" i="45"/>
  <c r="BI790" i="45"/>
  <c r="BI789" i="45"/>
  <c r="BI788" i="45"/>
  <c r="BI787" i="45"/>
  <c r="BI786" i="45"/>
  <c r="BI785" i="45"/>
  <c r="BI784" i="45"/>
  <c r="BI783" i="45"/>
  <c r="BI782" i="45"/>
  <c r="BI781" i="45"/>
  <c r="BI780" i="45"/>
  <c r="BI779" i="45"/>
  <c r="BI778" i="45"/>
  <c r="BI777" i="45"/>
  <c r="BI776" i="45"/>
  <c r="BI775" i="45"/>
  <c r="BI774" i="45"/>
  <c r="BI773" i="45"/>
  <c r="BI772" i="45"/>
  <c r="BI771" i="45"/>
  <c r="BI770" i="45"/>
  <c r="BI769" i="45"/>
  <c r="BI768" i="45"/>
  <c r="BI767" i="45"/>
  <c r="BI766" i="45"/>
  <c r="BI765" i="45"/>
  <c r="BI764" i="45"/>
  <c r="BI763" i="45"/>
  <c r="BI762" i="45"/>
  <c r="BI761" i="45"/>
  <c r="BI760" i="45"/>
  <c r="BI759" i="45"/>
  <c r="BI758" i="45"/>
  <c r="BI757" i="45"/>
  <c r="BI756" i="45"/>
  <c r="BI755" i="45"/>
  <c r="BI754" i="45"/>
  <c r="BI753" i="45"/>
  <c r="BI752" i="45"/>
  <c r="BI751" i="45"/>
  <c r="BI750" i="45"/>
  <c r="BI749" i="45"/>
  <c r="BI748" i="45"/>
  <c r="BI747" i="45"/>
  <c r="BI746" i="45"/>
  <c r="BI745" i="45"/>
  <c r="BI744" i="45"/>
  <c r="BI743" i="45"/>
  <c r="BI742" i="45"/>
  <c r="BI741" i="45"/>
  <c r="BI740" i="45"/>
  <c r="BI739" i="45"/>
  <c r="BI738" i="45"/>
  <c r="BI737" i="45"/>
  <c r="BI736" i="45"/>
  <c r="BI735" i="45"/>
  <c r="BI734" i="45"/>
  <c r="BI733" i="45"/>
  <c r="BI732" i="45"/>
  <c r="BI731" i="45"/>
  <c r="BI730" i="45"/>
  <c r="BI729" i="45"/>
  <c r="BI728" i="45"/>
  <c r="BI727" i="45"/>
  <c r="BI726" i="45"/>
  <c r="BI725" i="45"/>
  <c r="BI724" i="45"/>
  <c r="BI723" i="45"/>
  <c r="BI722" i="45"/>
  <c r="BI721" i="45"/>
  <c r="BI720" i="45"/>
  <c r="BI719" i="45"/>
  <c r="BI718" i="45"/>
  <c r="BI717" i="45"/>
  <c r="BI716" i="45"/>
  <c r="BI715" i="45"/>
  <c r="BI714" i="45"/>
  <c r="BI713" i="45"/>
  <c r="BI712" i="45"/>
  <c r="BI711" i="45"/>
  <c r="BI710" i="45"/>
  <c r="BI709" i="45"/>
  <c r="BI708" i="45"/>
  <c r="BI707" i="45"/>
  <c r="BI706" i="45"/>
  <c r="BI705" i="45"/>
  <c r="BI704" i="45"/>
  <c r="BI703" i="45"/>
  <c r="BI702" i="45"/>
  <c r="BI701" i="45"/>
  <c r="BI700" i="45"/>
  <c r="BI699" i="45"/>
  <c r="BI698" i="45"/>
  <c r="BI697" i="45"/>
  <c r="BI696" i="45"/>
  <c r="BI695" i="45"/>
  <c r="BI694" i="45"/>
  <c r="BI693" i="45"/>
  <c r="BI692" i="45"/>
  <c r="BI691" i="45"/>
  <c r="BI690" i="45"/>
  <c r="BI689" i="45"/>
  <c r="BI688" i="45"/>
  <c r="BI687" i="45"/>
  <c r="BI686" i="45"/>
  <c r="BI685" i="45"/>
  <c r="BI684" i="45"/>
  <c r="BI683" i="45"/>
  <c r="BI682" i="45"/>
  <c r="BI681" i="45"/>
  <c r="BI680" i="45"/>
  <c r="BI679" i="45"/>
  <c r="BI678" i="45"/>
  <c r="BI677" i="45"/>
  <c r="BI676" i="45"/>
  <c r="BI675" i="45"/>
  <c r="BI674" i="45"/>
  <c r="BI673" i="45"/>
  <c r="BI672" i="45"/>
  <c r="BI671" i="45"/>
  <c r="BI670" i="45"/>
  <c r="BI669" i="45"/>
  <c r="BI668" i="45"/>
  <c r="BI667" i="45"/>
  <c r="BI666" i="45"/>
  <c r="BI665" i="45"/>
  <c r="BI664" i="45"/>
  <c r="BI663" i="45"/>
  <c r="BI662" i="45"/>
  <c r="BI661" i="45"/>
  <c r="BI660" i="45"/>
  <c r="BI659" i="45"/>
  <c r="BI658" i="45"/>
  <c r="BI657" i="45"/>
  <c r="BI656" i="45"/>
  <c r="BI655" i="45"/>
  <c r="BI654" i="45"/>
  <c r="BI653" i="45"/>
  <c r="BI652" i="45"/>
  <c r="BI651" i="45"/>
  <c r="BI650" i="45"/>
  <c r="BI649" i="45"/>
  <c r="BI648" i="45"/>
  <c r="BI647" i="45"/>
  <c r="BI646" i="45"/>
  <c r="BI645" i="45"/>
  <c r="BI644" i="45"/>
  <c r="BI643" i="45"/>
  <c r="BI642" i="45"/>
  <c r="BI641" i="45"/>
  <c r="BI640" i="45"/>
  <c r="BI639" i="45"/>
  <c r="BI638" i="45"/>
  <c r="BI637" i="45"/>
  <c r="BI636" i="45"/>
  <c r="BI635" i="45"/>
  <c r="BI634" i="45"/>
  <c r="BI633" i="45"/>
  <c r="BI632" i="45"/>
  <c r="BI631" i="45"/>
  <c r="BI630" i="45"/>
  <c r="BI629" i="45"/>
  <c r="BI628" i="45"/>
  <c r="BI627" i="45"/>
  <c r="BI626" i="45"/>
  <c r="BI625" i="45"/>
  <c r="BI624" i="45"/>
  <c r="BI623" i="45"/>
  <c r="BI622" i="45"/>
  <c r="BI621" i="45"/>
  <c r="BI620" i="45"/>
  <c r="BI619" i="45"/>
  <c r="BI618" i="45"/>
  <c r="BI617" i="45"/>
  <c r="BI616" i="45"/>
  <c r="BI615" i="45"/>
  <c r="BI614" i="45"/>
  <c r="BI613" i="45"/>
  <c r="BI612" i="45"/>
  <c r="BI611" i="45"/>
  <c r="BI610" i="45"/>
  <c r="BI609" i="45"/>
  <c r="BI608" i="45"/>
  <c r="BI607" i="45"/>
  <c r="BI606" i="45"/>
  <c r="BI605" i="45"/>
  <c r="BI604" i="45"/>
  <c r="BI603" i="45"/>
  <c r="BI602" i="45"/>
  <c r="BI601" i="45"/>
  <c r="BI600" i="45"/>
  <c r="BI599" i="45"/>
  <c r="BI598" i="45"/>
  <c r="BI597" i="45"/>
  <c r="BI596" i="45"/>
  <c r="BI595" i="45"/>
  <c r="BI594" i="45"/>
  <c r="BI593" i="45"/>
  <c r="BI592" i="45"/>
  <c r="BI591" i="45"/>
  <c r="BI590" i="45"/>
  <c r="BI589" i="45"/>
  <c r="BI588" i="45"/>
  <c r="BI587" i="45"/>
  <c r="BI586" i="45"/>
  <c r="BI585" i="45"/>
  <c r="BI584" i="45"/>
  <c r="BI583" i="45"/>
  <c r="BI582" i="45"/>
  <c r="BI581" i="45"/>
  <c r="BI580" i="45"/>
  <c r="BI579" i="45"/>
  <c r="BI578" i="45"/>
  <c r="BI577" i="45"/>
  <c r="BI576" i="45"/>
  <c r="BI575" i="45"/>
  <c r="BI574" i="45"/>
  <c r="BI573" i="45"/>
  <c r="BI572" i="45"/>
  <c r="BI571" i="45"/>
  <c r="BI570" i="45"/>
  <c r="BI569" i="45"/>
  <c r="BI568" i="45"/>
  <c r="BI567" i="45"/>
  <c r="BI566" i="45"/>
  <c r="BI565" i="45"/>
  <c r="BI564" i="45"/>
  <c r="BI563" i="45"/>
  <c r="BI562" i="45"/>
  <c r="BI561" i="45"/>
  <c r="BI560" i="45"/>
  <c r="BI559" i="45"/>
  <c r="BI558" i="45"/>
  <c r="BI557" i="45"/>
  <c r="BI556" i="45"/>
  <c r="BI555" i="45"/>
  <c r="BI554" i="45"/>
  <c r="BI553" i="45"/>
  <c r="BI552" i="45"/>
  <c r="BI551" i="45"/>
  <c r="BI550" i="45"/>
  <c r="BI549" i="45"/>
  <c r="BI548" i="45"/>
  <c r="BI547" i="45"/>
  <c r="BI546" i="45"/>
  <c r="BI545" i="45"/>
  <c r="BI544" i="45"/>
  <c r="BI543" i="45"/>
  <c r="BI542" i="45"/>
  <c r="BI541" i="45"/>
  <c r="BI540" i="45"/>
  <c r="BI539" i="45"/>
  <c r="BI538" i="45"/>
  <c r="BI537" i="45"/>
  <c r="BI536" i="45"/>
  <c r="BI535" i="45"/>
  <c r="BI534" i="45"/>
  <c r="BI533" i="45"/>
  <c r="BI532" i="45"/>
  <c r="BI531" i="45"/>
  <c r="BI530" i="45"/>
  <c r="BI529" i="45"/>
  <c r="BI528" i="45"/>
  <c r="BI527" i="45"/>
  <c r="BI526" i="45"/>
  <c r="BI525" i="45"/>
  <c r="BI524" i="45"/>
  <c r="BI523" i="45"/>
  <c r="BI522" i="45"/>
  <c r="BI521" i="45"/>
  <c r="BI520" i="45"/>
  <c r="BI519" i="45"/>
  <c r="BI518" i="45"/>
  <c r="BI517" i="45"/>
  <c r="BI516" i="45"/>
  <c r="BI515" i="45"/>
  <c r="BI514" i="45"/>
  <c r="BI513" i="45"/>
  <c r="BI512" i="45"/>
  <c r="BI511" i="45"/>
  <c r="BI510" i="45"/>
  <c r="BI509" i="45"/>
  <c r="BI508" i="45"/>
  <c r="BI507" i="45"/>
  <c r="BI506" i="45"/>
  <c r="BI505" i="45"/>
  <c r="BI504" i="45"/>
  <c r="BI503" i="45"/>
  <c r="BI502" i="45"/>
  <c r="BI501" i="45"/>
  <c r="BI500" i="45"/>
  <c r="BI499" i="45"/>
  <c r="BI498" i="45"/>
  <c r="BI497" i="45"/>
  <c r="BI496" i="45"/>
  <c r="BI495" i="45"/>
  <c r="BI494" i="45"/>
  <c r="BI493" i="45"/>
  <c r="BI492" i="45"/>
  <c r="BI491" i="45"/>
  <c r="BI490" i="45"/>
  <c r="BI489" i="45"/>
  <c r="BI488" i="45"/>
  <c r="BI487" i="45"/>
  <c r="BI486" i="45"/>
  <c r="BI485" i="45"/>
  <c r="BI484" i="45"/>
  <c r="BI483" i="45"/>
  <c r="BI482" i="45"/>
  <c r="BI481" i="45"/>
  <c r="BI480" i="45"/>
  <c r="BI479" i="45"/>
  <c r="BI478" i="45"/>
  <c r="BI477" i="45"/>
  <c r="BI476" i="45"/>
  <c r="BI475" i="45"/>
  <c r="BI474" i="45"/>
  <c r="BI473" i="45"/>
  <c r="BI472" i="45"/>
  <c r="BI471" i="45"/>
  <c r="BI470" i="45"/>
  <c r="BI469" i="45"/>
  <c r="BI468" i="45"/>
  <c r="BI467" i="45"/>
  <c r="BI466" i="45"/>
  <c r="BI465" i="45"/>
  <c r="BI464" i="45"/>
  <c r="BI463" i="45"/>
  <c r="BI462" i="45"/>
  <c r="BI461" i="45"/>
  <c r="BI460" i="45"/>
  <c r="BI459" i="45"/>
  <c r="BI458" i="45"/>
  <c r="BI457" i="45"/>
  <c r="BI456" i="45"/>
  <c r="BI455" i="45"/>
  <c r="BI454" i="45"/>
  <c r="BI453" i="45"/>
  <c r="BI452" i="45"/>
  <c r="BI451" i="45"/>
  <c r="BI450" i="45"/>
  <c r="BI449" i="45"/>
  <c r="BI448" i="45"/>
  <c r="BI447" i="45"/>
  <c r="BI446" i="45"/>
  <c r="BI445" i="45"/>
  <c r="BI444" i="45"/>
  <c r="BI443" i="45"/>
  <c r="BI442" i="45"/>
  <c r="BI441" i="45"/>
  <c r="BI440" i="45"/>
  <c r="BI439" i="45"/>
  <c r="BI438" i="45"/>
  <c r="BI437" i="45"/>
  <c r="BI436" i="45"/>
  <c r="BI435" i="45"/>
  <c r="BI434" i="45"/>
  <c r="BI433" i="45"/>
  <c r="BI432" i="45"/>
  <c r="BI431" i="45"/>
  <c r="BI430" i="45"/>
  <c r="BI429" i="45"/>
  <c r="BI428" i="45"/>
  <c r="BI427" i="45"/>
  <c r="BI426" i="45"/>
  <c r="BI425" i="45"/>
  <c r="BI424" i="45"/>
  <c r="BI423" i="45"/>
  <c r="BI422" i="45"/>
  <c r="BI421" i="45"/>
  <c r="BI420" i="45"/>
  <c r="BI419" i="45"/>
  <c r="BI418" i="45"/>
  <c r="BI417" i="45"/>
  <c r="BI416" i="45"/>
  <c r="BI415" i="45"/>
  <c r="BI414" i="45"/>
  <c r="BI413" i="45"/>
  <c r="BI412" i="45"/>
  <c r="BI411" i="45"/>
  <c r="BI410" i="45"/>
  <c r="BI409" i="45"/>
  <c r="BI408" i="45"/>
  <c r="BI407" i="45"/>
  <c r="BI406" i="45"/>
  <c r="BI405" i="45"/>
  <c r="BI404" i="45"/>
  <c r="BI403" i="45"/>
  <c r="BI402" i="45"/>
  <c r="BI401" i="45"/>
  <c r="BI400" i="45"/>
  <c r="BI399" i="45"/>
  <c r="BI398" i="45"/>
  <c r="BI397" i="45"/>
  <c r="BI396" i="45"/>
  <c r="BI395" i="45"/>
  <c r="BI394" i="45"/>
  <c r="BI393" i="45"/>
  <c r="BI392" i="45"/>
  <c r="BI391" i="45"/>
  <c r="BI390" i="45"/>
  <c r="BI389" i="45"/>
  <c r="BI388" i="45"/>
  <c r="BI387" i="45"/>
  <c r="BI386" i="45"/>
  <c r="BI385" i="45"/>
  <c r="BI384" i="45"/>
  <c r="BI383" i="45"/>
  <c r="BI382" i="45"/>
  <c r="BI381" i="45"/>
  <c r="BI380" i="45"/>
  <c r="BI379" i="45"/>
  <c r="BI378" i="45"/>
  <c r="BI377" i="45"/>
  <c r="BI376" i="45"/>
  <c r="BI375" i="45"/>
  <c r="BI374" i="45"/>
  <c r="BI373" i="45"/>
  <c r="BI372" i="45"/>
  <c r="BI371" i="45"/>
  <c r="BI370" i="45"/>
  <c r="BI369" i="45"/>
  <c r="BI368" i="45"/>
  <c r="BI367" i="45"/>
  <c r="BI366" i="45"/>
  <c r="BI365" i="45"/>
  <c r="BI364" i="45"/>
  <c r="BI363" i="45"/>
  <c r="BI362" i="45"/>
  <c r="BI361" i="45"/>
  <c r="BI360" i="45"/>
  <c r="BI359" i="45"/>
  <c r="BI358" i="45"/>
  <c r="BI357" i="45"/>
  <c r="BI356" i="45"/>
  <c r="BI355" i="45"/>
  <c r="BI354" i="45"/>
  <c r="BI353" i="45"/>
  <c r="BI352" i="45"/>
  <c r="BI351" i="45"/>
  <c r="BI350" i="45"/>
  <c r="BI349" i="45"/>
  <c r="BI348" i="45"/>
  <c r="BI347" i="45"/>
  <c r="BI346" i="45"/>
  <c r="BI345" i="45"/>
  <c r="BI344" i="45"/>
  <c r="BI343" i="45"/>
  <c r="BI342" i="45"/>
  <c r="BI341" i="45"/>
  <c r="BI340" i="45"/>
  <c r="BI339" i="45"/>
  <c r="BI338" i="45"/>
  <c r="BI337" i="45"/>
  <c r="BI336" i="45"/>
  <c r="BI335" i="45"/>
  <c r="BI334" i="45"/>
  <c r="BI333" i="45"/>
  <c r="BI332" i="45"/>
  <c r="BI331" i="45"/>
  <c r="BI330" i="45"/>
  <c r="BI329" i="45"/>
  <c r="BI328" i="45"/>
  <c r="BI327" i="45"/>
  <c r="BI326" i="45"/>
  <c r="BI325" i="45"/>
  <c r="BI324" i="45"/>
  <c r="BI323" i="45"/>
  <c r="BI322" i="45"/>
  <c r="BI321" i="45"/>
  <c r="BI320" i="45"/>
  <c r="BI319" i="45"/>
  <c r="BI318" i="45"/>
  <c r="BI317" i="45"/>
  <c r="BI316" i="45"/>
  <c r="BI315" i="45"/>
  <c r="BI314" i="45"/>
  <c r="BI313" i="45"/>
  <c r="BI312" i="45"/>
  <c r="BI311" i="45"/>
  <c r="BI310" i="45"/>
  <c r="BI309" i="45"/>
  <c r="BI308" i="45"/>
  <c r="BI307" i="45"/>
  <c r="BI306" i="45"/>
  <c r="BI305" i="45"/>
  <c r="BI304" i="45"/>
  <c r="BI303" i="45"/>
  <c r="BI302" i="45"/>
  <c r="BI301" i="45"/>
  <c r="BI300" i="45"/>
  <c r="BI299" i="45"/>
  <c r="BI298" i="45"/>
  <c r="BI297" i="45"/>
  <c r="BI296" i="45"/>
  <c r="BI295" i="45"/>
  <c r="BI294" i="45"/>
  <c r="BI293" i="45"/>
  <c r="BI292" i="45"/>
  <c r="BI291" i="45"/>
  <c r="BI290" i="45"/>
  <c r="BI289" i="45"/>
  <c r="BI288" i="45"/>
  <c r="BI287" i="45"/>
  <c r="BI286" i="45"/>
  <c r="BI285" i="45"/>
  <c r="BI284" i="45"/>
  <c r="BI283" i="45"/>
  <c r="BI282" i="45"/>
  <c r="BI281" i="45"/>
  <c r="BI280" i="45"/>
  <c r="BI279" i="45"/>
  <c r="BI278" i="45"/>
  <c r="BI277" i="45"/>
  <c r="BI276" i="45"/>
  <c r="BI275" i="45"/>
  <c r="BI274" i="45"/>
  <c r="BI273" i="45"/>
  <c r="BI272" i="45"/>
  <c r="BI271" i="45"/>
  <c r="BI270" i="45"/>
  <c r="BI269" i="45"/>
  <c r="BI268" i="45"/>
  <c r="BI267" i="45"/>
  <c r="BI266" i="45"/>
  <c r="BI265" i="45"/>
  <c r="BI264" i="45"/>
  <c r="BI263" i="45"/>
  <c r="BI262" i="45"/>
  <c r="BI261" i="45"/>
  <c r="BI260" i="45"/>
  <c r="BI259" i="45"/>
  <c r="BI258" i="45"/>
  <c r="BI257" i="45"/>
  <c r="BI256" i="45"/>
  <c r="BI255" i="45"/>
  <c r="BI254" i="45"/>
  <c r="BI253" i="45"/>
  <c r="BI252" i="45"/>
  <c r="BI251" i="45"/>
  <c r="BI250" i="45"/>
  <c r="BI249" i="45"/>
  <c r="BI248" i="45"/>
  <c r="BI247" i="45"/>
  <c r="BI246" i="45"/>
  <c r="BI245" i="45"/>
  <c r="BI244" i="45"/>
  <c r="BI243" i="45"/>
  <c r="BI242" i="45"/>
  <c r="BI241" i="45"/>
  <c r="BI240" i="45"/>
  <c r="BI239" i="45"/>
  <c r="BI238" i="45"/>
  <c r="BI237" i="45"/>
  <c r="BI236" i="45"/>
  <c r="BI235" i="45"/>
  <c r="BI234" i="45"/>
  <c r="BI233" i="45"/>
  <c r="BI232" i="45"/>
  <c r="BI231" i="45"/>
  <c r="BI230" i="45"/>
  <c r="BI229" i="45"/>
  <c r="BI228" i="45"/>
  <c r="BI227" i="45"/>
  <c r="BI226" i="45"/>
  <c r="BI225" i="45"/>
  <c r="BI224" i="45"/>
  <c r="BI223" i="45"/>
  <c r="BI222" i="45"/>
  <c r="BI221" i="45"/>
  <c r="BI220" i="45"/>
  <c r="BI219" i="45"/>
  <c r="BI218" i="45"/>
  <c r="BI217" i="45"/>
  <c r="BI216" i="45"/>
  <c r="BI215" i="45"/>
  <c r="BI214" i="45"/>
  <c r="BI213" i="45"/>
  <c r="BI212" i="45"/>
  <c r="BI211" i="45"/>
  <c r="BI210" i="45"/>
  <c r="BI209" i="45"/>
  <c r="BI208" i="45"/>
  <c r="BI207" i="45"/>
  <c r="BI206" i="45"/>
  <c r="BI205" i="45"/>
  <c r="BI204" i="45"/>
  <c r="BI203" i="45"/>
  <c r="BI202" i="45"/>
  <c r="BI201" i="45"/>
  <c r="BI200" i="45"/>
  <c r="BI199" i="45"/>
  <c r="BI198" i="45"/>
  <c r="BI197" i="45"/>
  <c r="BI196" i="45"/>
  <c r="BI195" i="45"/>
  <c r="BI194" i="45"/>
  <c r="BI193" i="45"/>
  <c r="BI192" i="45"/>
  <c r="BI191" i="45"/>
  <c r="BI190" i="45"/>
  <c r="BI189" i="45"/>
  <c r="BI188" i="45"/>
  <c r="BI187" i="45"/>
  <c r="BI186" i="45"/>
  <c r="BI185" i="45"/>
  <c r="BI184" i="45"/>
  <c r="BI183" i="45"/>
  <c r="BI182" i="45"/>
  <c r="BI181" i="45"/>
  <c r="BI180" i="45"/>
  <c r="BI179" i="45"/>
  <c r="BI178" i="45"/>
  <c r="BI177" i="45"/>
  <c r="BI176" i="45"/>
  <c r="BI175" i="45"/>
  <c r="BI174" i="45"/>
  <c r="BI173" i="45"/>
  <c r="BI172" i="45"/>
  <c r="BI171" i="45"/>
  <c r="BI170" i="45"/>
  <c r="BI169" i="45"/>
  <c r="BI168" i="45"/>
  <c r="BI167" i="45"/>
  <c r="BI166" i="45"/>
  <c r="BI165" i="45"/>
  <c r="BI164" i="45"/>
  <c r="BI163" i="45"/>
  <c r="BI162" i="45"/>
  <c r="BI161" i="45"/>
  <c r="BI160" i="45"/>
  <c r="BI159" i="45"/>
  <c r="BI158" i="45"/>
  <c r="BI157" i="45"/>
  <c r="BI156" i="45"/>
  <c r="BI155" i="45"/>
  <c r="BI154" i="45"/>
  <c r="BI153" i="45"/>
  <c r="BI152" i="45"/>
  <c r="BI151" i="45"/>
  <c r="BI150" i="45"/>
  <c r="BI149" i="45"/>
  <c r="BI148" i="45"/>
  <c r="BI147" i="45"/>
  <c r="BI146" i="45"/>
  <c r="BI145" i="45"/>
  <c r="BI144" i="45"/>
  <c r="BI143" i="45"/>
  <c r="BI142" i="45"/>
  <c r="BI141" i="45"/>
  <c r="BI140" i="45"/>
  <c r="BI139" i="45"/>
  <c r="BI138" i="45"/>
  <c r="BI137" i="45"/>
  <c r="BI136" i="45"/>
  <c r="BI135" i="45"/>
  <c r="BI134" i="45"/>
  <c r="BI133" i="45"/>
  <c r="BI132" i="45"/>
  <c r="BI131" i="45"/>
  <c r="BI130" i="45"/>
  <c r="BI129" i="45"/>
  <c r="BI128" i="45"/>
  <c r="BI127" i="45"/>
  <c r="BI126" i="45"/>
  <c r="BI125" i="45"/>
  <c r="BI124" i="45"/>
  <c r="BI123" i="45"/>
  <c r="BI122" i="45"/>
  <c r="BI121" i="45"/>
  <c r="BI120" i="45"/>
  <c r="BI119" i="45"/>
  <c r="BI118" i="45"/>
  <c r="BI117" i="45"/>
  <c r="BI116" i="45"/>
  <c r="BI115" i="45"/>
  <c r="BI114" i="45"/>
  <c r="BI113" i="45"/>
  <c r="BI112" i="45"/>
  <c r="BI111" i="45"/>
  <c r="BI110" i="45"/>
  <c r="BI109" i="45"/>
  <c r="BI108" i="45"/>
  <c r="BI107" i="45"/>
  <c r="BI106" i="45"/>
  <c r="BI105" i="45"/>
  <c r="BI104" i="45"/>
  <c r="BI103" i="45"/>
  <c r="BI102" i="45"/>
  <c r="BI101" i="45"/>
  <c r="BI100" i="45"/>
  <c r="BI99" i="45"/>
  <c r="BI98" i="45"/>
  <c r="BI97" i="45"/>
  <c r="BI96" i="45"/>
  <c r="BI95" i="45"/>
  <c r="BI94" i="45"/>
  <c r="BI93" i="45"/>
  <c r="BI92" i="45"/>
  <c r="BI91" i="45"/>
  <c r="BI90" i="45"/>
  <c r="BI89" i="45"/>
  <c r="BI88" i="45"/>
  <c r="BI87" i="45"/>
  <c r="BI86" i="45"/>
  <c r="BI85" i="45"/>
  <c r="BI84" i="45"/>
  <c r="BI83" i="45"/>
  <c r="BI82" i="45"/>
  <c r="BI81" i="45"/>
  <c r="BI80" i="45"/>
  <c r="BI79" i="45"/>
  <c r="BI78" i="45"/>
  <c r="BI77" i="45"/>
  <c r="BI76" i="45"/>
  <c r="BI75" i="45"/>
  <c r="BI74" i="45"/>
  <c r="BI73" i="45"/>
  <c r="BI72" i="45"/>
  <c r="BI71" i="45"/>
  <c r="BI70" i="45"/>
  <c r="BI69" i="45"/>
  <c r="BI68" i="45"/>
  <c r="BI67" i="45"/>
  <c r="BI66" i="45"/>
  <c r="BI65" i="45"/>
  <c r="BI64" i="45"/>
  <c r="BI63" i="45"/>
  <c r="BI62" i="45"/>
  <c r="BI61" i="45"/>
  <c r="BI60" i="45"/>
  <c r="BI59" i="45"/>
  <c r="BI58" i="45"/>
  <c r="BI57" i="45"/>
  <c r="BI56" i="45"/>
  <c r="BI55" i="45"/>
  <c r="BI54" i="45"/>
  <c r="BI53" i="45"/>
  <c r="BI52" i="45"/>
  <c r="BI51" i="45"/>
  <c r="BI50" i="45"/>
  <c r="BI49" i="45"/>
  <c r="BI48" i="45"/>
  <c r="BI47" i="45"/>
  <c r="BI46" i="45"/>
  <c r="BI45" i="45"/>
  <c r="BI44" i="45"/>
  <c r="BI43" i="45"/>
  <c r="BI42" i="45"/>
  <c r="BI41" i="45"/>
  <c r="BI40" i="45"/>
  <c r="BI39" i="45"/>
  <c r="BI38" i="45"/>
  <c r="BI37" i="45"/>
  <c r="BI36" i="45"/>
  <c r="BI35" i="45"/>
  <c r="BI34" i="45"/>
  <c r="BI33" i="45"/>
  <c r="BI32" i="45"/>
  <c r="BI31" i="45"/>
  <c r="BI30" i="45"/>
  <c r="BI29" i="45"/>
  <c r="BI28" i="45"/>
  <c r="BI27" i="45"/>
  <c r="BI26" i="45"/>
  <c r="BI25" i="45"/>
  <c r="BI24" i="45"/>
  <c r="BI23" i="45"/>
  <c r="BI22" i="45"/>
  <c r="BI21" i="45"/>
  <c r="BI20" i="45"/>
  <c r="BI19" i="45"/>
  <c r="BI18" i="45"/>
  <c r="BI17" i="45"/>
  <c r="BI16" i="45"/>
  <c r="BI15" i="45"/>
  <c r="BI14" i="45"/>
  <c r="BI13" i="45"/>
  <c r="BI12" i="45"/>
  <c r="BI11" i="45"/>
  <c r="BI10" i="45"/>
  <c r="BI9" i="45"/>
  <c r="BI8" i="45"/>
  <c r="BI7" i="45"/>
  <c r="BI6" i="45"/>
  <c r="BI5" i="45"/>
  <c r="BI4" i="45"/>
  <c r="BI3" i="45"/>
  <c r="BI2" i="45"/>
  <c r="AA1330" i="45" l="1"/>
  <c r="K1330" i="45"/>
  <c r="AA1329" i="45" l="1"/>
  <c r="R1329" i="45"/>
  <c r="K1329" i="45"/>
  <c r="K1328" i="45"/>
  <c r="R1328" i="45"/>
  <c r="R1327" i="45" l="1"/>
  <c r="K1327" i="45"/>
  <c r="R1326" i="45" l="1"/>
  <c r="AA1326" i="45" l="1"/>
  <c r="K1326" i="45" l="1"/>
  <c r="AA1325" i="45" l="1"/>
  <c r="R1325" i="45"/>
  <c r="K1325" i="45"/>
  <c r="E1048446" i="45" l="1"/>
  <c r="D16" i="28"/>
  <c r="D15" i="28"/>
  <c r="D14" i="28"/>
  <c r="D13" i="28"/>
  <c r="D12" i="28"/>
  <c r="D11" i="28"/>
  <c r="D10" i="28"/>
  <c r="D9" i="28"/>
  <c r="D8" i="28"/>
  <c r="D7" i="28"/>
  <c r="D6" i="28"/>
  <c r="D5" i="28"/>
  <c r="D4" i="28"/>
  <c r="D3" i="28"/>
  <c r="D2" i="28"/>
  <c r="BK2" i="45"/>
  <c r="AY2" i="45"/>
  <c r="A2" i="45" s="1"/>
  <c r="AU2" i="45"/>
  <c r="AA2" i="45"/>
  <c r="R2" i="45"/>
  <c r="K2" i="45"/>
  <c r="BK3" i="45"/>
  <c r="AY3" i="45"/>
  <c r="A3" i="45" s="1"/>
  <c r="AU3" i="45"/>
  <c r="AA3" i="45"/>
  <c r="R3" i="45"/>
  <c r="K3" i="45"/>
  <c r="BK4" i="45"/>
  <c r="AY4" i="45"/>
  <c r="AU4" i="45"/>
  <c r="AA4" i="45"/>
  <c r="R4" i="45"/>
  <c r="K4" i="45"/>
  <c r="A4" i="45"/>
  <c r="BK5" i="45"/>
  <c r="AY5" i="45"/>
  <c r="A5" i="45" s="1"/>
  <c r="AU5" i="45"/>
  <c r="AA5" i="45"/>
  <c r="R5" i="45"/>
  <c r="K5" i="45"/>
  <c r="BK6" i="45"/>
  <c r="AY6" i="45"/>
  <c r="A6" i="45" s="1"/>
  <c r="AU6" i="45"/>
  <c r="AA6" i="45"/>
  <c r="R6" i="45"/>
  <c r="K6" i="45"/>
  <c r="BK7" i="45"/>
  <c r="AY7" i="45"/>
  <c r="A7" i="45" s="1"/>
  <c r="AU7" i="45"/>
  <c r="AA7" i="45"/>
  <c r="R7" i="45"/>
  <c r="K7" i="45"/>
  <c r="BK8" i="45"/>
  <c r="AY8" i="45"/>
  <c r="A8" i="45" s="1"/>
  <c r="AU8" i="45"/>
  <c r="AA8" i="45"/>
  <c r="R8" i="45"/>
  <c r="K8" i="45"/>
  <c r="BK9" i="45"/>
  <c r="AY9" i="45"/>
  <c r="A9" i="45" s="1"/>
  <c r="AU9" i="45"/>
  <c r="AA9" i="45"/>
  <c r="R9" i="45"/>
  <c r="K9" i="45"/>
  <c r="BK10" i="45"/>
  <c r="AY10" i="45"/>
  <c r="A10" i="45" s="1"/>
  <c r="AU10" i="45"/>
  <c r="AA10" i="45"/>
  <c r="R10" i="45"/>
  <c r="K10" i="45"/>
  <c r="BK11" i="45"/>
  <c r="AY11" i="45"/>
  <c r="A11" i="45" s="1"/>
  <c r="AU11" i="45"/>
  <c r="AA11" i="45"/>
  <c r="R11" i="45"/>
  <c r="K11" i="45"/>
  <c r="BK12" i="45"/>
  <c r="AY12" i="45"/>
  <c r="AU12" i="45"/>
  <c r="AA12" i="45"/>
  <c r="R12" i="45"/>
  <c r="K12" i="45"/>
  <c r="A12" i="45"/>
  <c r="BK13" i="45"/>
  <c r="AU13" i="45"/>
  <c r="AA13" i="45"/>
  <c r="R13" i="45"/>
  <c r="K13" i="45"/>
  <c r="A13" i="45"/>
  <c r="BK14" i="45"/>
  <c r="AY14" i="45"/>
  <c r="A14" i="45" s="1"/>
  <c r="AU14" i="45"/>
  <c r="AA14" i="45"/>
  <c r="R14" i="45"/>
  <c r="K14" i="45"/>
  <c r="BK15" i="45"/>
  <c r="AY15" i="45"/>
  <c r="A15" i="45" s="1"/>
  <c r="AU15" i="45"/>
  <c r="AA15" i="45"/>
  <c r="R15" i="45"/>
  <c r="K15" i="45"/>
  <c r="BK16" i="45"/>
  <c r="AY16" i="45"/>
  <c r="A16" i="45" s="1"/>
  <c r="AU16" i="45"/>
  <c r="AA16" i="45"/>
  <c r="R16" i="45"/>
  <c r="K16" i="45"/>
  <c r="BK17" i="45"/>
  <c r="AY17" i="45"/>
  <c r="A17" i="45" s="1"/>
  <c r="AU17" i="45"/>
  <c r="AA17" i="45"/>
  <c r="R17" i="45"/>
  <c r="K17" i="45"/>
  <c r="BK18" i="45"/>
  <c r="AY18" i="45"/>
  <c r="A18" i="45" s="1"/>
  <c r="AU18" i="45"/>
  <c r="AA18" i="45"/>
  <c r="R18" i="45"/>
  <c r="K18" i="45"/>
  <c r="BK19" i="45"/>
  <c r="AU19" i="45"/>
  <c r="AA19" i="45"/>
  <c r="R19" i="45"/>
  <c r="K19" i="45"/>
  <c r="A19" i="45"/>
  <c r="BK20" i="45"/>
  <c r="AY20" i="45"/>
  <c r="A20" i="45" s="1"/>
  <c r="AU20" i="45"/>
  <c r="AA20" i="45"/>
  <c r="R20" i="45"/>
  <c r="K20" i="45"/>
  <c r="BK21" i="45"/>
  <c r="AY21" i="45"/>
  <c r="A21" i="45" s="1"/>
  <c r="AU21" i="45"/>
  <c r="AA21" i="45"/>
  <c r="R21" i="45"/>
  <c r="K21" i="45"/>
  <c r="BK22" i="45"/>
  <c r="AY22" i="45"/>
  <c r="A22" i="45" s="1"/>
  <c r="AU22" i="45"/>
  <c r="AA22" i="45"/>
  <c r="R22" i="45"/>
  <c r="K22" i="45"/>
  <c r="BK23" i="45"/>
  <c r="AU23" i="45"/>
  <c r="AA23" i="45"/>
  <c r="R23" i="45"/>
  <c r="K23" i="45"/>
  <c r="A23" i="45"/>
  <c r="BK24" i="45"/>
  <c r="AY24" i="45"/>
  <c r="A24" i="45" s="1"/>
  <c r="AU24" i="45"/>
  <c r="AA24" i="45"/>
  <c r="R24" i="45"/>
  <c r="K24" i="45"/>
  <c r="BK25" i="45"/>
  <c r="AY25" i="45"/>
  <c r="A25" i="45" s="1"/>
  <c r="AU25" i="45"/>
  <c r="AA25" i="45"/>
  <c r="R25" i="45"/>
  <c r="K25" i="45"/>
  <c r="BK26" i="45"/>
  <c r="AY26" i="45"/>
  <c r="A26" i="45" s="1"/>
  <c r="AU26" i="45"/>
  <c r="AA26" i="45"/>
  <c r="R26" i="45"/>
  <c r="K26" i="45"/>
  <c r="BK27" i="45"/>
  <c r="AY27" i="45"/>
  <c r="A27" i="45" s="1"/>
  <c r="AU27" i="45"/>
  <c r="AA27" i="45"/>
  <c r="R27" i="45"/>
  <c r="K27" i="45"/>
  <c r="BK28" i="45"/>
  <c r="AY28" i="45"/>
  <c r="A28" i="45" s="1"/>
  <c r="AU28" i="45"/>
  <c r="AA28" i="45"/>
  <c r="R28" i="45"/>
  <c r="K28" i="45"/>
  <c r="BK29" i="45"/>
  <c r="AY29" i="45"/>
  <c r="AU29" i="45"/>
  <c r="AA29" i="45"/>
  <c r="R29" i="45"/>
  <c r="K29" i="45"/>
  <c r="A29" i="45"/>
  <c r="BK30" i="45"/>
  <c r="AY30" i="45"/>
  <c r="A30" i="45" s="1"/>
  <c r="AU30" i="45"/>
  <c r="AA30" i="45"/>
  <c r="R30" i="45"/>
  <c r="K30" i="45"/>
  <c r="BK31" i="45"/>
  <c r="AY31" i="45"/>
  <c r="AU31" i="45"/>
  <c r="AA31" i="45"/>
  <c r="R31" i="45"/>
  <c r="K31" i="45"/>
  <c r="A31" i="45"/>
  <c r="BK32" i="45"/>
  <c r="AY32" i="45"/>
  <c r="AU32" i="45"/>
  <c r="AA32" i="45"/>
  <c r="R32" i="45"/>
  <c r="K32" i="45"/>
  <c r="A32" i="45"/>
  <c r="BK33" i="45"/>
  <c r="AY33" i="45"/>
  <c r="AU33" i="45"/>
  <c r="AA33" i="45"/>
  <c r="R33" i="45"/>
  <c r="K33" i="45"/>
  <c r="A33" i="45"/>
  <c r="BK34" i="45"/>
  <c r="AY34" i="45"/>
  <c r="A34" i="45" s="1"/>
  <c r="AU34" i="45"/>
  <c r="AA34" i="45"/>
  <c r="R34" i="45"/>
  <c r="K34" i="45"/>
  <c r="BK35" i="45"/>
  <c r="AY35" i="45"/>
  <c r="A35" i="45" s="1"/>
  <c r="AU35" i="45"/>
  <c r="AA35" i="45"/>
  <c r="R35" i="45"/>
  <c r="K35" i="45"/>
  <c r="BK36" i="45"/>
  <c r="AY36" i="45"/>
  <c r="A36" i="45" s="1"/>
  <c r="AU36" i="45"/>
  <c r="AA36" i="45"/>
  <c r="R36" i="45"/>
  <c r="K36" i="45"/>
  <c r="BK37" i="45"/>
  <c r="AY37" i="45"/>
  <c r="A37" i="45" s="1"/>
  <c r="AU37" i="45"/>
  <c r="AA37" i="45"/>
  <c r="R37" i="45"/>
  <c r="K37" i="45"/>
  <c r="BK38" i="45"/>
  <c r="AY38" i="45"/>
  <c r="A38" i="45" s="1"/>
  <c r="AU38" i="45"/>
  <c r="AA38" i="45"/>
  <c r="R38" i="45"/>
  <c r="K38" i="45"/>
  <c r="BK39" i="45"/>
  <c r="AY39" i="45"/>
  <c r="A39" i="45" s="1"/>
  <c r="AU39" i="45"/>
  <c r="AA39" i="45"/>
  <c r="R39" i="45"/>
  <c r="K39" i="45"/>
  <c r="BK40" i="45"/>
  <c r="AY40" i="45"/>
  <c r="A40" i="45" s="1"/>
  <c r="AU40" i="45"/>
  <c r="AA40" i="45"/>
  <c r="R40" i="45"/>
  <c r="K40" i="45"/>
  <c r="BK41" i="45"/>
  <c r="AY41" i="45"/>
  <c r="A41" i="45" s="1"/>
  <c r="AU41" i="45"/>
  <c r="AA41" i="45"/>
  <c r="R41" i="45"/>
  <c r="K41" i="45"/>
  <c r="BK42" i="45"/>
  <c r="AY42" i="45"/>
  <c r="A42" i="45" s="1"/>
  <c r="AU42" i="45"/>
  <c r="AA42" i="45"/>
  <c r="R42" i="45"/>
  <c r="K42" i="45"/>
  <c r="BK43" i="45"/>
  <c r="AY43" i="45"/>
  <c r="A43" i="45" s="1"/>
  <c r="AU43" i="45"/>
  <c r="AA43" i="45"/>
  <c r="R43" i="45"/>
  <c r="K43" i="45"/>
  <c r="BK44" i="45"/>
  <c r="AY44" i="45"/>
  <c r="A44" i="45" s="1"/>
  <c r="AU44" i="45"/>
  <c r="AA44" i="45"/>
  <c r="R44" i="45"/>
  <c r="K44" i="45"/>
  <c r="BK45" i="45"/>
  <c r="AY45" i="45"/>
  <c r="A45" i="45" s="1"/>
  <c r="AU45" i="45"/>
  <c r="AA45" i="45"/>
  <c r="R45" i="45"/>
  <c r="K45" i="45"/>
  <c r="BK46" i="45"/>
  <c r="AY46" i="45"/>
  <c r="A46" i="45" s="1"/>
  <c r="AU46" i="45"/>
  <c r="AA46" i="45"/>
  <c r="R46" i="45"/>
  <c r="K46" i="45"/>
  <c r="BK47" i="45"/>
  <c r="AY47" i="45"/>
  <c r="AU47" i="45"/>
  <c r="AA47" i="45"/>
  <c r="R47" i="45"/>
  <c r="K47" i="45"/>
  <c r="A47" i="45"/>
  <c r="BK48" i="45"/>
  <c r="AU48" i="45"/>
  <c r="AA48" i="45"/>
  <c r="R48" i="45"/>
  <c r="K48" i="45"/>
  <c r="A48" i="45"/>
  <c r="BK49" i="45"/>
  <c r="AU49" i="45"/>
  <c r="AA49" i="45"/>
  <c r="R49" i="45"/>
  <c r="K49" i="45"/>
  <c r="A49" i="45"/>
  <c r="BK50" i="45"/>
  <c r="AU50" i="45"/>
  <c r="AA50" i="45"/>
  <c r="R50" i="45"/>
  <c r="K50" i="45"/>
  <c r="A50" i="45"/>
  <c r="BK51" i="45"/>
  <c r="AU51" i="45"/>
  <c r="AA51" i="45"/>
  <c r="R51" i="45"/>
  <c r="K51" i="45"/>
  <c r="A51" i="45"/>
  <c r="BK52" i="45"/>
  <c r="AU52" i="45"/>
  <c r="AA52" i="45"/>
  <c r="R52" i="45"/>
  <c r="K52" i="45"/>
  <c r="A52" i="45"/>
  <c r="BK53" i="45"/>
  <c r="AU53" i="45"/>
  <c r="AA53" i="45"/>
  <c r="R53" i="45"/>
  <c r="K53" i="45"/>
  <c r="A53" i="45"/>
  <c r="BK54" i="45"/>
  <c r="AU54" i="45"/>
  <c r="AA54" i="45"/>
  <c r="R54" i="45"/>
  <c r="K54" i="45"/>
  <c r="A54" i="45"/>
  <c r="BK55" i="45"/>
  <c r="AU55" i="45"/>
  <c r="AA55" i="45"/>
  <c r="R55" i="45"/>
  <c r="K55" i="45"/>
  <c r="A55" i="45"/>
  <c r="BK56" i="45"/>
  <c r="AU56" i="45"/>
  <c r="AA56" i="45"/>
  <c r="R56" i="45"/>
  <c r="K56" i="45"/>
  <c r="A56" i="45"/>
  <c r="BK57" i="45"/>
  <c r="AU57" i="45"/>
  <c r="AA57" i="45"/>
  <c r="R57" i="45"/>
  <c r="K57" i="45"/>
  <c r="A57" i="45"/>
  <c r="BK58" i="45"/>
  <c r="AU58" i="45"/>
  <c r="AA58" i="45"/>
  <c r="R58" i="45"/>
  <c r="K58" i="45"/>
  <c r="A58" i="45"/>
  <c r="BK59" i="45"/>
  <c r="AU59" i="45"/>
  <c r="AA59" i="45"/>
  <c r="R59" i="45"/>
  <c r="K59" i="45"/>
  <c r="A59" i="45"/>
  <c r="BK60" i="45"/>
  <c r="AU60" i="45"/>
  <c r="AA60" i="45"/>
  <c r="R60" i="45"/>
  <c r="K60" i="45"/>
  <c r="A60" i="45"/>
  <c r="BK61" i="45"/>
  <c r="AU61" i="45"/>
  <c r="AA61" i="45"/>
  <c r="R61" i="45"/>
  <c r="K61" i="45"/>
  <c r="A61" i="45"/>
  <c r="BK62" i="45"/>
  <c r="AU62" i="45"/>
  <c r="AA62" i="45"/>
  <c r="R62" i="45"/>
  <c r="K62" i="45"/>
  <c r="A62" i="45"/>
  <c r="BK63" i="45"/>
  <c r="AU63" i="45"/>
  <c r="AA63" i="45"/>
  <c r="R63" i="45"/>
  <c r="K63" i="45"/>
  <c r="A63" i="45"/>
  <c r="BK64" i="45"/>
  <c r="AU64" i="45"/>
  <c r="AA64" i="45"/>
  <c r="R64" i="45"/>
  <c r="K64" i="45"/>
  <c r="A64" i="45"/>
  <c r="BK65" i="45"/>
  <c r="AU65" i="45"/>
  <c r="AA65" i="45"/>
  <c r="R65" i="45"/>
  <c r="K65" i="45"/>
  <c r="A65" i="45"/>
  <c r="BK66" i="45"/>
  <c r="AU66" i="45"/>
  <c r="AA66" i="45"/>
  <c r="R66" i="45"/>
  <c r="K66" i="45"/>
  <c r="A66" i="45"/>
  <c r="BK67" i="45"/>
  <c r="AU67" i="45"/>
  <c r="AA67" i="45"/>
  <c r="R67" i="45"/>
  <c r="K67" i="45"/>
  <c r="A67" i="45"/>
  <c r="BK68" i="45"/>
  <c r="AU68" i="45"/>
  <c r="AA68" i="45"/>
  <c r="R68" i="45"/>
  <c r="K68" i="45"/>
  <c r="A68" i="45"/>
  <c r="BK69" i="45"/>
  <c r="AU69" i="45"/>
  <c r="AA69" i="45"/>
  <c r="R69" i="45"/>
  <c r="K69" i="45"/>
  <c r="A69" i="45"/>
  <c r="BK70" i="45"/>
  <c r="AU70" i="45"/>
  <c r="AA70" i="45"/>
  <c r="R70" i="45"/>
  <c r="K70" i="45"/>
  <c r="A70" i="45"/>
  <c r="BK71" i="45"/>
  <c r="AU71" i="45"/>
  <c r="AA71" i="45"/>
  <c r="R71" i="45"/>
  <c r="K71" i="45"/>
  <c r="A71" i="45"/>
  <c r="BK72" i="45"/>
  <c r="AU72" i="45"/>
  <c r="AA72" i="45"/>
  <c r="R72" i="45"/>
  <c r="K72" i="45"/>
  <c r="A72" i="45"/>
  <c r="BK73" i="45"/>
  <c r="AU73" i="45"/>
  <c r="AA73" i="45"/>
  <c r="R73" i="45"/>
  <c r="K73" i="45"/>
  <c r="A73" i="45"/>
  <c r="BK74" i="45"/>
  <c r="AU74" i="45"/>
  <c r="AA74" i="45"/>
  <c r="R74" i="45"/>
  <c r="K74" i="45"/>
  <c r="A74" i="45"/>
  <c r="BK75" i="45"/>
  <c r="AU75" i="45"/>
  <c r="AA75" i="45"/>
  <c r="R75" i="45"/>
  <c r="K75" i="45"/>
  <c r="A75" i="45"/>
  <c r="BK76" i="45"/>
  <c r="AU76" i="45"/>
  <c r="AA76" i="45"/>
  <c r="R76" i="45"/>
  <c r="K76" i="45"/>
  <c r="A76" i="45"/>
  <c r="BK77" i="45"/>
  <c r="AU77" i="45"/>
  <c r="AA77" i="45"/>
  <c r="R77" i="45"/>
  <c r="K77" i="45"/>
  <c r="A77" i="45"/>
  <c r="BK78" i="45"/>
  <c r="AU78" i="45"/>
  <c r="AA78" i="45"/>
  <c r="R78" i="45"/>
  <c r="K78" i="45"/>
  <c r="A78" i="45"/>
  <c r="BK79" i="45"/>
  <c r="AU79" i="45"/>
  <c r="AA79" i="45"/>
  <c r="R79" i="45"/>
  <c r="K79" i="45"/>
  <c r="A79" i="45"/>
  <c r="BK80" i="45"/>
  <c r="AU80" i="45"/>
  <c r="AA80" i="45"/>
  <c r="R80" i="45"/>
  <c r="K80" i="45"/>
  <c r="A80" i="45"/>
  <c r="BK81" i="45"/>
  <c r="AU81" i="45"/>
  <c r="AA81" i="45"/>
  <c r="R81" i="45"/>
  <c r="K81" i="45"/>
  <c r="A81" i="45"/>
  <c r="BK82" i="45"/>
  <c r="AU82" i="45"/>
  <c r="AA82" i="45"/>
  <c r="R82" i="45"/>
  <c r="K82" i="45"/>
  <c r="A82" i="45"/>
  <c r="BK83" i="45"/>
  <c r="AU83" i="45"/>
  <c r="AA83" i="45"/>
  <c r="R83" i="45"/>
  <c r="K83" i="45"/>
  <c r="A83" i="45"/>
  <c r="BK84" i="45"/>
  <c r="AU84" i="45"/>
  <c r="AA84" i="45"/>
  <c r="R84" i="45"/>
  <c r="K84" i="45"/>
  <c r="A84" i="45"/>
  <c r="BK85" i="45"/>
  <c r="AU85" i="45"/>
  <c r="AA85" i="45"/>
  <c r="R85" i="45"/>
  <c r="K85" i="45"/>
  <c r="A85" i="45"/>
  <c r="BK86" i="45"/>
  <c r="AU86" i="45"/>
  <c r="AA86" i="45"/>
  <c r="R86" i="45"/>
  <c r="K86" i="45"/>
  <c r="A86" i="45"/>
  <c r="BK87" i="45"/>
  <c r="AU87" i="45"/>
  <c r="AA87" i="45"/>
  <c r="R87" i="45"/>
  <c r="K87" i="45"/>
  <c r="A87" i="45"/>
  <c r="BK88" i="45"/>
  <c r="AU88" i="45"/>
  <c r="AA88" i="45"/>
  <c r="R88" i="45"/>
  <c r="K88" i="45"/>
  <c r="A88" i="45"/>
  <c r="BK89" i="45"/>
  <c r="AU89" i="45"/>
  <c r="AA89" i="45"/>
  <c r="R89" i="45"/>
  <c r="K89" i="45"/>
  <c r="A89" i="45"/>
  <c r="BK90" i="45"/>
  <c r="AU90" i="45"/>
  <c r="AA90" i="45"/>
  <c r="R90" i="45"/>
  <c r="K90" i="45"/>
  <c r="A90" i="45"/>
  <c r="BK91" i="45"/>
  <c r="AU91" i="45"/>
  <c r="AA91" i="45"/>
  <c r="R91" i="45"/>
  <c r="K91" i="45"/>
  <c r="A91" i="45"/>
  <c r="BK92" i="45"/>
  <c r="AU92" i="45"/>
  <c r="AA92" i="45"/>
  <c r="R92" i="45"/>
  <c r="K92" i="45"/>
  <c r="A92" i="45"/>
  <c r="BK93" i="45"/>
  <c r="AU93" i="45"/>
  <c r="AA93" i="45"/>
  <c r="R93" i="45"/>
  <c r="K93" i="45"/>
  <c r="A93" i="45"/>
  <c r="BK94" i="45"/>
  <c r="AU94" i="45"/>
  <c r="AA94" i="45"/>
  <c r="R94" i="45"/>
  <c r="K94" i="45"/>
  <c r="A94" i="45"/>
  <c r="BK95" i="45"/>
  <c r="AU95" i="45"/>
  <c r="AA95" i="45"/>
  <c r="R95" i="45"/>
  <c r="K95" i="45"/>
  <c r="A95" i="45"/>
  <c r="BK96" i="45"/>
  <c r="AU96" i="45"/>
  <c r="AA96" i="45"/>
  <c r="R96" i="45"/>
  <c r="K96" i="45"/>
  <c r="A96" i="45"/>
  <c r="BK97" i="45"/>
  <c r="AU97" i="45"/>
  <c r="AA97" i="45"/>
  <c r="R97" i="45"/>
  <c r="K97" i="45"/>
  <c r="A97" i="45"/>
  <c r="BK98" i="45"/>
  <c r="AU98" i="45"/>
  <c r="AA98" i="45"/>
  <c r="R98" i="45"/>
  <c r="K98" i="45"/>
  <c r="A98" i="45"/>
  <c r="BK99" i="45"/>
  <c r="AU99" i="45"/>
  <c r="AA99" i="45"/>
  <c r="R99" i="45"/>
  <c r="K99" i="45"/>
  <c r="A99" i="45"/>
  <c r="BK100" i="45"/>
  <c r="AU100" i="45"/>
  <c r="AA100" i="45"/>
  <c r="R100" i="45"/>
  <c r="K100" i="45"/>
  <c r="A100" i="45"/>
  <c r="BK101" i="45"/>
  <c r="AU101" i="45"/>
  <c r="AA101" i="45"/>
  <c r="R101" i="45"/>
  <c r="K101" i="45"/>
  <c r="A101" i="45"/>
  <c r="BK102" i="45"/>
  <c r="AU102" i="45"/>
  <c r="AA102" i="45"/>
  <c r="R102" i="45"/>
  <c r="K102" i="45"/>
  <c r="A102" i="45"/>
  <c r="BK103" i="45"/>
  <c r="AU103" i="45"/>
  <c r="AA103" i="45"/>
  <c r="R103" i="45"/>
  <c r="K103" i="45"/>
  <c r="A103" i="45"/>
  <c r="BK104" i="45"/>
  <c r="AU104" i="45"/>
  <c r="AA104" i="45"/>
  <c r="R104" i="45"/>
  <c r="K104" i="45"/>
  <c r="A104" i="45"/>
  <c r="BK105" i="45"/>
  <c r="AU105" i="45"/>
  <c r="AA105" i="45"/>
  <c r="R105" i="45"/>
  <c r="K105" i="45"/>
  <c r="A105" i="45"/>
  <c r="BK106" i="45"/>
  <c r="AU106" i="45"/>
  <c r="AA106" i="45"/>
  <c r="R106" i="45"/>
  <c r="K106" i="45"/>
  <c r="A106" i="45"/>
  <c r="BK107" i="45"/>
  <c r="AU107" i="45"/>
  <c r="AA107" i="45"/>
  <c r="R107" i="45"/>
  <c r="K107" i="45"/>
  <c r="A107" i="45"/>
  <c r="BK108" i="45"/>
  <c r="AU108" i="45"/>
  <c r="AA108" i="45"/>
  <c r="R108" i="45"/>
  <c r="K108" i="45"/>
  <c r="A108" i="45"/>
  <c r="BK109" i="45"/>
  <c r="AU109" i="45"/>
  <c r="AA109" i="45"/>
  <c r="R109" i="45"/>
  <c r="K109" i="45"/>
  <c r="A109" i="45"/>
  <c r="BK110" i="45"/>
  <c r="AU110" i="45"/>
  <c r="AA110" i="45"/>
  <c r="R110" i="45"/>
  <c r="K110" i="45"/>
  <c r="A110" i="45"/>
  <c r="BK111" i="45"/>
  <c r="AU111" i="45"/>
  <c r="AA111" i="45"/>
  <c r="R111" i="45"/>
  <c r="K111" i="45"/>
  <c r="A111" i="45"/>
  <c r="BK112" i="45"/>
  <c r="AU112" i="45"/>
  <c r="AA112" i="45"/>
  <c r="R112" i="45"/>
  <c r="K112" i="45"/>
  <c r="A112" i="45"/>
  <c r="BK113" i="45"/>
  <c r="AU113" i="45"/>
  <c r="AA113" i="45"/>
  <c r="R113" i="45"/>
  <c r="K113" i="45"/>
  <c r="A113" i="45"/>
  <c r="BK114" i="45"/>
  <c r="AU114" i="45"/>
  <c r="AA114" i="45"/>
  <c r="R114" i="45"/>
  <c r="K114" i="45"/>
  <c r="A114" i="45"/>
  <c r="BK115" i="45"/>
  <c r="AU115" i="45"/>
  <c r="AA115" i="45"/>
  <c r="R115" i="45"/>
  <c r="K115" i="45"/>
  <c r="A115" i="45"/>
  <c r="BK116" i="45"/>
  <c r="AU116" i="45"/>
  <c r="AA116" i="45"/>
  <c r="R116" i="45"/>
  <c r="K116" i="45"/>
  <c r="A116" i="45"/>
  <c r="BK117" i="45"/>
  <c r="AU117" i="45"/>
  <c r="AA117" i="45"/>
  <c r="R117" i="45"/>
  <c r="K117" i="45"/>
  <c r="A117" i="45"/>
  <c r="BK118" i="45"/>
  <c r="AU118" i="45"/>
  <c r="AA118" i="45"/>
  <c r="R118" i="45"/>
  <c r="K118" i="45"/>
  <c r="A118" i="45"/>
  <c r="BK119" i="45"/>
  <c r="AU119" i="45"/>
  <c r="AA119" i="45"/>
  <c r="R119" i="45"/>
  <c r="K119" i="45"/>
  <c r="A119" i="45"/>
  <c r="BK120" i="45"/>
  <c r="AU120" i="45"/>
  <c r="AA120" i="45"/>
  <c r="R120" i="45"/>
  <c r="K120" i="45"/>
  <c r="A120" i="45"/>
  <c r="BK121" i="45"/>
  <c r="AU121" i="45"/>
  <c r="AA121" i="45"/>
  <c r="R121" i="45"/>
  <c r="K121" i="45"/>
  <c r="A121" i="45"/>
  <c r="BK122" i="45"/>
  <c r="AU122" i="45"/>
  <c r="AA122" i="45"/>
  <c r="R122" i="45"/>
  <c r="K122" i="45"/>
  <c r="A122" i="45"/>
  <c r="BK123" i="45"/>
  <c r="AU123" i="45"/>
  <c r="AA123" i="45"/>
  <c r="R123" i="45"/>
  <c r="K123" i="45"/>
  <c r="A123" i="45"/>
  <c r="BK124" i="45"/>
  <c r="AU124" i="45"/>
  <c r="AA124" i="45"/>
  <c r="R124" i="45"/>
  <c r="K124" i="45"/>
  <c r="A124" i="45"/>
  <c r="BK125" i="45"/>
  <c r="AU125" i="45"/>
  <c r="AA125" i="45"/>
  <c r="R125" i="45"/>
  <c r="K125" i="45"/>
  <c r="A125" i="45"/>
  <c r="BK126" i="45"/>
  <c r="AU126" i="45"/>
  <c r="AA126" i="45"/>
  <c r="R126" i="45"/>
  <c r="K126" i="45"/>
  <c r="A126" i="45"/>
  <c r="BK127" i="45"/>
  <c r="AU127" i="45"/>
  <c r="AA127" i="45"/>
  <c r="R127" i="45"/>
  <c r="K127" i="45"/>
  <c r="A127" i="45"/>
  <c r="BK128" i="45"/>
  <c r="AU128" i="45"/>
  <c r="AA128" i="45"/>
  <c r="R128" i="45"/>
  <c r="K128" i="45"/>
  <c r="A128" i="45"/>
  <c r="BK129" i="45"/>
  <c r="AU129" i="45"/>
  <c r="AA129" i="45"/>
  <c r="R129" i="45"/>
  <c r="K129" i="45"/>
  <c r="A129" i="45"/>
  <c r="BK130" i="45"/>
  <c r="AU130" i="45"/>
  <c r="AA130" i="45"/>
  <c r="R130" i="45"/>
  <c r="K130" i="45"/>
  <c r="A130" i="45"/>
  <c r="BK131" i="45"/>
  <c r="AU131" i="45"/>
  <c r="AA131" i="45"/>
  <c r="R131" i="45"/>
  <c r="K131" i="45"/>
  <c r="A131" i="45"/>
  <c r="BK132" i="45"/>
  <c r="AU132" i="45"/>
  <c r="AA132" i="45"/>
  <c r="R132" i="45"/>
  <c r="K132" i="45"/>
  <c r="A132" i="45"/>
  <c r="BK133" i="45"/>
  <c r="AU133" i="45"/>
  <c r="AA133" i="45"/>
  <c r="R133" i="45"/>
  <c r="K133" i="45"/>
  <c r="A133" i="45"/>
  <c r="BK134" i="45"/>
  <c r="AU134" i="45"/>
  <c r="AA134" i="45"/>
  <c r="R134" i="45"/>
  <c r="K134" i="45"/>
  <c r="A134" i="45"/>
  <c r="BK135" i="45"/>
  <c r="AU135" i="45"/>
  <c r="AA135" i="45"/>
  <c r="R135" i="45"/>
  <c r="K135" i="45"/>
  <c r="A135" i="45"/>
  <c r="BK136" i="45"/>
  <c r="AU136" i="45"/>
  <c r="AA136" i="45"/>
  <c r="R136" i="45"/>
  <c r="K136" i="45"/>
  <c r="A136" i="45"/>
  <c r="BK137" i="45"/>
  <c r="AU137" i="45"/>
  <c r="AA137" i="45"/>
  <c r="R137" i="45"/>
  <c r="K137" i="45"/>
  <c r="A137" i="45"/>
  <c r="BK138" i="45"/>
  <c r="AU138" i="45"/>
  <c r="AA138" i="45"/>
  <c r="R138" i="45"/>
  <c r="K138" i="45"/>
  <c r="A138" i="45"/>
  <c r="BK139" i="45"/>
  <c r="AU139" i="45"/>
  <c r="AA139" i="45"/>
  <c r="R139" i="45"/>
  <c r="K139" i="45"/>
  <c r="A139" i="45"/>
  <c r="BK140" i="45"/>
  <c r="AU140" i="45"/>
  <c r="AA140" i="45"/>
  <c r="R140" i="45"/>
  <c r="K140" i="45"/>
  <c r="A140" i="45"/>
  <c r="BK141" i="45"/>
  <c r="AU141" i="45"/>
  <c r="AA141" i="45"/>
  <c r="R141" i="45"/>
  <c r="K141" i="45"/>
  <c r="A141" i="45"/>
  <c r="BK142" i="45"/>
  <c r="AU142" i="45"/>
  <c r="AA142" i="45"/>
  <c r="R142" i="45"/>
  <c r="K142" i="45"/>
  <c r="A142" i="45"/>
  <c r="BK143" i="45"/>
  <c r="AU143" i="45"/>
  <c r="AA143" i="45"/>
  <c r="R143" i="45"/>
  <c r="K143" i="45"/>
  <c r="A143" i="45"/>
  <c r="BK144" i="45"/>
  <c r="AU144" i="45"/>
  <c r="AA144" i="45"/>
  <c r="R144" i="45"/>
  <c r="K144" i="45"/>
  <c r="A144" i="45"/>
  <c r="BK145" i="45"/>
  <c r="AU145" i="45"/>
  <c r="AA145" i="45"/>
  <c r="R145" i="45"/>
  <c r="K145" i="45"/>
  <c r="A145" i="45"/>
  <c r="BK146" i="45"/>
  <c r="AU146" i="45"/>
  <c r="AA146" i="45"/>
  <c r="R146" i="45"/>
  <c r="K146" i="45"/>
  <c r="A146" i="45"/>
  <c r="BK147" i="45"/>
  <c r="AU147" i="45"/>
  <c r="AA147" i="45"/>
  <c r="R147" i="45"/>
  <c r="K147" i="45"/>
  <c r="A147" i="45"/>
  <c r="BK148" i="45"/>
  <c r="AU148" i="45"/>
  <c r="AA148" i="45"/>
  <c r="R148" i="45"/>
  <c r="K148" i="45"/>
  <c r="A148" i="45"/>
  <c r="BK149" i="45"/>
  <c r="AU149" i="45"/>
  <c r="AA149" i="45"/>
  <c r="R149" i="45"/>
  <c r="K149" i="45"/>
  <c r="A149" i="45"/>
  <c r="BK150" i="45"/>
  <c r="AU150" i="45"/>
  <c r="AA150" i="45"/>
  <c r="R150" i="45"/>
  <c r="K150" i="45"/>
  <c r="A150" i="45"/>
  <c r="BK151" i="45"/>
  <c r="AU151" i="45"/>
  <c r="AA151" i="45"/>
  <c r="R151" i="45"/>
  <c r="K151" i="45"/>
  <c r="A151" i="45"/>
  <c r="BK152" i="45"/>
  <c r="AU152" i="45"/>
  <c r="AA152" i="45"/>
  <c r="R152" i="45"/>
  <c r="K152" i="45"/>
  <c r="A152" i="45"/>
  <c r="BK153" i="45"/>
  <c r="AU153" i="45"/>
  <c r="AA153" i="45"/>
  <c r="R153" i="45"/>
  <c r="K153" i="45"/>
  <c r="A153" i="45"/>
  <c r="BK154" i="45"/>
  <c r="AU154" i="45"/>
  <c r="AA154" i="45"/>
  <c r="R154" i="45"/>
  <c r="K154" i="45"/>
  <c r="A154" i="45"/>
  <c r="BK155" i="45"/>
  <c r="AU155" i="45"/>
  <c r="AA155" i="45"/>
  <c r="R155" i="45"/>
  <c r="K155" i="45"/>
  <c r="A155" i="45"/>
  <c r="BK156" i="45"/>
  <c r="AU156" i="45"/>
  <c r="AA156" i="45"/>
  <c r="R156" i="45"/>
  <c r="K156" i="45"/>
  <c r="A156" i="45"/>
  <c r="BK157" i="45"/>
  <c r="AU157" i="45"/>
  <c r="AA157" i="45"/>
  <c r="R157" i="45"/>
  <c r="K157" i="45"/>
  <c r="A157" i="45"/>
  <c r="BK158" i="45"/>
  <c r="AU158" i="45"/>
  <c r="AA158" i="45"/>
  <c r="R158" i="45"/>
  <c r="K158" i="45"/>
  <c r="A158" i="45"/>
  <c r="BK159" i="45"/>
  <c r="AU159" i="45"/>
  <c r="AA159" i="45"/>
  <c r="R159" i="45"/>
  <c r="K159" i="45"/>
  <c r="A159" i="45"/>
  <c r="BK160" i="45"/>
  <c r="AU160" i="45"/>
  <c r="AA160" i="45"/>
  <c r="R160" i="45"/>
  <c r="K160" i="45"/>
  <c r="A160" i="45"/>
  <c r="BK161" i="45"/>
  <c r="AU161" i="45"/>
  <c r="AA161" i="45"/>
  <c r="R161" i="45"/>
  <c r="K161" i="45"/>
  <c r="A161" i="45"/>
  <c r="BK162" i="45"/>
  <c r="AU162" i="45"/>
  <c r="AA162" i="45"/>
  <c r="R162" i="45"/>
  <c r="K162" i="45"/>
  <c r="A162" i="45"/>
  <c r="BK163" i="45"/>
  <c r="AU163" i="45"/>
  <c r="AA163" i="45"/>
  <c r="R163" i="45"/>
  <c r="K163" i="45"/>
  <c r="A163" i="45"/>
  <c r="BK164" i="45"/>
  <c r="AU164" i="45"/>
  <c r="AA164" i="45"/>
  <c r="R164" i="45"/>
  <c r="K164" i="45"/>
  <c r="A164" i="45"/>
  <c r="BK165" i="45"/>
  <c r="AU165" i="45"/>
  <c r="AA165" i="45"/>
  <c r="R165" i="45"/>
  <c r="K165" i="45"/>
  <c r="A165" i="45"/>
  <c r="BK166" i="45"/>
  <c r="AU166" i="45"/>
  <c r="AA166" i="45"/>
  <c r="R166" i="45"/>
  <c r="K166" i="45"/>
  <c r="A166" i="45"/>
  <c r="BK167" i="45"/>
  <c r="AU167" i="45"/>
  <c r="AA167" i="45"/>
  <c r="R167" i="45"/>
  <c r="K167" i="45"/>
  <c r="A167" i="45"/>
  <c r="BK168" i="45"/>
  <c r="AU168" i="45"/>
  <c r="AA168" i="45"/>
  <c r="R168" i="45"/>
  <c r="K168" i="45"/>
  <c r="A168" i="45"/>
  <c r="BK169" i="45"/>
  <c r="AU169" i="45"/>
  <c r="AA169" i="45"/>
  <c r="R169" i="45"/>
  <c r="K169" i="45"/>
  <c r="A169" i="45"/>
  <c r="BK170" i="45"/>
  <c r="AY170" i="45"/>
  <c r="A170" i="45" s="1"/>
  <c r="AU170" i="45"/>
  <c r="AA170" i="45"/>
  <c r="R170" i="45"/>
  <c r="K170" i="45"/>
  <c r="BK171" i="45"/>
  <c r="AY171" i="45"/>
  <c r="A171" i="45" s="1"/>
  <c r="AU171" i="45"/>
  <c r="AA171" i="45"/>
  <c r="R171" i="45"/>
  <c r="K171" i="45"/>
  <c r="BK172" i="45"/>
  <c r="AY172" i="45"/>
  <c r="A172" i="45" s="1"/>
  <c r="AU172" i="45"/>
  <c r="AA172" i="45"/>
  <c r="R172" i="45"/>
  <c r="K172" i="45"/>
  <c r="BK173" i="45"/>
  <c r="AY173" i="45"/>
  <c r="A173" i="45" s="1"/>
  <c r="AU173" i="45"/>
  <c r="AA173" i="45"/>
  <c r="R173" i="45"/>
  <c r="K173" i="45"/>
  <c r="BK174" i="45"/>
  <c r="AY174" i="45"/>
  <c r="AU174" i="45"/>
  <c r="AA174" i="45"/>
  <c r="R174" i="45"/>
  <c r="K174" i="45"/>
  <c r="A174" i="45"/>
  <c r="BK175" i="45"/>
  <c r="AY175" i="45"/>
  <c r="A175" i="45" s="1"/>
  <c r="AU175" i="45"/>
  <c r="AA175" i="45"/>
  <c r="R175" i="45"/>
  <c r="K175" i="45"/>
  <c r="BK176" i="45"/>
  <c r="AY176" i="45"/>
  <c r="A176" i="45" s="1"/>
  <c r="AU176" i="45"/>
  <c r="AA176" i="45"/>
  <c r="R176" i="45"/>
  <c r="K176" i="45"/>
  <c r="BK177" i="45"/>
  <c r="AY177" i="45"/>
  <c r="A177" i="45" s="1"/>
  <c r="AU177" i="45"/>
  <c r="AA177" i="45"/>
  <c r="R177" i="45"/>
  <c r="K177" i="45"/>
  <c r="BK178" i="45"/>
  <c r="AY178" i="45"/>
  <c r="A178" i="45" s="1"/>
  <c r="AU178" i="45"/>
  <c r="AA178" i="45"/>
  <c r="R178" i="45"/>
  <c r="K178" i="45"/>
  <c r="BK179" i="45"/>
  <c r="AY179" i="45"/>
  <c r="A179" i="45" s="1"/>
  <c r="AU179" i="45"/>
  <c r="AA179" i="45"/>
  <c r="R179" i="45"/>
  <c r="K179" i="45"/>
  <c r="BK180" i="45"/>
  <c r="AY180" i="45"/>
  <c r="A180" i="45" s="1"/>
  <c r="AU180" i="45"/>
  <c r="AA180" i="45"/>
  <c r="R180" i="45"/>
  <c r="K180" i="45"/>
  <c r="BK181" i="45"/>
  <c r="AY181" i="45"/>
  <c r="A181" i="45" s="1"/>
  <c r="AU181" i="45"/>
  <c r="AA181" i="45"/>
  <c r="R181" i="45"/>
  <c r="K181" i="45"/>
  <c r="BK182" i="45"/>
  <c r="AY182" i="45"/>
  <c r="A182" i="45" s="1"/>
  <c r="AU182" i="45"/>
  <c r="AA182" i="45"/>
  <c r="R182" i="45"/>
  <c r="K182" i="45"/>
  <c r="BK183" i="45"/>
  <c r="AY183" i="45"/>
  <c r="A183" i="45" s="1"/>
  <c r="AU183" i="45"/>
  <c r="AA183" i="45"/>
  <c r="R183" i="45"/>
  <c r="K183" i="45"/>
  <c r="BK184" i="45"/>
  <c r="AY184" i="45"/>
  <c r="A184" i="45" s="1"/>
  <c r="AU184" i="45"/>
  <c r="AA184" i="45"/>
  <c r="R184" i="45"/>
  <c r="K184" i="45"/>
  <c r="BK185" i="45"/>
  <c r="AY185" i="45"/>
  <c r="A185" i="45" s="1"/>
  <c r="AU185" i="45"/>
  <c r="AA185" i="45"/>
  <c r="R185" i="45"/>
  <c r="K185" i="45"/>
  <c r="BK186" i="45"/>
  <c r="AY186" i="45"/>
  <c r="A186" i="45" s="1"/>
  <c r="AU186" i="45"/>
  <c r="AA186" i="45"/>
  <c r="R186" i="45"/>
  <c r="K186" i="45"/>
  <c r="BK187" i="45"/>
  <c r="AY187" i="45"/>
  <c r="A187" i="45" s="1"/>
  <c r="AU187" i="45"/>
  <c r="AA187" i="45"/>
  <c r="R187" i="45"/>
  <c r="K187" i="45"/>
  <c r="BK188" i="45"/>
  <c r="AY188" i="45"/>
  <c r="A188" i="45" s="1"/>
  <c r="AU188" i="45"/>
  <c r="AA188" i="45"/>
  <c r="R188" i="45"/>
  <c r="K188" i="45"/>
  <c r="BK189" i="45"/>
  <c r="AY189" i="45"/>
  <c r="A189" i="45" s="1"/>
  <c r="AU189" i="45"/>
  <c r="AA189" i="45"/>
  <c r="R189" i="45"/>
  <c r="K189" i="45"/>
  <c r="BK190" i="45"/>
  <c r="AY190" i="45"/>
  <c r="A190" i="45" s="1"/>
  <c r="AU190" i="45"/>
  <c r="AA190" i="45"/>
  <c r="R190" i="45"/>
  <c r="K190" i="45"/>
  <c r="BK191" i="45"/>
  <c r="AY191" i="45"/>
  <c r="A191" i="45" s="1"/>
  <c r="AU191" i="45"/>
  <c r="AA191" i="45"/>
  <c r="R191" i="45"/>
  <c r="K191" i="45"/>
  <c r="BK192" i="45"/>
  <c r="AY192" i="45"/>
  <c r="A192" i="45" s="1"/>
  <c r="AU192" i="45"/>
  <c r="AA192" i="45"/>
  <c r="R192" i="45"/>
  <c r="K192" i="45"/>
  <c r="BK193" i="45"/>
  <c r="AY193" i="45"/>
  <c r="A193" i="45" s="1"/>
  <c r="AU193" i="45"/>
  <c r="AA193" i="45"/>
  <c r="R193" i="45"/>
  <c r="K193" i="45"/>
  <c r="BK194" i="45"/>
  <c r="AY194" i="45"/>
  <c r="A194" i="45" s="1"/>
  <c r="AU194" i="45"/>
  <c r="AA194" i="45"/>
  <c r="R194" i="45"/>
  <c r="K194" i="45"/>
  <c r="BK195" i="45"/>
  <c r="AY195" i="45"/>
  <c r="AU195" i="45"/>
  <c r="AA195" i="45"/>
  <c r="R195" i="45"/>
  <c r="K195" i="45"/>
  <c r="A195" i="45"/>
  <c r="BK196" i="45"/>
  <c r="AY196" i="45"/>
  <c r="AU196" i="45"/>
  <c r="AA196" i="45"/>
  <c r="R196" i="45"/>
  <c r="K196" i="45"/>
  <c r="A196" i="45"/>
  <c r="BK197" i="45"/>
  <c r="AY197" i="45"/>
  <c r="AU197" i="45"/>
  <c r="AA197" i="45"/>
  <c r="R197" i="45"/>
  <c r="K197" i="45"/>
  <c r="A197" i="45"/>
  <c r="BK198" i="45"/>
  <c r="AY198" i="45"/>
  <c r="AU198" i="45"/>
  <c r="AA198" i="45"/>
  <c r="R198" i="45"/>
  <c r="K198" i="45"/>
  <c r="A198" i="45"/>
  <c r="BK199" i="45"/>
  <c r="AY199" i="45"/>
  <c r="AU199" i="45"/>
  <c r="AA199" i="45"/>
  <c r="R199" i="45"/>
  <c r="K199" i="45"/>
  <c r="A199" i="45"/>
  <c r="BK200" i="45"/>
  <c r="AY200" i="45"/>
  <c r="AU200" i="45"/>
  <c r="AA200" i="45"/>
  <c r="R200" i="45"/>
  <c r="K200" i="45"/>
  <c r="A200" i="45"/>
  <c r="BK201" i="45"/>
  <c r="AY201" i="45"/>
  <c r="AU201" i="45"/>
  <c r="AA201" i="45"/>
  <c r="R201" i="45"/>
  <c r="K201" i="45"/>
  <c r="A201" i="45"/>
  <c r="BK202" i="45"/>
  <c r="AY202" i="45"/>
  <c r="AU202" i="45"/>
  <c r="AA202" i="45"/>
  <c r="R202" i="45"/>
  <c r="K202" i="45"/>
  <c r="A202" i="45"/>
  <c r="BK203" i="45"/>
  <c r="AY203" i="45"/>
  <c r="AU203" i="45"/>
  <c r="AA203" i="45"/>
  <c r="R203" i="45"/>
  <c r="K203" i="45"/>
  <c r="A203" i="45"/>
  <c r="BK204" i="45"/>
  <c r="AY204" i="45"/>
  <c r="AU204" i="45"/>
  <c r="AA204" i="45"/>
  <c r="R204" i="45"/>
  <c r="K204" i="45"/>
  <c r="A204" i="45"/>
  <c r="BK205" i="45"/>
  <c r="AU205" i="45"/>
  <c r="AA205" i="45"/>
  <c r="R205" i="45"/>
  <c r="K205" i="45"/>
  <c r="A205" i="45"/>
  <c r="BK206" i="45"/>
  <c r="AU206" i="45"/>
  <c r="AA206" i="45"/>
  <c r="R206" i="45"/>
  <c r="K206" i="45"/>
  <c r="A206" i="45"/>
  <c r="BK207" i="45"/>
  <c r="AY207" i="45"/>
  <c r="A207" i="45" s="1"/>
  <c r="AU207" i="45"/>
  <c r="AA207" i="45"/>
  <c r="R207" i="45"/>
  <c r="K207" i="45"/>
  <c r="BK208" i="45"/>
  <c r="AY208" i="45"/>
  <c r="A208" i="45" s="1"/>
  <c r="AU208" i="45"/>
  <c r="AA208" i="45"/>
  <c r="R208" i="45"/>
  <c r="K208" i="45"/>
  <c r="BK209" i="45"/>
  <c r="AU209" i="45"/>
  <c r="AA209" i="45"/>
  <c r="R209" i="45"/>
  <c r="K209" i="45"/>
  <c r="A209" i="45"/>
  <c r="BK210" i="45"/>
  <c r="AY210" i="45"/>
  <c r="AU210" i="45"/>
  <c r="AA210" i="45"/>
  <c r="R210" i="45"/>
  <c r="K210" i="45"/>
  <c r="A210" i="45"/>
  <c r="BK211" i="45"/>
  <c r="AY211" i="45"/>
  <c r="A211" i="45" s="1"/>
  <c r="AU211" i="45"/>
  <c r="AA211" i="45"/>
  <c r="R211" i="45"/>
  <c r="K211" i="45"/>
  <c r="BK212" i="45"/>
  <c r="AY212" i="45"/>
  <c r="A212" i="45" s="1"/>
  <c r="AU212" i="45"/>
  <c r="AA212" i="45"/>
  <c r="R212" i="45"/>
  <c r="K212" i="45"/>
  <c r="BK213" i="45"/>
  <c r="AU213" i="45"/>
  <c r="AA213" i="45"/>
  <c r="R213" i="45"/>
  <c r="K213" i="45"/>
  <c r="A213" i="45"/>
  <c r="BK214" i="45"/>
  <c r="AU214" i="45"/>
  <c r="AA214" i="45"/>
  <c r="R214" i="45"/>
  <c r="K214" i="45"/>
  <c r="A214" i="45"/>
  <c r="BK215" i="45"/>
  <c r="AY215" i="45"/>
  <c r="A215" i="45" s="1"/>
  <c r="AU215" i="45"/>
  <c r="AA215" i="45"/>
  <c r="R215" i="45"/>
  <c r="K215" i="45"/>
  <c r="BK216" i="45"/>
  <c r="AY216" i="45"/>
  <c r="A216" i="45" s="1"/>
  <c r="AU216" i="45"/>
  <c r="AA216" i="45"/>
  <c r="R216" i="45"/>
  <c r="K216" i="45"/>
  <c r="BK217" i="45"/>
  <c r="AY217" i="45"/>
  <c r="A217" i="45" s="1"/>
  <c r="AU217" i="45"/>
  <c r="AA217" i="45"/>
  <c r="R217" i="45"/>
  <c r="K217" i="45"/>
  <c r="BK218" i="45"/>
  <c r="AY218" i="45"/>
  <c r="A218" i="45" s="1"/>
  <c r="AU218" i="45"/>
  <c r="AA218" i="45"/>
  <c r="R218" i="45"/>
  <c r="K218" i="45"/>
  <c r="BK219" i="45"/>
  <c r="AY219" i="45"/>
  <c r="A219" i="45" s="1"/>
  <c r="AU219" i="45"/>
  <c r="AA219" i="45"/>
  <c r="R219" i="45"/>
  <c r="K219" i="45"/>
  <c r="BK220" i="45"/>
  <c r="AU220" i="45"/>
  <c r="AA220" i="45"/>
  <c r="R220" i="45"/>
  <c r="K220" i="45"/>
  <c r="A220" i="45"/>
  <c r="BK221" i="45"/>
  <c r="AU221" i="45"/>
  <c r="AA221" i="45"/>
  <c r="R221" i="45"/>
  <c r="K221" i="45"/>
  <c r="A221" i="45"/>
  <c r="BK222" i="45"/>
  <c r="AY222" i="45"/>
  <c r="A222" i="45" s="1"/>
  <c r="AU222" i="45"/>
  <c r="AA222" i="45"/>
  <c r="R222" i="45"/>
  <c r="K222" i="45"/>
  <c r="BK223" i="45"/>
  <c r="AU223" i="45"/>
  <c r="AA223" i="45"/>
  <c r="R223" i="45"/>
  <c r="K223" i="45"/>
  <c r="A223" i="45"/>
  <c r="BK224" i="45"/>
  <c r="AY224" i="45"/>
  <c r="A224" i="45" s="1"/>
  <c r="AU224" i="45"/>
  <c r="AA224" i="45"/>
  <c r="R224" i="45"/>
  <c r="K224" i="45"/>
  <c r="BK225" i="45"/>
  <c r="AY225" i="45"/>
  <c r="A225" i="45" s="1"/>
  <c r="AU225" i="45"/>
  <c r="AA225" i="45"/>
  <c r="R225" i="45"/>
  <c r="K225" i="45"/>
  <c r="BK226" i="45"/>
  <c r="AY226" i="45"/>
  <c r="A226" i="45" s="1"/>
  <c r="AU226" i="45"/>
  <c r="AA226" i="45"/>
  <c r="R226" i="45"/>
  <c r="K226" i="45"/>
  <c r="BK227" i="45"/>
  <c r="AY227" i="45"/>
  <c r="A227" i="45" s="1"/>
  <c r="AU227" i="45"/>
  <c r="AA227" i="45"/>
  <c r="R227" i="45"/>
  <c r="K227" i="45"/>
  <c r="BK228" i="45"/>
  <c r="AY228" i="45"/>
  <c r="A228" i="45" s="1"/>
  <c r="AU228" i="45"/>
  <c r="AA228" i="45"/>
  <c r="R228" i="45"/>
  <c r="K228" i="45"/>
  <c r="BK229" i="45"/>
  <c r="AY229" i="45"/>
  <c r="A229" i="45" s="1"/>
  <c r="AU229" i="45"/>
  <c r="AA229" i="45"/>
  <c r="R229" i="45"/>
  <c r="K229" i="45"/>
  <c r="BK230" i="45"/>
  <c r="AY230" i="45"/>
  <c r="A230" i="45" s="1"/>
  <c r="AU230" i="45"/>
  <c r="AA230" i="45"/>
  <c r="R230" i="45"/>
  <c r="K230" i="45"/>
  <c r="BK231" i="45"/>
  <c r="AY231" i="45"/>
  <c r="A231" i="45" s="1"/>
  <c r="AU231" i="45"/>
  <c r="AA231" i="45"/>
  <c r="R231" i="45"/>
  <c r="K231" i="45"/>
  <c r="BK232" i="45"/>
  <c r="AY232" i="45"/>
  <c r="A232" i="45" s="1"/>
  <c r="AU232" i="45"/>
  <c r="AA232" i="45"/>
  <c r="R232" i="45"/>
  <c r="K232" i="45"/>
  <c r="BK233" i="45"/>
  <c r="AY233" i="45"/>
  <c r="A233" i="45" s="1"/>
  <c r="AU233" i="45"/>
  <c r="AA233" i="45"/>
  <c r="R233" i="45"/>
  <c r="K233" i="45"/>
  <c r="BK234" i="45"/>
  <c r="AY234" i="45"/>
  <c r="A234" i="45" s="1"/>
  <c r="AU234" i="45"/>
  <c r="AA234" i="45"/>
  <c r="R234" i="45"/>
  <c r="K234" i="45"/>
  <c r="BK235" i="45"/>
  <c r="AY235" i="45"/>
  <c r="A235" i="45" s="1"/>
  <c r="AU235" i="45"/>
  <c r="AA235" i="45"/>
  <c r="R235" i="45"/>
  <c r="K235" i="45"/>
  <c r="BK236" i="45"/>
  <c r="AY236" i="45"/>
  <c r="A236" i="45" s="1"/>
  <c r="AU236" i="45"/>
  <c r="AA236" i="45"/>
  <c r="R236" i="45"/>
  <c r="K236" i="45"/>
  <c r="BK237" i="45"/>
  <c r="AY237" i="45"/>
  <c r="AU237" i="45"/>
  <c r="AA237" i="45"/>
  <c r="R237" i="45"/>
  <c r="K237" i="45"/>
  <c r="A237" i="45"/>
  <c r="BK238" i="45"/>
  <c r="AY238" i="45"/>
  <c r="AU238" i="45"/>
  <c r="AA238" i="45"/>
  <c r="R238" i="45"/>
  <c r="K238" i="45"/>
  <c r="A238" i="45"/>
  <c r="BK239" i="45"/>
  <c r="AY239" i="45"/>
  <c r="AU239" i="45"/>
  <c r="AA239" i="45"/>
  <c r="R239" i="45"/>
  <c r="K239" i="45"/>
  <c r="A239" i="45"/>
  <c r="BK240" i="45"/>
  <c r="AY240" i="45"/>
  <c r="AU240" i="45"/>
  <c r="AA240" i="45"/>
  <c r="X240" i="45"/>
  <c r="R240" i="45"/>
  <c r="K240" i="45"/>
  <c r="A240" i="45"/>
  <c r="BK241" i="45"/>
  <c r="AY241" i="45"/>
  <c r="AU241" i="45"/>
  <c r="AA241" i="45"/>
  <c r="X241" i="45"/>
  <c r="R241" i="45"/>
  <c r="K241" i="45"/>
  <c r="A241" i="45"/>
  <c r="BK242" i="45"/>
  <c r="AY242" i="45"/>
  <c r="AU242" i="45"/>
  <c r="AA242" i="45"/>
  <c r="R242" i="45"/>
  <c r="K242" i="45"/>
  <c r="BK243" i="45"/>
  <c r="AY243" i="45"/>
  <c r="AU243" i="45"/>
  <c r="AA243" i="45"/>
  <c r="R243" i="45"/>
  <c r="K243" i="45"/>
  <c r="A243" i="45"/>
  <c r="BK244" i="45"/>
  <c r="AY244" i="45"/>
  <c r="AU244" i="45"/>
  <c r="AA244" i="45"/>
  <c r="R244" i="45"/>
  <c r="K244" i="45"/>
  <c r="A244" i="45"/>
  <c r="BK245" i="45"/>
  <c r="AY245" i="45"/>
  <c r="AU245" i="45"/>
  <c r="AA245" i="45"/>
  <c r="R245" i="45"/>
  <c r="K245" i="45"/>
  <c r="A245" i="45"/>
  <c r="BK246" i="45"/>
  <c r="AY246" i="45"/>
  <c r="AU246" i="45"/>
  <c r="AA246" i="45"/>
  <c r="R246" i="45"/>
  <c r="K246" i="45"/>
  <c r="A246" i="45"/>
  <c r="BK247" i="45"/>
  <c r="AY247" i="45"/>
  <c r="AU247" i="45"/>
  <c r="AA247" i="45"/>
  <c r="R247" i="45"/>
  <c r="K247" i="45"/>
  <c r="A247" i="45"/>
  <c r="BK248" i="45"/>
  <c r="AY248" i="45"/>
  <c r="AU248" i="45"/>
  <c r="AA248" i="45"/>
  <c r="R248" i="45"/>
  <c r="K248" i="45"/>
  <c r="A248" i="45"/>
  <c r="BK249" i="45"/>
  <c r="AY249" i="45"/>
  <c r="AU249" i="45"/>
  <c r="AA249" i="45"/>
  <c r="R249" i="45"/>
  <c r="K249" i="45"/>
  <c r="A249" i="45"/>
  <c r="BK250" i="45"/>
  <c r="AY250" i="45"/>
  <c r="AU250" i="45"/>
  <c r="AA250" i="45"/>
  <c r="R250" i="45"/>
  <c r="K250" i="45"/>
  <c r="A250" i="45"/>
  <c r="BK251" i="45"/>
  <c r="AY251" i="45"/>
  <c r="AU251" i="45"/>
  <c r="AA251" i="45"/>
  <c r="R251" i="45"/>
  <c r="K251" i="45"/>
  <c r="A251" i="45"/>
  <c r="BK252" i="45"/>
  <c r="AY252" i="45"/>
  <c r="AU252" i="45"/>
  <c r="AA252" i="45"/>
  <c r="R252" i="45"/>
  <c r="K252" i="45"/>
  <c r="A252" i="45"/>
  <c r="BK253" i="45"/>
  <c r="AY253" i="45"/>
  <c r="AU253" i="45"/>
  <c r="AA253" i="45"/>
  <c r="R253" i="45"/>
  <c r="K253" i="45"/>
  <c r="A253" i="45"/>
  <c r="BK254" i="45"/>
  <c r="AY254" i="45"/>
  <c r="AU254" i="45"/>
  <c r="AA254" i="45"/>
  <c r="R254" i="45"/>
  <c r="K254" i="45"/>
  <c r="A254" i="45"/>
  <c r="BK255" i="45"/>
  <c r="AY255" i="45"/>
  <c r="AU255" i="45"/>
  <c r="AA255" i="45"/>
  <c r="R255" i="45"/>
  <c r="K255" i="45"/>
  <c r="A255" i="45"/>
  <c r="BK256" i="45"/>
  <c r="AY256" i="45"/>
  <c r="AU256" i="45"/>
  <c r="AA256" i="45"/>
  <c r="R256" i="45"/>
  <c r="K256" i="45"/>
  <c r="A256" i="45"/>
  <c r="BK257" i="45"/>
  <c r="AY257" i="45"/>
  <c r="AU257" i="45"/>
  <c r="AA257" i="45"/>
  <c r="R257" i="45"/>
  <c r="K257" i="45"/>
  <c r="A257" i="45"/>
  <c r="BK258" i="45"/>
  <c r="AY258" i="45"/>
  <c r="AU258" i="45"/>
  <c r="AA258" i="45"/>
  <c r="R258" i="45"/>
  <c r="K258" i="45"/>
  <c r="A258" i="45"/>
  <c r="BK259" i="45"/>
  <c r="AY259" i="45"/>
  <c r="AU259" i="45"/>
  <c r="AA259" i="45"/>
  <c r="R259" i="45"/>
  <c r="K259" i="45"/>
  <c r="A259" i="45"/>
  <c r="BK260" i="45"/>
  <c r="AY260" i="45"/>
  <c r="AU260" i="45"/>
  <c r="AA260" i="45"/>
  <c r="R260" i="45"/>
  <c r="K260" i="45"/>
  <c r="A260" i="45"/>
  <c r="BK261" i="45"/>
  <c r="AY261" i="45"/>
  <c r="AU261" i="45"/>
  <c r="AA261" i="45"/>
  <c r="R261" i="45"/>
  <c r="K261" i="45"/>
  <c r="A261" i="45"/>
  <c r="BK262" i="45"/>
  <c r="AY262" i="45"/>
  <c r="AU262" i="45"/>
  <c r="AA262" i="45"/>
  <c r="R262" i="45"/>
  <c r="K262" i="45"/>
  <c r="A262" i="45"/>
  <c r="BK263" i="45"/>
  <c r="AY263" i="45"/>
  <c r="AU263" i="45"/>
  <c r="AA263" i="45"/>
  <c r="R263" i="45"/>
  <c r="K263" i="45"/>
  <c r="A263" i="45"/>
  <c r="BK264" i="45"/>
  <c r="AY264" i="45"/>
  <c r="AU264" i="45"/>
  <c r="AA264" i="45"/>
  <c r="R264" i="45"/>
  <c r="K264" i="45"/>
  <c r="A264" i="45"/>
  <c r="BK265" i="45"/>
  <c r="AY265" i="45"/>
  <c r="AU265" i="45"/>
  <c r="AA265" i="45"/>
  <c r="R265" i="45"/>
  <c r="K265" i="45"/>
  <c r="A265" i="45"/>
  <c r="BK266" i="45"/>
  <c r="AY266" i="45"/>
  <c r="AU266" i="45"/>
  <c r="AA266" i="45"/>
  <c r="R266" i="45"/>
  <c r="K266" i="45"/>
  <c r="A266" i="45"/>
  <c r="BK267" i="45"/>
  <c r="AY267" i="45"/>
  <c r="AU267" i="45"/>
  <c r="AA267" i="45"/>
  <c r="R267" i="45"/>
  <c r="K267" i="45"/>
  <c r="A267" i="45"/>
  <c r="BK268" i="45"/>
  <c r="AY268" i="45"/>
  <c r="AU268" i="45"/>
  <c r="AA268" i="45"/>
  <c r="R268" i="45"/>
  <c r="K268" i="45"/>
  <c r="A268" i="45"/>
  <c r="BK269" i="45"/>
  <c r="AY269" i="45"/>
  <c r="AU269" i="45"/>
  <c r="AA269" i="45"/>
  <c r="R269" i="45"/>
  <c r="K269" i="45"/>
  <c r="A269" i="45"/>
  <c r="BK270" i="45"/>
  <c r="AY270" i="45"/>
  <c r="AU270" i="45"/>
  <c r="AA270" i="45"/>
  <c r="R270" i="45"/>
  <c r="K270" i="45"/>
  <c r="A270" i="45"/>
  <c r="BK271" i="45"/>
  <c r="AY271" i="45"/>
  <c r="AU271" i="45"/>
  <c r="AA271" i="45"/>
  <c r="R271" i="45"/>
  <c r="K271" i="45"/>
  <c r="A271" i="45"/>
  <c r="BK272" i="45"/>
  <c r="AY272" i="45"/>
  <c r="AU272" i="45"/>
  <c r="AA272" i="45"/>
  <c r="R272" i="45"/>
  <c r="K272" i="45"/>
  <c r="A272" i="45"/>
  <c r="BK273" i="45"/>
  <c r="AY273" i="45"/>
  <c r="AU273" i="45"/>
  <c r="AA273" i="45"/>
  <c r="R273" i="45"/>
  <c r="K273" i="45"/>
  <c r="A273" i="45"/>
  <c r="BK274" i="45"/>
  <c r="AY274" i="45"/>
  <c r="AU274" i="45"/>
  <c r="AA274" i="45"/>
  <c r="R274" i="45"/>
  <c r="K274" i="45"/>
  <c r="A274" i="45"/>
  <c r="BK275" i="45"/>
  <c r="AY275" i="45"/>
  <c r="AU275" i="45"/>
  <c r="AA275" i="45"/>
  <c r="R275" i="45"/>
  <c r="K275" i="45"/>
  <c r="A275" i="45"/>
  <c r="BK276" i="45"/>
  <c r="AY276" i="45"/>
  <c r="AU276" i="45"/>
  <c r="AA276" i="45"/>
  <c r="R276" i="45"/>
  <c r="K276" i="45"/>
  <c r="A276" i="45"/>
  <c r="BK277" i="45"/>
  <c r="AY277" i="45"/>
  <c r="AU277" i="45"/>
  <c r="AA277" i="45"/>
  <c r="R277" i="45"/>
  <c r="K277" i="45"/>
  <c r="A277" i="45"/>
  <c r="BK278" i="45"/>
  <c r="AY278" i="45"/>
  <c r="AU278" i="45"/>
  <c r="AA278" i="45"/>
  <c r="R278" i="45"/>
  <c r="K278" i="45"/>
  <c r="A278" i="45"/>
  <c r="BK279" i="45"/>
  <c r="AY279" i="45"/>
  <c r="AU279" i="45"/>
  <c r="AA279" i="45"/>
  <c r="R279" i="45"/>
  <c r="K279" i="45"/>
  <c r="A279" i="45"/>
  <c r="BK280" i="45"/>
  <c r="AY280" i="45"/>
  <c r="AU280" i="45"/>
  <c r="AA280" i="45"/>
  <c r="R280" i="45"/>
  <c r="K280" i="45"/>
  <c r="A280" i="45"/>
  <c r="BK281" i="45"/>
  <c r="AY281" i="45"/>
  <c r="AU281" i="45"/>
  <c r="AA281" i="45"/>
  <c r="R281" i="45"/>
  <c r="K281" i="45"/>
  <c r="A281" i="45"/>
  <c r="BK282" i="45"/>
  <c r="AY282" i="45"/>
  <c r="AU282" i="45"/>
  <c r="AA282" i="45"/>
  <c r="R282" i="45"/>
  <c r="K282" i="45"/>
  <c r="A282" i="45"/>
  <c r="BK283" i="45"/>
  <c r="AY283" i="45"/>
  <c r="AU283" i="45"/>
  <c r="AA283" i="45"/>
  <c r="R283" i="45"/>
  <c r="K283" i="45"/>
  <c r="A283" i="45"/>
  <c r="BK284" i="45"/>
  <c r="AY284" i="45"/>
  <c r="AU284" i="45"/>
  <c r="AA284" i="45"/>
  <c r="X284" i="45"/>
  <c r="R284" i="45"/>
  <c r="K284" i="45"/>
  <c r="A284" i="45"/>
  <c r="BK285" i="45"/>
  <c r="AY285" i="45"/>
  <c r="AU285" i="45"/>
  <c r="AA285" i="45"/>
  <c r="X285" i="45"/>
  <c r="R285" i="45"/>
  <c r="K285" i="45"/>
  <c r="A285" i="45"/>
  <c r="BK286" i="45"/>
  <c r="AY286" i="45"/>
  <c r="AU286" i="45"/>
  <c r="AA286" i="45"/>
  <c r="X286" i="45"/>
  <c r="R286" i="45"/>
  <c r="K286" i="45"/>
  <c r="A286" i="45"/>
  <c r="BK287" i="45"/>
  <c r="AY287" i="45"/>
  <c r="AU287" i="45"/>
  <c r="AA287" i="45"/>
  <c r="R287" i="45"/>
  <c r="K287" i="45"/>
  <c r="A287" i="45"/>
  <c r="BK288" i="45"/>
  <c r="AY288" i="45"/>
  <c r="AU288" i="45"/>
  <c r="AA288" i="45"/>
  <c r="X288" i="45"/>
  <c r="R288" i="45"/>
  <c r="K288" i="45"/>
  <c r="A288" i="45"/>
  <c r="BK289" i="45"/>
  <c r="AY289" i="45"/>
  <c r="AU289" i="45"/>
  <c r="AA289" i="45"/>
  <c r="X289" i="45"/>
  <c r="R289" i="45"/>
  <c r="K289" i="45"/>
  <c r="A289" i="45"/>
  <c r="BK290" i="45"/>
  <c r="AY290" i="45"/>
  <c r="AU290" i="45"/>
  <c r="AA290" i="45"/>
  <c r="X290" i="45"/>
  <c r="R290" i="45"/>
  <c r="K290" i="45"/>
  <c r="A290" i="45"/>
  <c r="BK291" i="45"/>
  <c r="AY291" i="45"/>
  <c r="AU291" i="45"/>
  <c r="AA291" i="45"/>
  <c r="R291" i="45"/>
  <c r="K291" i="45"/>
  <c r="A291" i="45"/>
  <c r="BK292" i="45"/>
  <c r="AY292" i="45"/>
  <c r="AU292" i="45"/>
  <c r="AA292" i="45"/>
  <c r="R292" i="45"/>
  <c r="K292" i="45"/>
  <c r="A292" i="45"/>
  <c r="BK293" i="45"/>
  <c r="AU293" i="45"/>
  <c r="AA293" i="45"/>
  <c r="R293" i="45"/>
  <c r="K293" i="45"/>
  <c r="A293" i="45"/>
  <c r="BK294" i="45"/>
  <c r="AU294" i="45"/>
  <c r="AA294" i="45"/>
  <c r="R294" i="45"/>
  <c r="K294" i="45"/>
  <c r="A294" i="45"/>
  <c r="BK295" i="45"/>
  <c r="AY295" i="45"/>
  <c r="A295" i="45" s="1"/>
  <c r="AU295" i="45"/>
  <c r="AA295" i="45"/>
  <c r="R295" i="45"/>
  <c r="K295" i="45"/>
  <c r="BK296" i="45"/>
  <c r="AY296" i="45"/>
  <c r="A296" i="45" s="1"/>
  <c r="AU296" i="45"/>
  <c r="AA296" i="45"/>
  <c r="R296" i="45"/>
  <c r="K296" i="45"/>
  <c r="BK297" i="45"/>
  <c r="AY297" i="45"/>
  <c r="A297" i="45" s="1"/>
  <c r="AU297" i="45"/>
  <c r="AA297" i="45"/>
  <c r="R297" i="45"/>
  <c r="K297" i="45"/>
  <c r="BK298" i="45"/>
  <c r="AY298" i="45"/>
  <c r="A298" i="45" s="1"/>
  <c r="AU298" i="45"/>
  <c r="AA298" i="45"/>
  <c r="R298" i="45"/>
  <c r="K298" i="45"/>
  <c r="BK299" i="45"/>
  <c r="AY299" i="45"/>
  <c r="A299" i="45" s="1"/>
  <c r="AU299" i="45"/>
  <c r="AA299" i="45"/>
  <c r="R299" i="45"/>
  <c r="K299" i="45"/>
  <c r="BK300" i="45"/>
  <c r="AY300" i="45"/>
  <c r="A300" i="45" s="1"/>
  <c r="AU300" i="45"/>
  <c r="AA300" i="45"/>
  <c r="R300" i="45"/>
  <c r="K300" i="45"/>
  <c r="BK301" i="45"/>
  <c r="AY301" i="45"/>
  <c r="A301" i="45" s="1"/>
  <c r="AU301" i="45"/>
  <c r="AA301" i="45"/>
  <c r="R301" i="45"/>
  <c r="K301" i="45"/>
  <c r="BK302" i="45"/>
  <c r="AY302" i="45"/>
  <c r="A302" i="45" s="1"/>
  <c r="AU302" i="45"/>
  <c r="AA302" i="45"/>
  <c r="R302" i="45"/>
  <c r="K302" i="45"/>
  <c r="BK303" i="45"/>
  <c r="AY303" i="45"/>
  <c r="A303" i="45" s="1"/>
  <c r="AU303" i="45"/>
  <c r="AA303" i="45"/>
  <c r="R303" i="45"/>
  <c r="K303" i="45"/>
  <c r="BK304" i="45"/>
  <c r="AY304" i="45"/>
  <c r="A304" i="45" s="1"/>
  <c r="AU304" i="45"/>
  <c r="AA304" i="45"/>
  <c r="R304" i="45"/>
  <c r="K304" i="45"/>
  <c r="BK305" i="45"/>
  <c r="AY305" i="45"/>
  <c r="A305" i="45" s="1"/>
  <c r="AU305" i="45"/>
  <c r="AA305" i="45"/>
  <c r="R305" i="45"/>
  <c r="K305" i="45"/>
  <c r="BK306" i="45"/>
  <c r="AY306" i="45"/>
  <c r="A306" i="45" s="1"/>
  <c r="AU306" i="45"/>
  <c r="AA306" i="45"/>
  <c r="R306" i="45"/>
  <c r="K306" i="45"/>
  <c r="BK307" i="45"/>
  <c r="AY307" i="45"/>
  <c r="A307" i="45" s="1"/>
  <c r="AU307" i="45"/>
  <c r="AA307" i="45"/>
  <c r="R307" i="45"/>
  <c r="K307" i="45"/>
  <c r="BK308" i="45"/>
  <c r="AY308" i="45"/>
  <c r="A308" i="45" s="1"/>
  <c r="AU308" i="45"/>
  <c r="AA308" i="45"/>
  <c r="R308" i="45"/>
  <c r="K308" i="45"/>
  <c r="BK309" i="45"/>
  <c r="AY309" i="45"/>
  <c r="A309" i="45" s="1"/>
  <c r="AU309" i="45"/>
  <c r="AA309" i="45"/>
  <c r="R309" i="45"/>
  <c r="K309" i="45"/>
  <c r="BK310" i="45"/>
  <c r="AY310" i="45"/>
  <c r="A310" i="45" s="1"/>
  <c r="AU310" i="45"/>
  <c r="AA310" i="45"/>
  <c r="R310" i="45"/>
  <c r="K310" i="45"/>
  <c r="BK311" i="45"/>
  <c r="AY311" i="45"/>
  <c r="A311" i="45" s="1"/>
  <c r="AU311" i="45"/>
  <c r="AA311" i="45"/>
  <c r="R311" i="45"/>
  <c r="K311" i="45"/>
  <c r="BK312" i="45"/>
  <c r="AY312" i="45"/>
  <c r="AU312" i="45"/>
  <c r="AA312" i="45"/>
  <c r="R312" i="45"/>
  <c r="K312" i="45"/>
  <c r="A312" i="45"/>
  <c r="BK313" i="45"/>
  <c r="AY313" i="45"/>
  <c r="A313" i="45" s="1"/>
  <c r="AU313" i="45"/>
  <c r="AA313" i="45"/>
  <c r="R313" i="45"/>
  <c r="K313" i="45"/>
  <c r="BK314" i="45"/>
  <c r="AY314" i="45"/>
  <c r="A314" i="45" s="1"/>
  <c r="AU314" i="45"/>
  <c r="AA314" i="45"/>
  <c r="R314" i="45"/>
  <c r="K314" i="45"/>
  <c r="BK315" i="45"/>
  <c r="AY315" i="45"/>
  <c r="A315" i="45" s="1"/>
  <c r="AU315" i="45"/>
  <c r="AA315" i="45"/>
  <c r="R315" i="45"/>
  <c r="K315" i="45"/>
  <c r="BK316" i="45"/>
  <c r="AY316" i="45"/>
  <c r="A316" i="45" s="1"/>
  <c r="AU316" i="45"/>
  <c r="AA316" i="45"/>
  <c r="R316" i="45"/>
  <c r="K316" i="45"/>
  <c r="BK317" i="45"/>
  <c r="AY317" i="45"/>
  <c r="A317" i="45" s="1"/>
  <c r="AU317" i="45"/>
  <c r="AA317" i="45"/>
  <c r="R317" i="45"/>
  <c r="K317" i="45"/>
  <c r="BK318" i="45"/>
  <c r="AY318" i="45"/>
  <c r="A318" i="45" s="1"/>
  <c r="AU318" i="45"/>
  <c r="AA318" i="45"/>
  <c r="R318" i="45"/>
  <c r="K318" i="45"/>
  <c r="BK319" i="45"/>
  <c r="AY319" i="45"/>
  <c r="A319" i="45" s="1"/>
  <c r="AU319" i="45"/>
  <c r="AA319" i="45"/>
  <c r="R319" i="45"/>
  <c r="K319" i="45"/>
  <c r="BK320" i="45"/>
  <c r="AY320" i="45"/>
  <c r="A320" i="45" s="1"/>
  <c r="AU320" i="45"/>
  <c r="AA320" i="45"/>
  <c r="R320" i="45"/>
  <c r="K320" i="45"/>
  <c r="BK321" i="45"/>
  <c r="AY321" i="45"/>
  <c r="AU321" i="45"/>
  <c r="AA321" i="45"/>
  <c r="R321" i="45"/>
  <c r="K321" i="45"/>
  <c r="A321" i="45"/>
  <c r="BK322" i="45"/>
  <c r="AY322" i="45"/>
  <c r="AU322" i="45"/>
  <c r="AA322" i="45"/>
  <c r="R322" i="45"/>
  <c r="K322" i="45"/>
  <c r="A322" i="45"/>
  <c r="BK323" i="45"/>
  <c r="AY323" i="45"/>
  <c r="A323" i="45" s="1"/>
  <c r="AU323" i="45"/>
  <c r="AA323" i="45"/>
  <c r="R323" i="45"/>
  <c r="K323" i="45"/>
  <c r="BK324" i="45"/>
  <c r="AY324" i="45"/>
  <c r="A324" i="45" s="1"/>
  <c r="AU324" i="45"/>
  <c r="AA324" i="45"/>
  <c r="R324" i="45"/>
  <c r="K324" i="45"/>
  <c r="BK325" i="45"/>
  <c r="AY325" i="45"/>
  <c r="A325" i="45" s="1"/>
  <c r="AU325" i="45"/>
  <c r="AA325" i="45"/>
  <c r="R325" i="45"/>
  <c r="K325" i="45"/>
  <c r="BK326" i="45"/>
  <c r="AY326" i="45"/>
  <c r="A326" i="45" s="1"/>
  <c r="AU326" i="45"/>
  <c r="AA326" i="45"/>
  <c r="R326" i="45"/>
  <c r="K326" i="45"/>
  <c r="BK327" i="45"/>
  <c r="AY327" i="45"/>
  <c r="A327" i="45" s="1"/>
  <c r="AU327" i="45"/>
  <c r="AA327" i="45"/>
  <c r="R327" i="45"/>
  <c r="K327" i="45"/>
  <c r="BK328" i="45"/>
  <c r="AY328" i="45"/>
  <c r="A328" i="45" s="1"/>
  <c r="AU328" i="45"/>
  <c r="AA328" i="45"/>
  <c r="R328" i="45"/>
  <c r="K328" i="45"/>
  <c r="BK329" i="45"/>
  <c r="AY329" i="45"/>
  <c r="A329" i="45" s="1"/>
  <c r="AU329" i="45"/>
  <c r="AA329" i="45"/>
  <c r="R329" i="45"/>
  <c r="K329" i="45"/>
  <c r="BK330" i="45"/>
  <c r="AY330" i="45"/>
  <c r="A330" i="45" s="1"/>
  <c r="AU330" i="45"/>
  <c r="AA330" i="45"/>
  <c r="R330" i="45"/>
  <c r="K330" i="45"/>
  <c r="BK331" i="45"/>
  <c r="AY331" i="45"/>
  <c r="A331" i="45" s="1"/>
  <c r="AU331" i="45"/>
  <c r="AA331" i="45"/>
  <c r="R331" i="45"/>
  <c r="K331" i="45"/>
  <c r="BK332" i="45"/>
  <c r="AY332" i="45"/>
  <c r="A332" i="45" s="1"/>
  <c r="AU332" i="45"/>
  <c r="AA332" i="45"/>
  <c r="R332" i="45"/>
  <c r="K332" i="45"/>
  <c r="BK333" i="45"/>
  <c r="AY333" i="45"/>
  <c r="A333" i="45" s="1"/>
  <c r="AU333" i="45"/>
  <c r="AA333" i="45"/>
  <c r="R333" i="45"/>
  <c r="K333" i="45"/>
  <c r="BK334" i="45"/>
  <c r="AY334" i="45"/>
  <c r="A334" i="45" s="1"/>
  <c r="AU334" i="45"/>
  <c r="AA334" i="45"/>
  <c r="R334" i="45"/>
  <c r="K334" i="45"/>
  <c r="BK335" i="45"/>
  <c r="AY335" i="45"/>
  <c r="A335" i="45" s="1"/>
  <c r="AU335" i="45"/>
  <c r="AA335" i="45"/>
  <c r="R335" i="45"/>
  <c r="K335" i="45"/>
  <c r="BK336" i="45"/>
  <c r="AY336" i="45"/>
  <c r="A336" i="45" s="1"/>
  <c r="AU336" i="45"/>
  <c r="AA336" i="45"/>
  <c r="R336" i="45"/>
  <c r="K336" i="45"/>
  <c r="BK337" i="45"/>
  <c r="AY337" i="45"/>
  <c r="A337" i="45" s="1"/>
  <c r="AU337" i="45"/>
  <c r="AA337" i="45"/>
  <c r="R337" i="45"/>
  <c r="K337" i="45"/>
  <c r="BK338" i="45"/>
  <c r="AY338" i="45"/>
  <c r="A338" i="45" s="1"/>
  <c r="AU338" i="45"/>
  <c r="AA338" i="45"/>
  <c r="R338" i="45"/>
  <c r="K338" i="45"/>
  <c r="BK339" i="45"/>
  <c r="AY339" i="45"/>
  <c r="A339" i="45" s="1"/>
  <c r="AU339" i="45"/>
  <c r="AA339" i="45"/>
  <c r="R339" i="45"/>
  <c r="K339" i="45"/>
  <c r="BK340" i="45"/>
  <c r="AY340" i="45"/>
  <c r="A340" i="45" s="1"/>
  <c r="AU340" i="45"/>
  <c r="AA340" i="45"/>
  <c r="R340" i="45"/>
  <c r="K340" i="45"/>
  <c r="BK341" i="45"/>
  <c r="AY341" i="45"/>
  <c r="A341" i="45" s="1"/>
  <c r="AU341" i="45"/>
  <c r="AA341" i="45"/>
  <c r="R341" i="45"/>
  <c r="K341" i="45"/>
  <c r="BK342" i="45"/>
  <c r="AY342" i="45"/>
  <c r="A342" i="45" s="1"/>
  <c r="AU342" i="45"/>
  <c r="AA342" i="45"/>
  <c r="R342" i="45"/>
  <c r="K342" i="45"/>
  <c r="BK343" i="45"/>
  <c r="AY343" i="45"/>
  <c r="A343" i="45" s="1"/>
  <c r="AU343" i="45"/>
  <c r="AA343" i="45"/>
  <c r="R343" i="45"/>
  <c r="K343" i="45"/>
  <c r="BK344" i="45"/>
  <c r="AY344" i="45"/>
  <c r="A344" i="45" s="1"/>
  <c r="AU344" i="45"/>
  <c r="AA344" i="45"/>
  <c r="R344" i="45"/>
  <c r="K344" i="45"/>
  <c r="BK345" i="45"/>
  <c r="AY345" i="45"/>
  <c r="A345" i="45" s="1"/>
  <c r="AU345" i="45"/>
  <c r="AA345" i="45"/>
  <c r="R345" i="45"/>
  <c r="K345" i="45"/>
  <c r="BK346" i="45"/>
  <c r="AY346" i="45"/>
  <c r="A346" i="45" s="1"/>
  <c r="AU346" i="45"/>
  <c r="AA346" i="45"/>
  <c r="R346" i="45"/>
  <c r="K346" i="45"/>
  <c r="BK347" i="45"/>
  <c r="AY347" i="45"/>
  <c r="A347" i="45" s="1"/>
  <c r="AU347" i="45"/>
  <c r="AA347" i="45"/>
  <c r="R347" i="45"/>
  <c r="K347" i="45"/>
  <c r="BK348" i="45"/>
  <c r="AY348" i="45"/>
  <c r="A348" i="45" s="1"/>
  <c r="AU348" i="45"/>
  <c r="AA348" i="45"/>
  <c r="R348" i="45"/>
  <c r="K348" i="45"/>
  <c r="BK349" i="45"/>
  <c r="AY349" i="45"/>
  <c r="A349" i="45" s="1"/>
  <c r="AU349" i="45"/>
  <c r="AA349" i="45"/>
  <c r="R349" i="45"/>
  <c r="K349" i="45"/>
  <c r="BK350" i="45"/>
  <c r="AY350" i="45"/>
  <c r="A350" i="45" s="1"/>
  <c r="AU350" i="45"/>
  <c r="AA350" i="45"/>
  <c r="R350" i="45"/>
  <c r="K350" i="45"/>
  <c r="BK351" i="45"/>
  <c r="AY351" i="45"/>
  <c r="A351" i="45" s="1"/>
  <c r="AU351" i="45"/>
  <c r="AA351" i="45"/>
  <c r="R351" i="45"/>
  <c r="K351" i="45"/>
  <c r="BK352" i="45"/>
  <c r="AY352" i="45"/>
  <c r="A352" i="45" s="1"/>
  <c r="AU352" i="45"/>
  <c r="AA352" i="45"/>
  <c r="R352" i="45"/>
  <c r="K352" i="45"/>
  <c r="BK353" i="45"/>
  <c r="AY353" i="45"/>
  <c r="A353" i="45" s="1"/>
  <c r="AU353" i="45"/>
  <c r="AA353" i="45"/>
  <c r="R353" i="45"/>
  <c r="K353" i="45"/>
  <c r="BK354" i="45"/>
  <c r="AY354" i="45"/>
  <c r="A354" i="45" s="1"/>
  <c r="AU354" i="45"/>
  <c r="AA354" i="45"/>
  <c r="R354" i="45"/>
  <c r="K354" i="45"/>
  <c r="BK355" i="45"/>
  <c r="AY355" i="45"/>
  <c r="A355" i="45" s="1"/>
  <c r="AU355" i="45"/>
  <c r="AA355" i="45"/>
  <c r="R355" i="45"/>
  <c r="K355" i="45"/>
  <c r="BK356" i="45"/>
  <c r="AY356" i="45"/>
  <c r="A356" i="45" s="1"/>
  <c r="AU356" i="45"/>
  <c r="AA356" i="45"/>
  <c r="R356" i="45"/>
  <c r="K356" i="45"/>
  <c r="BK357" i="45"/>
  <c r="AY357" i="45"/>
  <c r="A357" i="45" s="1"/>
  <c r="AU357" i="45"/>
  <c r="AA357" i="45"/>
  <c r="R357" i="45"/>
  <c r="K357" i="45"/>
  <c r="BK358" i="45"/>
  <c r="AY358" i="45"/>
  <c r="A358" i="45" s="1"/>
  <c r="AU358" i="45"/>
  <c r="AA358" i="45"/>
  <c r="R358" i="45"/>
  <c r="K358" i="45"/>
  <c r="BK359" i="45"/>
  <c r="AY359" i="45"/>
  <c r="A359" i="45" s="1"/>
  <c r="AU359" i="45"/>
  <c r="AA359" i="45"/>
  <c r="R359" i="45"/>
  <c r="K359" i="45"/>
  <c r="BK360" i="45"/>
  <c r="AY360" i="45"/>
  <c r="A360" i="45" s="1"/>
  <c r="AU360" i="45"/>
  <c r="AA360" i="45"/>
  <c r="R360" i="45"/>
  <c r="K360" i="45"/>
  <c r="BK361" i="45"/>
  <c r="AY361" i="45"/>
  <c r="A361" i="45" s="1"/>
  <c r="AU361" i="45"/>
  <c r="AA361" i="45"/>
  <c r="R361" i="45"/>
  <c r="K361" i="45"/>
  <c r="BK362" i="45"/>
  <c r="AY362" i="45"/>
  <c r="A362" i="45" s="1"/>
  <c r="AU362" i="45"/>
  <c r="AA362" i="45"/>
  <c r="R362" i="45"/>
  <c r="K362" i="45"/>
  <c r="BK363" i="45"/>
  <c r="AY363" i="45"/>
  <c r="A363" i="45" s="1"/>
  <c r="AU363" i="45"/>
  <c r="AA363" i="45"/>
  <c r="R363" i="45"/>
  <c r="K363" i="45"/>
  <c r="BK364" i="45"/>
  <c r="AY364" i="45"/>
  <c r="A364" i="45" s="1"/>
  <c r="AU364" i="45"/>
  <c r="AA364" i="45"/>
  <c r="R364" i="45"/>
  <c r="K364" i="45"/>
  <c r="BK365" i="45"/>
  <c r="AY365" i="45"/>
  <c r="A365" i="45" s="1"/>
  <c r="AU365" i="45"/>
  <c r="AA365" i="45"/>
  <c r="R365" i="45"/>
  <c r="K365" i="45"/>
  <c r="BK366" i="45"/>
  <c r="AY366" i="45"/>
  <c r="A366" i="45" s="1"/>
  <c r="AU366" i="45"/>
  <c r="AA366" i="45"/>
  <c r="R366" i="45"/>
  <c r="K366" i="45"/>
  <c r="BK367" i="45"/>
  <c r="AY367" i="45"/>
  <c r="A367" i="45" s="1"/>
  <c r="AU367" i="45"/>
  <c r="AA367" i="45"/>
  <c r="R367" i="45"/>
  <c r="K367" i="45"/>
  <c r="BK368" i="45"/>
  <c r="AY368" i="45"/>
  <c r="A368" i="45" s="1"/>
  <c r="AU368" i="45"/>
  <c r="AA368" i="45"/>
  <c r="R368" i="45"/>
  <c r="K368" i="45"/>
  <c r="BK369" i="45"/>
  <c r="AY369" i="45"/>
  <c r="A369" i="45" s="1"/>
  <c r="AU369" i="45"/>
  <c r="AA369" i="45"/>
  <c r="R369" i="45"/>
  <c r="K369" i="45"/>
  <c r="BK370" i="45"/>
  <c r="AY370" i="45"/>
  <c r="A370" i="45" s="1"/>
  <c r="AU370" i="45"/>
  <c r="AA370" i="45"/>
  <c r="R370" i="45"/>
  <c r="K370" i="45"/>
  <c r="BK371" i="45"/>
  <c r="AY371" i="45"/>
  <c r="A371" i="45" s="1"/>
  <c r="AU371" i="45"/>
  <c r="AA371" i="45"/>
  <c r="R371" i="45"/>
  <c r="K371" i="45"/>
  <c r="BK372" i="45"/>
  <c r="AY372" i="45"/>
  <c r="A372" i="45" s="1"/>
  <c r="AU372" i="45"/>
  <c r="AA372" i="45"/>
  <c r="R372" i="45"/>
  <c r="K372" i="45"/>
  <c r="BK373" i="45"/>
  <c r="AY373" i="45"/>
  <c r="A373" i="45" s="1"/>
  <c r="AU373" i="45"/>
  <c r="AA373" i="45"/>
  <c r="R373" i="45"/>
  <c r="K373" i="45"/>
  <c r="BK374" i="45"/>
  <c r="AY374" i="45"/>
  <c r="A374" i="45" s="1"/>
  <c r="AU374" i="45"/>
  <c r="AA374" i="45"/>
  <c r="R374" i="45"/>
  <c r="K374" i="45"/>
  <c r="BK375" i="45"/>
  <c r="AY375" i="45"/>
  <c r="A375" i="45" s="1"/>
  <c r="AU375" i="45"/>
  <c r="AA375" i="45"/>
  <c r="R375" i="45"/>
  <c r="K375" i="45"/>
  <c r="BK376" i="45"/>
  <c r="AY376" i="45"/>
  <c r="A376" i="45" s="1"/>
  <c r="AU376" i="45"/>
  <c r="AA376" i="45"/>
  <c r="R376" i="45"/>
  <c r="K376" i="45"/>
  <c r="BK377" i="45"/>
  <c r="AY377" i="45"/>
  <c r="A377" i="45" s="1"/>
  <c r="AU377" i="45"/>
  <c r="AA377" i="45"/>
  <c r="R377" i="45"/>
  <c r="K377" i="45"/>
  <c r="BK378" i="45"/>
  <c r="AY378" i="45"/>
  <c r="A378" i="45" s="1"/>
  <c r="AU378" i="45"/>
  <c r="AA378" i="45"/>
  <c r="R378" i="45"/>
  <c r="K378" i="45"/>
  <c r="BK379" i="45"/>
  <c r="AY379" i="45"/>
  <c r="A379" i="45" s="1"/>
  <c r="AU379" i="45"/>
  <c r="AA379" i="45"/>
  <c r="R379" i="45"/>
  <c r="K379" i="45"/>
  <c r="BK380" i="45"/>
  <c r="AY380" i="45"/>
  <c r="A380" i="45" s="1"/>
  <c r="AU380" i="45"/>
  <c r="AA380" i="45"/>
  <c r="R380" i="45"/>
  <c r="K380" i="45"/>
  <c r="BK381" i="45"/>
  <c r="AY381" i="45"/>
  <c r="A381" i="45" s="1"/>
  <c r="AU381" i="45"/>
  <c r="AA381" i="45"/>
  <c r="R381" i="45"/>
  <c r="K381" i="45"/>
  <c r="BK382" i="45"/>
  <c r="AY382" i="45"/>
  <c r="A382" i="45" s="1"/>
  <c r="AU382" i="45"/>
  <c r="AA382" i="45"/>
  <c r="R382" i="45"/>
  <c r="K382" i="45"/>
  <c r="BK383" i="45"/>
  <c r="AY383" i="45"/>
  <c r="A383" i="45" s="1"/>
  <c r="AU383" i="45"/>
  <c r="AA383" i="45"/>
  <c r="R383" i="45"/>
  <c r="K383" i="45"/>
  <c r="BK384" i="45"/>
  <c r="AY384" i="45"/>
  <c r="A384" i="45" s="1"/>
  <c r="AU384" i="45"/>
  <c r="AA384" i="45"/>
  <c r="R384" i="45"/>
  <c r="K384" i="45"/>
  <c r="BK385" i="45"/>
  <c r="AY385" i="45"/>
  <c r="A385" i="45" s="1"/>
  <c r="AU385" i="45"/>
  <c r="AA385" i="45"/>
  <c r="R385" i="45"/>
  <c r="K385" i="45"/>
  <c r="BK386" i="45"/>
  <c r="AY386" i="45"/>
  <c r="A386" i="45" s="1"/>
  <c r="AU386" i="45"/>
  <c r="AA386" i="45"/>
  <c r="R386" i="45"/>
  <c r="K386" i="45"/>
  <c r="BK387" i="45"/>
  <c r="AY387" i="45"/>
  <c r="A387" i="45" s="1"/>
  <c r="AU387" i="45"/>
  <c r="AA387" i="45"/>
  <c r="R387" i="45"/>
  <c r="K387" i="45"/>
  <c r="BK388" i="45"/>
  <c r="AY388" i="45"/>
  <c r="A388" i="45" s="1"/>
  <c r="AU388" i="45"/>
  <c r="AA388" i="45"/>
  <c r="R388" i="45"/>
  <c r="K388" i="45"/>
  <c r="BK389" i="45"/>
  <c r="AY389" i="45"/>
  <c r="A389" i="45" s="1"/>
  <c r="AU389" i="45"/>
  <c r="AA389" i="45"/>
  <c r="R389" i="45"/>
  <c r="K389" i="45"/>
  <c r="BK390" i="45"/>
  <c r="AY390" i="45"/>
  <c r="A390" i="45" s="1"/>
  <c r="AU390" i="45"/>
  <c r="AA390" i="45"/>
  <c r="R390" i="45"/>
  <c r="K390" i="45"/>
  <c r="BK391" i="45"/>
  <c r="AY391" i="45"/>
  <c r="A391" i="45" s="1"/>
  <c r="AU391" i="45"/>
  <c r="AA391" i="45"/>
  <c r="R391" i="45"/>
  <c r="K391" i="45"/>
  <c r="BK392" i="45"/>
  <c r="AY392" i="45"/>
  <c r="A392" i="45" s="1"/>
  <c r="AU392" i="45"/>
  <c r="AA392" i="45"/>
  <c r="R392" i="45"/>
  <c r="K392" i="45"/>
  <c r="BK393" i="45"/>
  <c r="AY393" i="45"/>
  <c r="A393" i="45" s="1"/>
  <c r="AU393" i="45"/>
  <c r="AA393" i="45"/>
  <c r="R393" i="45"/>
  <c r="K393" i="45"/>
  <c r="BK394" i="45"/>
  <c r="AY394" i="45"/>
  <c r="A394" i="45" s="1"/>
  <c r="AU394" i="45"/>
  <c r="AA394" i="45"/>
  <c r="R394" i="45"/>
  <c r="K394" i="45"/>
  <c r="BK395" i="45"/>
  <c r="AY395" i="45"/>
  <c r="A395" i="45" s="1"/>
  <c r="AU395" i="45"/>
  <c r="AA395" i="45"/>
  <c r="R395" i="45"/>
  <c r="K395" i="45"/>
  <c r="BK396" i="45"/>
  <c r="AY396" i="45"/>
  <c r="A396" i="45" s="1"/>
  <c r="AU396" i="45"/>
  <c r="AA396" i="45"/>
  <c r="R396" i="45"/>
  <c r="K396" i="45"/>
  <c r="BK397" i="45"/>
  <c r="AY397" i="45"/>
  <c r="A397" i="45" s="1"/>
  <c r="AU397" i="45"/>
  <c r="AA397" i="45"/>
  <c r="R397" i="45"/>
  <c r="K397" i="45"/>
  <c r="BK398" i="45"/>
  <c r="AY398" i="45"/>
  <c r="A398" i="45" s="1"/>
  <c r="AU398" i="45"/>
  <c r="AA398" i="45"/>
  <c r="R398" i="45"/>
  <c r="K398" i="45"/>
  <c r="BK399" i="45"/>
  <c r="AY399" i="45"/>
  <c r="A399" i="45" s="1"/>
  <c r="AU399" i="45"/>
  <c r="AA399" i="45"/>
  <c r="R399" i="45"/>
  <c r="K399" i="45"/>
  <c r="BK400" i="45"/>
  <c r="AY400" i="45"/>
  <c r="A400" i="45" s="1"/>
  <c r="AU400" i="45"/>
  <c r="AA400" i="45"/>
  <c r="R400" i="45"/>
  <c r="K400" i="45"/>
  <c r="BK401" i="45"/>
  <c r="AY401" i="45"/>
  <c r="A401" i="45" s="1"/>
  <c r="AU401" i="45"/>
  <c r="AA401" i="45"/>
  <c r="R401" i="45"/>
  <c r="K401" i="45"/>
  <c r="BK402" i="45"/>
  <c r="AY402" i="45"/>
  <c r="A402" i="45" s="1"/>
  <c r="AU402" i="45"/>
  <c r="AA402" i="45"/>
  <c r="R402" i="45"/>
  <c r="K402" i="45"/>
  <c r="BK403" i="45"/>
  <c r="AY403" i="45"/>
  <c r="A403" i="45" s="1"/>
  <c r="AU403" i="45"/>
  <c r="AA403" i="45"/>
  <c r="R403" i="45"/>
  <c r="K403" i="45"/>
  <c r="BK404" i="45"/>
  <c r="AY404" i="45"/>
  <c r="A404" i="45" s="1"/>
  <c r="AU404" i="45"/>
  <c r="AA404" i="45"/>
  <c r="R404" i="45"/>
  <c r="K404" i="45"/>
  <c r="BK405" i="45"/>
  <c r="AY405" i="45"/>
  <c r="A405" i="45" s="1"/>
  <c r="AU405" i="45"/>
  <c r="AA405" i="45"/>
  <c r="R405" i="45"/>
  <c r="K405" i="45"/>
  <c r="BK406" i="45"/>
  <c r="AY406" i="45"/>
  <c r="A406" i="45" s="1"/>
  <c r="AU406" i="45"/>
  <c r="AA406" i="45"/>
  <c r="R406" i="45"/>
  <c r="K406" i="45"/>
  <c r="BK407" i="45"/>
  <c r="AY407" i="45"/>
  <c r="A407" i="45" s="1"/>
  <c r="AU407" i="45"/>
  <c r="AA407" i="45"/>
  <c r="R407" i="45"/>
  <c r="K407" i="45"/>
  <c r="BK408" i="45"/>
  <c r="AY408" i="45"/>
  <c r="A408" i="45" s="1"/>
  <c r="AU408" i="45"/>
  <c r="AA408" i="45"/>
  <c r="R408" i="45"/>
  <c r="K408" i="45"/>
  <c r="BK409" i="45"/>
  <c r="AY409" i="45"/>
  <c r="A409" i="45" s="1"/>
  <c r="AU409" i="45"/>
  <c r="AA409" i="45"/>
  <c r="R409" i="45"/>
  <c r="K409" i="45"/>
  <c r="BK410" i="45"/>
  <c r="AY410" i="45"/>
  <c r="A410" i="45" s="1"/>
  <c r="AU410" i="45"/>
  <c r="AA410" i="45"/>
  <c r="R410" i="45"/>
  <c r="K410" i="45"/>
  <c r="BK411" i="45"/>
  <c r="AY411" i="45"/>
  <c r="A411" i="45" s="1"/>
  <c r="AU411" i="45"/>
  <c r="AA411" i="45"/>
  <c r="R411" i="45"/>
  <c r="K411" i="45"/>
  <c r="BK412" i="45"/>
  <c r="AY412" i="45"/>
  <c r="A412" i="45" s="1"/>
  <c r="AU412" i="45"/>
  <c r="AA412" i="45"/>
  <c r="R412" i="45"/>
  <c r="K412" i="45"/>
  <c r="BK413" i="45"/>
  <c r="AY413" i="45"/>
  <c r="A413" i="45" s="1"/>
  <c r="AU413" i="45"/>
  <c r="AA413" i="45"/>
  <c r="R413" i="45"/>
  <c r="K413" i="45"/>
  <c r="BK414" i="45"/>
  <c r="AY414" i="45"/>
  <c r="A414" i="45" s="1"/>
  <c r="AU414" i="45"/>
  <c r="AA414" i="45"/>
  <c r="R414" i="45"/>
  <c r="K414" i="45"/>
  <c r="BK415" i="45"/>
  <c r="AY415" i="45"/>
  <c r="A415" i="45" s="1"/>
  <c r="AU415" i="45"/>
  <c r="AA415" i="45"/>
  <c r="R415" i="45"/>
  <c r="K415" i="45"/>
  <c r="BK416" i="45"/>
  <c r="AY416" i="45"/>
  <c r="A416" i="45" s="1"/>
  <c r="AU416" i="45"/>
  <c r="AA416" i="45"/>
  <c r="R416" i="45"/>
  <c r="K416" i="45"/>
  <c r="BK417" i="45"/>
  <c r="AY417" i="45"/>
  <c r="A417" i="45" s="1"/>
  <c r="AU417" i="45"/>
  <c r="AA417" i="45"/>
  <c r="R417" i="45"/>
  <c r="K417" i="45"/>
  <c r="BK418" i="45"/>
  <c r="AY418" i="45"/>
  <c r="A418" i="45" s="1"/>
  <c r="AU418" i="45"/>
  <c r="AA418" i="45"/>
  <c r="R418" i="45"/>
  <c r="K418" i="45"/>
  <c r="BK419" i="45"/>
  <c r="AY419" i="45"/>
  <c r="A419" i="45" s="1"/>
  <c r="AU419" i="45"/>
  <c r="AA419" i="45"/>
  <c r="R419" i="45"/>
  <c r="K419" i="45"/>
  <c r="BK420" i="45"/>
  <c r="AY420" i="45"/>
  <c r="A420" i="45" s="1"/>
  <c r="AU420" i="45"/>
  <c r="AA420" i="45"/>
  <c r="R420" i="45"/>
  <c r="K420" i="45"/>
  <c r="BK421" i="45"/>
  <c r="AY421" i="45"/>
  <c r="A421" i="45" s="1"/>
  <c r="AU421" i="45"/>
  <c r="AA421" i="45"/>
  <c r="R421" i="45"/>
  <c r="K421" i="45"/>
  <c r="BK422" i="45"/>
  <c r="AY422" i="45"/>
  <c r="A422" i="45" s="1"/>
  <c r="AU422" i="45"/>
  <c r="AA422" i="45"/>
  <c r="R422" i="45"/>
  <c r="K422" i="45"/>
  <c r="BK423" i="45"/>
  <c r="AY423" i="45"/>
  <c r="A423" i="45" s="1"/>
  <c r="AU423" i="45"/>
  <c r="AA423" i="45"/>
  <c r="R423" i="45"/>
  <c r="K423" i="45"/>
  <c r="BK424" i="45"/>
  <c r="AY424" i="45"/>
  <c r="A424" i="45" s="1"/>
  <c r="AU424" i="45"/>
  <c r="AA424" i="45"/>
  <c r="R424" i="45"/>
  <c r="K424" i="45"/>
  <c r="BK425" i="45"/>
  <c r="AY425" i="45"/>
  <c r="A425" i="45" s="1"/>
  <c r="AU425" i="45"/>
  <c r="AA425" i="45"/>
  <c r="R425" i="45"/>
  <c r="K425" i="45"/>
  <c r="BK426" i="45"/>
  <c r="AY426" i="45"/>
  <c r="A426" i="45" s="1"/>
  <c r="AU426" i="45"/>
  <c r="AA426" i="45"/>
  <c r="R426" i="45"/>
  <c r="K426" i="45"/>
  <c r="BK427" i="45"/>
  <c r="AY427" i="45"/>
  <c r="A427" i="45" s="1"/>
  <c r="AU427" i="45"/>
  <c r="AA427" i="45"/>
  <c r="R427" i="45"/>
  <c r="K427" i="45"/>
  <c r="BK428" i="45"/>
  <c r="AY428" i="45"/>
  <c r="A428" i="45" s="1"/>
  <c r="AU428" i="45"/>
  <c r="AA428" i="45"/>
  <c r="R428" i="45"/>
  <c r="K428" i="45"/>
  <c r="BK429" i="45"/>
  <c r="AY429" i="45"/>
  <c r="A429" i="45" s="1"/>
  <c r="AU429" i="45"/>
  <c r="AA429" i="45"/>
  <c r="R429" i="45"/>
  <c r="K429" i="45"/>
  <c r="BK430" i="45"/>
  <c r="AY430" i="45"/>
  <c r="A430" i="45" s="1"/>
  <c r="AU430" i="45"/>
  <c r="AA430" i="45"/>
  <c r="R430" i="45"/>
  <c r="K430" i="45"/>
  <c r="BK431" i="45"/>
  <c r="AY431" i="45"/>
  <c r="A431" i="45" s="1"/>
  <c r="AU431" i="45"/>
  <c r="AA431" i="45"/>
  <c r="R431" i="45"/>
  <c r="K431" i="45"/>
  <c r="BK432" i="45"/>
  <c r="AY432" i="45"/>
  <c r="A432" i="45" s="1"/>
  <c r="AU432" i="45"/>
  <c r="AA432" i="45"/>
  <c r="R432" i="45"/>
  <c r="K432" i="45"/>
  <c r="BK433" i="45"/>
  <c r="AY433" i="45"/>
  <c r="A433" i="45" s="1"/>
  <c r="AU433" i="45"/>
  <c r="AA433" i="45"/>
  <c r="R433" i="45"/>
  <c r="K433" i="45"/>
  <c r="BK434" i="45"/>
  <c r="AY434" i="45"/>
  <c r="A434" i="45" s="1"/>
  <c r="AU434" i="45"/>
  <c r="AA434" i="45"/>
  <c r="R434" i="45"/>
  <c r="K434" i="45"/>
  <c r="BK435" i="45"/>
  <c r="AY435" i="45"/>
  <c r="A435" i="45" s="1"/>
  <c r="AU435" i="45"/>
  <c r="AA435" i="45"/>
  <c r="R435" i="45"/>
  <c r="K435" i="45"/>
  <c r="BK436" i="45"/>
  <c r="AY436" i="45"/>
  <c r="A436" i="45" s="1"/>
  <c r="AU436" i="45"/>
  <c r="AA436" i="45"/>
  <c r="R436" i="45"/>
  <c r="K436" i="45"/>
  <c r="BK437" i="45"/>
  <c r="AY437" i="45"/>
  <c r="A437" i="45" s="1"/>
  <c r="AU437" i="45"/>
  <c r="AA437" i="45"/>
  <c r="R437" i="45"/>
  <c r="K437" i="45"/>
  <c r="BK438" i="45"/>
  <c r="AY438" i="45"/>
  <c r="A438" i="45" s="1"/>
  <c r="AU438" i="45"/>
  <c r="AA438" i="45"/>
  <c r="R438" i="45"/>
  <c r="K438" i="45"/>
  <c r="BK439" i="45"/>
  <c r="AY439" i="45"/>
  <c r="A439" i="45" s="1"/>
  <c r="AU439" i="45"/>
  <c r="AA439" i="45"/>
  <c r="R439" i="45"/>
  <c r="K439" i="45"/>
  <c r="BK440" i="45"/>
  <c r="AY440" i="45"/>
  <c r="A440" i="45" s="1"/>
  <c r="AU440" i="45"/>
  <c r="AA440" i="45"/>
  <c r="R440" i="45"/>
  <c r="K440" i="45"/>
  <c r="BK441" i="45"/>
  <c r="AY441" i="45"/>
  <c r="A441" i="45" s="1"/>
  <c r="AU441" i="45"/>
  <c r="AA441" i="45"/>
  <c r="R441" i="45"/>
  <c r="K441" i="45"/>
  <c r="BK442" i="45"/>
  <c r="AY442" i="45"/>
  <c r="A442" i="45" s="1"/>
  <c r="AU442" i="45"/>
  <c r="AA442" i="45"/>
  <c r="R442" i="45"/>
  <c r="K442" i="45"/>
  <c r="BK443" i="45"/>
  <c r="AY443" i="45"/>
  <c r="A443" i="45" s="1"/>
  <c r="AU443" i="45"/>
  <c r="AA443" i="45"/>
  <c r="R443" i="45"/>
  <c r="K443" i="45"/>
  <c r="BK444" i="45"/>
  <c r="AY444" i="45"/>
  <c r="A444" i="45" s="1"/>
  <c r="AU444" i="45"/>
  <c r="AA444" i="45"/>
  <c r="R444" i="45"/>
  <c r="K444" i="45"/>
  <c r="BK445" i="45"/>
  <c r="AY445" i="45"/>
  <c r="A445" i="45" s="1"/>
  <c r="AU445" i="45"/>
  <c r="AA445" i="45"/>
  <c r="R445" i="45"/>
  <c r="K445" i="45"/>
  <c r="BK446" i="45"/>
  <c r="AY446" i="45"/>
  <c r="A446" i="45" s="1"/>
  <c r="AU446" i="45"/>
  <c r="AA446" i="45"/>
  <c r="R446" i="45"/>
  <c r="K446" i="45"/>
  <c r="BK447" i="45"/>
  <c r="AY447" i="45"/>
  <c r="A447" i="45" s="1"/>
  <c r="AU447" i="45"/>
  <c r="AA447" i="45"/>
  <c r="R447" i="45"/>
  <c r="K447" i="45"/>
  <c r="BK448" i="45"/>
  <c r="AY448" i="45"/>
  <c r="A448" i="45" s="1"/>
  <c r="AU448" i="45"/>
  <c r="AA448" i="45"/>
  <c r="R448" i="45"/>
  <c r="K448" i="45"/>
  <c r="BK449" i="45"/>
  <c r="AY449" i="45"/>
  <c r="A449" i="45" s="1"/>
  <c r="AU449" i="45"/>
  <c r="AA449" i="45"/>
  <c r="R449" i="45"/>
  <c r="K449" i="45"/>
  <c r="BK450" i="45"/>
  <c r="AY450" i="45"/>
  <c r="A450" i="45" s="1"/>
  <c r="AU450" i="45"/>
  <c r="AA450" i="45"/>
  <c r="R450" i="45"/>
  <c r="K450" i="45"/>
  <c r="BK451" i="45"/>
  <c r="AY451" i="45"/>
  <c r="A451" i="45" s="1"/>
  <c r="AU451" i="45"/>
  <c r="AA451" i="45"/>
  <c r="R451" i="45"/>
  <c r="K451" i="45"/>
  <c r="BK452" i="45"/>
  <c r="AY452" i="45"/>
  <c r="A452" i="45" s="1"/>
  <c r="AU452" i="45"/>
  <c r="AA452" i="45"/>
  <c r="R452" i="45"/>
  <c r="K452" i="45"/>
  <c r="BK453" i="45"/>
  <c r="AY453" i="45"/>
  <c r="A453" i="45" s="1"/>
  <c r="AU453" i="45"/>
  <c r="AA453" i="45"/>
  <c r="R453" i="45"/>
  <c r="K453" i="45"/>
  <c r="BK454" i="45"/>
  <c r="AY454" i="45"/>
  <c r="A454" i="45" s="1"/>
  <c r="AU454" i="45"/>
  <c r="AA454" i="45"/>
  <c r="R454" i="45"/>
  <c r="K454" i="45"/>
  <c r="BK455" i="45"/>
  <c r="AY455" i="45"/>
  <c r="A455" i="45" s="1"/>
  <c r="AU455" i="45"/>
  <c r="AA455" i="45"/>
  <c r="R455" i="45"/>
  <c r="K455" i="45"/>
  <c r="BK456" i="45"/>
  <c r="AY456" i="45"/>
  <c r="A456" i="45" s="1"/>
  <c r="AU456" i="45"/>
  <c r="AA456" i="45"/>
  <c r="R456" i="45"/>
  <c r="K456" i="45"/>
  <c r="BK457" i="45"/>
  <c r="AY457" i="45"/>
  <c r="A457" i="45" s="1"/>
  <c r="AU457" i="45"/>
  <c r="AA457" i="45"/>
  <c r="R457" i="45"/>
  <c r="K457" i="45"/>
  <c r="BK458" i="45"/>
  <c r="AY458" i="45"/>
  <c r="A458" i="45" s="1"/>
  <c r="AU458" i="45"/>
  <c r="AA458" i="45"/>
  <c r="R458" i="45"/>
  <c r="K458" i="45"/>
  <c r="BK459" i="45"/>
  <c r="AY459" i="45"/>
  <c r="A459" i="45" s="1"/>
  <c r="AU459" i="45"/>
  <c r="AA459" i="45"/>
  <c r="R459" i="45"/>
  <c r="K459" i="45"/>
  <c r="BK460" i="45"/>
  <c r="AY460" i="45"/>
  <c r="A460" i="45" s="1"/>
  <c r="AU460" i="45"/>
  <c r="AA460" i="45"/>
  <c r="R460" i="45"/>
  <c r="K460" i="45"/>
  <c r="BK461" i="45"/>
  <c r="AY461" i="45"/>
  <c r="A461" i="45" s="1"/>
  <c r="AU461" i="45"/>
  <c r="AA461" i="45"/>
  <c r="R461" i="45"/>
  <c r="K461" i="45"/>
  <c r="BK462" i="45"/>
  <c r="AY462" i="45"/>
  <c r="A462" i="45" s="1"/>
  <c r="AU462" i="45"/>
  <c r="AA462" i="45"/>
  <c r="R462" i="45"/>
  <c r="K462" i="45"/>
  <c r="BK463" i="45"/>
  <c r="AY463" i="45"/>
  <c r="A463" i="45" s="1"/>
  <c r="AU463" i="45"/>
  <c r="AA463" i="45"/>
  <c r="R463" i="45"/>
  <c r="K463" i="45"/>
  <c r="BK464" i="45"/>
  <c r="AY464" i="45"/>
  <c r="A464" i="45" s="1"/>
  <c r="AU464" i="45"/>
  <c r="AA464" i="45"/>
  <c r="R464" i="45"/>
  <c r="K464" i="45"/>
  <c r="BK465" i="45"/>
  <c r="AY465" i="45"/>
  <c r="A465" i="45" s="1"/>
  <c r="AU465" i="45"/>
  <c r="AA465" i="45"/>
  <c r="R465" i="45"/>
  <c r="K465" i="45"/>
  <c r="BK466" i="45"/>
  <c r="AY466" i="45"/>
  <c r="A466" i="45" s="1"/>
  <c r="AU466" i="45"/>
  <c r="AA466" i="45"/>
  <c r="R466" i="45"/>
  <c r="K466" i="45"/>
  <c r="BK467" i="45"/>
  <c r="AY467" i="45"/>
  <c r="A467" i="45" s="1"/>
  <c r="AU467" i="45"/>
  <c r="AA467" i="45"/>
  <c r="R467" i="45"/>
  <c r="K467" i="45"/>
  <c r="BK468" i="45"/>
  <c r="AY468" i="45"/>
  <c r="A468" i="45" s="1"/>
  <c r="AU468" i="45"/>
  <c r="AA468" i="45"/>
  <c r="R468" i="45"/>
  <c r="K468" i="45"/>
  <c r="BK469" i="45"/>
  <c r="AY469" i="45"/>
  <c r="A469" i="45" s="1"/>
  <c r="AU469" i="45"/>
  <c r="AA469" i="45"/>
  <c r="R469" i="45"/>
  <c r="K469" i="45"/>
  <c r="BK470" i="45"/>
  <c r="AY470" i="45"/>
  <c r="A470" i="45" s="1"/>
  <c r="AU470" i="45"/>
  <c r="AA470" i="45"/>
  <c r="R470" i="45"/>
  <c r="K470" i="45"/>
  <c r="BK471" i="45"/>
  <c r="AY471" i="45"/>
  <c r="A471" i="45" s="1"/>
  <c r="AU471" i="45"/>
  <c r="AA471" i="45"/>
  <c r="R471" i="45"/>
  <c r="K471" i="45"/>
  <c r="BK472" i="45"/>
  <c r="AY472" i="45"/>
  <c r="A472" i="45" s="1"/>
  <c r="AU472" i="45"/>
  <c r="AA472" i="45"/>
  <c r="R472" i="45"/>
  <c r="K472" i="45"/>
  <c r="BK473" i="45"/>
  <c r="AY473" i="45"/>
  <c r="A473" i="45" s="1"/>
  <c r="AU473" i="45"/>
  <c r="AA473" i="45"/>
  <c r="R473" i="45"/>
  <c r="K473" i="45"/>
  <c r="BK474" i="45"/>
  <c r="AY474" i="45"/>
  <c r="A474" i="45" s="1"/>
  <c r="AU474" i="45"/>
  <c r="AA474" i="45"/>
  <c r="R474" i="45"/>
  <c r="K474" i="45"/>
  <c r="BK475" i="45"/>
  <c r="AY475" i="45"/>
  <c r="A475" i="45" s="1"/>
  <c r="AU475" i="45"/>
  <c r="AA475" i="45"/>
  <c r="R475" i="45"/>
  <c r="K475" i="45"/>
  <c r="BK476" i="45"/>
  <c r="AY476" i="45"/>
  <c r="A476" i="45" s="1"/>
  <c r="AU476" i="45"/>
  <c r="AA476" i="45"/>
  <c r="R476" i="45"/>
  <c r="K476" i="45"/>
  <c r="BK477" i="45"/>
  <c r="AY477" i="45"/>
  <c r="A477" i="45" s="1"/>
  <c r="AU477" i="45"/>
  <c r="AA477" i="45"/>
  <c r="R477" i="45"/>
  <c r="K477" i="45"/>
  <c r="BK478" i="45"/>
  <c r="AY478" i="45"/>
  <c r="A478" i="45" s="1"/>
  <c r="AU478" i="45"/>
  <c r="AA478" i="45"/>
  <c r="R478" i="45"/>
  <c r="K478" i="45"/>
  <c r="BK479" i="45"/>
  <c r="AY479" i="45"/>
  <c r="A479" i="45" s="1"/>
  <c r="AU479" i="45"/>
  <c r="AA479" i="45"/>
  <c r="R479" i="45"/>
  <c r="K479" i="45"/>
  <c r="BK480" i="45"/>
  <c r="AY480" i="45"/>
  <c r="A480" i="45" s="1"/>
  <c r="AU480" i="45"/>
  <c r="AA480" i="45"/>
  <c r="R480" i="45"/>
  <c r="K480" i="45"/>
  <c r="BK481" i="45"/>
  <c r="AY481" i="45"/>
  <c r="A481" i="45" s="1"/>
  <c r="AU481" i="45"/>
  <c r="AA481" i="45"/>
  <c r="R481" i="45"/>
  <c r="K481" i="45"/>
  <c r="BK482" i="45"/>
  <c r="AY482" i="45"/>
  <c r="A482" i="45" s="1"/>
  <c r="AU482" i="45"/>
  <c r="AA482" i="45"/>
  <c r="R482" i="45"/>
  <c r="K482" i="45"/>
  <c r="BK483" i="45"/>
  <c r="AY483" i="45"/>
  <c r="A483" i="45" s="1"/>
  <c r="AU483" i="45"/>
  <c r="AA483" i="45"/>
  <c r="R483" i="45"/>
  <c r="K483" i="45"/>
  <c r="BK484" i="45"/>
  <c r="AY484" i="45"/>
  <c r="A484" i="45" s="1"/>
  <c r="AU484" i="45"/>
  <c r="AA484" i="45"/>
  <c r="R484" i="45"/>
  <c r="K484" i="45"/>
  <c r="BK485" i="45"/>
  <c r="AY485" i="45"/>
  <c r="A485" i="45" s="1"/>
  <c r="AU485" i="45"/>
  <c r="AA485" i="45"/>
  <c r="R485" i="45"/>
  <c r="K485" i="45"/>
  <c r="BK486" i="45"/>
  <c r="AY486" i="45"/>
  <c r="A486" i="45" s="1"/>
  <c r="AU486" i="45"/>
  <c r="AA486" i="45"/>
  <c r="R486" i="45"/>
  <c r="K486" i="45"/>
  <c r="BK487" i="45"/>
  <c r="AY487" i="45"/>
  <c r="A487" i="45" s="1"/>
  <c r="AU487" i="45"/>
  <c r="AA487" i="45"/>
  <c r="R487" i="45"/>
  <c r="K487" i="45"/>
  <c r="BK488" i="45"/>
  <c r="AY488" i="45"/>
  <c r="A488" i="45" s="1"/>
  <c r="AU488" i="45"/>
  <c r="AA488" i="45"/>
  <c r="R488" i="45"/>
  <c r="K488" i="45"/>
  <c r="BK489" i="45"/>
  <c r="AY489" i="45"/>
  <c r="A489" i="45" s="1"/>
  <c r="AU489" i="45"/>
  <c r="AA489" i="45"/>
  <c r="R489" i="45"/>
  <c r="K489" i="45"/>
  <c r="BK490" i="45"/>
  <c r="AY490" i="45"/>
  <c r="A490" i="45" s="1"/>
  <c r="AU490" i="45"/>
  <c r="AA490" i="45"/>
  <c r="R490" i="45"/>
  <c r="K490" i="45"/>
  <c r="BK491" i="45"/>
  <c r="AY491" i="45"/>
  <c r="A491" i="45" s="1"/>
  <c r="AU491" i="45"/>
  <c r="AA491" i="45"/>
  <c r="R491" i="45"/>
  <c r="K491" i="45"/>
  <c r="BK492" i="45"/>
  <c r="AY492" i="45"/>
  <c r="A492" i="45" s="1"/>
  <c r="AU492" i="45"/>
  <c r="AA492" i="45"/>
  <c r="R492" i="45"/>
  <c r="K492" i="45"/>
  <c r="BK493" i="45"/>
  <c r="AY493" i="45"/>
  <c r="A493" i="45" s="1"/>
  <c r="AU493" i="45"/>
  <c r="AA493" i="45"/>
  <c r="R493" i="45"/>
  <c r="K493" i="45"/>
  <c r="BK494" i="45"/>
  <c r="AY494" i="45"/>
  <c r="A494" i="45" s="1"/>
  <c r="AU494" i="45"/>
  <c r="AA494" i="45"/>
  <c r="R494" i="45"/>
  <c r="K494" i="45"/>
  <c r="BK495" i="45"/>
  <c r="AY495" i="45"/>
  <c r="A495" i="45" s="1"/>
  <c r="AU495" i="45"/>
  <c r="AA495" i="45"/>
  <c r="R495" i="45"/>
  <c r="K495" i="45"/>
  <c r="BK496" i="45"/>
  <c r="AY496" i="45"/>
  <c r="A496" i="45" s="1"/>
  <c r="AU496" i="45"/>
  <c r="AA496" i="45"/>
  <c r="R496" i="45"/>
  <c r="K496" i="45"/>
  <c r="BK497" i="45"/>
  <c r="AY497" i="45"/>
  <c r="A497" i="45" s="1"/>
  <c r="AU497" i="45"/>
  <c r="AA497" i="45"/>
  <c r="R497" i="45"/>
  <c r="K497" i="45"/>
  <c r="BK498" i="45"/>
  <c r="AY498" i="45"/>
  <c r="A498" i="45" s="1"/>
  <c r="AU498" i="45"/>
  <c r="AA498" i="45"/>
  <c r="R498" i="45"/>
  <c r="K498" i="45"/>
  <c r="BK499" i="45"/>
  <c r="AY499" i="45"/>
  <c r="A499" i="45" s="1"/>
  <c r="AU499" i="45"/>
  <c r="AA499" i="45"/>
  <c r="R499" i="45"/>
  <c r="K499" i="45"/>
  <c r="BK500" i="45"/>
  <c r="AY500" i="45"/>
  <c r="A500" i="45" s="1"/>
  <c r="AU500" i="45"/>
  <c r="AA500" i="45"/>
  <c r="R500" i="45"/>
  <c r="K500" i="45"/>
  <c r="BK501" i="45"/>
  <c r="AY501" i="45"/>
  <c r="A501" i="45" s="1"/>
  <c r="AU501" i="45"/>
  <c r="AA501" i="45"/>
  <c r="R501" i="45"/>
  <c r="K501" i="45"/>
  <c r="BK502" i="45"/>
  <c r="AY502" i="45"/>
  <c r="A502" i="45" s="1"/>
  <c r="AU502" i="45"/>
  <c r="AA502" i="45"/>
  <c r="R502" i="45"/>
  <c r="K502" i="45"/>
  <c r="BK503" i="45"/>
  <c r="AY503" i="45"/>
  <c r="A503" i="45" s="1"/>
  <c r="AU503" i="45"/>
  <c r="AA503" i="45"/>
  <c r="R503" i="45"/>
  <c r="K503" i="45"/>
  <c r="BK504" i="45"/>
  <c r="AY504" i="45"/>
  <c r="A504" i="45" s="1"/>
  <c r="AU504" i="45"/>
  <c r="AA504" i="45"/>
  <c r="R504" i="45"/>
  <c r="K504" i="45"/>
  <c r="BK505" i="45"/>
  <c r="AY505" i="45"/>
  <c r="A505" i="45" s="1"/>
  <c r="AU505" i="45"/>
  <c r="AA505" i="45"/>
  <c r="R505" i="45"/>
  <c r="K505" i="45"/>
  <c r="BK506" i="45"/>
  <c r="AY506" i="45"/>
  <c r="A506" i="45" s="1"/>
  <c r="AU506" i="45"/>
  <c r="AA506" i="45"/>
  <c r="R506" i="45"/>
  <c r="K506" i="45"/>
  <c r="BK507" i="45"/>
  <c r="AY507" i="45"/>
  <c r="A507" i="45" s="1"/>
  <c r="AU507" i="45"/>
  <c r="AA507" i="45"/>
  <c r="R507" i="45"/>
  <c r="K507" i="45"/>
  <c r="BK508" i="45"/>
  <c r="AY508" i="45"/>
  <c r="A508" i="45" s="1"/>
  <c r="AU508" i="45"/>
  <c r="AA508" i="45"/>
  <c r="R508" i="45"/>
  <c r="K508" i="45"/>
  <c r="BK509" i="45"/>
  <c r="AY509" i="45"/>
  <c r="A509" i="45" s="1"/>
  <c r="AU509" i="45"/>
  <c r="AA509" i="45"/>
  <c r="R509" i="45"/>
  <c r="K509" i="45"/>
  <c r="BK510" i="45"/>
  <c r="AY510" i="45"/>
  <c r="A510" i="45" s="1"/>
  <c r="AU510" i="45"/>
  <c r="AA510" i="45"/>
  <c r="R510" i="45"/>
  <c r="K510" i="45"/>
  <c r="BK511" i="45"/>
  <c r="AY511" i="45"/>
  <c r="A511" i="45" s="1"/>
  <c r="AU511" i="45"/>
  <c r="AA511" i="45"/>
  <c r="R511" i="45"/>
  <c r="K511" i="45"/>
  <c r="BK512" i="45"/>
  <c r="AY512" i="45"/>
  <c r="A512" i="45" s="1"/>
  <c r="AU512" i="45"/>
  <c r="AA512" i="45"/>
  <c r="R512" i="45"/>
  <c r="K512" i="45"/>
  <c r="BK513" i="45"/>
  <c r="AY513" i="45"/>
  <c r="A513" i="45" s="1"/>
  <c r="AU513" i="45"/>
  <c r="AA513" i="45"/>
  <c r="R513" i="45"/>
  <c r="K513" i="45"/>
  <c r="BK514" i="45"/>
  <c r="AY514" i="45"/>
  <c r="A514" i="45" s="1"/>
  <c r="AU514" i="45"/>
  <c r="AA514" i="45"/>
  <c r="R514" i="45"/>
  <c r="K514" i="45"/>
  <c r="BK515" i="45"/>
  <c r="AY515" i="45"/>
  <c r="A515" i="45" s="1"/>
  <c r="AU515" i="45"/>
  <c r="AA515" i="45"/>
  <c r="R515" i="45"/>
  <c r="K515" i="45"/>
  <c r="BK516" i="45"/>
  <c r="AY516" i="45"/>
  <c r="A516" i="45" s="1"/>
  <c r="AU516" i="45"/>
  <c r="AA516" i="45"/>
  <c r="R516" i="45"/>
  <c r="K516" i="45"/>
  <c r="BK517" i="45"/>
  <c r="AY517" i="45"/>
  <c r="A517" i="45" s="1"/>
  <c r="AU517" i="45"/>
  <c r="AA517" i="45"/>
  <c r="R517" i="45"/>
  <c r="K517" i="45"/>
  <c r="BK518" i="45"/>
  <c r="AY518" i="45"/>
  <c r="A518" i="45" s="1"/>
  <c r="AU518" i="45"/>
  <c r="AA518" i="45"/>
  <c r="R518" i="45"/>
  <c r="K518" i="45"/>
  <c r="BK519" i="45"/>
  <c r="AY519" i="45"/>
  <c r="A519" i="45" s="1"/>
  <c r="AU519" i="45"/>
  <c r="AA519" i="45"/>
  <c r="R519" i="45"/>
  <c r="K519" i="45"/>
  <c r="BK520" i="45"/>
  <c r="AY520" i="45"/>
  <c r="A520" i="45" s="1"/>
  <c r="AU520" i="45"/>
  <c r="AA520" i="45"/>
  <c r="R520" i="45"/>
  <c r="K520" i="45"/>
  <c r="BK521" i="45"/>
  <c r="AY521" i="45"/>
  <c r="A521" i="45" s="1"/>
  <c r="AU521" i="45"/>
  <c r="AA521" i="45"/>
  <c r="R521" i="45"/>
  <c r="K521" i="45"/>
  <c r="BK522" i="45"/>
  <c r="AY522" i="45"/>
  <c r="A522" i="45" s="1"/>
  <c r="AU522" i="45"/>
  <c r="AA522" i="45"/>
  <c r="R522" i="45"/>
  <c r="K522" i="45"/>
  <c r="BK523" i="45"/>
  <c r="AY523" i="45"/>
  <c r="A523" i="45" s="1"/>
  <c r="AU523" i="45"/>
  <c r="AA523" i="45"/>
  <c r="R523" i="45"/>
  <c r="K523" i="45"/>
  <c r="BK524" i="45"/>
  <c r="AY524" i="45"/>
  <c r="A524" i="45" s="1"/>
  <c r="AU524" i="45"/>
  <c r="AA524" i="45"/>
  <c r="R524" i="45"/>
  <c r="K524" i="45"/>
  <c r="BK525" i="45"/>
  <c r="AY525" i="45"/>
  <c r="A525" i="45" s="1"/>
  <c r="AU525" i="45"/>
  <c r="AA525" i="45"/>
  <c r="R525" i="45"/>
  <c r="K525" i="45"/>
  <c r="BK526" i="45"/>
  <c r="AY526" i="45"/>
  <c r="A526" i="45" s="1"/>
  <c r="AU526" i="45"/>
  <c r="AA526" i="45"/>
  <c r="R526" i="45"/>
  <c r="K526" i="45"/>
  <c r="BK527" i="45"/>
  <c r="AY527" i="45"/>
  <c r="A527" i="45" s="1"/>
  <c r="AU527" i="45"/>
  <c r="AA527" i="45"/>
  <c r="R527" i="45"/>
  <c r="K527" i="45"/>
  <c r="BK528" i="45"/>
  <c r="AY528" i="45"/>
  <c r="A528" i="45" s="1"/>
  <c r="AU528" i="45"/>
  <c r="AA528" i="45"/>
  <c r="R528" i="45"/>
  <c r="K528" i="45"/>
  <c r="BK529" i="45"/>
  <c r="AY529" i="45"/>
  <c r="A529" i="45" s="1"/>
  <c r="AU529" i="45"/>
  <c r="AA529" i="45"/>
  <c r="R529" i="45"/>
  <c r="K529" i="45"/>
  <c r="BK530" i="45"/>
  <c r="AY530" i="45"/>
  <c r="A530" i="45" s="1"/>
  <c r="AU530" i="45"/>
  <c r="AA530" i="45"/>
  <c r="R530" i="45"/>
  <c r="K530" i="45"/>
  <c r="BK531" i="45"/>
  <c r="AY531" i="45"/>
  <c r="A531" i="45" s="1"/>
  <c r="AU531" i="45"/>
  <c r="AA531" i="45"/>
  <c r="R531" i="45"/>
  <c r="K531" i="45"/>
  <c r="BK532" i="45"/>
  <c r="AY532" i="45"/>
  <c r="A532" i="45" s="1"/>
  <c r="AU532" i="45"/>
  <c r="AA532" i="45"/>
  <c r="R532" i="45"/>
  <c r="K532" i="45"/>
  <c r="BK533" i="45"/>
  <c r="AY533" i="45"/>
  <c r="A533" i="45" s="1"/>
  <c r="AU533" i="45"/>
  <c r="AA533" i="45"/>
  <c r="R533" i="45"/>
  <c r="K533" i="45"/>
  <c r="BK534" i="45"/>
  <c r="AY534" i="45"/>
  <c r="A534" i="45" s="1"/>
  <c r="AU534" i="45"/>
  <c r="AA534" i="45"/>
  <c r="R534" i="45"/>
  <c r="K534" i="45"/>
  <c r="BK535" i="45"/>
  <c r="AY535" i="45"/>
  <c r="A535" i="45" s="1"/>
  <c r="AU535" i="45"/>
  <c r="AA535" i="45"/>
  <c r="R535" i="45"/>
  <c r="K535" i="45"/>
  <c r="BK536" i="45"/>
  <c r="AY536" i="45"/>
  <c r="A536" i="45" s="1"/>
  <c r="AU536" i="45"/>
  <c r="AA536" i="45"/>
  <c r="R536" i="45"/>
  <c r="K536" i="45"/>
  <c r="BK537" i="45"/>
  <c r="AY537" i="45"/>
  <c r="A537" i="45" s="1"/>
  <c r="AU537" i="45"/>
  <c r="AA537" i="45"/>
  <c r="R537" i="45"/>
  <c r="K537" i="45"/>
  <c r="BK538" i="45"/>
  <c r="AY538" i="45"/>
  <c r="A538" i="45" s="1"/>
  <c r="AU538" i="45"/>
  <c r="AA538" i="45"/>
  <c r="R538" i="45"/>
  <c r="K538" i="45"/>
  <c r="BK539" i="45"/>
  <c r="AY539" i="45"/>
  <c r="A539" i="45" s="1"/>
  <c r="AU539" i="45"/>
  <c r="AA539" i="45"/>
  <c r="R539" i="45"/>
  <c r="K539" i="45"/>
  <c r="BK540" i="45"/>
  <c r="AY540" i="45"/>
  <c r="A540" i="45" s="1"/>
  <c r="AU540" i="45"/>
  <c r="AA540" i="45"/>
  <c r="R540" i="45"/>
  <c r="K540" i="45"/>
  <c r="BK541" i="45"/>
  <c r="AY541" i="45"/>
  <c r="A541" i="45" s="1"/>
  <c r="AU541" i="45"/>
  <c r="AA541" i="45"/>
  <c r="R541" i="45"/>
  <c r="K541" i="45"/>
  <c r="BK542" i="45"/>
  <c r="AY542" i="45"/>
  <c r="A542" i="45" s="1"/>
  <c r="AU542" i="45"/>
  <c r="AA542" i="45"/>
  <c r="R542" i="45"/>
  <c r="K542" i="45"/>
  <c r="BK543" i="45"/>
  <c r="AY543" i="45"/>
  <c r="A543" i="45" s="1"/>
  <c r="AU543" i="45"/>
  <c r="AA543" i="45"/>
  <c r="R543" i="45"/>
  <c r="K543" i="45"/>
  <c r="BK544" i="45"/>
  <c r="AY544" i="45"/>
  <c r="A544" i="45" s="1"/>
  <c r="AU544" i="45"/>
  <c r="AA544" i="45"/>
  <c r="R544" i="45"/>
  <c r="K544" i="45"/>
  <c r="BK545" i="45"/>
  <c r="AY545" i="45"/>
  <c r="A545" i="45" s="1"/>
  <c r="AU545" i="45"/>
  <c r="AA545" i="45"/>
  <c r="R545" i="45"/>
  <c r="K545" i="45"/>
  <c r="BK546" i="45"/>
  <c r="AY546" i="45"/>
  <c r="A546" i="45" s="1"/>
  <c r="AU546" i="45"/>
  <c r="AA546" i="45"/>
  <c r="R546" i="45"/>
  <c r="K546" i="45"/>
  <c r="BK547" i="45"/>
  <c r="AY547" i="45"/>
  <c r="A547" i="45" s="1"/>
  <c r="AU547" i="45"/>
  <c r="AA547" i="45"/>
  <c r="R547" i="45"/>
  <c r="K547" i="45"/>
  <c r="BK548" i="45"/>
  <c r="AY548" i="45"/>
  <c r="A548" i="45" s="1"/>
  <c r="AU548" i="45"/>
  <c r="AA548" i="45"/>
  <c r="R548" i="45"/>
  <c r="K548" i="45"/>
  <c r="BK549" i="45"/>
  <c r="AY549" i="45"/>
  <c r="A549" i="45" s="1"/>
  <c r="AU549" i="45"/>
  <c r="AA549" i="45"/>
  <c r="R549" i="45"/>
  <c r="K549" i="45"/>
  <c r="BK550" i="45"/>
  <c r="AY550" i="45"/>
  <c r="A550" i="45" s="1"/>
  <c r="AU550" i="45"/>
  <c r="AA550" i="45"/>
  <c r="R550" i="45"/>
  <c r="K550" i="45"/>
  <c r="BK551" i="45"/>
  <c r="AY551" i="45"/>
  <c r="A551" i="45" s="1"/>
  <c r="AU551" i="45"/>
  <c r="AA551" i="45"/>
  <c r="R551" i="45"/>
  <c r="K551" i="45"/>
  <c r="BK552" i="45"/>
  <c r="AY552" i="45"/>
  <c r="A552" i="45" s="1"/>
  <c r="AU552" i="45"/>
  <c r="AA552" i="45"/>
  <c r="R552" i="45"/>
  <c r="K552" i="45"/>
  <c r="BK553" i="45"/>
  <c r="AY553" i="45"/>
  <c r="A553" i="45" s="1"/>
  <c r="AU553" i="45"/>
  <c r="AA553" i="45"/>
  <c r="R553" i="45"/>
  <c r="K553" i="45"/>
  <c r="BK554" i="45"/>
  <c r="AY554" i="45"/>
  <c r="A554" i="45" s="1"/>
  <c r="AU554" i="45"/>
  <c r="AA554" i="45"/>
  <c r="R554" i="45"/>
  <c r="K554" i="45"/>
  <c r="BK555" i="45"/>
  <c r="AY555" i="45"/>
  <c r="A555" i="45" s="1"/>
  <c r="AU555" i="45"/>
  <c r="AA555" i="45"/>
  <c r="R555" i="45"/>
  <c r="K555" i="45"/>
  <c r="BK556" i="45"/>
  <c r="AY556" i="45"/>
  <c r="A556" i="45" s="1"/>
  <c r="AU556" i="45"/>
  <c r="AA556" i="45"/>
  <c r="R556" i="45"/>
  <c r="K556" i="45"/>
  <c r="BK557" i="45"/>
  <c r="AY557" i="45"/>
  <c r="A557" i="45" s="1"/>
  <c r="AU557" i="45"/>
  <c r="AA557" i="45"/>
  <c r="R557" i="45"/>
  <c r="K557" i="45"/>
  <c r="BK558" i="45"/>
  <c r="AY558" i="45"/>
  <c r="A558" i="45" s="1"/>
  <c r="AU558" i="45"/>
  <c r="AA558" i="45"/>
  <c r="R558" i="45"/>
  <c r="K558" i="45"/>
  <c r="BK559" i="45"/>
  <c r="AY559" i="45"/>
  <c r="A559" i="45" s="1"/>
  <c r="AU559" i="45"/>
  <c r="AA559" i="45"/>
  <c r="R559" i="45"/>
  <c r="K559" i="45"/>
  <c r="BK560" i="45"/>
  <c r="AY560" i="45"/>
  <c r="A560" i="45" s="1"/>
  <c r="AU560" i="45"/>
  <c r="AA560" i="45"/>
  <c r="R560" i="45"/>
  <c r="K560" i="45"/>
  <c r="BK561" i="45"/>
  <c r="AY561" i="45"/>
  <c r="A561" i="45" s="1"/>
  <c r="AU561" i="45"/>
  <c r="AA561" i="45"/>
  <c r="R561" i="45"/>
  <c r="K561" i="45"/>
  <c r="BK562" i="45"/>
  <c r="AY562" i="45"/>
  <c r="A562" i="45" s="1"/>
  <c r="AU562" i="45"/>
  <c r="AA562" i="45"/>
  <c r="R562" i="45"/>
  <c r="K562" i="45"/>
  <c r="BK563" i="45"/>
  <c r="AY563" i="45"/>
  <c r="A563" i="45" s="1"/>
  <c r="AU563" i="45"/>
  <c r="AA563" i="45"/>
  <c r="R563" i="45"/>
  <c r="K563" i="45"/>
  <c r="BK564" i="45"/>
  <c r="AY564" i="45"/>
  <c r="A564" i="45" s="1"/>
  <c r="AU564" i="45"/>
  <c r="AA564" i="45"/>
  <c r="R564" i="45"/>
  <c r="K564" i="45"/>
  <c r="BK565" i="45"/>
  <c r="AY565" i="45"/>
  <c r="A565" i="45" s="1"/>
  <c r="AU565" i="45"/>
  <c r="AA565" i="45"/>
  <c r="R565" i="45"/>
  <c r="K565" i="45"/>
  <c r="BK566" i="45"/>
  <c r="AY566" i="45"/>
  <c r="A566" i="45" s="1"/>
  <c r="AU566" i="45"/>
  <c r="AA566" i="45"/>
  <c r="R566" i="45"/>
  <c r="K566" i="45"/>
  <c r="BK567" i="45"/>
  <c r="AY567" i="45"/>
  <c r="A567" i="45" s="1"/>
  <c r="AU567" i="45"/>
  <c r="AA567" i="45"/>
  <c r="R567" i="45"/>
  <c r="K567" i="45"/>
  <c r="BK568" i="45"/>
  <c r="AY568" i="45"/>
  <c r="A568" i="45" s="1"/>
  <c r="AU568" i="45"/>
  <c r="AA568" i="45"/>
  <c r="R568" i="45"/>
  <c r="K568" i="45"/>
  <c r="BK569" i="45"/>
  <c r="AY569" i="45"/>
  <c r="A569" i="45" s="1"/>
  <c r="AU569" i="45"/>
  <c r="AA569" i="45"/>
  <c r="R569" i="45"/>
  <c r="K569" i="45"/>
  <c r="BK570" i="45"/>
  <c r="AY570" i="45"/>
  <c r="A570" i="45" s="1"/>
  <c r="AU570" i="45"/>
  <c r="AA570" i="45"/>
  <c r="R570" i="45"/>
  <c r="K570" i="45"/>
  <c r="BK571" i="45"/>
  <c r="AY571" i="45"/>
  <c r="A571" i="45" s="1"/>
  <c r="AU571" i="45"/>
  <c r="AA571" i="45"/>
  <c r="R571" i="45"/>
  <c r="K571" i="45"/>
  <c r="BK572" i="45"/>
  <c r="AY572" i="45"/>
  <c r="A572" i="45" s="1"/>
  <c r="AU572" i="45"/>
  <c r="AA572" i="45"/>
  <c r="R572" i="45"/>
  <c r="K572" i="45"/>
  <c r="BK573" i="45"/>
  <c r="AY573" i="45"/>
  <c r="A573" i="45" s="1"/>
  <c r="AU573" i="45"/>
  <c r="AA573" i="45"/>
  <c r="R573" i="45"/>
  <c r="K573" i="45"/>
  <c r="BK574" i="45"/>
  <c r="AY574" i="45"/>
  <c r="A574" i="45" s="1"/>
  <c r="AU574" i="45"/>
  <c r="AA574" i="45"/>
  <c r="R574" i="45"/>
  <c r="K574" i="45"/>
  <c r="BK575" i="45"/>
  <c r="AY575" i="45"/>
  <c r="AU575" i="45"/>
  <c r="AA575" i="45"/>
  <c r="R575" i="45"/>
  <c r="K575" i="45"/>
  <c r="A575" i="45"/>
  <c r="BK576" i="45"/>
  <c r="AY576" i="45"/>
  <c r="A576" i="45" s="1"/>
  <c r="AU576" i="45"/>
  <c r="AA576" i="45"/>
  <c r="R576" i="45"/>
  <c r="K576" i="45"/>
  <c r="BK577" i="45"/>
  <c r="AY577" i="45"/>
  <c r="A577" i="45" s="1"/>
  <c r="AU577" i="45"/>
  <c r="AA577" i="45"/>
  <c r="R577" i="45"/>
  <c r="K577" i="45"/>
  <c r="BK578" i="45"/>
  <c r="AY578" i="45"/>
  <c r="A578" i="45" s="1"/>
  <c r="AU578" i="45"/>
  <c r="AA578" i="45"/>
  <c r="R578" i="45"/>
  <c r="K578" i="45"/>
  <c r="BK579" i="45"/>
  <c r="AY579" i="45"/>
  <c r="A579" i="45" s="1"/>
  <c r="AU579" i="45"/>
  <c r="AA579" i="45"/>
  <c r="R579" i="45"/>
  <c r="K579" i="45"/>
  <c r="BK580" i="45"/>
  <c r="AY580" i="45"/>
  <c r="A580" i="45" s="1"/>
  <c r="AU580" i="45"/>
  <c r="AA580" i="45"/>
  <c r="R580" i="45"/>
  <c r="K580" i="45"/>
  <c r="BK581" i="45"/>
  <c r="AY581" i="45"/>
  <c r="A581" i="45" s="1"/>
  <c r="AU581" i="45"/>
  <c r="AA581" i="45"/>
  <c r="R581" i="45"/>
  <c r="K581" i="45"/>
  <c r="BK582" i="45"/>
  <c r="AY582" i="45"/>
  <c r="A582" i="45" s="1"/>
  <c r="AU582" i="45"/>
  <c r="AA582" i="45"/>
  <c r="R582" i="45"/>
  <c r="K582" i="45"/>
  <c r="BK583" i="45"/>
  <c r="AY583" i="45"/>
  <c r="A583" i="45" s="1"/>
  <c r="AU583" i="45"/>
  <c r="AA583" i="45"/>
  <c r="R583" i="45"/>
  <c r="K583" i="45"/>
  <c r="BK584" i="45"/>
  <c r="AY584" i="45"/>
  <c r="A584" i="45" s="1"/>
  <c r="AU584" i="45"/>
  <c r="AA584" i="45"/>
  <c r="R584" i="45"/>
  <c r="K584" i="45"/>
  <c r="BK585" i="45"/>
  <c r="AY585" i="45"/>
  <c r="A585" i="45" s="1"/>
  <c r="AU585" i="45"/>
  <c r="AA585" i="45"/>
  <c r="R585" i="45"/>
  <c r="K585" i="45"/>
  <c r="BK586" i="45"/>
  <c r="AY586" i="45"/>
  <c r="A586" i="45" s="1"/>
  <c r="AU586" i="45"/>
  <c r="AA586" i="45"/>
  <c r="R586" i="45"/>
  <c r="K586" i="45"/>
  <c r="BK587" i="45"/>
  <c r="AY587" i="45"/>
  <c r="A587" i="45" s="1"/>
  <c r="AU587" i="45"/>
  <c r="AA587" i="45"/>
  <c r="R587" i="45"/>
  <c r="K587" i="45"/>
  <c r="BK588" i="45"/>
  <c r="AY588" i="45"/>
  <c r="A588" i="45" s="1"/>
  <c r="AU588" i="45"/>
  <c r="AA588" i="45"/>
  <c r="R588" i="45"/>
  <c r="K588" i="45"/>
  <c r="BK589" i="45"/>
  <c r="AY589" i="45"/>
  <c r="A589" i="45" s="1"/>
  <c r="AU589" i="45"/>
  <c r="AA589" i="45"/>
  <c r="R589" i="45"/>
  <c r="K589" i="45"/>
  <c r="BK590" i="45"/>
  <c r="AY590" i="45"/>
  <c r="A590" i="45" s="1"/>
  <c r="AU590" i="45"/>
  <c r="AA590" i="45"/>
  <c r="R590" i="45"/>
  <c r="K590" i="45"/>
  <c r="BK591" i="45"/>
  <c r="AY591" i="45"/>
  <c r="A591" i="45" s="1"/>
  <c r="AU591" i="45"/>
  <c r="AA591" i="45"/>
  <c r="R591" i="45"/>
  <c r="K591" i="45"/>
  <c r="BK592" i="45"/>
  <c r="AY592" i="45"/>
  <c r="A592" i="45" s="1"/>
  <c r="AU592" i="45"/>
  <c r="AA592" i="45"/>
  <c r="R592" i="45"/>
  <c r="K592" i="45"/>
  <c r="BK593" i="45"/>
  <c r="AY593" i="45"/>
  <c r="A593" i="45" s="1"/>
  <c r="AU593" i="45"/>
  <c r="AA593" i="45"/>
  <c r="R593" i="45"/>
  <c r="K593" i="45"/>
  <c r="BK594" i="45"/>
  <c r="AY594" i="45"/>
  <c r="A594" i="45" s="1"/>
  <c r="AU594" i="45"/>
  <c r="AA594" i="45"/>
  <c r="R594" i="45"/>
  <c r="K594" i="45"/>
  <c r="BK595" i="45"/>
  <c r="AY595" i="45"/>
  <c r="A595" i="45" s="1"/>
  <c r="AU595" i="45"/>
  <c r="AA595" i="45"/>
  <c r="R595" i="45"/>
  <c r="K595" i="45"/>
  <c r="BK596" i="45"/>
  <c r="AY596" i="45"/>
  <c r="A596" i="45" s="1"/>
  <c r="AU596" i="45"/>
  <c r="AA596" i="45"/>
  <c r="R596" i="45"/>
  <c r="K596" i="45"/>
  <c r="BK597" i="45"/>
  <c r="AY597" i="45"/>
  <c r="A597" i="45" s="1"/>
  <c r="AU597" i="45"/>
  <c r="AA597" i="45"/>
  <c r="R597" i="45"/>
  <c r="K597" i="45"/>
  <c r="BK598" i="45"/>
  <c r="AY598" i="45"/>
  <c r="A598" i="45" s="1"/>
  <c r="AU598" i="45"/>
  <c r="AA598" i="45"/>
  <c r="R598" i="45"/>
  <c r="K598" i="45"/>
  <c r="BK599" i="45"/>
  <c r="AY599" i="45"/>
  <c r="A599" i="45" s="1"/>
  <c r="AU599" i="45"/>
  <c r="AA599" i="45"/>
  <c r="R599" i="45"/>
  <c r="K599" i="45"/>
  <c r="BK600" i="45"/>
  <c r="AY600" i="45"/>
  <c r="A600" i="45" s="1"/>
  <c r="AU600" i="45"/>
  <c r="AA600" i="45"/>
  <c r="R600" i="45"/>
  <c r="K600" i="45"/>
  <c r="BK601" i="45"/>
  <c r="AY601" i="45"/>
  <c r="A601" i="45" s="1"/>
  <c r="AU601" i="45"/>
  <c r="AA601" i="45"/>
  <c r="R601" i="45"/>
  <c r="K601" i="45"/>
  <c r="BK602" i="45"/>
  <c r="AY602" i="45"/>
  <c r="A602" i="45" s="1"/>
  <c r="AU602" i="45"/>
  <c r="AA602" i="45"/>
  <c r="R602" i="45"/>
  <c r="K602" i="45"/>
  <c r="BK603" i="45"/>
  <c r="AY603" i="45"/>
  <c r="A603" i="45" s="1"/>
  <c r="AU603" i="45"/>
  <c r="AA603" i="45"/>
  <c r="R603" i="45"/>
  <c r="K603" i="45"/>
  <c r="BK604" i="45"/>
  <c r="AY604" i="45"/>
  <c r="A604" i="45" s="1"/>
  <c r="AU604" i="45"/>
  <c r="AA604" i="45"/>
  <c r="R604" i="45"/>
  <c r="K604" i="45"/>
  <c r="BK605" i="45"/>
  <c r="AY605" i="45"/>
  <c r="A605" i="45" s="1"/>
  <c r="AU605" i="45"/>
  <c r="AA605" i="45"/>
  <c r="R605" i="45"/>
  <c r="K605" i="45"/>
  <c r="BK606" i="45"/>
  <c r="AY606" i="45"/>
  <c r="A606" i="45" s="1"/>
  <c r="AU606" i="45"/>
  <c r="AA606" i="45"/>
  <c r="R606" i="45"/>
  <c r="K606" i="45"/>
  <c r="BK607" i="45"/>
  <c r="AY607" i="45"/>
  <c r="A607" i="45" s="1"/>
  <c r="AU607" i="45"/>
  <c r="AA607" i="45"/>
  <c r="R607" i="45"/>
  <c r="K607" i="45"/>
  <c r="BK608" i="45"/>
  <c r="AY608" i="45"/>
  <c r="A608" i="45" s="1"/>
  <c r="AU608" i="45"/>
  <c r="AA608" i="45"/>
  <c r="R608" i="45"/>
  <c r="K608" i="45"/>
  <c r="BK609" i="45"/>
  <c r="AY609" i="45"/>
  <c r="A609" i="45" s="1"/>
  <c r="AU609" i="45"/>
  <c r="AA609" i="45"/>
  <c r="R609" i="45"/>
  <c r="K609" i="45"/>
  <c r="BK610" i="45"/>
  <c r="AY610" i="45"/>
  <c r="A610" i="45" s="1"/>
  <c r="AU610" i="45"/>
  <c r="AA610" i="45"/>
  <c r="R610" i="45"/>
  <c r="K610" i="45"/>
  <c r="BK611" i="45"/>
  <c r="AY611" i="45"/>
  <c r="A611" i="45" s="1"/>
  <c r="AU611" i="45"/>
  <c r="AA611" i="45"/>
  <c r="R611" i="45"/>
  <c r="K611" i="45"/>
  <c r="BK612" i="45"/>
  <c r="AY612" i="45"/>
  <c r="A612" i="45" s="1"/>
  <c r="AU612" i="45"/>
  <c r="AA612" i="45"/>
  <c r="R612" i="45"/>
  <c r="K612" i="45"/>
  <c r="BK613" i="45"/>
  <c r="AY613" i="45"/>
  <c r="A613" i="45" s="1"/>
  <c r="AU613" i="45"/>
  <c r="AA613" i="45"/>
  <c r="R613" i="45"/>
  <c r="K613" i="45"/>
  <c r="BK614" i="45"/>
  <c r="AY614" i="45"/>
  <c r="A614" i="45" s="1"/>
  <c r="AU614" i="45"/>
  <c r="AA614" i="45"/>
  <c r="R614" i="45"/>
  <c r="K614" i="45"/>
  <c r="BK615" i="45"/>
  <c r="AY615" i="45"/>
  <c r="A615" i="45" s="1"/>
  <c r="AU615" i="45"/>
  <c r="AA615" i="45"/>
  <c r="R615" i="45"/>
  <c r="K615" i="45"/>
  <c r="BK616" i="45"/>
  <c r="AY616" i="45"/>
  <c r="A616" i="45" s="1"/>
  <c r="AU616" i="45"/>
  <c r="AA616" i="45"/>
  <c r="R616" i="45"/>
  <c r="K616" i="45"/>
  <c r="BK617" i="45"/>
  <c r="AY617" i="45"/>
  <c r="A617" i="45" s="1"/>
  <c r="AU617" i="45"/>
  <c r="AA617" i="45"/>
  <c r="R617" i="45"/>
  <c r="K617" i="45"/>
  <c r="BK618" i="45"/>
  <c r="AY618" i="45"/>
  <c r="A618" i="45" s="1"/>
  <c r="AU618" i="45"/>
  <c r="AA618" i="45"/>
  <c r="R618" i="45"/>
  <c r="K618" i="45"/>
  <c r="BK619" i="45"/>
  <c r="AY619" i="45"/>
  <c r="A619" i="45" s="1"/>
  <c r="AU619" i="45"/>
  <c r="AA619" i="45"/>
  <c r="R619" i="45"/>
  <c r="K619" i="45"/>
  <c r="BK620" i="45"/>
  <c r="AY620" i="45"/>
  <c r="A620" i="45" s="1"/>
  <c r="AU620" i="45"/>
  <c r="AA620" i="45"/>
  <c r="R620" i="45"/>
  <c r="K620" i="45"/>
  <c r="BK621" i="45"/>
  <c r="AY621" i="45"/>
  <c r="A621" i="45" s="1"/>
  <c r="AU621" i="45"/>
  <c r="AA621" i="45"/>
  <c r="R621" i="45"/>
  <c r="K621" i="45"/>
  <c r="BK622" i="45"/>
  <c r="AY622" i="45"/>
  <c r="A622" i="45" s="1"/>
  <c r="AU622" i="45"/>
  <c r="AA622" i="45"/>
  <c r="R622" i="45"/>
  <c r="K622" i="45"/>
  <c r="BK623" i="45"/>
  <c r="AY623" i="45"/>
  <c r="A623" i="45" s="1"/>
  <c r="AU623" i="45"/>
  <c r="AA623" i="45"/>
  <c r="R623" i="45"/>
  <c r="K623" i="45"/>
  <c r="BK624" i="45"/>
  <c r="AY624" i="45"/>
  <c r="A624" i="45" s="1"/>
  <c r="AU624" i="45"/>
  <c r="AA624" i="45"/>
  <c r="R624" i="45"/>
  <c r="K624" i="45"/>
  <c r="BK625" i="45"/>
  <c r="AY625" i="45"/>
  <c r="A625" i="45" s="1"/>
  <c r="AU625" i="45"/>
  <c r="AA625" i="45"/>
  <c r="R625" i="45"/>
  <c r="K625" i="45"/>
  <c r="BK626" i="45"/>
  <c r="AY626" i="45"/>
  <c r="A626" i="45" s="1"/>
  <c r="AU626" i="45"/>
  <c r="AA626" i="45"/>
  <c r="R626" i="45"/>
  <c r="K626" i="45"/>
  <c r="BK627" i="45"/>
  <c r="AY627" i="45"/>
  <c r="A627" i="45" s="1"/>
  <c r="AU627" i="45"/>
  <c r="AA627" i="45"/>
  <c r="R627" i="45"/>
  <c r="K627" i="45"/>
  <c r="BK628" i="45"/>
  <c r="AY628" i="45"/>
  <c r="A628" i="45" s="1"/>
  <c r="AU628" i="45"/>
  <c r="AA628" i="45"/>
  <c r="R628" i="45"/>
  <c r="K628" i="45"/>
  <c r="BK629" i="45"/>
  <c r="AY629" i="45"/>
  <c r="A629" i="45" s="1"/>
  <c r="AU629" i="45"/>
  <c r="AA629" i="45"/>
  <c r="R629" i="45"/>
  <c r="K629" i="45"/>
  <c r="BK630" i="45"/>
  <c r="AY630" i="45"/>
  <c r="A630" i="45" s="1"/>
  <c r="AU630" i="45"/>
  <c r="AA630" i="45"/>
  <c r="R630" i="45"/>
  <c r="K630" i="45"/>
  <c r="BK631" i="45"/>
  <c r="AY631" i="45"/>
  <c r="A631" i="45" s="1"/>
  <c r="AU631" i="45"/>
  <c r="AA631" i="45"/>
  <c r="R631" i="45"/>
  <c r="K631" i="45"/>
  <c r="BK632" i="45"/>
  <c r="AY632" i="45"/>
  <c r="A632" i="45" s="1"/>
  <c r="AU632" i="45"/>
  <c r="AA632" i="45"/>
  <c r="R632" i="45"/>
  <c r="K632" i="45"/>
  <c r="BK633" i="45"/>
  <c r="AY633" i="45"/>
  <c r="A633" i="45" s="1"/>
  <c r="AU633" i="45"/>
  <c r="AA633" i="45"/>
  <c r="R633" i="45"/>
  <c r="K633" i="45"/>
  <c r="BK634" i="45"/>
  <c r="AY634" i="45"/>
  <c r="A634" i="45" s="1"/>
  <c r="AU634" i="45"/>
  <c r="AA634" i="45"/>
  <c r="R634" i="45"/>
  <c r="K634" i="45"/>
  <c r="BK635" i="45"/>
  <c r="AY635" i="45"/>
  <c r="A635" i="45" s="1"/>
  <c r="AU635" i="45"/>
  <c r="AA635" i="45"/>
  <c r="R635" i="45"/>
  <c r="K635" i="45"/>
  <c r="BK636" i="45"/>
  <c r="AY636" i="45"/>
  <c r="A636" i="45" s="1"/>
  <c r="AU636" i="45"/>
  <c r="AA636" i="45"/>
  <c r="R636" i="45"/>
  <c r="K636" i="45"/>
  <c r="BK637" i="45"/>
  <c r="AY637" i="45"/>
  <c r="A637" i="45" s="1"/>
  <c r="AU637" i="45"/>
  <c r="AA637" i="45"/>
  <c r="R637" i="45"/>
  <c r="K637" i="45"/>
  <c r="BK638" i="45"/>
  <c r="AY638" i="45"/>
  <c r="A638" i="45" s="1"/>
  <c r="AU638" i="45"/>
  <c r="AA638" i="45"/>
  <c r="R638" i="45"/>
  <c r="K638" i="45"/>
  <c r="BK639" i="45"/>
  <c r="AY639" i="45"/>
  <c r="A639" i="45" s="1"/>
  <c r="AU639" i="45"/>
  <c r="AA639" i="45"/>
  <c r="R639" i="45"/>
  <c r="K639" i="45"/>
  <c r="BK640" i="45"/>
  <c r="AY640" i="45"/>
  <c r="A640" i="45" s="1"/>
  <c r="AU640" i="45"/>
  <c r="AA640" i="45"/>
  <c r="R640" i="45"/>
  <c r="K640" i="45"/>
  <c r="BK641" i="45"/>
  <c r="AY641" i="45"/>
  <c r="A641" i="45" s="1"/>
  <c r="AU641" i="45"/>
  <c r="AA641" i="45"/>
  <c r="R641" i="45"/>
  <c r="K641" i="45"/>
  <c r="BK642" i="45"/>
  <c r="AY642" i="45"/>
  <c r="A642" i="45" s="1"/>
  <c r="AU642" i="45"/>
  <c r="AA642" i="45"/>
  <c r="R642" i="45"/>
  <c r="K642" i="45"/>
  <c r="BK643" i="45"/>
  <c r="AY643" i="45"/>
  <c r="A643" i="45" s="1"/>
  <c r="AU643" i="45"/>
  <c r="AA643" i="45"/>
  <c r="R643" i="45"/>
  <c r="K643" i="45"/>
  <c r="BK644" i="45"/>
  <c r="AY644" i="45"/>
  <c r="AU644" i="45"/>
  <c r="AA644" i="45"/>
  <c r="R644" i="45"/>
  <c r="K644" i="45"/>
  <c r="A644" i="45"/>
  <c r="BK645" i="45"/>
  <c r="AY645" i="45"/>
  <c r="A645" i="45" s="1"/>
  <c r="AU645" i="45"/>
  <c r="AA645" i="45"/>
  <c r="R645" i="45"/>
  <c r="K645" i="45"/>
  <c r="BK646" i="45"/>
  <c r="AY646" i="45"/>
  <c r="A646" i="45" s="1"/>
  <c r="AU646" i="45"/>
  <c r="AA646" i="45"/>
  <c r="R646" i="45"/>
  <c r="K646" i="45"/>
  <c r="BK647" i="45"/>
  <c r="AY647" i="45"/>
  <c r="A647" i="45" s="1"/>
  <c r="AU647" i="45"/>
  <c r="AA647" i="45"/>
  <c r="R647" i="45"/>
  <c r="K647" i="45"/>
  <c r="BK648" i="45"/>
  <c r="AY648" i="45"/>
  <c r="A648" i="45" s="1"/>
  <c r="AU648" i="45"/>
  <c r="AA648" i="45"/>
  <c r="R648" i="45"/>
  <c r="K648" i="45"/>
  <c r="BK649" i="45"/>
  <c r="AY649" i="45"/>
  <c r="A649" i="45" s="1"/>
  <c r="AU649" i="45"/>
  <c r="AA649" i="45"/>
  <c r="R649" i="45"/>
  <c r="K649" i="45"/>
  <c r="BK650" i="45"/>
  <c r="AY650" i="45"/>
  <c r="A650" i="45" s="1"/>
  <c r="AU650" i="45"/>
  <c r="AA650" i="45"/>
  <c r="R650" i="45"/>
  <c r="K650" i="45"/>
  <c r="BK651" i="45"/>
  <c r="AY651" i="45"/>
  <c r="A651" i="45" s="1"/>
  <c r="AU651" i="45"/>
  <c r="AA651" i="45"/>
  <c r="R651" i="45"/>
  <c r="K651" i="45"/>
  <c r="BK652" i="45"/>
  <c r="AY652" i="45"/>
  <c r="A652" i="45" s="1"/>
  <c r="AU652" i="45"/>
  <c r="AA652" i="45"/>
  <c r="R652" i="45"/>
  <c r="K652" i="45"/>
  <c r="BK653" i="45"/>
  <c r="AY653" i="45"/>
  <c r="A653" i="45" s="1"/>
  <c r="AU653" i="45"/>
  <c r="AA653" i="45"/>
  <c r="R653" i="45"/>
  <c r="K653" i="45"/>
  <c r="BK654" i="45"/>
  <c r="AY654" i="45"/>
  <c r="A654" i="45" s="1"/>
  <c r="AU654" i="45"/>
  <c r="AA654" i="45"/>
  <c r="R654" i="45"/>
  <c r="K654" i="45"/>
  <c r="BK655" i="45"/>
  <c r="AY655" i="45"/>
  <c r="A655" i="45" s="1"/>
  <c r="AU655" i="45"/>
  <c r="AA655" i="45"/>
  <c r="R655" i="45"/>
  <c r="K655" i="45"/>
  <c r="BK656" i="45"/>
  <c r="AY656" i="45"/>
  <c r="A656" i="45" s="1"/>
  <c r="AU656" i="45"/>
  <c r="AA656" i="45"/>
  <c r="R656" i="45"/>
  <c r="K656" i="45"/>
  <c r="BK657" i="45"/>
  <c r="AY657" i="45"/>
  <c r="A657" i="45" s="1"/>
  <c r="AU657" i="45"/>
  <c r="AA657" i="45"/>
  <c r="R657" i="45"/>
  <c r="K657" i="45"/>
  <c r="BK658" i="45"/>
  <c r="AY658" i="45"/>
  <c r="A658" i="45" s="1"/>
  <c r="AU658" i="45"/>
  <c r="AA658" i="45"/>
  <c r="R658" i="45"/>
  <c r="K658" i="45"/>
  <c r="BK659" i="45"/>
  <c r="AY659" i="45"/>
  <c r="A659" i="45" s="1"/>
  <c r="AU659" i="45"/>
  <c r="AA659" i="45"/>
  <c r="R659" i="45"/>
  <c r="K659" i="45"/>
  <c r="BK660" i="45"/>
  <c r="AY660" i="45"/>
  <c r="A660" i="45" s="1"/>
  <c r="AU660" i="45"/>
  <c r="AA660" i="45"/>
  <c r="R660" i="45"/>
  <c r="K660" i="45"/>
  <c r="BK661" i="45"/>
  <c r="AY661" i="45"/>
  <c r="A661" i="45" s="1"/>
  <c r="AU661" i="45"/>
  <c r="AA661" i="45"/>
  <c r="R661" i="45"/>
  <c r="K661" i="45"/>
  <c r="BK662" i="45"/>
  <c r="AY662" i="45"/>
  <c r="A662" i="45" s="1"/>
  <c r="AU662" i="45"/>
  <c r="AA662" i="45"/>
  <c r="R662" i="45"/>
  <c r="K662" i="45"/>
  <c r="BK663" i="45"/>
  <c r="AY663" i="45"/>
  <c r="A663" i="45" s="1"/>
  <c r="AU663" i="45"/>
  <c r="AA663" i="45"/>
  <c r="R663" i="45"/>
  <c r="K663" i="45"/>
  <c r="BK664" i="45"/>
  <c r="AY664" i="45"/>
  <c r="A664" i="45" s="1"/>
  <c r="AU664" i="45"/>
  <c r="AA664" i="45"/>
  <c r="R664" i="45"/>
  <c r="K664" i="45"/>
  <c r="BK665" i="45"/>
  <c r="AY665" i="45"/>
  <c r="A665" i="45" s="1"/>
  <c r="AU665" i="45"/>
  <c r="AA665" i="45"/>
  <c r="R665" i="45"/>
  <c r="K665" i="45"/>
  <c r="BK666" i="45"/>
  <c r="AY666" i="45"/>
  <c r="A666" i="45" s="1"/>
  <c r="AU666" i="45"/>
  <c r="AA666" i="45"/>
  <c r="R666" i="45"/>
  <c r="K666" i="45"/>
  <c r="BK667" i="45"/>
  <c r="AY667" i="45"/>
  <c r="A667" i="45" s="1"/>
  <c r="AU667" i="45"/>
  <c r="AA667" i="45"/>
  <c r="R667" i="45"/>
  <c r="K667" i="45"/>
  <c r="BK668" i="45"/>
  <c r="AY668" i="45"/>
  <c r="A668" i="45" s="1"/>
  <c r="AU668" i="45"/>
  <c r="AA668" i="45"/>
  <c r="R668" i="45"/>
  <c r="K668" i="45"/>
  <c r="BK669" i="45"/>
  <c r="AY669" i="45"/>
  <c r="A669" i="45" s="1"/>
  <c r="AU669" i="45"/>
  <c r="AA669" i="45"/>
  <c r="R669" i="45"/>
  <c r="K669" i="45"/>
  <c r="BK670" i="45"/>
  <c r="AY670" i="45"/>
  <c r="A670" i="45" s="1"/>
  <c r="AU670" i="45"/>
  <c r="AA670" i="45"/>
  <c r="R670" i="45"/>
  <c r="K670" i="45"/>
  <c r="BK671" i="45"/>
  <c r="AY671" i="45"/>
  <c r="A671" i="45" s="1"/>
  <c r="AU671" i="45"/>
  <c r="AA671" i="45"/>
  <c r="R671" i="45"/>
  <c r="K671" i="45"/>
  <c r="BK672" i="45"/>
  <c r="AY672" i="45"/>
  <c r="A672" i="45" s="1"/>
  <c r="AU672" i="45"/>
  <c r="AA672" i="45"/>
  <c r="R672" i="45"/>
  <c r="K672" i="45"/>
  <c r="BK673" i="45"/>
  <c r="AY673" i="45"/>
  <c r="A673" i="45" s="1"/>
  <c r="AU673" i="45"/>
  <c r="AA673" i="45"/>
  <c r="R673" i="45"/>
  <c r="K673" i="45"/>
  <c r="BK674" i="45"/>
  <c r="AY674" i="45"/>
  <c r="AU674" i="45"/>
  <c r="AA674" i="45"/>
  <c r="R674" i="45"/>
  <c r="K674" i="45"/>
  <c r="A674" i="45"/>
  <c r="BK675" i="45"/>
  <c r="AY675" i="45"/>
  <c r="A675" i="45" s="1"/>
  <c r="AU675" i="45"/>
  <c r="AA675" i="45"/>
  <c r="R675" i="45"/>
  <c r="K675" i="45"/>
  <c r="BK676" i="45"/>
  <c r="AY676" i="45"/>
  <c r="A676" i="45" s="1"/>
  <c r="AU676" i="45"/>
  <c r="AA676" i="45"/>
  <c r="R676" i="45"/>
  <c r="K676" i="45"/>
  <c r="BK677" i="45"/>
  <c r="AY677" i="45"/>
  <c r="A677" i="45" s="1"/>
  <c r="AU677" i="45"/>
  <c r="AA677" i="45"/>
  <c r="R677" i="45"/>
  <c r="K677" i="45"/>
  <c r="BK678" i="45"/>
  <c r="AY678" i="45"/>
  <c r="A678" i="45" s="1"/>
  <c r="AU678" i="45"/>
  <c r="AA678" i="45"/>
  <c r="R678" i="45"/>
  <c r="K678" i="45"/>
  <c r="BK679" i="45"/>
  <c r="AY679" i="45"/>
  <c r="A679" i="45" s="1"/>
  <c r="AU679" i="45"/>
  <c r="AA679" i="45"/>
  <c r="R679" i="45"/>
  <c r="K679" i="45"/>
  <c r="BK680" i="45"/>
  <c r="AY680" i="45"/>
  <c r="A680" i="45" s="1"/>
  <c r="AU680" i="45"/>
  <c r="AA680" i="45"/>
  <c r="R680" i="45"/>
  <c r="K680" i="45"/>
  <c r="BK681" i="45"/>
  <c r="AY681" i="45"/>
  <c r="A681" i="45" s="1"/>
  <c r="AU681" i="45"/>
  <c r="AA681" i="45"/>
  <c r="R681" i="45"/>
  <c r="K681" i="45"/>
  <c r="BK682" i="45"/>
  <c r="AY682" i="45"/>
  <c r="A682" i="45" s="1"/>
  <c r="AU682" i="45"/>
  <c r="AA682" i="45"/>
  <c r="R682" i="45"/>
  <c r="K682" i="45"/>
  <c r="BK683" i="45"/>
  <c r="AY683" i="45"/>
  <c r="A683" i="45" s="1"/>
  <c r="AU683" i="45"/>
  <c r="AA683" i="45"/>
  <c r="R683" i="45"/>
  <c r="K683" i="45"/>
  <c r="BK684" i="45"/>
  <c r="AY684" i="45"/>
  <c r="A684" i="45" s="1"/>
  <c r="AU684" i="45"/>
  <c r="AA684" i="45"/>
  <c r="R684" i="45"/>
  <c r="K684" i="45"/>
  <c r="BK685" i="45"/>
  <c r="AY685" i="45"/>
  <c r="A685" i="45" s="1"/>
  <c r="AU685" i="45"/>
  <c r="AA685" i="45"/>
  <c r="R685" i="45"/>
  <c r="K685" i="45"/>
  <c r="BK686" i="45"/>
  <c r="AY686" i="45"/>
  <c r="A686" i="45" s="1"/>
  <c r="AU686" i="45"/>
  <c r="AA686" i="45"/>
  <c r="R686" i="45"/>
  <c r="K686" i="45"/>
  <c r="BK687" i="45"/>
  <c r="AY687" i="45"/>
  <c r="A687" i="45" s="1"/>
  <c r="AU687" i="45"/>
  <c r="AA687" i="45"/>
  <c r="R687" i="45"/>
  <c r="K687" i="45"/>
  <c r="BK688" i="45"/>
  <c r="AY688" i="45"/>
  <c r="A688" i="45" s="1"/>
  <c r="AU688" i="45"/>
  <c r="AA688" i="45"/>
  <c r="R688" i="45"/>
  <c r="K688" i="45"/>
  <c r="BK689" i="45"/>
  <c r="AY689" i="45"/>
  <c r="A689" i="45" s="1"/>
  <c r="AU689" i="45"/>
  <c r="AA689" i="45"/>
  <c r="R689" i="45"/>
  <c r="K689" i="45"/>
  <c r="BK690" i="45"/>
  <c r="AY690" i="45"/>
  <c r="A690" i="45" s="1"/>
  <c r="AU690" i="45"/>
  <c r="AA690" i="45"/>
  <c r="R690" i="45"/>
  <c r="K690" i="45"/>
  <c r="BK691" i="45"/>
  <c r="AY691" i="45"/>
  <c r="A691" i="45" s="1"/>
  <c r="AU691" i="45"/>
  <c r="AA691" i="45"/>
  <c r="R691" i="45"/>
  <c r="K691" i="45"/>
  <c r="BK692" i="45"/>
  <c r="AY692" i="45"/>
  <c r="A692" i="45" s="1"/>
  <c r="AU692" i="45"/>
  <c r="AA692" i="45"/>
  <c r="R692" i="45"/>
  <c r="K692" i="45"/>
  <c r="BK693" i="45"/>
  <c r="AY693" i="45"/>
  <c r="A693" i="45" s="1"/>
  <c r="AU693" i="45"/>
  <c r="AA693" i="45"/>
  <c r="R693" i="45"/>
  <c r="K693" i="45"/>
  <c r="BK694" i="45"/>
  <c r="AY694" i="45"/>
  <c r="A694" i="45" s="1"/>
  <c r="AU694" i="45"/>
  <c r="AA694" i="45"/>
  <c r="R694" i="45"/>
  <c r="K694" i="45"/>
  <c r="BK695" i="45"/>
  <c r="AY695" i="45"/>
  <c r="A695" i="45" s="1"/>
  <c r="AU695" i="45"/>
  <c r="AA695" i="45"/>
  <c r="R695" i="45"/>
  <c r="K695" i="45"/>
  <c r="BK696" i="45"/>
  <c r="AY696" i="45"/>
  <c r="A696" i="45" s="1"/>
  <c r="AU696" i="45"/>
  <c r="AA696" i="45"/>
  <c r="R696" i="45"/>
  <c r="K696" i="45"/>
  <c r="BK697" i="45"/>
  <c r="AY697" i="45"/>
  <c r="A697" i="45" s="1"/>
  <c r="AU697" i="45"/>
  <c r="AA697" i="45"/>
  <c r="R697" i="45"/>
  <c r="K697" i="45"/>
  <c r="BK698" i="45"/>
  <c r="AY698" i="45"/>
  <c r="A698" i="45" s="1"/>
  <c r="AU698" i="45"/>
  <c r="AA698" i="45"/>
  <c r="R698" i="45"/>
  <c r="K698" i="45"/>
  <c r="BK699" i="45"/>
  <c r="AY699" i="45"/>
  <c r="A699" i="45" s="1"/>
  <c r="AU699" i="45"/>
  <c r="AA699" i="45"/>
  <c r="R699" i="45"/>
  <c r="K699" i="45"/>
  <c r="BK700" i="45"/>
  <c r="AY700" i="45"/>
  <c r="A700" i="45" s="1"/>
  <c r="AU700" i="45"/>
  <c r="AA700" i="45"/>
  <c r="R700" i="45"/>
  <c r="K700" i="45"/>
  <c r="BK701" i="45"/>
  <c r="AY701" i="45"/>
  <c r="A701" i="45" s="1"/>
  <c r="AU701" i="45"/>
  <c r="AA701" i="45"/>
  <c r="R701" i="45"/>
  <c r="K701" i="45"/>
  <c r="BK702" i="45"/>
  <c r="AY702" i="45"/>
  <c r="A702" i="45" s="1"/>
  <c r="AU702" i="45"/>
  <c r="AA702" i="45"/>
  <c r="R702" i="45"/>
  <c r="K702" i="45"/>
  <c r="BK703" i="45"/>
  <c r="AY703" i="45"/>
  <c r="A703" i="45" s="1"/>
  <c r="AU703" i="45"/>
  <c r="AA703" i="45"/>
  <c r="R703" i="45"/>
  <c r="K703" i="45"/>
  <c r="BK704" i="45"/>
  <c r="AY704" i="45"/>
  <c r="A704" i="45" s="1"/>
  <c r="AU704" i="45"/>
  <c r="AA704" i="45"/>
  <c r="R704" i="45"/>
  <c r="K704" i="45"/>
  <c r="BK705" i="45"/>
  <c r="AY705" i="45"/>
  <c r="A705" i="45" s="1"/>
  <c r="AU705" i="45"/>
  <c r="AA705" i="45"/>
  <c r="R705" i="45"/>
  <c r="K705" i="45"/>
  <c r="BK706" i="45"/>
  <c r="AY706" i="45"/>
  <c r="A706" i="45" s="1"/>
  <c r="AU706" i="45"/>
  <c r="AA706" i="45"/>
  <c r="R706" i="45"/>
  <c r="K706" i="45"/>
  <c r="BK707" i="45"/>
  <c r="AY707" i="45"/>
  <c r="A707" i="45" s="1"/>
  <c r="AU707" i="45"/>
  <c r="AA707" i="45"/>
  <c r="R707" i="45"/>
  <c r="K707" i="45"/>
  <c r="BK708" i="45"/>
  <c r="AY708" i="45"/>
  <c r="A708" i="45" s="1"/>
  <c r="AU708" i="45"/>
  <c r="AA708" i="45"/>
  <c r="R708" i="45"/>
  <c r="K708" i="45"/>
  <c r="BK709" i="45"/>
  <c r="AY709" i="45"/>
  <c r="A709" i="45" s="1"/>
  <c r="AU709" i="45"/>
  <c r="AA709" i="45"/>
  <c r="R709" i="45"/>
  <c r="K709" i="45"/>
  <c r="BK710" i="45"/>
  <c r="AY710" i="45"/>
  <c r="A710" i="45" s="1"/>
  <c r="AU710" i="45"/>
  <c r="AA710" i="45"/>
  <c r="R710" i="45"/>
  <c r="K710" i="45"/>
  <c r="BK711" i="45"/>
  <c r="AY711" i="45"/>
  <c r="A711" i="45" s="1"/>
  <c r="AU711" i="45"/>
  <c r="AA711" i="45"/>
  <c r="R711" i="45"/>
  <c r="K711" i="45"/>
  <c r="BK712" i="45"/>
  <c r="AY712" i="45"/>
  <c r="A712" i="45" s="1"/>
  <c r="AU712" i="45"/>
  <c r="AA712" i="45"/>
  <c r="R712" i="45"/>
  <c r="K712" i="45"/>
  <c r="BK713" i="45"/>
  <c r="AY713" i="45"/>
  <c r="A713" i="45" s="1"/>
  <c r="AU713" i="45"/>
  <c r="AA713" i="45"/>
  <c r="R713" i="45"/>
  <c r="K713" i="45"/>
  <c r="BK714" i="45"/>
  <c r="AY714" i="45"/>
  <c r="A714" i="45" s="1"/>
  <c r="AU714" i="45"/>
  <c r="AA714" i="45"/>
  <c r="R714" i="45"/>
  <c r="K714" i="45"/>
  <c r="BK715" i="45"/>
  <c r="AY715" i="45"/>
  <c r="A715" i="45" s="1"/>
  <c r="AU715" i="45"/>
  <c r="AA715" i="45"/>
  <c r="R715" i="45"/>
  <c r="K715" i="45"/>
  <c r="BK716" i="45"/>
  <c r="AY716" i="45"/>
  <c r="A716" i="45" s="1"/>
  <c r="AU716" i="45"/>
  <c r="AA716" i="45"/>
  <c r="R716" i="45"/>
  <c r="K716" i="45"/>
  <c r="BK717" i="45"/>
  <c r="AY717" i="45"/>
  <c r="A717" i="45" s="1"/>
  <c r="AU717" i="45"/>
  <c r="AA717" i="45"/>
  <c r="R717" i="45"/>
  <c r="K717" i="45"/>
  <c r="BK718" i="45"/>
  <c r="AY718" i="45"/>
  <c r="A718" i="45" s="1"/>
  <c r="AU718" i="45"/>
  <c r="AA718" i="45"/>
  <c r="R718" i="45"/>
  <c r="K718" i="45"/>
  <c r="BK719" i="45"/>
  <c r="AY719" i="45"/>
  <c r="A719" i="45" s="1"/>
  <c r="AU719" i="45"/>
  <c r="AA719" i="45"/>
  <c r="R719" i="45"/>
  <c r="K719" i="45"/>
  <c r="BK720" i="45"/>
  <c r="AY720" i="45"/>
  <c r="A720" i="45" s="1"/>
  <c r="AU720" i="45"/>
  <c r="AA720" i="45"/>
  <c r="R720" i="45"/>
  <c r="K720" i="45"/>
  <c r="BK721" i="45"/>
  <c r="AY721" i="45"/>
  <c r="A721" i="45" s="1"/>
  <c r="AU721" i="45"/>
  <c r="AA721" i="45"/>
  <c r="R721" i="45"/>
  <c r="K721" i="45"/>
  <c r="BK722" i="45"/>
  <c r="AY722" i="45"/>
  <c r="A722" i="45" s="1"/>
  <c r="AU722" i="45"/>
  <c r="AA722" i="45"/>
  <c r="R722" i="45"/>
  <c r="K722" i="45"/>
  <c r="BK723" i="45"/>
  <c r="AY723" i="45"/>
  <c r="A723" i="45" s="1"/>
  <c r="AU723" i="45"/>
  <c r="AA723" i="45"/>
  <c r="R723" i="45"/>
  <c r="K723" i="45"/>
  <c r="BK724" i="45"/>
  <c r="AY724" i="45"/>
  <c r="A724" i="45" s="1"/>
  <c r="AU724" i="45"/>
  <c r="AA724" i="45"/>
  <c r="R724" i="45"/>
  <c r="K724" i="45"/>
  <c r="BK725" i="45"/>
  <c r="AY725" i="45"/>
  <c r="A725" i="45" s="1"/>
  <c r="AU725" i="45"/>
  <c r="AA725" i="45"/>
  <c r="R725" i="45"/>
  <c r="K725" i="45"/>
  <c r="BK726" i="45"/>
  <c r="AY726" i="45"/>
  <c r="A726" i="45" s="1"/>
  <c r="AU726" i="45"/>
  <c r="AA726" i="45"/>
  <c r="R726" i="45"/>
  <c r="K726" i="45"/>
  <c r="BK727" i="45"/>
  <c r="AY727" i="45"/>
  <c r="A727" i="45" s="1"/>
  <c r="AU727" i="45"/>
  <c r="AA727" i="45"/>
  <c r="R727" i="45"/>
  <c r="K727" i="45"/>
  <c r="BK728" i="45"/>
  <c r="AY728" i="45"/>
  <c r="A728" i="45" s="1"/>
  <c r="AU728" i="45"/>
  <c r="AA728" i="45"/>
  <c r="R728" i="45"/>
  <c r="K728" i="45"/>
  <c r="BK729" i="45"/>
  <c r="AY729" i="45"/>
  <c r="A729" i="45" s="1"/>
  <c r="AU729" i="45"/>
  <c r="AA729" i="45"/>
  <c r="R729" i="45"/>
  <c r="K729" i="45"/>
  <c r="BK730" i="45"/>
  <c r="AY730" i="45"/>
  <c r="A730" i="45" s="1"/>
  <c r="AU730" i="45"/>
  <c r="AA730" i="45"/>
  <c r="R730" i="45"/>
  <c r="K730" i="45"/>
  <c r="BK731" i="45"/>
  <c r="AY731" i="45"/>
  <c r="A731" i="45" s="1"/>
  <c r="AU731" i="45"/>
  <c r="AA731" i="45"/>
  <c r="R731" i="45"/>
  <c r="K731" i="45"/>
  <c r="BK732" i="45"/>
  <c r="AY732" i="45"/>
  <c r="A732" i="45" s="1"/>
  <c r="AU732" i="45"/>
  <c r="AA732" i="45"/>
  <c r="R732" i="45"/>
  <c r="K732" i="45"/>
  <c r="BK733" i="45"/>
  <c r="AY733" i="45"/>
  <c r="A733" i="45" s="1"/>
  <c r="AU733" i="45"/>
  <c r="AA733" i="45"/>
  <c r="R733" i="45"/>
  <c r="K733" i="45"/>
  <c r="BK734" i="45"/>
  <c r="AY734" i="45"/>
  <c r="A734" i="45" s="1"/>
  <c r="AU734" i="45"/>
  <c r="AA734" i="45"/>
  <c r="R734" i="45"/>
  <c r="K734" i="45"/>
  <c r="BK735" i="45"/>
  <c r="AY735" i="45"/>
  <c r="AU735" i="45"/>
  <c r="AA735" i="45"/>
  <c r="R735" i="45"/>
  <c r="K735" i="45"/>
  <c r="A735" i="45"/>
  <c r="BK736" i="45"/>
  <c r="AY736" i="45"/>
  <c r="A736" i="45" s="1"/>
  <c r="AU736" i="45"/>
  <c r="AA736" i="45"/>
  <c r="R736" i="45"/>
  <c r="K736" i="45"/>
  <c r="BK737" i="45"/>
  <c r="AY737" i="45"/>
  <c r="A737" i="45" s="1"/>
  <c r="AU737" i="45"/>
  <c r="AA737" i="45"/>
  <c r="R737" i="45"/>
  <c r="K737" i="45"/>
  <c r="BK738" i="45"/>
  <c r="AY738" i="45"/>
  <c r="A738" i="45" s="1"/>
  <c r="AU738" i="45"/>
  <c r="AA738" i="45"/>
  <c r="R738" i="45"/>
  <c r="K738" i="45"/>
  <c r="BK739" i="45"/>
  <c r="AY739" i="45"/>
  <c r="A739" i="45" s="1"/>
  <c r="AU739" i="45"/>
  <c r="AA739" i="45"/>
  <c r="R739" i="45"/>
  <c r="K739" i="45"/>
  <c r="BK740" i="45"/>
  <c r="AY740" i="45"/>
  <c r="A740" i="45" s="1"/>
  <c r="AU740" i="45"/>
  <c r="AA740" i="45"/>
  <c r="R740" i="45"/>
  <c r="K740" i="45"/>
  <c r="BK741" i="45"/>
  <c r="AY741" i="45"/>
  <c r="A741" i="45" s="1"/>
  <c r="AU741" i="45"/>
  <c r="AA741" i="45"/>
  <c r="R741" i="45"/>
  <c r="K741" i="45"/>
  <c r="BK742" i="45"/>
  <c r="AY742" i="45"/>
  <c r="A742" i="45" s="1"/>
  <c r="AU742" i="45"/>
  <c r="AA742" i="45"/>
  <c r="R742" i="45"/>
  <c r="K742" i="45"/>
  <c r="BK743" i="45"/>
  <c r="AY743" i="45"/>
  <c r="A743" i="45" s="1"/>
  <c r="AU743" i="45"/>
  <c r="AA743" i="45"/>
  <c r="R743" i="45"/>
  <c r="K743" i="45"/>
  <c r="BK744" i="45"/>
  <c r="AY744" i="45"/>
  <c r="A744" i="45" s="1"/>
  <c r="AU744" i="45"/>
  <c r="AA744" i="45"/>
  <c r="R744" i="45"/>
  <c r="K744" i="45"/>
  <c r="BK745" i="45"/>
  <c r="AY745" i="45"/>
  <c r="A745" i="45" s="1"/>
  <c r="AU745" i="45"/>
  <c r="AA745" i="45"/>
  <c r="R745" i="45"/>
  <c r="K745" i="45"/>
  <c r="BK746" i="45"/>
  <c r="AY746" i="45"/>
  <c r="A746" i="45" s="1"/>
  <c r="AU746" i="45"/>
  <c r="AA746" i="45"/>
  <c r="R746" i="45"/>
  <c r="K746" i="45"/>
  <c r="BK747" i="45"/>
  <c r="AY747" i="45"/>
  <c r="A747" i="45" s="1"/>
  <c r="AU747" i="45"/>
  <c r="AA747" i="45"/>
  <c r="R747" i="45"/>
  <c r="K747" i="45"/>
  <c r="BK748" i="45"/>
  <c r="AY748" i="45"/>
  <c r="A748" i="45" s="1"/>
  <c r="AU748" i="45"/>
  <c r="AA748" i="45"/>
  <c r="R748" i="45"/>
  <c r="K748" i="45"/>
  <c r="BK749" i="45"/>
  <c r="AY749" i="45"/>
  <c r="A749" i="45" s="1"/>
  <c r="AU749" i="45"/>
  <c r="AA749" i="45"/>
  <c r="R749" i="45"/>
  <c r="K749" i="45"/>
  <c r="BK750" i="45"/>
  <c r="AY750" i="45"/>
  <c r="A750" i="45" s="1"/>
  <c r="AU750" i="45"/>
  <c r="AA750" i="45"/>
  <c r="R750" i="45"/>
  <c r="K750" i="45"/>
  <c r="BK751" i="45"/>
  <c r="AY751" i="45"/>
  <c r="A751" i="45" s="1"/>
  <c r="AU751" i="45"/>
  <c r="AA751" i="45"/>
  <c r="R751" i="45"/>
  <c r="K751" i="45"/>
  <c r="BK752" i="45"/>
  <c r="AY752" i="45"/>
  <c r="A752" i="45" s="1"/>
  <c r="AU752" i="45"/>
  <c r="AA752" i="45"/>
  <c r="R752" i="45"/>
  <c r="K752" i="45"/>
  <c r="BK753" i="45"/>
  <c r="AY753" i="45"/>
  <c r="A753" i="45" s="1"/>
  <c r="AU753" i="45"/>
  <c r="AA753" i="45"/>
  <c r="R753" i="45"/>
  <c r="K753" i="45"/>
  <c r="BK754" i="45"/>
  <c r="AY754" i="45"/>
  <c r="A754" i="45" s="1"/>
  <c r="AU754" i="45"/>
  <c r="AA754" i="45"/>
  <c r="R754" i="45"/>
  <c r="K754" i="45"/>
  <c r="BK755" i="45"/>
  <c r="AY755" i="45"/>
  <c r="A755" i="45" s="1"/>
  <c r="AU755" i="45"/>
  <c r="AA755" i="45"/>
  <c r="R755" i="45"/>
  <c r="K755" i="45"/>
  <c r="BK756" i="45"/>
  <c r="AY756" i="45"/>
  <c r="A756" i="45" s="1"/>
  <c r="AU756" i="45"/>
  <c r="AA756" i="45"/>
  <c r="R756" i="45"/>
  <c r="K756" i="45"/>
  <c r="BK757" i="45"/>
  <c r="AY757" i="45"/>
  <c r="A757" i="45" s="1"/>
  <c r="AU757" i="45"/>
  <c r="AA757" i="45"/>
  <c r="R757" i="45"/>
  <c r="K757" i="45"/>
  <c r="BK758" i="45"/>
  <c r="AY758" i="45"/>
  <c r="A758" i="45" s="1"/>
  <c r="AU758" i="45"/>
  <c r="AA758" i="45"/>
  <c r="R758" i="45"/>
  <c r="K758" i="45"/>
  <c r="BK759" i="45"/>
  <c r="AY759" i="45"/>
  <c r="A759" i="45" s="1"/>
  <c r="AU759" i="45"/>
  <c r="AA759" i="45"/>
  <c r="R759" i="45"/>
  <c r="K759" i="45"/>
  <c r="BK760" i="45"/>
  <c r="AY760" i="45"/>
  <c r="AU760" i="45"/>
  <c r="AA760" i="45"/>
  <c r="R760" i="45"/>
  <c r="K760" i="45"/>
  <c r="A760" i="45"/>
  <c r="BK761" i="45"/>
  <c r="AY761" i="45"/>
  <c r="AU761" i="45"/>
  <c r="AA761" i="45"/>
  <c r="R761" i="45"/>
  <c r="K761" i="45"/>
  <c r="A761" i="45"/>
  <c r="BK762" i="45"/>
  <c r="AY762" i="45"/>
  <c r="AU762" i="45"/>
  <c r="AA762" i="45"/>
  <c r="R762" i="45"/>
  <c r="K762" i="45"/>
  <c r="A762" i="45"/>
  <c r="BK763" i="45"/>
  <c r="AY763" i="45"/>
  <c r="AU763" i="45"/>
  <c r="AA763" i="45"/>
  <c r="R763" i="45"/>
  <c r="K763" i="45"/>
  <c r="A763" i="45"/>
  <c r="BK764" i="45"/>
  <c r="AY764" i="45"/>
  <c r="AU764" i="45"/>
  <c r="AA764" i="45"/>
  <c r="R764" i="45"/>
  <c r="K764" i="45"/>
  <c r="A764" i="45"/>
  <c r="BK765" i="45"/>
  <c r="AY765" i="45"/>
  <c r="A765" i="45" s="1"/>
  <c r="AU765" i="45"/>
  <c r="AA765" i="45"/>
  <c r="R765" i="45"/>
  <c r="K765" i="45"/>
  <c r="BK766" i="45"/>
  <c r="AY766" i="45"/>
  <c r="AU766" i="45"/>
  <c r="AA766" i="45"/>
  <c r="R766" i="45"/>
  <c r="K766" i="45"/>
  <c r="A766" i="45"/>
  <c r="BK767" i="45"/>
  <c r="AU767" i="45"/>
  <c r="AA767" i="45"/>
  <c r="R767" i="45"/>
  <c r="K767" i="45"/>
  <c r="A767" i="45"/>
  <c r="BK768" i="45"/>
  <c r="AU768" i="45"/>
  <c r="AA768" i="45"/>
  <c r="R768" i="45"/>
  <c r="K768" i="45"/>
  <c r="BK769" i="45"/>
  <c r="AY769" i="45"/>
  <c r="AU769" i="45"/>
  <c r="AA769" i="45"/>
  <c r="R769" i="45"/>
  <c r="K769" i="45"/>
  <c r="A769" i="45"/>
  <c r="BK770" i="45"/>
  <c r="AY770" i="45"/>
  <c r="AU770" i="45"/>
  <c r="AA770" i="45"/>
  <c r="R770" i="45"/>
  <c r="K770" i="45"/>
  <c r="A770" i="45"/>
  <c r="BK771" i="45"/>
  <c r="AU771" i="45"/>
  <c r="AA771" i="45"/>
  <c r="R771" i="45"/>
  <c r="K771" i="45"/>
  <c r="A771" i="45"/>
  <c r="BK772" i="45"/>
  <c r="AY772" i="45"/>
  <c r="AU772" i="45"/>
  <c r="AA772" i="45"/>
  <c r="R772" i="45"/>
  <c r="K772" i="45"/>
  <c r="A772" i="45"/>
  <c r="AU773" i="45"/>
  <c r="AA773" i="45"/>
  <c r="R773" i="45"/>
  <c r="K773" i="45"/>
  <c r="A773" i="45"/>
  <c r="BK774" i="45"/>
  <c r="AY774" i="45"/>
  <c r="A774" i="45" s="1"/>
  <c r="AU774" i="45"/>
  <c r="AA774" i="45"/>
  <c r="R774" i="45"/>
  <c r="K774" i="45"/>
  <c r="BK775" i="45"/>
  <c r="AY775" i="45"/>
  <c r="AU775" i="45"/>
  <c r="AA775" i="45"/>
  <c r="R775" i="45"/>
  <c r="K775" i="45"/>
  <c r="A775" i="45"/>
  <c r="BK776" i="45"/>
  <c r="AY776" i="45"/>
  <c r="AU776" i="45"/>
  <c r="AA776" i="45"/>
  <c r="R776" i="45"/>
  <c r="K776" i="45"/>
  <c r="A776" i="45"/>
  <c r="BK777" i="45"/>
  <c r="AY777" i="45"/>
  <c r="A777" i="45" s="1"/>
  <c r="AU777" i="45"/>
  <c r="AA777" i="45"/>
  <c r="R777" i="45"/>
  <c r="K777" i="45"/>
  <c r="BK778" i="45"/>
  <c r="AY778" i="45"/>
  <c r="AU778" i="45"/>
  <c r="AA778" i="45"/>
  <c r="R778" i="45"/>
  <c r="K778" i="45"/>
  <c r="A778" i="45"/>
  <c r="BK779" i="45"/>
  <c r="AY779" i="45"/>
  <c r="AU779" i="45"/>
  <c r="AA779" i="45"/>
  <c r="R779" i="45"/>
  <c r="K779" i="45"/>
  <c r="A779" i="45"/>
  <c r="BK780" i="45"/>
  <c r="AY780" i="45"/>
  <c r="AU780" i="45"/>
  <c r="AA780" i="45"/>
  <c r="R780" i="45"/>
  <c r="K780" i="45"/>
  <c r="A780" i="45"/>
  <c r="BK781" i="45"/>
  <c r="AY781" i="45"/>
  <c r="AU781" i="45"/>
  <c r="AA781" i="45"/>
  <c r="R781" i="45"/>
  <c r="K781" i="45"/>
  <c r="A781" i="45"/>
  <c r="BK782" i="45"/>
  <c r="AY782" i="45"/>
  <c r="A782" i="45" s="1"/>
  <c r="AU782" i="45"/>
  <c r="AA782" i="45"/>
  <c r="R782" i="45"/>
  <c r="K782" i="45"/>
  <c r="BK783" i="45"/>
  <c r="AY783" i="45"/>
  <c r="A783" i="45" s="1"/>
  <c r="AU783" i="45"/>
  <c r="AA783" i="45"/>
  <c r="R783" i="45"/>
  <c r="K783" i="45"/>
  <c r="BK784" i="45"/>
  <c r="AY784" i="45"/>
  <c r="A784" i="45" s="1"/>
  <c r="AU784" i="45"/>
  <c r="AA784" i="45"/>
  <c r="R784" i="45"/>
  <c r="K784" i="45"/>
  <c r="BK785" i="45"/>
  <c r="AY785" i="45"/>
  <c r="A785" i="45" s="1"/>
  <c r="AU785" i="45"/>
  <c r="AA785" i="45"/>
  <c r="R785" i="45"/>
  <c r="K785" i="45"/>
  <c r="BK786" i="45"/>
  <c r="AY786" i="45"/>
  <c r="A786" i="45" s="1"/>
  <c r="AU786" i="45"/>
  <c r="AA786" i="45"/>
  <c r="R786" i="45"/>
  <c r="K786" i="45"/>
  <c r="BK787" i="45"/>
  <c r="AY787" i="45"/>
  <c r="A787" i="45" s="1"/>
  <c r="AU787" i="45"/>
  <c r="AA787" i="45"/>
  <c r="R787" i="45"/>
  <c r="K787" i="45"/>
  <c r="BK788" i="45"/>
  <c r="AY788" i="45"/>
  <c r="A788" i="45" s="1"/>
  <c r="AU788" i="45"/>
  <c r="AA788" i="45"/>
  <c r="R788" i="45"/>
  <c r="K788" i="45"/>
  <c r="BK789" i="45"/>
  <c r="AY789" i="45"/>
  <c r="A789" i="45" s="1"/>
  <c r="AU789" i="45"/>
  <c r="AA789" i="45"/>
  <c r="R789" i="45"/>
  <c r="K789" i="45"/>
  <c r="BK790" i="45"/>
  <c r="AY790" i="45"/>
  <c r="A790" i="45" s="1"/>
  <c r="AU790" i="45"/>
  <c r="AA790" i="45"/>
  <c r="R790" i="45"/>
  <c r="K790" i="45"/>
  <c r="BK791" i="45"/>
  <c r="AY791" i="45"/>
  <c r="A791" i="45" s="1"/>
  <c r="AU791" i="45"/>
  <c r="AA791" i="45"/>
  <c r="R791" i="45"/>
  <c r="K791" i="45"/>
  <c r="BK792" i="45"/>
  <c r="AU792" i="45"/>
  <c r="AA792" i="45"/>
  <c r="R792" i="45"/>
  <c r="K792" i="45"/>
  <c r="A792" i="45"/>
  <c r="BK793" i="45"/>
  <c r="AY793" i="45"/>
  <c r="A793" i="45" s="1"/>
  <c r="AU793" i="45"/>
  <c r="AA793" i="45"/>
  <c r="R793" i="45"/>
  <c r="K793" i="45"/>
  <c r="BK794" i="45"/>
  <c r="AY794" i="45"/>
  <c r="A794" i="45" s="1"/>
  <c r="AU794" i="45"/>
  <c r="AA794" i="45"/>
  <c r="R794" i="45"/>
  <c r="K794" i="45"/>
  <c r="BK795" i="45"/>
  <c r="AY795" i="45"/>
  <c r="A795" i="45" s="1"/>
  <c r="AU795" i="45"/>
  <c r="AA795" i="45"/>
  <c r="R795" i="45"/>
  <c r="K795" i="45"/>
  <c r="BK796" i="45"/>
  <c r="AU796" i="45"/>
  <c r="AA796" i="45"/>
  <c r="R796" i="45"/>
  <c r="K796" i="45"/>
  <c r="A796" i="45"/>
  <c r="BK797" i="45"/>
  <c r="AY797" i="45"/>
  <c r="A797" i="45" s="1"/>
  <c r="AU797" i="45"/>
  <c r="AA797" i="45"/>
  <c r="R797" i="45"/>
  <c r="K797" i="45"/>
  <c r="BK798" i="45"/>
  <c r="AY798" i="45"/>
  <c r="A798" i="45" s="1"/>
  <c r="AU798" i="45"/>
  <c r="AA798" i="45"/>
  <c r="R798" i="45"/>
  <c r="K798" i="45"/>
  <c r="BK799" i="45"/>
  <c r="AY799" i="45"/>
  <c r="A799" i="45" s="1"/>
  <c r="AU799" i="45"/>
  <c r="AA799" i="45"/>
  <c r="R799" i="45"/>
  <c r="K799" i="45"/>
  <c r="BK800" i="45"/>
  <c r="AY800" i="45"/>
  <c r="A800" i="45" s="1"/>
  <c r="AU800" i="45"/>
  <c r="AA800" i="45"/>
  <c r="R800" i="45"/>
  <c r="K800" i="45"/>
  <c r="BK801" i="45"/>
  <c r="AY801" i="45"/>
  <c r="A801" i="45" s="1"/>
  <c r="AU801" i="45"/>
  <c r="AA801" i="45"/>
  <c r="R801" i="45"/>
  <c r="K801" i="45"/>
  <c r="BK802" i="45"/>
  <c r="AY802" i="45"/>
  <c r="A802" i="45" s="1"/>
  <c r="AU802" i="45"/>
  <c r="AA802" i="45"/>
  <c r="R802" i="45"/>
  <c r="K802" i="45"/>
  <c r="BK803" i="45"/>
  <c r="AY803" i="45"/>
  <c r="A803" i="45" s="1"/>
  <c r="AU803" i="45"/>
  <c r="AA803" i="45"/>
  <c r="R803" i="45"/>
  <c r="K803" i="45"/>
  <c r="BK804" i="45"/>
  <c r="AA804" i="45"/>
  <c r="R804" i="45"/>
  <c r="K804" i="45"/>
  <c r="BK805" i="45"/>
  <c r="AU805" i="45"/>
  <c r="AA805" i="45"/>
  <c r="R805" i="45"/>
  <c r="K805" i="45"/>
  <c r="A805" i="45"/>
  <c r="BK806" i="45"/>
  <c r="AY806" i="45"/>
  <c r="A806" i="45" s="1"/>
  <c r="AU806" i="45"/>
  <c r="AA806" i="45"/>
  <c r="R806" i="45"/>
  <c r="K806" i="45"/>
  <c r="BK807" i="45"/>
  <c r="AY807" i="45"/>
  <c r="A807" i="45" s="1"/>
  <c r="AU807" i="45"/>
  <c r="AA807" i="45"/>
  <c r="R807" i="45"/>
  <c r="K807" i="45"/>
  <c r="BK808" i="45"/>
  <c r="AY808" i="45"/>
  <c r="A808" i="45" s="1"/>
  <c r="AU808" i="45"/>
  <c r="AA808" i="45"/>
  <c r="R808" i="45"/>
  <c r="K808" i="45"/>
  <c r="BK809" i="45"/>
  <c r="AY809" i="45"/>
  <c r="A809" i="45" s="1"/>
  <c r="AU809" i="45"/>
  <c r="AA809" i="45"/>
  <c r="R809" i="45"/>
  <c r="K809" i="45"/>
  <c r="BK810" i="45"/>
  <c r="AY810" i="45"/>
  <c r="AU810" i="45"/>
  <c r="AA810" i="45"/>
  <c r="R810" i="45"/>
  <c r="K810" i="45"/>
  <c r="A810" i="45"/>
  <c r="BK811" i="45"/>
  <c r="AY811" i="45"/>
  <c r="A811" i="45" s="1"/>
  <c r="AU811" i="45"/>
  <c r="AA811" i="45"/>
  <c r="R811" i="45"/>
  <c r="K811" i="45"/>
  <c r="BK812" i="45"/>
  <c r="AY812" i="45"/>
  <c r="A812" i="45" s="1"/>
  <c r="AU812" i="45"/>
  <c r="AA812" i="45"/>
  <c r="R812" i="45"/>
  <c r="K812" i="45"/>
  <c r="BK813" i="45"/>
  <c r="AU813" i="45"/>
  <c r="AA813" i="45"/>
  <c r="R813" i="45"/>
  <c r="K813" i="45"/>
  <c r="A813" i="45"/>
  <c r="BK814" i="45"/>
  <c r="AY814" i="45"/>
  <c r="A814" i="45" s="1"/>
  <c r="AU814" i="45"/>
  <c r="AA814" i="45"/>
  <c r="R814" i="45"/>
  <c r="K814" i="45"/>
  <c r="BK815" i="45"/>
  <c r="AU815" i="45"/>
  <c r="AA815" i="45"/>
  <c r="R815" i="45"/>
  <c r="K815" i="45"/>
  <c r="A815" i="45"/>
  <c r="BK816" i="45"/>
  <c r="AY816" i="45"/>
  <c r="AU816" i="45"/>
  <c r="AA816" i="45"/>
  <c r="R816" i="45"/>
  <c r="K816" i="45"/>
  <c r="A816" i="45"/>
  <c r="BK817" i="45"/>
  <c r="AY817" i="45"/>
  <c r="A817" i="45" s="1"/>
  <c r="AU817" i="45"/>
  <c r="AA817" i="45"/>
  <c r="R817" i="45"/>
  <c r="K817" i="45"/>
  <c r="BK818" i="45"/>
  <c r="AY818" i="45"/>
  <c r="A818" i="45" s="1"/>
  <c r="AU818" i="45"/>
  <c r="AA818" i="45"/>
  <c r="R818" i="45"/>
  <c r="K818" i="45"/>
  <c r="BK819" i="45"/>
  <c r="AY819" i="45"/>
  <c r="A819" i="45" s="1"/>
  <c r="AU819" i="45"/>
  <c r="AA819" i="45"/>
  <c r="R819" i="45"/>
  <c r="K819" i="45"/>
  <c r="BK820" i="45"/>
  <c r="AY820" i="45"/>
  <c r="A820" i="45" s="1"/>
  <c r="AU820" i="45"/>
  <c r="AA820" i="45"/>
  <c r="R820" i="45"/>
  <c r="K820" i="45"/>
  <c r="BK821" i="45"/>
  <c r="AY821" i="45"/>
  <c r="A821" i="45" s="1"/>
  <c r="AU821" i="45"/>
  <c r="AA821" i="45"/>
  <c r="R821" i="45"/>
  <c r="K821" i="45"/>
  <c r="BK822" i="45"/>
  <c r="AY822" i="45"/>
  <c r="A822" i="45" s="1"/>
  <c r="AU822" i="45"/>
  <c r="AA822" i="45"/>
  <c r="R822" i="45"/>
  <c r="K822" i="45"/>
  <c r="BK823" i="45"/>
  <c r="AY823" i="45"/>
  <c r="A823" i="45" s="1"/>
  <c r="AU823" i="45"/>
  <c r="AA823" i="45"/>
  <c r="R823" i="45"/>
  <c r="K823" i="45"/>
  <c r="BK824" i="45"/>
  <c r="AA824" i="45"/>
  <c r="R824" i="45"/>
  <c r="K824" i="45"/>
  <c r="BK825" i="45"/>
  <c r="AU825" i="45"/>
  <c r="AA825" i="45"/>
  <c r="R825" i="45"/>
  <c r="K825" i="45"/>
  <c r="A825" i="45"/>
  <c r="BK826" i="45"/>
  <c r="AY826" i="45"/>
  <c r="A826" i="45" s="1"/>
  <c r="AU826" i="45"/>
  <c r="AA826" i="45"/>
  <c r="R826" i="45"/>
  <c r="K826" i="45"/>
  <c r="BK827" i="45"/>
  <c r="AY827" i="45"/>
  <c r="A827" i="45" s="1"/>
  <c r="AU827" i="45"/>
  <c r="AA827" i="45"/>
  <c r="R827" i="45"/>
  <c r="K827" i="45"/>
  <c r="BK828" i="45"/>
  <c r="AU828" i="45"/>
  <c r="AA828" i="45"/>
  <c r="R828" i="45"/>
  <c r="K828" i="45"/>
  <c r="A828" i="45"/>
  <c r="BK829" i="45"/>
  <c r="AY829" i="45"/>
  <c r="A829" i="45" s="1"/>
  <c r="AU829" i="45"/>
  <c r="AA829" i="45"/>
  <c r="R829" i="45"/>
  <c r="K829" i="45"/>
  <c r="BK830" i="45"/>
  <c r="AY830" i="45"/>
  <c r="A830" i="45" s="1"/>
  <c r="AU830" i="45"/>
  <c r="AA830" i="45"/>
  <c r="R830" i="45"/>
  <c r="K830" i="45"/>
  <c r="BK831" i="45"/>
  <c r="AY831" i="45"/>
  <c r="A831" i="45" s="1"/>
  <c r="AU831" i="45"/>
  <c r="AA831" i="45"/>
  <c r="R831" i="45"/>
  <c r="K831" i="45"/>
  <c r="BK832" i="45"/>
  <c r="AY832" i="45"/>
  <c r="A832" i="45" s="1"/>
  <c r="AU832" i="45"/>
  <c r="AA832" i="45"/>
  <c r="R832" i="45"/>
  <c r="K832" i="45"/>
  <c r="BK833" i="45"/>
  <c r="AU833" i="45"/>
  <c r="AA833" i="45"/>
  <c r="R833" i="45"/>
  <c r="K833" i="45"/>
  <c r="A833" i="45"/>
  <c r="BK834" i="45"/>
  <c r="AY834" i="45"/>
  <c r="A834" i="45" s="1"/>
  <c r="AU834" i="45"/>
  <c r="AA834" i="45"/>
  <c r="R834" i="45"/>
  <c r="K834" i="45"/>
  <c r="BK835" i="45"/>
  <c r="AY835" i="45"/>
  <c r="A835" i="45" s="1"/>
  <c r="AU835" i="45"/>
  <c r="AA835" i="45"/>
  <c r="R835" i="45"/>
  <c r="K835" i="45"/>
  <c r="BK836" i="45"/>
  <c r="AU836" i="45"/>
  <c r="AA836" i="45"/>
  <c r="R836" i="45"/>
  <c r="K836" i="45"/>
  <c r="A836" i="45"/>
  <c r="BK837" i="45"/>
  <c r="AY837" i="45"/>
  <c r="A837" i="45" s="1"/>
  <c r="AU837" i="45"/>
  <c r="AA837" i="45"/>
  <c r="R837" i="45"/>
  <c r="K837" i="45"/>
  <c r="BK838" i="45"/>
  <c r="AY838" i="45"/>
  <c r="A838" i="45" s="1"/>
  <c r="AU838" i="45"/>
  <c r="AA838" i="45"/>
  <c r="R838" i="45"/>
  <c r="K838" i="45"/>
  <c r="BK839" i="45"/>
  <c r="AY839" i="45"/>
  <c r="A839" i="45" s="1"/>
  <c r="AU839" i="45"/>
  <c r="AA839" i="45"/>
  <c r="R839" i="45"/>
  <c r="K839" i="45"/>
  <c r="BK840" i="45"/>
  <c r="AU840" i="45"/>
  <c r="AA840" i="45"/>
  <c r="R840" i="45"/>
  <c r="K840" i="45"/>
  <c r="A840" i="45"/>
  <c r="BK841" i="45"/>
  <c r="AU841" i="45"/>
  <c r="AA841" i="45"/>
  <c r="R841" i="45"/>
  <c r="K841" i="45"/>
  <c r="A841" i="45"/>
  <c r="BK842" i="45"/>
  <c r="AU842" i="45"/>
  <c r="AA842" i="45"/>
  <c r="R842" i="45"/>
  <c r="K842" i="45"/>
  <c r="A842" i="45"/>
  <c r="BK843" i="45"/>
  <c r="AY843" i="45"/>
  <c r="A843" i="45" s="1"/>
  <c r="AU843" i="45"/>
  <c r="AA843" i="45"/>
  <c r="R843" i="45"/>
  <c r="K843" i="45"/>
  <c r="BK844" i="45"/>
  <c r="AY844" i="45"/>
  <c r="A844" i="45" s="1"/>
  <c r="AU844" i="45"/>
  <c r="AA844" i="45"/>
  <c r="R844" i="45"/>
  <c r="K844" i="45"/>
  <c r="BK845" i="45"/>
  <c r="AY845" i="45"/>
  <c r="A845" i="45" s="1"/>
  <c r="AU845" i="45"/>
  <c r="AA845" i="45"/>
  <c r="R845" i="45"/>
  <c r="K845" i="45"/>
  <c r="BK846" i="45"/>
  <c r="AY846" i="45"/>
  <c r="A846" i="45" s="1"/>
  <c r="AU846" i="45"/>
  <c r="AA846" i="45"/>
  <c r="R846" i="45"/>
  <c r="K846" i="45"/>
  <c r="BK847" i="45"/>
  <c r="AU847" i="45"/>
  <c r="AA847" i="45"/>
  <c r="R847" i="45"/>
  <c r="K847" i="45"/>
  <c r="A847" i="45"/>
  <c r="BK848" i="45"/>
  <c r="AY848" i="45"/>
  <c r="A848" i="45" s="1"/>
  <c r="AU848" i="45"/>
  <c r="AA848" i="45"/>
  <c r="R848" i="45"/>
  <c r="K848" i="45"/>
  <c r="BK849" i="45"/>
  <c r="AY849" i="45"/>
  <c r="A849" i="45" s="1"/>
  <c r="AU849" i="45"/>
  <c r="AA849" i="45"/>
  <c r="R849" i="45"/>
  <c r="K849" i="45"/>
  <c r="BK850" i="45"/>
  <c r="AY850" i="45"/>
  <c r="A850" i="45" s="1"/>
  <c r="AU850" i="45"/>
  <c r="AA850" i="45"/>
  <c r="R850" i="45"/>
  <c r="K850" i="45"/>
  <c r="BK851" i="45"/>
  <c r="AY851" i="45"/>
  <c r="A851" i="45" s="1"/>
  <c r="AU851" i="45"/>
  <c r="AA851" i="45"/>
  <c r="R851" i="45"/>
  <c r="K851" i="45"/>
  <c r="BK852" i="45"/>
  <c r="AY852" i="45"/>
  <c r="A852" i="45" s="1"/>
  <c r="AU852" i="45"/>
  <c r="AA852" i="45"/>
  <c r="R852" i="45"/>
  <c r="K852" i="45"/>
  <c r="BK853" i="45"/>
  <c r="AU853" i="45"/>
  <c r="AA853" i="45"/>
  <c r="R853" i="45"/>
  <c r="K853" i="45"/>
  <c r="A853" i="45"/>
  <c r="BK854" i="45"/>
  <c r="AY854" i="45"/>
  <c r="A854" i="45" s="1"/>
  <c r="AU854" i="45"/>
  <c r="AA854" i="45"/>
  <c r="R854" i="45"/>
  <c r="K854" i="45"/>
  <c r="BK855" i="45"/>
  <c r="AY855" i="45"/>
  <c r="A855" i="45" s="1"/>
  <c r="AU855" i="45"/>
  <c r="AA855" i="45"/>
  <c r="R855" i="45"/>
  <c r="K855" i="45"/>
  <c r="BK856" i="45"/>
  <c r="AY856" i="45"/>
  <c r="A856" i="45" s="1"/>
  <c r="AU856" i="45"/>
  <c r="AA856" i="45"/>
  <c r="R856" i="45"/>
  <c r="K856" i="45"/>
  <c r="BK857" i="45"/>
  <c r="AY857" i="45"/>
  <c r="A857" i="45" s="1"/>
  <c r="AU857" i="45"/>
  <c r="AA857" i="45"/>
  <c r="R857" i="45"/>
  <c r="K857" i="45"/>
  <c r="BK858" i="45"/>
  <c r="AY858" i="45"/>
  <c r="A858" i="45" s="1"/>
  <c r="AU858" i="45"/>
  <c r="AA858" i="45"/>
  <c r="R858" i="45"/>
  <c r="K858" i="45"/>
  <c r="BK859" i="45"/>
  <c r="AY859" i="45"/>
  <c r="A859" i="45" s="1"/>
  <c r="AU859" i="45"/>
  <c r="AA859" i="45"/>
  <c r="R859" i="45"/>
  <c r="K859" i="45"/>
  <c r="BK860" i="45"/>
  <c r="AY860" i="45"/>
  <c r="A860" i="45" s="1"/>
  <c r="AU860" i="45"/>
  <c r="AA860" i="45"/>
  <c r="R860" i="45"/>
  <c r="K860" i="45"/>
  <c r="BK861" i="45"/>
  <c r="AU861" i="45"/>
  <c r="AA861" i="45"/>
  <c r="R861" i="45"/>
  <c r="K861" i="45"/>
  <c r="A861" i="45"/>
  <c r="BK862" i="45"/>
  <c r="AY862" i="45"/>
  <c r="A862" i="45" s="1"/>
  <c r="AU862" i="45"/>
  <c r="AA862" i="45"/>
  <c r="R862" i="45"/>
  <c r="K862" i="45"/>
  <c r="BK863" i="45"/>
  <c r="AU863" i="45"/>
  <c r="AA863" i="45"/>
  <c r="R863" i="45"/>
  <c r="K863" i="45"/>
  <c r="A863" i="45"/>
  <c r="BK864" i="45"/>
  <c r="AY864" i="45"/>
  <c r="A864" i="45" s="1"/>
  <c r="AU864" i="45"/>
  <c r="AA864" i="45"/>
  <c r="R864" i="45"/>
  <c r="K864" i="45"/>
  <c r="BK865" i="45"/>
  <c r="AY865" i="45"/>
  <c r="A865" i="45" s="1"/>
  <c r="AU865" i="45"/>
  <c r="AA865" i="45"/>
  <c r="R865" i="45"/>
  <c r="K865" i="45"/>
  <c r="BK866" i="45"/>
  <c r="AY866" i="45"/>
  <c r="AU866" i="45"/>
  <c r="AA866" i="45"/>
  <c r="R866" i="45"/>
  <c r="K866" i="45"/>
  <c r="A866" i="45"/>
  <c r="BK867" i="45"/>
  <c r="AY867" i="45"/>
  <c r="A867" i="45" s="1"/>
  <c r="AU867" i="45"/>
  <c r="AA867" i="45"/>
  <c r="R867" i="45"/>
  <c r="K867" i="45"/>
  <c r="BK868" i="45"/>
  <c r="AY868" i="45"/>
  <c r="A868" i="45" s="1"/>
  <c r="AU868" i="45"/>
  <c r="AA868" i="45"/>
  <c r="R868" i="45"/>
  <c r="K868" i="45"/>
  <c r="BK869" i="45"/>
  <c r="AY869" i="45"/>
  <c r="AU869" i="45"/>
  <c r="AA869" i="45"/>
  <c r="R869" i="45"/>
  <c r="K869" i="45"/>
  <c r="A869" i="45"/>
  <c r="BK870" i="45"/>
  <c r="AY870" i="45"/>
  <c r="A870" i="45" s="1"/>
  <c r="AU870" i="45"/>
  <c r="AA870" i="45"/>
  <c r="R870" i="45"/>
  <c r="K870" i="45"/>
  <c r="BK871" i="45"/>
  <c r="AY871" i="45"/>
  <c r="AU871" i="45"/>
  <c r="AA871" i="45"/>
  <c r="R871" i="45"/>
  <c r="K871" i="45"/>
  <c r="A871" i="45"/>
  <c r="BK872" i="45"/>
  <c r="AY872" i="45"/>
  <c r="A872" i="45" s="1"/>
  <c r="AU872" i="45"/>
  <c r="AA872" i="45"/>
  <c r="R872" i="45"/>
  <c r="K872" i="45"/>
  <c r="BK873" i="45"/>
  <c r="AY873" i="45"/>
  <c r="A873" i="45" s="1"/>
  <c r="AU873" i="45"/>
  <c r="AA873" i="45"/>
  <c r="R873" i="45"/>
  <c r="K873" i="45"/>
  <c r="BK874" i="45"/>
  <c r="AY874" i="45"/>
  <c r="A874" i="45" s="1"/>
  <c r="AU874" i="45"/>
  <c r="AA874" i="45"/>
  <c r="R874" i="45"/>
  <c r="K874" i="45"/>
  <c r="BK875" i="45"/>
  <c r="AY875" i="45"/>
  <c r="AU875" i="45"/>
  <c r="AA875" i="45"/>
  <c r="R875" i="45"/>
  <c r="K875" i="45"/>
  <c r="A875" i="45"/>
  <c r="BK876" i="45"/>
  <c r="AY876" i="45"/>
  <c r="AU876" i="45"/>
  <c r="AA876" i="45"/>
  <c r="R876" i="45"/>
  <c r="K876" i="45"/>
  <c r="A876" i="45"/>
  <c r="BK877" i="45"/>
  <c r="AY877" i="45"/>
  <c r="A877" i="45" s="1"/>
  <c r="AU877" i="45"/>
  <c r="AA877" i="45"/>
  <c r="R877" i="45"/>
  <c r="K877" i="45"/>
  <c r="BK878" i="45"/>
  <c r="AY878" i="45"/>
  <c r="A878" i="45" s="1"/>
  <c r="AU878" i="45"/>
  <c r="AA878" i="45"/>
  <c r="R878" i="45"/>
  <c r="K878" i="45"/>
  <c r="BK879" i="45"/>
  <c r="AY879" i="45"/>
  <c r="A879" i="45" s="1"/>
  <c r="AU879" i="45"/>
  <c r="AA879" i="45"/>
  <c r="R879" i="45"/>
  <c r="K879" i="45"/>
  <c r="BK880" i="45"/>
  <c r="AY880" i="45"/>
  <c r="A880" i="45" s="1"/>
  <c r="AU880" i="45"/>
  <c r="AA880" i="45"/>
  <c r="R880" i="45"/>
  <c r="K880" i="45"/>
  <c r="BK881" i="45"/>
  <c r="AU881" i="45"/>
  <c r="AA881" i="45"/>
  <c r="R881" i="45"/>
  <c r="K881" i="45"/>
  <c r="A881" i="45"/>
  <c r="BK882" i="45"/>
  <c r="AY882" i="45"/>
  <c r="AU882" i="45"/>
  <c r="AA882" i="45"/>
  <c r="R882" i="45"/>
  <c r="K882" i="45"/>
  <c r="A882" i="45"/>
  <c r="BK883" i="45"/>
  <c r="AY883" i="45"/>
  <c r="A883" i="45" s="1"/>
  <c r="AU883" i="45"/>
  <c r="AA883" i="45"/>
  <c r="R883" i="45"/>
  <c r="K883" i="45"/>
  <c r="BK884" i="45"/>
  <c r="AY884" i="45"/>
  <c r="A884" i="45" s="1"/>
  <c r="AU884" i="45"/>
  <c r="AA884" i="45"/>
  <c r="R884" i="45"/>
  <c r="K884" i="45"/>
  <c r="BK885" i="45"/>
  <c r="AY885" i="45"/>
  <c r="AU885" i="45"/>
  <c r="AA885" i="45"/>
  <c r="R885" i="45"/>
  <c r="K885" i="45"/>
  <c r="A885" i="45"/>
  <c r="BK886" i="45"/>
  <c r="AY886" i="45"/>
  <c r="A886" i="45" s="1"/>
  <c r="AU886" i="45"/>
  <c r="AA886" i="45"/>
  <c r="R886" i="45"/>
  <c r="K886" i="45"/>
  <c r="BK887" i="45"/>
  <c r="AY887" i="45"/>
  <c r="A887" i="45" s="1"/>
  <c r="AU887" i="45"/>
  <c r="AA887" i="45"/>
  <c r="R887" i="45"/>
  <c r="K887" i="45"/>
  <c r="BK888" i="45"/>
  <c r="AY888" i="45"/>
  <c r="A888" i="45" s="1"/>
  <c r="AU888" i="45"/>
  <c r="AA888" i="45"/>
  <c r="R888" i="45"/>
  <c r="K888" i="45"/>
  <c r="BK889" i="45"/>
  <c r="AY889" i="45"/>
  <c r="AU889" i="45"/>
  <c r="AA889" i="45"/>
  <c r="R889" i="45"/>
  <c r="K889" i="45"/>
  <c r="A889" i="45"/>
  <c r="BK890" i="45"/>
  <c r="AY890" i="45"/>
  <c r="A890" i="45" s="1"/>
  <c r="AU890" i="45"/>
  <c r="AA890" i="45"/>
  <c r="R890" i="45"/>
  <c r="K890" i="45"/>
  <c r="BK891" i="45"/>
  <c r="AY891" i="45"/>
  <c r="A891" i="45" s="1"/>
  <c r="AU891" i="45"/>
  <c r="AA891" i="45"/>
  <c r="R891" i="45"/>
  <c r="K891" i="45"/>
  <c r="BK892" i="45"/>
  <c r="AY892" i="45"/>
  <c r="A892" i="45" s="1"/>
  <c r="AU892" i="45"/>
  <c r="AA892" i="45"/>
  <c r="R892" i="45"/>
  <c r="K892" i="45"/>
  <c r="BK893" i="45"/>
  <c r="AY893" i="45"/>
  <c r="A893" i="45" s="1"/>
  <c r="AU893" i="45"/>
  <c r="AA893" i="45"/>
  <c r="R893" i="45"/>
  <c r="K893" i="45"/>
  <c r="BK894" i="45"/>
  <c r="AY894" i="45"/>
  <c r="A894" i="45" s="1"/>
  <c r="AU894" i="45"/>
  <c r="AA894" i="45"/>
  <c r="R894" i="45"/>
  <c r="K894" i="45"/>
  <c r="BK895" i="45"/>
  <c r="AY895" i="45"/>
  <c r="A895" i="45" s="1"/>
  <c r="AU895" i="45"/>
  <c r="AA895" i="45"/>
  <c r="R895" i="45"/>
  <c r="K895" i="45"/>
  <c r="BK896" i="45"/>
  <c r="AY896" i="45"/>
  <c r="A896" i="45" s="1"/>
  <c r="AU896" i="45"/>
  <c r="AA896" i="45"/>
  <c r="R896" i="45"/>
  <c r="K896" i="45"/>
  <c r="BK897" i="45"/>
  <c r="AY897" i="45"/>
  <c r="AU897" i="45"/>
  <c r="AA897" i="45"/>
  <c r="R897" i="45"/>
  <c r="K897" i="45"/>
  <c r="A897" i="45"/>
  <c r="BK898" i="45"/>
  <c r="AY898" i="45"/>
  <c r="A898" i="45" s="1"/>
  <c r="AU898" i="45"/>
  <c r="AA898" i="45"/>
  <c r="R898" i="45"/>
  <c r="K898" i="45"/>
  <c r="BK899" i="45"/>
  <c r="AY899" i="45"/>
  <c r="A899" i="45" s="1"/>
  <c r="AU899" i="45"/>
  <c r="AA899" i="45"/>
  <c r="R899" i="45"/>
  <c r="K899" i="45"/>
  <c r="BK900" i="45"/>
  <c r="AY900" i="45"/>
  <c r="A900" i="45" s="1"/>
  <c r="AU900" i="45"/>
  <c r="AA900" i="45"/>
  <c r="R900" i="45"/>
  <c r="K900" i="45"/>
  <c r="BK901" i="45"/>
  <c r="AY901" i="45"/>
  <c r="A901" i="45" s="1"/>
  <c r="AU901" i="45"/>
  <c r="AA901" i="45"/>
  <c r="R901" i="45"/>
  <c r="K901" i="45"/>
  <c r="BK902" i="45"/>
  <c r="AY902" i="45"/>
  <c r="A902" i="45" s="1"/>
  <c r="AU902" i="45"/>
  <c r="AA902" i="45"/>
  <c r="R902" i="45"/>
  <c r="K902" i="45"/>
  <c r="BK903" i="45"/>
  <c r="AY903" i="45"/>
  <c r="A903" i="45" s="1"/>
  <c r="AU903" i="45"/>
  <c r="AA903" i="45"/>
  <c r="R903" i="45"/>
  <c r="K903" i="45"/>
  <c r="BK904" i="45"/>
  <c r="AY904" i="45"/>
  <c r="AU904" i="45"/>
  <c r="AA904" i="45"/>
  <c r="R904" i="45"/>
  <c r="K904" i="45"/>
  <c r="A904" i="45"/>
  <c r="BK905" i="45"/>
  <c r="AY905" i="45"/>
  <c r="A905" i="45" s="1"/>
  <c r="AU905" i="45"/>
  <c r="AA905" i="45"/>
  <c r="R905" i="45"/>
  <c r="K905" i="45"/>
  <c r="BK906" i="45"/>
  <c r="AY906" i="45"/>
  <c r="A906" i="45" s="1"/>
  <c r="AU906" i="45"/>
  <c r="AA906" i="45"/>
  <c r="R906" i="45"/>
  <c r="K906" i="45"/>
  <c r="BK907" i="45"/>
  <c r="AY907" i="45"/>
  <c r="A907" i="45" s="1"/>
  <c r="AU907" i="45"/>
  <c r="AA907" i="45"/>
  <c r="R907" i="45"/>
  <c r="K907" i="45"/>
  <c r="BK908" i="45"/>
  <c r="AY908" i="45"/>
  <c r="AU908" i="45"/>
  <c r="AA908" i="45"/>
  <c r="R908" i="45"/>
  <c r="K908" i="45"/>
  <c r="A908" i="45"/>
  <c r="BK909" i="45"/>
  <c r="AY909" i="45"/>
  <c r="A909" i="45" s="1"/>
  <c r="AU909" i="45"/>
  <c r="AA909" i="45"/>
  <c r="R909" i="45"/>
  <c r="K909" i="45"/>
  <c r="BK910" i="45"/>
  <c r="AY910" i="45"/>
  <c r="A910" i="45" s="1"/>
  <c r="AU910" i="45"/>
  <c r="AA910" i="45"/>
  <c r="R910" i="45"/>
  <c r="K910" i="45"/>
  <c r="BK911" i="45"/>
  <c r="AY911" i="45"/>
  <c r="AU911" i="45"/>
  <c r="AA911" i="45"/>
  <c r="R911" i="45"/>
  <c r="K911" i="45"/>
  <c r="A911" i="45"/>
  <c r="BK912" i="45"/>
  <c r="AY912" i="45"/>
  <c r="A912" i="45" s="1"/>
  <c r="AU912" i="45"/>
  <c r="AA912" i="45"/>
  <c r="R912" i="45"/>
  <c r="K912" i="45"/>
  <c r="BK913" i="45"/>
  <c r="AY913" i="45"/>
  <c r="A913" i="45" s="1"/>
  <c r="AU913" i="45"/>
  <c r="AA913" i="45"/>
  <c r="R913" i="45"/>
  <c r="K913" i="45"/>
  <c r="BK914" i="45"/>
  <c r="AY914" i="45"/>
  <c r="A914" i="45" s="1"/>
  <c r="AU914" i="45"/>
  <c r="AA914" i="45"/>
  <c r="R914" i="45"/>
  <c r="K914" i="45"/>
  <c r="BK915" i="45"/>
  <c r="AY915" i="45"/>
  <c r="A915" i="45" s="1"/>
  <c r="AU915" i="45"/>
  <c r="AA915" i="45"/>
  <c r="R915" i="45"/>
  <c r="K915" i="45"/>
  <c r="BK916" i="45"/>
  <c r="AY916" i="45"/>
  <c r="A916" i="45" s="1"/>
  <c r="AU916" i="45"/>
  <c r="AA916" i="45"/>
  <c r="R916" i="45"/>
  <c r="K916" i="45"/>
  <c r="BK917" i="45"/>
  <c r="AY917" i="45"/>
  <c r="A917" i="45" s="1"/>
  <c r="AU917" i="45"/>
  <c r="AA917" i="45"/>
  <c r="R917" i="45"/>
  <c r="K917" i="45"/>
  <c r="BK918" i="45"/>
  <c r="AY918" i="45"/>
  <c r="A918" i="45" s="1"/>
  <c r="AU918" i="45"/>
  <c r="AA918" i="45"/>
  <c r="R918" i="45"/>
  <c r="K918" i="45"/>
  <c r="BK919" i="45"/>
  <c r="AY919" i="45"/>
  <c r="A919" i="45" s="1"/>
  <c r="AU919" i="45"/>
  <c r="AA919" i="45"/>
  <c r="R919" i="45"/>
  <c r="K919" i="45"/>
  <c r="BK920" i="45"/>
  <c r="AY920" i="45"/>
  <c r="A920" i="45" s="1"/>
  <c r="AU920" i="45"/>
  <c r="AA920" i="45"/>
  <c r="R920" i="45"/>
  <c r="K920" i="45"/>
  <c r="BK921" i="45"/>
  <c r="AY921" i="45"/>
  <c r="A921" i="45" s="1"/>
  <c r="AU921" i="45"/>
  <c r="AA921" i="45"/>
  <c r="R921" i="45"/>
  <c r="K921" i="45"/>
  <c r="BK922" i="45"/>
  <c r="AY922" i="45"/>
  <c r="AU922" i="45"/>
  <c r="AA922" i="45"/>
  <c r="R922" i="45"/>
  <c r="K922" i="45"/>
  <c r="A922" i="45"/>
  <c r="BK923" i="45"/>
  <c r="AY923" i="45"/>
  <c r="A923" i="45" s="1"/>
  <c r="AU923" i="45"/>
  <c r="AA923" i="45"/>
  <c r="R923" i="45"/>
  <c r="K923" i="45"/>
  <c r="BK924" i="45"/>
  <c r="AY924" i="45"/>
  <c r="A924" i="45" s="1"/>
  <c r="AU924" i="45"/>
  <c r="AA924" i="45"/>
  <c r="R924" i="45"/>
  <c r="K924" i="45"/>
  <c r="BK925" i="45"/>
  <c r="AY925" i="45"/>
  <c r="A925" i="45" s="1"/>
  <c r="AU925" i="45"/>
  <c r="AA925" i="45"/>
  <c r="R925" i="45"/>
  <c r="K925" i="45"/>
  <c r="BK926" i="45"/>
  <c r="AY926" i="45"/>
  <c r="A926" i="45" s="1"/>
  <c r="AU926" i="45"/>
  <c r="AA926" i="45"/>
  <c r="R926" i="45"/>
  <c r="K926" i="45"/>
  <c r="BK927" i="45"/>
  <c r="AY927" i="45"/>
  <c r="AU927" i="45"/>
  <c r="AA927" i="45"/>
  <c r="R927" i="45"/>
  <c r="K927" i="45"/>
  <c r="A927" i="45"/>
  <c r="BK928" i="45"/>
  <c r="AY928" i="45"/>
  <c r="AU928" i="45"/>
  <c r="AA928" i="45"/>
  <c r="R928" i="45"/>
  <c r="K928" i="45"/>
  <c r="A928" i="45"/>
  <c r="BK929" i="45"/>
  <c r="AY929" i="45"/>
  <c r="A929" i="45" s="1"/>
  <c r="AU929" i="45"/>
  <c r="AA929" i="45"/>
  <c r="R929" i="45"/>
  <c r="K929" i="45"/>
  <c r="BK930" i="45"/>
  <c r="AY930" i="45"/>
  <c r="A930" i="45" s="1"/>
  <c r="AU930" i="45"/>
  <c r="AA930" i="45"/>
  <c r="R930" i="45"/>
  <c r="K930" i="45"/>
  <c r="BK931" i="45"/>
  <c r="AY931" i="45"/>
  <c r="A931" i="45" s="1"/>
  <c r="AU931" i="45"/>
  <c r="AA931" i="45"/>
  <c r="R931" i="45"/>
  <c r="K931" i="45"/>
  <c r="BK932" i="45"/>
  <c r="AY932" i="45"/>
  <c r="A932" i="45" s="1"/>
  <c r="AU932" i="45"/>
  <c r="AA932" i="45"/>
  <c r="R932" i="45"/>
  <c r="K932" i="45"/>
  <c r="BK933" i="45"/>
  <c r="AY933" i="45"/>
  <c r="AU933" i="45"/>
  <c r="AA933" i="45"/>
  <c r="R933" i="45"/>
  <c r="K933" i="45"/>
  <c r="A933" i="45"/>
  <c r="BK934" i="45"/>
  <c r="AY934" i="45"/>
  <c r="AU934" i="45"/>
  <c r="AA934" i="45"/>
  <c r="R934" i="45"/>
  <c r="K934" i="45"/>
  <c r="A934" i="45"/>
  <c r="BK935" i="45"/>
  <c r="AY935" i="45"/>
  <c r="AU935" i="45"/>
  <c r="AA935" i="45"/>
  <c r="R935" i="45"/>
  <c r="K935" i="45"/>
  <c r="A935" i="45"/>
  <c r="BK936" i="45"/>
  <c r="AY936" i="45"/>
  <c r="AU936" i="45"/>
  <c r="AA936" i="45"/>
  <c r="R936" i="45"/>
  <c r="K936" i="45"/>
  <c r="A936" i="45"/>
  <c r="BK937" i="45"/>
  <c r="AY937" i="45"/>
  <c r="A937" i="45" s="1"/>
  <c r="AU937" i="45"/>
  <c r="AA937" i="45"/>
  <c r="R937" i="45"/>
  <c r="K937" i="45"/>
  <c r="BK938" i="45"/>
  <c r="AY938" i="45"/>
  <c r="A938" i="45" s="1"/>
  <c r="AU938" i="45"/>
  <c r="AA938" i="45"/>
  <c r="R938" i="45"/>
  <c r="K938" i="45"/>
  <c r="BK939" i="45"/>
  <c r="AY939" i="45"/>
  <c r="A939" i="45" s="1"/>
  <c r="AU939" i="45"/>
  <c r="AA939" i="45"/>
  <c r="R939" i="45"/>
  <c r="K939" i="45"/>
  <c r="BK940" i="45"/>
  <c r="AY940" i="45"/>
  <c r="AU940" i="45"/>
  <c r="AA940" i="45"/>
  <c r="R940" i="45"/>
  <c r="K940" i="45"/>
  <c r="A940" i="45"/>
  <c r="BK941" i="45"/>
  <c r="AY941" i="45"/>
  <c r="AU941" i="45"/>
  <c r="AA941" i="45"/>
  <c r="R941" i="45"/>
  <c r="K941" i="45"/>
  <c r="A941" i="45"/>
  <c r="BK942" i="45"/>
  <c r="AY942" i="45"/>
  <c r="AU942" i="45"/>
  <c r="AA942" i="45"/>
  <c r="R942" i="45"/>
  <c r="K942" i="45"/>
  <c r="A942" i="45"/>
  <c r="BK943" i="45"/>
  <c r="AY943" i="45"/>
  <c r="A943" i="45" s="1"/>
  <c r="AU943" i="45"/>
  <c r="AA943" i="45"/>
  <c r="R943" i="45"/>
  <c r="K943" i="45"/>
  <c r="BK944" i="45"/>
  <c r="AY944" i="45"/>
  <c r="AU944" i="45"/>
  <c r="AA944" i="45"/>
  <c r="R944" i="45"/>
  <c r="K944" i="45"/>
  <c r="A944" i="45"/>
  <c r="BK945" i="45"/>
  <c r="AY945" i="45"/>
  <c r="AU945" i="45"/>
  <c r="AA945" i="45"/>
  <c r="R945" i="45"/>
  <c r="K945" i="45"/>
  <c r="A945" i="45"/>
  <c r="BK946" i="45"/>
  <c r="AY946" i="45"/>
  <c r="AU946" i="45"/>
  <c r="AA946" i="45"/>
  <c r="R946" i="45"/>
  <c r="K946" i="45"/>
  <c r="A946" i="45"/>
  <c r="BK947" i="45"/>
  <c r="AY947" i="45"/>
  <c r="A947" i="45" s="1"/>
  <c r="AU947" i="45"/>
  <c r="AA947" i="45"/>
  <c r="R947" i="45"/>
  <c r="K947" i="45"/>
  <c r="BK948" i="45"/>
  <c r="AY948" i="45"/>
  <c r="AU948" i="45"/>
  <c r="AA948" i="45"/>
  <c r="R948" i="45"/>
  <c r="K948" i="45"/>
  <c r="A948" i="45"/>
  <c r="BK949" i="45"/>
  <c r="AY949" i="45"/>
  <c r="AU949" i="45"/>
  <c r="AA949" i="45"/>
  <c r="R949" i="45"/>
  <c r="K949" i="45"/>
  <c r="A949" i="45"/>
  <c r="BK950" i="45"/>
  <c r="AY950" i="45"/>
  <c r="AU950" i="45"/>
  <c r="AA950" i="45"/>
  <c r="R950" i="45"/>
  <c r="K950" i="45"/>
  <c r="A950" i="45"/>
  <c r="BK951" i="45"/>
  <c r="AY951" i="45"/>
  <c r="A951" i="45" s="1"/>
  <c r="AU951" i="45"/>
  <c r="AA951" i="45"/>
  <c r="R951" i="45"/>
  <c r="K951" i="45"/>
  <c r="BK952" i="45"/>
  <c r="AY952" i="45"/>
  <c r="A952" i="45" s="1"/>
  <c r="AU952" i="45"/>
  <c r="AA952" i="45"/>
  <c r="R952" i="45"/>
  <c r="K952" i="45"/>
  <c r="BK953" i="45"/>
  <c r="AY953" i="45"/>
  <c r="AU953" i="45"/>
  <c r="AA953" i="45"/>
  <c r="R953" i="45"/>
  <c r="K953" i="45"/>
  <c r="A953" i="45"/>
  <c r="BK954" i="45"/>
  <c r="AY954" i="45"/>
  <c r="A954" i="45" s="1"/>
  <c r="AU954" i="45"/>
  <c r="AA954" i="45"/>
  <c r="R954" i="45"/>
  <c r="K954" i="45"/>
  <c r="BK955" i="45"/>
  <c r="AY955" i="45"/>
  <c r="A955" i="45" s="1"/>
  <c r="AU955" i="45"/>
  <c r="AA955" i="45"/>
  <c r="R955" i="45"/>
  <c r="K955" i="45"/>
  <c r="BK956" i="45"/>
  <c r="AY956" i="45"/>
  <c r="AU956" i="45"/>
  <c r="AA956" i="45"/>
  <c r="R956" i="45"/>
  <c r="K956" i="45"/>
  <c r="A956" i="45"/>
  <c r="BK957" i="45"/>
  <c r="AY957" i="45"/>
  <c r="AU957" i="45"/>
  <c r="AA957" i="45"/>
  <c r="R957" i="45"/>
  <c r="K957" i="45"/>
  <c r="A957" i="45"/>
  <c r="BK958" i="45"/>
  <c r="AY958" i="45"/>
  <c r="AU958" i="45"/>
  <c r="AA958" i="45"/>
  <c r="R958" i="45"/>
  <c r="K958" i="45"/>
  <c r="A958" i="45"/>
  <c r="BK959" i="45"/>
  <c r="AY959" i="45"/>
  <c r="AU959" i="45"/>
  <c r="AA959" i="45"/>
  <c r="R959" i="45"/>
  <c r="K959" i="45"/>
  <c r="A959" i="45"/>
  <c r="BK960" i="45"/>
  <c r="AY960" i="45"/>
  <c r="AU960" i="45"/>
  <c r="AA960" i="45"/>
  <c r="R960" i="45"/>
  <c r="K960" i="45"/>
  <c r="A960" i="45"/>
  <c r="BK961" i="45"/>
  <c r="AY961" i="45"/>
  <c r="AU961" i="45"/>
  <c r="AA961" i="45"/>
  <c r="R961" i="45"/>
  <c r="K961" i="45"/>
  <c r="A961" i="45"/>
  <c r="BK962" i="45"/>
  <c r="AY962" i="45"/>
  <c r="AU962" i="45"/>
  <c r="AA962" i="45"/>
  <c r="R962" i="45"/>
  <c r="K962" i="45"/>
  <c r="A962" i="45"/>
  <c r="BK963" i="45"/>
  <c r="AY963" i="45"/>
  <c r="AU963" i="45"/>
  <c r="AA963" i="45"/>
  <c r="R963" i="45"/>
  <c r="K963" i="45"/>
  <c r="A963" i="45"/>
  <c r="BK964" i="45"/>
  <c r="AY964" i="45"/>
  <c r="AU964" i="45"/>
  <c r="AA964" i="45"/>
  <c r="R964" i="45"/>
  <c r="K964" i="45"/>
  <c r="A964" i="45"/>
  <c r="BK965" i="45"/>
  <c r="AY965" i="45"/>
  <c r="A965" i="45" s="1"/>
  <c r="AU965" i="45"/>
  <c r="AA965" i="45"/>
  <c r="R965" i="45"/>
  <c r="K965" i="45"/>
  <c r="BK966" i="45"/>
  <c r="AY966" i="45"/>
  <c r="A966" i="45" s="1"/>
  <c r="AU966" i="45"/>
  <c r="AA966" i="45"/>
  <c r="R966" i="45"/>
  <c r="K966" i="45"/>
  <c r="BK967" i="45"/>
  <c r="AY967" i="45"/>
  <c r="A967" i="45" s="1"/>
  <c r="AU967" i="45"/>
  <c r="AA967" i="45"/>
  <c r="R967" i="45"/>
  <c r="K967" i="45"/>
  <c r="BK968" i="45"/>
  <c r="AY968" i="45"/>
  <c r="AU968" i="45"/>
  <c r="AA968" i="45"/>
  <c r="R968" i="45"/>
  <c r="K968" i="45"/>
  <c r="A968" i="45"/>
  <c r="BK969" i="45"/>
  <c r="AY969" i="45"/>
  <c r="AU969" i="45"/>
  <c r="AA969" i="45"/>
  <c r="R969" i="45"/>
  <c r="K969" i="45"/>
  <c r="A969" i="45"/>
  <c r="BK970" i="45"/>
  <c r="AY970" i="45"/>
  <c r="AU970" i="45"/>
  <c r="AA970" i="45"/>
  <c r="R970" i="45"/>
  <c r="K970" i="45"/>
  <c r="A970" i="45"/>
  <c r="BK971" i="45"/>
  <c r="AY971" i="45"/>
  <c r="A971" i="45" s="1"/>
  <c r="AU971" i="45"/>
  <c r="AA971" i="45"/>
  <c r="R971" i="45"/>
  <c r="K971" i="45"/>
  <c r="BK972" i="45"/>
  <c r="AY972" i="45"/>
  <c r="A972" i="45" s="1"/>
  <c r="AU972" i="45"/>
  <c r="K972" i="45"/>
  <c r="BK973" i="45"/>
  <c r="AY973" i="45"/>
  <c r="AU973" i="45"/>
  <c r="AA973" i="45"/>
  <c r="R973" i="45"/>
  <c r="K973" i="45"/>
  <c r="A973" i="45"/>
  <c r="BK974" i="45"/>
  <c r="AY974" i="45"/>
  <c r="AU974" i="45"/>
  <c r="AA974" i="45"/>
  <c r="R974" i="45"/>
  <c r="K974" i="45"/>
  <c r="BK975" i="45"/>
  <c r="AY975" i="45"/>
  <c r="AU975" i="45"/>
  <c r="AA975" i="45"/>
  <c r="R975" i="45"/>
  <c r="K975" i="45"/>
  <c r="A975" i="45"/>
  <c r="BK976" i="45"/>
  <c r="AY976" i="45"/>
  <c r="A976" i="45" s="1"/>
  <c r="AU976" i="45"/>
  <c r="K976" i="45"/>
  <c r="BK977" i="45"/>
  <c r="AY977" i="45"/>
  <c r="AU977" i="45"/>
  <c r="AA977" i="45"/>
  <c r="R977" i="45"/>
  <c r="K977" i="45"/>
  <c r="A977" i="45"/>
  <c r="BK978" i="45"/>
  <c r="AY978" i="45"/>
  <c r="AU978" i="45"/>
  <c r="AA978" i="45"/>
  <c r="R978" i="45"/>
  <c r="K978" i="45"/>
  <c r="A978" i="45"/>
  <c r="BK979" i="45"/>
  <c r="AY979" i="45"/>
  <c r="AU979" i="45"/>
  <c r="AA979" i="45"/>
  <c r="R979" i="45"/>
  <c r="K979" i="45"/>
  <c r="A979" i="45"/>
  <c r="BK980" i="45"/>
  <c r="AY980" i="45"/>
  <c r="AU980" i="45"/>
  <c r="AA980" i="45"/>
  <c r="R980" i="45"/>
  <c r="K980" i="45"/>
  <c r="A980" i="45"/>
  <c r="BK981" i="45"/>
  <c r="AU981" i="45"/>
  <c r="AA981" i="45"/>
  <c r="R981" i="45"/>
  <c r="K981" i="45"/>
  <c r="A981" i="45"/>
  <c r="BK982" i="45"/>
  <c r="AY982" i="45"/>
  <c r="AU982" i="45"/>
  <c r="AA982" i="45"/>
  <c r="R982" i="45"/>
  <c r="K982" i="45"/>
  <c r="A982" i="45"/>
  <c r="BK983" i="45"/>
  <c r="AY983" i="45"/>
  <c r="AU983" i="45"/>
  <c r="AA983" i="45"/>
  <c r="R983" i="45"/>
  <c r="K983" i="45"/>
  <c r="A983" i="45"/>
  <c r="BK984" i="45"/>
  <c r="AY984" i="45"/>
  <c r="AU984" i="45"/>
  <c r="AA984" i="45"/>
  <c r="R984" i="45"/>
  <c r="K984" i="45"/>
  <c r="A984" i="45"/>
  <c r="BK985" i="45"/>
  <c r="AY985" i="45"/>
  <c r="AU985" i="45"/>
  <c r="AA985" i="45"/>
  <c r="R985" i="45"/>
  <c r="K985" i="45"/>
  <c r="A985" i="45"/>
  <c r="BK986" i="45"/>
  <c r="AY986" i="45"/>
  <c r="AU986" i="45"/>
  <c r="AA986" i="45"/>
  <c r="R986" i="45"/>
  <c r="K986" i="45"/>
  <c r="A986" i="45"/>
  <c r="BK987" i="45"/>
  <c r="AY987" i="45"/>
  <c r="AU987" i="45"/>
  <c r="AA987" i="45"/>
  <c r="R987" i="45"/>
  <c r="K987" i="45"/>
  <c r="A987" i="45"/>
  <c r="BK988" i="45"/>
  <c r="AY988" i="45"/>
  <c r="AU988" i="45"/>
  <c r="AA988" i="45"/>
  <c r="R988" i="45"/>
  <c r="K988" i="45"/>
  <c r="A988" i="45"/>
  <c r="BK989" i="45"/>
  <c r="AY989" i="45"/>
  <c r="A989" i="45" s="1"/>
  <c r="AU989" i="45"/>
  <c r="AA989" i="45"/>
  <c r="R989" i="45"/>
  <c r="K989" i="45"/>
  <c r="BK990" i="45"/>
  <c r="AY990" i="45"/>
  <c r="AU990" i="45"/>
  <c r="AA990" i="45"/>
  <c r="R990" i="45"/>
  <c r="K990" i="45"/>
  <c r="A990" i="45"/>
  <c r="BK991" i="45"/>
  <c r="AY991" i="45"/>
  <c r="AU991" i="45"/>
  <c r="AA991" i="45"/>
  <c r="R991" i="45"/>
  <c r="K991" i="45"/>
  <c r="A991" i="45"/>
  <c r="BK992" i="45"/>
  <c r="AY992" i="45"/>
  <c r="AU992" i="45"/>
  <c r="AA992" i="45"/>
  <c r="R992" i="45"/>
  <c r="K992" i="45"/>
  <c r="A992" i="45"/>
  <c r="BK993" i="45"/>
  <c r="AY993" i="45"/>
  <c r="AU993" i="45"/>
  <c r="AA993" i="45"/>
  <c r="R993" i="45"/>
  <c r="K993" i="45"/>
  <c r="A993" i="45"/>
  <c r="BK994" i="45"/>
  <c r="AY994" i="45"/>
  <c r="AU994" i="45"/>
  <c r="AA994" i="45"/>
  <c r="R994" i="45"/>
  <c r="K994" i="45"/>
  <c r="A994" i="45"/>
  <c r="BK995" i="45"/>
  <c r="AY995" i="45"/>
  <c r="AU995" i="45"/>
  <c r="AA995" i="45"/>
  <c r="R995" i="45"/>
  <c r="K995" i="45"/>
  <c r="A995" i="45"/>
  <c r="BK996" i="45"/>
  <c r="AY996" i="45"/>
  <c r="AU996" i="45"/>
  <c r="AA996" i="45"/>
  <c r="R996" i="45"/>
  <c r="K996" i="45"/>
  <c r="A996" i="45"/>
  <c r="BK997" i="45"/>
  <c r="AY997" i="45"/>
  <c r="AU997" i="45"/>
  <c r="AA997" i="45"/>
  <c r="R997" i="45"/>
  <c r="K997" i="45"/>
  <c r="A997" i="45"/>
  <c r="BK998" i="45"/>
  <c r="AY998" i="45"/>
  <c r="AU998" i="45"/>
  <c r="AA998" i="45"/>
  <c r="R998" i="45"/>
  <c r="K998" i="45"/>
  <c r="A998" i="45"/>
  <c r="BK999" i="45"/>
  <c r="AY999" i="45"/>
  <c r="AU999" i="45"/>
  <c r="AA999" i="45"/>
  <c r="R999" i="45"/>
  <c r="K999" i="45"/>
  <c r="A999" i="45"/>
  <c r="BK1000" i="45"/>
  <c r="AY1000" i="45"/>
  <c r="AU1000" i="45"/>
  <c r="AA1000" i="45"/>
  <c r="R1000" i="45"/>
  <c r="K1000" i="45"/>
  <c r="A1000" i="45"/>
  <c r="BK1001" i="45"/>
  <c r="AY1001" i="45"/>
  <c r="AU1001" i="45"/>
  <c r="AA1001" i="45"/>
  <c r="R1001" i="45"/>
  <c r="K1001" i="45"/>
  <c r="A1001" i="45"/>
  <c r="BK1002" i="45"/>
  <c r="AY1002" i="45"/>
  <c r="AU1002" i="45"/>
  <c r="AA1002" i="45"/>
  <c r="R1002" i="45"/>
  <c r="K1002" i="45"/>
  <c r="A1002" i="45"/>
  <c r="BK1003" i="45"/>
  <c r="AY1003" i="45"/>
  <c r="AU1003" i="45"/>
  <c r="AA1003" i="45"/>
  <c r="R1003" i="45"/>
  <c r="K1003" i="45"/>
  <c r="A1003" i="45"/>
  <c r="BK1004" i="45"/>
  <c r="AY1004" i="45"/>
  <c r="AU1004" i="45"/>
  <c r="AA1004" i="45"/>
  <c r="R1004" i="45"/>
  <c r="K1004" i="45"/>
  <c r="A1004" i="45"/>
  <c r="BK1005" i="45"/>
  <c r="AY1005" i="45"/>
  <c r="A1005" i="45" s="1"/>
  <c r="AU1005" i="45"/>
  <c r="AA1005" i="45"/>
  <c r="R1005" i="45"/>
  <c r="K1005" i="45"/>
  <c r="BK1006" i="45"/>
  <c r="AY1006" i="45"/>
  <c r="AU1006" i="45"/>
  <c r="AA1006" i="45"/>
  <c r="R1006" i="45"/>
  <c r="K1006" i="45"/>
  <c r="A1006" i="45"/>
  <c r="BK1007" i="45"/>
  <c r="AY1007" i="45"/>
  <c r="AU1007" i="45"/>
  <c r="AA1007" i="45"/>
  <c r="R1007" i="45"/>
  <c r="K1007" i="45"/>
  <c r="A1007" i="45"/>
  <c r="BK1008" i="45"/>
  <c r="AY1008" i="45"/>
  <c r="AU1008" i="45"/>
  <c r="AA1008" i="45"/>
  <c r="R1008" i="45"/>
  <c r="K1008" i="45"/>
  <c r="A1008" i="45"/>
  <c r="BK1009" i="45"/>
  <c r="AY1009" i="45"/>
  <c r="AU1009" i="45"/>
  <c r="AA1009" i="45"/>
  <c r="R1009" i="45"/>
  <c r="K1009" i="45"/>
  <c r="A1009" i="45"/>
  <c r="BK1010" i="45"/>
  <c r="AY1010" i="45"/>
  <c r="A1010" i="45" s="1"/>
  <c r="AU1010" i="45"/>
  <c r="AA1010" i="45"/>
  <c r="R1010" i="45"/>
  <c r="K1010" i="45"/>
  <c r="BK1011" i="45"/>
  <c r="AY1011" i="45"/>
  <c r="AU1011" i="45"/>
  <c r="AA1011" i="45"/>
  <c r="R1011" i="45"/>
  <c r="K1011" i="45"/>
  <c r="A1011" i="45"/>
  <c r="BK1012" i="45"/>
  <c r="AY1012" i="45"/>
  <c r="AU1012" i="45"/>
  <c r="AA1012" i="45"/>
  <c r="R1012" i="45"/>
  <c r="K1012" i="45"/>
  <c r="A1012" i="45"/>
  <c r="BK1013" i="45"/>
  <c r="AY1013" i="45"/>
  <c r="AU1013" i="45"/>
  <c r="AA1013" i="45"/>
  <c r="R1013" i="45"/>
  <c r="K1013" i="45"/>
  <c r="A1013" i="45"/>
  <c r="BK1014" i="45"/>
  <c r="AY1014" i="45"/>
  <c r="AU1014" i="45"/>
  <c r="AA1014" i="45"/>
  <c r="R1014" i="45"/>
  <c r="K1014" i="45"/>
  <c r="A1014" i="45"/>
  <c r="BK1015" i="45"/>
  <c r="AY1015" i="45"/>
  <c r="AU1015" i="45"/>
  <c r="AA1015" i="45"/>
  <c r="R1015" i="45"/>
  <c r="K1015" i="45"/>
  <c r="A1015" i="45"/>
  <c r="BK1016" i="45"/>
  <c r="AY1016" i="45"/>
  <c r="AU1016" i="45"/>
  <c r="AA1016" i="45"/>
  <c r="R1016" i="45"/>
  <c r="K1016" i="45"/>
  <c r="A1016" i="45"/>
  <c r="BK1017" i="45"/>
  <c r="AY1017" i="45"/>
  <c r="AU1017" i="45"/>
  <c r="AA1017" i="45"/>
  <c r="R1017" i="45"/>
  <c r="K1017" i="45"/>
  <c r="A1017" i="45"/>
  <c r="BK1018" i="45"/>
  <c r="AY1018" i="45"/>
  <c r="AU1018" i="45"/>
  <c r="AA1018" i="45"/>
  <c r="R1018" i="45"/>
  <c r="K1018" i="45"/>
  <c r="A1018" i="45"/>
  <c r="BK1019" i="45"/>
  <c r="AY1019" i="45"/>
  <c r="AU1019" i="45"/>
  <c r="AA1019" i="45"/>
  <c r="R1019" i="45"/>
  <c r="K1019" i="45"/>
  <c r="A1019" i="45"/>
  <c r="BK1020" i="45"/>
  <c r="AY1020" i="45"/>
  <c r="AU1020" i="45"/>
  <c r="AA1020" i="45"/>
  <c r="R1020" i="45"/>
  <c r="K1020" i="45"/>
  <c r="A1020" i="45"/>
  <c r="BK1021" i="45"/>
  <c r="AY1021" i="45"/>
  <c r="A1021" i="45" s="1"/>
  <c r="AU1021" i="45"/>
  <c r="AA1021" i="45"/>
  <c r="R1021" i="45"/>
  <c r="K1021" i="45"/>
  <c r="BK1022" i="45"/>
  <c r="AY1022" i="45"/>
  <c r="AU1022" i="45"/>
  <c r="AA1022" i="45"/>
  <c r="R1022" i="45"/>
  <c r="K1022" i="45"/>
  <c r="A1022" i="45"/>
  <c r="BK1023" i="45"/>
  <c r="AY1023" i="45"/>
  <c r="AU1023" i="45"/>
  <c r="AA1023" i="45"/>
  <c r="R1023" i="45"/>
  <c r="K1023" i="45"/>
  <c r="A1023" i="45"/>
  <c r="BK1024" i="45"/>
  <c r="AY1024" i="45"/>
  <c r="AU1024" i="45"/>
  <c r="AA1024" i="45"/>
  <c r="R1024" i="45"/>
  <c r="K1024" i="45"/>
  <c r="A1024" i="45"/>
  <c r="BK1025" i="45"/>
  <c r="AY1025" i="45"/>
  <c r="AU1025" i="45"/>
  <c r="AA1025" i="45"/>
  <c r="R1025" i="45"/>
  <c r="K1025" i="45"/>
  <c r="A1025" i="45"/>
  <c r="BK1026" i="45"/>
  <c r="AY1026" i="45"/>
  <c r="AU1026" i="45"/>
  <c r="AA1026" i="45"/>
  <c r="R1026" i="45"/>
  <c r="K1026" i="45"/>
  <c r="A1026" i="45"/>
  <c r="BK1027" i="45"/>
  <c r="AY1027" i="45"/>
  <c r="AU1027" i="45"/>
  <c r="AA1027" i="45"/>
  <c r="R1027" i="45"/>
  <c r="K1027" i="45"/>
  <c r="A1027" i="45"/>
  <c r="BK1028" i="45"/>
  <c r="AY1028" i="45"/>
  <c r="AU1028" i="45"/>
  <c r="AA1028" i="45"/>
  <c r="R1028" i="45"/>
  <c r="K1028" i="45"/>
  <c r="A1028" i="45"/>
  <c r="BK1029" i="45"/>
  <c r="AY1029" i="45"/>
  <c r="AU1029" i="45"/>
  <c r="AA1029" i="45"/>
  <c r="R1029" i="45"/>
  <c r="K1029" i="45"/>
  <c r="A1029" i="45"/>
  <c r="BK1030" i="45"/>
  <c r="AY1030" i="45"/>
  <c r="AU1030" i="45"/>
  <c r="AA1030" i="45"/>
  <c r="R1030" i="45"/>
  <c r="K1030" i="45"/>
  <c r="A1030" i="45"/>
  <c r="BK1031" i="45"/>
  <c r="AY1031" i="45"/>
  <c r="AU1031" i="45"/>
  <c r="AA1031" i="45"/>
  <c r="R1031" i="45"/>
  <c r="K1031" i="45"/>
  <c r="A1031" i="45"/>
  <c r="BK1032" i="45"/>
  <c r="AY1032" i="45"/>
  <c r="AU1032" i="45"/>
  <c r="AA1032" i="45"/>
  <c r="R1032" i="45"/>
  <c r="K1032" i="45"/>
  <c r="A1032" i="45"/>
  <c r="BK1033" i="45"/>
  <c r="AY1033" i="45"/>
  <c r="AU1033" i="45"/>
  <c r="AA1033" i="45"/>
  <c r="R1033" i="45"/>
  <c r="K1033" i="45"/>
  <c r="A1033" i="45"/>
  <c r="BK1034" i="45"/>
  <c r="AY1034" i="45"/>
  <c r="A1034" i="45" s="1"/>
  <c r="AU1034" i="45"/>
  <c r="AA1034" i="45"/>
  <c r="R1034" i="45"/>
  <c r="K1034" i="45"/>
  <c r="BK1035" i="45"/>
  <c r="AY1035" i="45"/>
  <c r="AU1035" i="45"/>
  <c r="AA1035" i="45"/>
  <c r="R1035" i="45"/>
  <c r="K1035" i="45"/>
  <c r="A1035" i="45"/>
  <c r="BK1036" i="45"/>
  <c r="AY1036" i="45"/>
  <c r="AU1036" i="45"/>
  <c r="AA1036" i="45"/>
  <c r="R1036" i="45"/>
  <c r="K1036" i="45"/>
  <c r="A1036" i="45"/>
  <c r="BK1037" i="45"/>
  <c r="AY1037" i="45"/>
  <c r="A1037" i="45" s="1"/>
  <c r="AU1037" i="45"/>
  <c r="AA1037" i="45"/>
  <c r="R1037" i="45"/>
  <c r="K1037" i="45"/>
  <c r="BK1038" i="45"/>
  <c r="AY1038" i="45"/>
  <c r="AU1038" i="45"/>
  <c r="AA1038" i="45"/>
  <c r="R1038" i="45"/>
  <c r="K1038" i="45"/>
  <c r="A1038" i="45"/>
  <c r="BK1039" i="45"/>
  <c r="AY1039" i="45"/>
  <c r="AU1039" i="45"/>
  <c r="AA1039" i="45"/>
  <c r="R1039" i="45"/>
  <c r="K1039" i="45"/>
  <c r="A1039" i="45"/>
  <c r="BK1040" i="45"/>
  <c r="AY1040" i="45"/>
  <c r="AU1040" i="45"/>
  <c r="AA1040" i="45"/>
  <c r="R1040" i="45"/>
  <c r="K1040" i="45"/>
  <c r="A1040" i="45"/>
  <c r="BK1041" i="45"/>
  <c r="AY1041" i="45"/>
  <c r="AU1041" i="45"/>
  <c r="AA1041" i="45"/>
  <c r="R1041" i="45"/>
  <c r="K1041" i="45"/>
  <c r="A1041" i="45"/>
  <c r="BK1042" i="45"/>
  <c r="AY1042" i="45"/>
  <c r="AU1042" i="45"/>
  <c r="AA1042" i="45"/>
  <c r="R1042" i="45"/>
  <c r="K1042" i="45"/>
  <c r="A1042" i="45"/>
  <c r="BK1043" i="45"/>
  <c r="AY1043" i="45"/>
  <c r="AU1043" i="45"/>
  <c r="AA1043" i="45"/>
  <c r="R1043" i="45"/>
  <c r="K1043" i="45"/>
  <c r="A1043" i="45"/>
  <c r="BK1044" i="45"/>
  <c r="AY1044" i="45"/>
  <c r="AU1044" i="45"/>
  <c r="AA1044" i="45"/>
  <c r="R1044" i="45"/>
  <c r="K1044" i="45"/>
  <c r="A1044" i="45"/>
  <c r="BK1045" i="45"/>
  <c r="AY1045" i="45"/>
  <c r="AU1045" i="45"/>
  <c r="AA1045" i="45"/>
  <c r="R1045" i="45"/>
  <c r="K1045" i="45"/>
  <c r="A1045" i="45"/>
  <c r="BK1046" i="45"/>
  <c r="AY1046" i="45"/>
  <c r="AU1046" i="45"/>
  <c r="AA1046" i="45"/>
  <c r="R1046" i="45"/>
  <c r="K1046" i="45"/>
  <c r="A1046" i="45"/>
  <c r="BK1047" i="45"/>
  <c r="AY1047" i="45"/>
  <c r="AU1047" i="45"/>
  <c r="AA1047" i="45"/>
  <c r="R1047" i="45"/>
  <c r="K1047" i="45"/>
  <c r="A1047" i="45"/>
  <c r="BK1048" i="45"/>
  <c r="AY1048" i="45"/>
  <c r="AU1048" i="45"/>
  <c r="AA1048" i="45"/>
  <c r="R1048" i="45"/>
  <c r="K1048" i="45"/>
  <c r="A1048" i="45"/>
  <c r="BK1049" i="45"/>
  <c r="AY1049" i="45"/>
  <c r="AU1049" i="45"/>
  <c r="AA1049" i="45"/>
  <c r="R1049" i="45"/>
  <c r="K1049" i="45"/>
  <c r="A1049" i="45"/>
  <c r="BK1050" i="45"/>
  <c r="AY1050" i="45"/>
  <c r="AU1050" i="45"/>
  <c r="AA1050" i="45"/>
  <c r="R1050" i="45"/>
  <c r="K1050" i="45"/>
  <c r="A1050" i="45"/>
  <c r="BK1051" i="45"/>
  <c r="AY1051" i="45"/>
  <c r="AU1051" i="45"/>
  <c r="AA1051" i="45"/>
  <c r="R1051" i="45"/>
  <c r="K1051" i="45"/>
  <c r="A1051" i="45"/>
  <c r="BK1052" i="45"/>
  <c r="AY1052" i="45"/>
  <c r="AU1052" i="45"/>
  <c r="AA1052" i="45"/>
  <c r="R1052" i="45"/>
  <c r="K1052" i="45"/>
  <c r="A1052" i="45"/>
  <c r="BK1053" i="45"/>
  <c r="AY1053" i="45"/>
  <c r="AU1053" i="45"/>
  <c r="AA1053" i="45"/>
  <c r="R1053" i="45"/>
  <c r="K1053" i="45"/>
  <c r="A1053" i="45"/>
  <c r="BK1054" i="45"/>
  <c r="AY1054" i="45"/>
  <c r="AU1054" i="45"/>
  <c r="AA1054" i="45"/>
  <c r="R1054" i="45"/>
  <c r="K1054" i="45"/>
  <c r="A1054" i="45"/>
  <c r="BK1055" i="45"/>
  <c r="AY1055" i="45"/>
  <c r="AU1055" i="45"/>
  <c r="AA1055" i="45"/>
  <c r="R1055" i="45"/>
  <c r="K1055" i="45"/>
  <c r="A1055" i="45"/>
  <c r="BK1056" i="45"/>
  <c r="AY1056" i="45"/>
  <c r="AU1056" i="45"/>
  <c r="AA1056" i="45"/>
  <c r="R1056" i="45"/>
  <c r="K1056" i="45"/>
  <c r="A1056" i="45"/>
  <c r="BK1057" i="45"/>
  <c r="AY1057" i="45"/>
  <c r="A1057" i="45" s="1"/>
  <c r="AU1057" i="45"/>
  <c r="AA1057" i="45"/>
  <c r="R1057" i="45"/>
  <c r="K1057" i="45"/>
  <c r="BK1058" i="45"/>
  <c r="AY1058" i="45"/>
  <c r="A1058" i="45" s="1"/>
  <c r="AU1058" i="45"/>
  <c r="AA1058" i="45"/>
  <c r="R1058" i="45"/>
  <c r="K1058" i="45"/>
  <c r="BK1059" i="45"/>
  <c r="AY1059" i="45"/>
  <c r="A1059" i="45" s="1"/>
  <c r="AU1059" i="45"/>
  <c r="AA1059" i="45"/>
  <c r="R1059" i="45"/>
  <c r="K1059" i="45"/>
  <c r="BK1060" i="45"/>
  <c r="AY1060" i="45"/>
  <c r="A1060" i="45" s="1"/>
  <c r="AU1060" i="45"/>
  <c r="AA1060" i="45"/>
  <c r="R1060" i="45"/>
  <c r="K1060" i="45"/>
  <c r="BK1061" i="45"/>
  <c r="AY1061" i="45"/>
  <c r="AU1061" i="45"/>
  <c r="AA1061" i="45"/>
  <c r="R1061" i="45"/>
  <c r="K1061" i="45"/>
  <c r="A1061" i="45"/>
  <c r="BK1062" i="45"/>
  <c r="AY1062" i="45"/>
  <c r="AU1062" i="45"/>
  <c r="AA1062" i="45"/>
  <c r="R1062" i="45"/>
  <c r="K1062" i="45"/>
  <c r="A1062" i="45"/>
  <c r="BK1063" i="45"/>
  <c r="AY1063" i="45"/>
  <c r="AU1063" i="45"/>
  <c r="AA1063" i="45"/>
  <c r="R1063" i="45"/>
  <c r="K1063" i="45"/>
  <c r="A1063" i="45"/>
  <c r="BK1064" i="45"/>
  <c r="AY1064" i="45"/>
  <c r="AU1064" i="45"/>
  <c r="AA1064" i="45"/>
  <c r="R1064" i="45"/>
  <c r="K1064" i="45"/>
  <c r="A1064" i="45"/>
  <c r="BK1065" i="45"/>
  <c r="AY1065" i="45"/>
  <c r="AU1065" i="45"/>
  <c r="AA1065" i="45"/>
  <c r="R1065" i="45"/>
  <c r="K1065" i="45"/>
  <c r="A1065" i="45"/>
  <c r="BK1066" i="45"/>
  <c r="AY1066" i="45"/>
  <c r="AU1066" i="45"/>
  <c r="AA1066" i="45"/>
  <c r="R1066" i="45"/>
  <c r="K1066" i="45"/>
  <c r="A1066" i="45"/>
  <c r="BK1067" i="45"/>
  <c r="AY1067" i="45"/>
  <c r="AU1067" i="45"/>
  <c r="AA1067" i="45"/>
  <c r="R1067" i="45"/>
  <c r="K1067" i="45"/>
  <c r="A1067" i="45"/>
  <c r="BK1068" i="45"/>
  <c r="AY1068" i="45"/>
  <c r="AU1068" i="45"/>
  <c r="AA1068" i="45"/>
  <c r="R1068" i="45"/>
  <c r="K1068" i="45"/>
  <c r="A1068" i="45"/>
  <c r="BK1069" i="45"/>
  <c r="AY1069" i="45"/>
  <c r="AU1069" i="45"/>
  <c r="AA1069" i="45"/>
  <c r="R1069" i="45"/>
  <c r="K1069" i="45"/>
  <c r="A1069" i="45"/>
  <c r="BK1070" i="45"/>
  <c r="AY1070" i="45"/>
  <c r="AU1070" i="45"/>
  <c r="AA1070" i="45"/>
  <c r="R1070" i="45"/>
  <c r="K1070" i="45"/>
  <c r="A1070" i="45"/>
  <c r="BK1071" i="45"/>
  <c r="AY1071" i="45"/>
  <c r="AU1071" i="45"/>
  <c r="AA1071" i="45"/>
  <c r="R1071" i="45"/>
  <c r="K1071" i="45"/>
  <c r="A1071" i="45"/>
  <c r="BK1072" i="45"/>
  <c r="AY1072" i="45"/>
  <c r="A1072" i="45" s="1"/>
  <c r="AU1072" i="45"/>
  <c r="AA1072" i="45"/>
  <c r="R1072" i="45"/>
  <c r="K1072" i="45"/>
  <c r="BK1073" i="45"/>
  <c r="AY1073" i="45"/>
  <c r="A1073" i="45" s="1"/>
  <c r="AU1073" i="45"/>
  <c r="AA1073" i="45"/>
  <c r="R1073" i="45"/>
  <c r="K1073" i="45"/>
  <c r="BK1074" i="45"/>
  <c r="AY1074" i="45"/>
  <c r="AU1074" i="45"/>
  <c r="AA1074" i="45"/>
  <c r="R1074" i="45"/>
  <c r="K1074" i="45"/>
  <c r="A1074" i="45"/>
  <c r="BK1075" i="45"/>
  <c r="AY1075" i="45"/>
  <c r="AU1075" i="45"/>
  <c r="AA1075" i="45"/>
  <c r="R1075" i="45"/>
  <c r="K1075" i="45"/>
  <c r="A1075" i="45"/>
  <c r="BK1076" i="45"/>
  <c r="AY1076" i="45"/>
  <c r="AU1076" i="45"/>
  <c r="AA1076" i="45"/>
  <c r="R1076" i="45"/>
  <c r="K1076" i="45"/>
  <c r="A1076" i="45"/>
  <c r="BK1077" i="45"/>
  <c r="AY1077" i="45"/>
  <c r="AU1077" i="45"/>
  <c r="AA1077" i="45"/>
  <c r="R1077" i="45"/>
  <c r="K1077" i="45"/>
  <c r="A1077" i="45"/>
  <c r="BK1078" i="45"/>
  <c r="AY1078" i="45"/>
  <c r="A1078" i="45" s="1"/>
  <c r="AU1078" i="45"/>
  <c r="AA1078" i="45"/>
  <c r="R1078" i="45"/>
  <c r="K1078" i="45"/>
  <c r="BK1079" i="45"/>
  <c r="AY1079" i="45"/>
  <c r="AU1079" i="45"/>
  <c r="AA1079" i="45"/>
  <c r="R1079" i="45"/>
  <c r="K1079" i="45"/>
  <c r="A1079" i="45"/>
  <c r="BK1080" i="45"/>
  <c r="AY1080" i="45"/>
  <c r="AU1080" i="45"/>
  <c r="AA1080" i="45"/>
  <c r="R1080" i="45"/>
  <c r="K1080" i="45"/>
  <c r="A1080" i="45"/>
  <c r="BK1081" i="45"/>
  <c r="AY1081" i="45"/>
  <c r="A1081" i="45" s="1"/>
  <c r="AU1081" i="45"/>
  <c r="AA1081" i="45"/>
  <c r="R1081" i="45"/>
  <c r="K1081" i="45"/>
  <c r="BK1082" i="45"/>
  <c r="AY1082" i="45"/>
  <c r="A1082" i="45" s="1"/>
  <c r="AU1082" i="45"/>
  <c r="AA1082" i="45"/>
  <c r="R1082" i="45"/>
  <c r="K1082" i="45"/>
  <c r="BK1083" i="45"/>
  <c r="AY1083" i="45"/>
  <c r="A1083" i="45" s="1"/>
  <c r="AU1083" i="45"/>
  <c r="AA1083" i="45"/>
  <c r="R1083" i="45"/>
  <c r="K1083" i="45"/>
  <c r="BK1084" i="45"/>
  <c r="AY1084" i="45"/>
  <c r="A1084" i="45" s="1"/>
  <c r="AU1084" i="45"/>
  <c r="AA1084" i="45"/>
  <c r="R1084" i="45"/>
  <c r="K1084" i="45"/>
  <c r="BK1085" i="45"/>
  <c r="AY1085" i="45"/>
  <c r="A1085" i="45" s="1"/>
  <c r="AU1085" i="45"/>
  <c r="AA1085" i="45"/>
  <c r="R1085" i="45"/>
  <c r="K1085" i="45"/>
  <c r="BK1086" i="45"/>
  <c r="AY1086" i="45"/>
  <c r="AU1086" i="45"/>
  <c r="AA1086" i="45"/>
  <c r="R1086" i="45"/>
  <c r="K1086" i="45"/>
  <c r="A1086" i="45"/>
  <c r="BK1087" i="45"/>
  <c r="AY1087" i="45"/>
  <c r="AU1087" i="45"/>
  <c r="AA1087" i="45"/>
  <c r="R1087" i="45"/>
  <c r="K1087" i="45"/>
  <c r="A1087" i="45"/>
  <c r="BK1088" i="45"/>
  <c r="AY1088" i="45"/>
  <c r="AU1088" i="45"/>
  <c r="AA1088" i="45"/>
  <c r="R1088" i="45"/>
  <c r="K1088" i="45"/>
  <c r="A1088" i="45"/>
  <c r="BK1089" i="45"/>
  <c r="AY1089" i="45"/>
  <c r="A1089" i="45" s="1"/>
  <c r="AU1089" i="45"/>
  <c r="AA1089" i="45"/>
  <c r="R1089" i="45"/>
  <c r="K1089" i="45"/>
  <c r="BK1090" i="45"/>
  <c r="AY1090" i="45"/>
  <c r="A1090" i="45" s="1"/>
  <c r="AU1090" i="45"/>
  <c r="AA1090" i="45"/>
  <c r="R1090" i="45"/>
  <c r="K1090" i="45"/>
  <c r="BK1091" i="45"/>
  <c r="AY1091" i="45"/>
  <c r="AU1091" i="45"/>
  <c r="AA1091" i="45"/>
  <c r="R1091" i="45"/>
  <c r="K1091" i="45"/>
  <c r="A1091" i="45"/>
  <c r="BK1092" i="45"/>
  <c r="AY1092" i="45"/>
  <c r="A1092" i="45" s="1"/>
  <c r="AU1092" i="45"/>
  <c r="AA1092" i="45"/>
  <c r="R1092" i="45"/>
  <c r="K1092" i="45"/>
  <c r="BK1093" i="45"/>
  <c r="AY1093" i="45"/>
  <c r="AU1093" i="45"/>
  <c r="AA1093" i="45"/>
  <c r="R1093" i="45"/>
  <c r="K1093" i="45"/>
  <c r="A1093" i="45"/>
  <c r="BK1094" i="45"/>
  <c r="AY1094" i="45"/>
  <c r="AU1094" i="45"/>
  <c r="AA1094" i="45"/>
  <c r="R1094" i="45"/>
  <c r="K1094" i="45"/>
  <c r="A1094" i="45"/>
  <c r="BK1095" i="45"/>
  <c r="AY1095" i="45"/>
  <c r="A1095" i="45" s="1"/>
  <c r="AU1095" i="45"/>
  <c r="AA1095" i="45"/>
  <c r="R1095" i="45"/>
  <c r="K1095" i="45"/>
  <c r="BK1096" i="45"/>
  <c r="AY1096" i="45"/>
  <c r="AU1096" i="45"/>
  <c r="AA1096" i="45"/>
  <c r="R1096" i="45"/>
  <c r="K1096" i="45"/>
  <c r="A1096" i="45"/>
  <c r="BK1097" i="45"/>
  <c r="AY1097" i="45"/>
  <c r="AU1097" i="45"/>
  <c r="AA1097" i="45"/>
  <c r="R1097" i="45"/>
  <c r="K1097" i="45"/>
  <c r="A1097" i="45"/>
  <c r="BK1098" i="45"/>
  <c r="AY1098" i="45"/>
  <c r="AU1098" i="45"/>
  <c r="AA1098" i="45"/>
  <c r="R1098" i="45"/>
  <c r="K1098" i="45"/>
  <c r="A1098" i="45"/>
  <c r="BK1099" i="45"/>
  <c r="AY1099" i="45"/>
  <c r="AU1099" i="45"/>
  <c r="AA1099" i="45"/>
  <c r="R1099" i="45"/>
  <c r="K1099" i="45"/>
  <c r="A1099" i="45"/>
  <c r="BK1100" i="45"/>
  <c r="AY1100" i="45"/>
  <c r="AU1100" i="45"/>
  <c r="AA1100" i="45"/>
  <c r="R1100" i="45"/>
  <c r="K1100" i="45"/>
  <c r="A1100" i="45"/>
  <c r="BK1101" i="45"/>
  <c r="AY1101" i="45"/>
  <c r="AU1101" i="45"/>
  <c r="AA1101" i="45"/>
  <c r="R1101" i="45"/>
  <c r="K1101" i="45"/>
  <c r="A1101" i="45"/>
  <c r="BK1102" i="45"/>
  <c r="AY1102" i="45"/>
  <c r="AU1102" i="45"/>
  <c r="AA1102" i="45"/>
  <c r="R1102" i="45"/>
  <c r="K1102" i="45"/>
  <c r="A1102" i="45"/>
  <c r="BK1103" i="45"/>
  <c r="AY1103" i="45"/>
  <c r="AU1103" i="45"/>
  <c r="AA1103" i="45"/>
  <c r="R1103" i="45"/>
  <c r="K1103" i="45"/>
  <c r="A1103" i="45"/>
  <c r="BK1104" i="45"/>
  <c r="AY1104" i="45"/>
  <c r="AU1104" i="45"/>
  <c r="AA1104" i="45"/>
  <c r="R1104" i="45"/>
  <c r="K1104" i="45"/>
  <c r="A1104" i="45"/>
  <c r="BK1105" i="45"/>
  <c r="AY1105" i="45"/>
  <c r="AU1105" i="45"/>
  <c r="AA1105" i="45"/>
  <c r="R1105" i="45"/>
  <c r="K1105" i="45"/>
  <c r="A1105" i="45"/>
  <c r="BK1106" i="45"/>
  <c r="AY1106" i="45"/>
  <c r="A1106" i="45" s="1"/>
  <c r="AU1106" i="45"/>
  <c r="AA1106" i="45"/>
  <c r="R1106" i="45"/>
  <c r="K1106" i="45"/>
  <c r="BK1107" i="45"/>
  <c r="AY1107" i="45"/>
  <c r="AU1107" i="45"/>
  <c r="AA1107" i="45"/>
  <c r="R1107" i="45"/>
  <c r="K1107" i="45"/>
  <c r="A1107" i="45"/>
  <c r="BK1108" i="45"/>
  <c r="AY1108" i="45"/>
  <c r="AU1108" i="45"/>
  <c r="AA1108" i="45"/>
  <c r="R1108" i="45"/>
  <c r="K1108" i="45"/>
  <c r="A1108" i="45"/>
  <c r="BK1109" i="45"/>
  <c r="AY1109" i="45"/>
  <c r="AU1109" i="45"/>
  <c r="AA1109" i="45"/>
  <c r="R1109" i="45"/>
  <c r="K1109" i="45"/>
  <c r="A1109" i="45"/>
  <c r="BK1110" i="45"/>
  <c r="AY1110" i="45"/>
  <c r="AU1110" i="45"/>
  <c r="AA1110" i="45"/>
  <c r="R1110" i="45"/>
  <c r="K1110" i="45"/>
  <c r="A1110" i="45"/>
  <c r="BK1111" i="45"/>
  <c r="AY1111" i="45"/>
  <c r="AU1111" i="45"/>
  <c r="AA1111" i="45"/>
  <c r="R1111" i="45"/>
  <c r="K1111" i="45"/>
  <c r="A1111" i="45"/>
  <c r="BK1112" i="45"/>
  <c r="AY1112" i="45"/>
  <c r="AU1112" i="45"/>
  <c r="AA1112" i="45"/>
  <c r="R1112" i="45"/>
  <c r="K1112" i="45"/>
  <c r="A1112" i="45"/>
  <c r="BK1113" i="45"/>
  <c r="AY1113" i="45"/>
  <c r="AU1113" i="45"/>
  <c r="AA1113" i="45"/>
  <c r="R1113" i="45"/>
  <c r="K1113" i="45"/>
  <c r="A1113" i="45"/>
  <c r="BK1114" i="45"/>
  <c r="AY1114" i="45"/>
  <c r="AU1114" i="45"/>
  <c r="AA1114" i="45"/>
  <c r="R1114" i="45"/>
  <c r="K1114" i="45"/>
  <c r="A1114" i="45"/>
  <c r="BK1115" i="45"/>
  <c r="AY1115" i="45"/>
  <c r="AU1115" i="45"/>
  <c r="AA1115" i="45"/>
  <c r="R1115" i="45"/>
  <c r="K1115" i="45"/>
  <c r="A1115" i="45"/>
  <c r="BK1116" i="45"/>
  <c r="AY1116" i="45"/>
  <c r="A1116" i="45" s="1"/>
  <c r="AU1116" i="45"/>
  <c r="AA1116" i="45"/>
  <c r="R1116" i="45"/>
  <c r="K1116" i="45"/>
  <c r="BK1117" i="45"/>
  <c r="AY1117" i="45"/>
  <c r="AU1117" i="45"/>
  <c r="AA1117" i="45"/>
  <c r="R1117" i="45"/>
  <c r="K1117" i="45"/>
  <c r="A1117" i="45"/>
  <c r="BK1118" i="45"/>
  <c r="AY1118" i="45"/>
  <c r="AU1118" i="45"/>
  <c r="AA1118" i="45"/>
  <c r="R1118" i="45"/>
  <c r="K1118" i="45"/>
  <c r="A1118" i="45"/>
  <c r="BK1119" i="45"/>
  <c r="AY1119" i="45"/>
  <c r="AU1119" i="45"/>
  <c r="AA1119" i="45"/>
  <c r="R1119" i="45"/>
  <c r="K1119" i="45"/>
  <c r="A1119" i="45"/>
  <c r="BK1120" i="45"/>
  <c r="AY1120" i="45"/>
  <c r="A1120" i="45" s="1"/>
  <c r="AU1120" i="45"/>
  <c r="AA1120" i="45"/>
  <c r="R1120" i="45"/>
  <c r="K1120" i="45"/>
  <c r="BK1121" i="45"/>
  <c r="AY1121" i="45"/>
  <c r="A1121" i="45" s="1"/>
  <c r="AU1121" i="45"/>
  <c r="AA1121" i="45"/>
  <c r="R1121" i="45"/>
  <c r="K1121" i="45"/>
  <c r="BK1122" i="45"/>
  <c r="AY1122" i="45"/>
  <c r="AU1122" i="45"/>
  <c r="AA1122" i="45"/>
  <c r="R1122" i="45"/>
  <c r="K1122" i="45"/>
  <c r="A1122" i="45"/>
  <c r="BK1123" i="45"/>
  <c r="AY1123" i="45"/>
  <c r="A1123" i="45" s="1"/>
  <c r="AU1123" i="45"/>
  <c r="AA1123" i="45"/>
  <c r="R1123" i="45"/>
  <c r="K1123" i="45"/>
  <c r="BK1124" i="45"/>
  <c r="AY1124" i="45"/>
  <c r="AU1124" i="45"/>
  <c r="AA1124" i="45"/>
  <c r="R1124" i="45"/>
  <c r="K1124" i="45"/>
  <c r="A1124" i="45"/>
  <c r="BK1125" i="45"/>
  <c r="AY1125" i="45"/>
  <c r="AU1125" i="45"/>
  <c r="AA1125" i="45"/>
  <c r="R1125" i="45"/>
  <c r="K1125" i="45"/>
  <c r="A1125" i="45"/>
  <c r="BK1126" i="45"/>
  <c r="AY1126" i="45"/>
  <c r="AU1126" i="45"/>
  <c r="AA1126" i="45"/>
  <c r="R1126" i="45"/>
  <c r="K1126" i="45"/>
  <c r="A1126" i="45"/>
  <c r="BK1127" i="45"/>
  <c r="AY1127" i="45"/>
  <c r="AU1127" i="45"/>
  <c r="AA1127" i="45"/>
  <c r="R1127" i="45"/>
  <c r="K1127" i="45"/>
  <c r="A1127" i="45"/>
  <c r="BK1128" i="45"/>
  <c r="AY1128" i="45"/>
  <c r="AU1128" i="45"/>
  <c r="AA1128" i="45"/>
  <c r="R1128" i="45"/>
  <c r="K1128" i="45"/>
  <c r="A1128" i="45"/>
  <c r="BK1129" i="45"/>
  <c r="AY1129" i="45"/>
  <c r="AU1129" i="45"/>
  <c r="AA1129" i="45"/>
  <c r="R1129" i="45"/>
  <c r="K1129" i="45"/>
  <c r="A1129" i="45"/>
  <c r="BK1130" i="45"/>
  <c r="AY1130" i="45"/>
  <c r="A1130" i="45" s="1"/>
  <c r="AU1130" i="45"/>
  <c r="AA1130" i="45"/>
  <c r="R1130" i="45"/>
  <c r="K1130" i="45"/>
  <c r="BK1131" i="45"/>
  <c r="AY1131" i="45"/>
  <c r="AU1131" i="45"/>
  <c r="AA1131" i="45"/>
  <c r="R1131" i="45"/>
  <c r="K1131" i="45"/>
  <c r="A1131" i="45"/>
  <c r="BK1132" i="45"/>
  <c r="AY1132" i="45"/>
  <c r="AU1132" i="45"/>
  <c r="AA1132" i="45"/>
  <c r="R1132" i="45"/>
  <c r="K1132" i="45"/>
  <c r="A1132" i="45"/>
  <c r="BK1133" i="45"/>
  <c r="AY1133" i="45"/>
  <c r="AU1133" i="45"/>
  <c r="AA1133" i="45"/>
  <c r="R1133" i="45"/>
  <c r="K1133" i="45"/>
  <c r="A1133" i="45"/>
  <c r="BK1134" i="45"/>
  <c r="AY1134" i="45"/>
  <c r="A1134" i="45" s="1"/>
  <c r="AU1134" i="45"/>
  <c r="AA1134" i="45"/>
  <c r="R1134" i="45"/>
  <c r="K1134" i="45"/>
  <c r="BK1135" i="45"/>
  <c r="AY1135" i="45"/>
  <c r="A1135" i="45" s="1"/>
  <c r="AU1135" i="45"/>
  <c r="AA1135" i="45"/>
  <c r="R1135" i="45"/>
  <c r="K1135" i="45"/>
  <c r="BK1136" i="45"/>
  <c r="AY1136" i="45"/>
  <c r="AU1136" i="45"/>
  <c r="AA1136" i="45"/>
  <c r="R1136" i="45"/>
  <c r="K1136" i="45"/>
  <c r="A1136" i="45"/>
  <c r="BK1137" i="45"/>
  <c r="AY1137" i="45"/>
  <c r="AU1137" i="45"/>
  <c r="AA1137" i="45"/>
  <c r="R1137" i="45"/>
  <c r="K1137" i="45"/>
  <c r="A1137" i="45"/>
  <c r="BK1138" i="45"/>
  <c r="AY1138" i="45"/>
  <c r="AU1138" i="45"/>
  <c r="AA1138" i="45"/>
  <c r="R1138" i="45"/>
  <c r="K1138" i="45"/>
  <c r="A1138" i="45"/>
  <c r="BK1139" i="45"/>
  <c r="AY1139" i="45"/>
  <c r="A1139" i="45" s="1"/>
  <c r="AU1139" i="45"/>
  <c r="AA1139" i="45"/>
  <c r="R1139" i="45"/>
  <c r="K1139" i="45"/>
  <c r="BK1140" i="45"/>
  <c r="AY1140" i="45"/>
  <c r="A1140" i="45" s="1"/>
  <c r="AU1140" i="45"/>
  <c r="AA1140" i="45"/>
  <c r="R1140" i="45"/>
  <c r="K1140" i="45"/>
  <c r="BK1141" i="45"/>
  <c r="AY1141" i="45"/>
  <c r="AU1141" i="45"/>
  <c r="AA1141" i="45"/>
  <c r="R1141" i="45"/>
  <c r="K1141" i="45"/>
  <c r="A1141" i="45"/>
  <c r="BK1142" i="45"/>
  <c r="AY1142" i="45"/>
  <c r="AU1142" i="45"/>
  <c r="AA1142" i="45"/>
  <c r="R1142" i="45"/>
  <c r="K1142" i="45"/>
  <c r="A1142" i="45"/>
  <c r="BK1143" i="45"/>
  <c r="AY1143" i="45"/>
  <c r="AU1143" i="45"/>
  <c r="AA1143" i="45"/>
  <c r="R1143" i="45"/>
  <c r="K1143" i="45"/>
  <c r="A1143" i="45"/>
  <c r="BK1144" i="45"/>
  <c r="AY1144" i="45"/>
  <c r="AU1144" i="45"/>
  <c r="AA1144" i="45"/>
  <c r="R1144" i="45"/>
  <c r="K1144" i="45"/>
  <c r="A1144" i="45"/>
  <c r="BK1145" i="45"/>
  <c r="AY1145" i="45"/>
  <c r="AU1145" i="45"/>
  <c r="AA1145" i="45"/>
  <c r="R1145" i="45"/>
  <c r="K1145" i="45"/>
  <c r="A1145" i="45"/>
  <c r="BK1146" i="45"/>
  <c r="AY1146" i="45"/>
  <c r="AU1146" i="45"/>
  <c r="AA1146" i="45"/>
  <c r="R1146" i="45"/>
  <c r="K1146" i="45"/>
  <c r="A1146" i="45"/>
  <c r="BK1147" i="45"/>
  <c r="AY1147" i="45"/>
  <c r="AU1147" i="45"/>
  <c r="AA1147" i="45"/>
  <c r="R1147" i="45"/>
  <c r="K1147" i="45"/>
  <c r="A1147" i="45"/>
  <c r="BK1148" i="45"/>
  <c r="AY1148" i="45"/>
  <c r="AU1148" i="45"/>
  <c r="AA1148" i="45"/>
  <c r="R1148" i="45"/>
  <c r="K1148" i="45"/>
  <c r="A1148" i="45"/>
  <c r="BK1149" i="45"/>
  <c r="AY1149" i="45"/>
  <c r="AU1149" i="45"/>
  <c r="AA1149" i="45"/>
  <c r="R1149" i="45"/>
  <c r="K1149" i="45"/>
  <c r="A1149" i="45"/>
  <c r="BK1150" i="45"/>
  <c r="AY1150" i="45"/>
  <c r="AU1150" i="45"/>
  <c r="AA1150" i="45"/>
  <c r="R1150" i="45"/>
  <c r="K1150" i="45"/>
  <c r="A1150" i="45"/>
  <c r="BK1151" i="45"/>
  <c r="AY1151" i="45"/>
  <c r="AU1151" i="45"/>
  <c r="AA1151" i="45"/>
  <c r="R1151" i="45"/>
  <c r="K1151" i="45"/>
  <c r="A1151" i="45"/>
  <c r="BK1152" i="45"/>
  <c r="AY1152" i="45"/>
  <c r="AU1152" i="45"/>
  <c r="AA1152" i="45"/>
  <c r="R1152" i="45"/>
  <c r="K1152" i="45"/>
  <c r="A1152" i="45"/>
  <c r="BK1153" i="45"/>
  <c r="AY1153" i="45"/>
  <c r="AU1153" i="45"/>
  <c r="AA1153" i="45"/>
  <c r="R1153" i="45"/>
  <c r="K1153" i="45"/>
  <c r="A1153" i="45"/>
  <c r="BK1154" i="45"/>
  <c r="AY1154" i="45"/>
  <c r="AU1154" i="45"/>
  <c r="AA1154" i="45"/>
  <c r="R1154" i="45"/>
  <c r="K1154" i="45"/>
  <c r="A1154" i="45"/>
  <c r="BK1155" i="45"/>
  <c r="AY1155" i="45"/>
  <c r="AU1155" i="45"/>
  <c r="AA1155" i="45"/>
  <c r="R1155" i="45"/>
  <c r="K1155" i="45"/>
  <c r="A1155" i="45"/>
  <c r="BK1156" i="45"/>
  <c r="AY1156" i="45"/>
  <c r="AU1156" i="45"/>
  <c r="AA1156" i="45"/>
  <c r="R1156" i="45"/>
  <c r="K1156" i="45"/>
  <c r="A1156" i="45"/>
  <c r="BK1157" i="45"/>
  <c r="AY1157" i="45"/>
  <c r="AU1157" i="45"/>
  <c r="AA1157" i="45"/>
  <c r="R1157" i="45"/>
  <c r="K1157" i="45"/>
  <c r="A1157" i="45"/>
  <c r="BK1158" i="45"/>
  <c r="AY1158" i="45"/>
  <c r="A1158" i="45" s="1"/>
  <c r="AU1158" i="45"/>
  <c r="AA1158" i="45"/>
  <c r="R1158" i="45"/>
  <c r="K1158" i="45"/>
  <c r="BK1159" i="45"/>
  <c r="AY1159" i="45"/>
  <c r="A1159" i="45" s="1"/>
  <c r="AU1159" i="45"/>
  <c r="AA1159" i="45"/>
  <c r="R1159" i="45"/>
  <c r="K1159" i="45"/>
  <c r="BK1160" i="45"/>
  <c r="AY1160" i="45"/>
  <c r="A1160" i="45" s="1"/>
  <c r="AU1160" i="45"/>
  <c r="AA1160" i="45"/>
  <c r="R1160" i="45"/>
  <c r="K1160" i="45"/>
  <c r="BK1161" i="45"/>
  <c r="AY1161" i="45"/>
  <c r="A1161" i="45" s="1"/>
  <c r="AU1161" i="45"/>
  <c r="AA1161" i="45"/>
  <c r="R1161" i="45"/>
  <c r="K1161" i="45"/>
  <c r="BK1162" i="45"/>
  <c r="AY1162" i="45"/>
  <c r="A1162" i="45" s="1"/>
  <c r="AU1162" i="45"/>
  <c r="AA1162" i="45"/>
  <c r="R1162" i="45"/>
  <c r="K1162" i="45"/>
  <c r="BK1163" i="45"/>
  <c r="AY1163" i="45"/>
  <c r="A1163" i="45" s="1"/>
  <c r="AU1163" i="45"/>
  <c r="AA1163" i="45"/>
  <c r="R1163" i="45"/>
  <c r="K1163" i="45"/>
  <c r="BK1164" i="45"/>
  <c r="AY1164" i="45"/>
  <c r="A1164" i="45" s="1"/>
  <c r="AU1164" i="45"/>
  <c r="AA1164" i="45"/>
  <c r="R1164" i="45"/>
  <c r="K1164" i="45"/>
  <c r="BK1165" i="45"/>
  <c r="AY1165" i="45"/>
  <c r="A1165" i="45" s="1"/>
  <c r="AU1165" i="45"/>
  <c r="AA1165" i="45"/>
  <c r="R1165" i="45"/>
  <c r="K1165" i="45"/>
  <c r="BK1166" i="45"/>
  <c r="AY1166" i="45"/>
  <c r="A1166" i="45" s="1"/>
  <c r="AU1166" i="45"/>
  <c r="AA1166" i="45"/>
  <c r="R1166" i="45"/>
  <c r="K1166" i="45"/>
  <c r="BK1167" i="45"/>
  <c r="AY1167" i="45"/>
  <c r="A1167" i="45" s="1"/>
  <c r="AU1167" i="45"/>
  <c r="AA1167" i="45"/>
  <c r="R1167" i="45"/>
  <c r="K1167" i="45"/>
  <c r="BK1168" i="45"/>
  <c r="AY1168" i="45"/>
  <c r="A1168" i="45" s="1"/>
  <c r="AU1168" i="45"/>
  <c r="AA1168" i="45"/>
  <c r="R1168" i="45"/>
  <c r="K1168" i="45"/>
  <c r="BK1169" i="45"/>
  <c r="AY1169" i="45"/>
  <c r="A1169" i="45" s="1"/>
  <c r="AU1169" i="45"/>
  <c r="AA1169" i="45"/>
  <c r="R1169" i="45"/>
  <c r="K1169" i="45"/>
  <c r="BK1170" i="45"/>
  <c r="AY1170" i="45"/>
  <c r="A1170" i="45" s="1"/>
  <c r="AU1170" i="45"/>
  <c r="AA1170" i="45"/>
  <c r="R1170" i="45"/>
  <c r="K1170" i="45"/>
  <c r="BK1171" i="45"/>
  <c r="AY1171" i="45"/>
  <c r="A1171" i="45" s="1"/>
  <c r="AU1171" i="45"/>
  <c r="AA1171" i="45"/>
  <c r="R1171" i="45"/>
  <c r="K1171" i="45"/>
  <c r="BK1172" i="45"/>
  <c r="AY1172" i="45"/>
  <c r="A1172" i="45" s="1"/>
  <c r="AU1172" i="45"/>
  <c r="AA1172" i="45"/>
  <c r="R1172" i="45"/>
  <c r="K1172" i="45"/>
  <c r="BK1173" i="45"/>
  <c r="AY1173" i="45"/>
  <c r="AU1173" i="45"/>
  <c r="AA1173" i="45"/>
  <c r="R1173" i="45"/>
  <c r="K1173" i="45"/>
  <c r="A1173" i="45"/>
  <c r="BK1174" i="45"/>
  <c r="AY1174" i="45"/>
  <c r="A1174" i="45" s="1"/>
  <c r="AU1174" i="45"/>
  <c r="AA1174" i="45"/>
  <c r="R1174" i="45"/>
  <c r="K1174" i="45"/>
  <c r="BK1175" i="45"/>
  <c r="AY1175" i="45"/>
  <c r="A1175" i="45" s="1"/>
  <c r="AU1175" i="45"/>
  <c r="AA1175" i="45"/>
  <c r="R1175" i="45"/>
  <c r="K1175" i="45"/>
  <c r="BK1176" i="45"/>
  <c r="AY1176" i="45"/>
  <c r="A1176" i="45" s="1"/>
  <c r="AU1176" i="45"/>
  <c r="AA1176" i="45"/>
  <c r="R1176" i="45"/>
  <c r="K1176" i="45"/>
  <c r="BK1177" i="45"/>
  <c r="AY1177" i="45"/>
  <c r="A1177" i="45" s="1"/>
  <c r="AU1177" i="45"/>
  <c r="AA1177" i="45"/>
  <c r="R1177" i="45"/>
  <c r="K1177" i="45"/>
  <c r="BK1178" i="45"/>
  <c r="AY1178" i="45"/>
  <c r="A1178" i="45" s="1"/>
  <c r="AU1178" i="45"/>
  <c r="AA1178" i="45"/>
  <c r="R1178" i="45"/>
  <c r="K1178" i="45"/>
  <c r="BK1179" i="45"/>
  <c r="AY1179" i="45"/>
  <c r="A1179" i="45" s="1"/>
  <c r="AU1179" i="45"/>
  <c r="AA1179" i="45"/>
  <c r="R1179" i="45"/>
  <c r="K1179" i="45"/>
  <c r="BK1180" i="45"/>
  <c r="AY1180" i="45"/>
  <c r="A1180" i="45" s="1"/>
  <c r="AU1180" i="45"/>
  <c r="AA1180" i="45"/>
  <c r="R1180" i="45"/>
  <c r="K1180" i="45"/>
  <c r="BK1181" i="45"/>
  <c r="AY1181" i="45"/>
  <c r="A1181" i="45" s="1"/>
  <c r="AU1181" i="45"/>
  <c r="AA1181" i="45"/>
  <c r="R1181" i="45"/>
  <c r="K1181" i="45"/>
  <c r="BK1182" i="45"/>
  <c r="AY1182" i="45"/>
  <c r="A1182" i="45" s="1"/>
  <c r="AU1182" i="45"/>
  <c r="AA1182" i="45"/>
  <c r="R1182" i="45"/>
  <c r="K1182" i="45"/>
  <c r="BK1183" i="45"/>
  <c r="AY1183" i="45"/>
  <c r="A1183" i="45" s="1"/>
  <c r="AU1183" i="45"/>
  <c r="AA1183" i="45"/>
  <c r="R1183" i="45"/>
  <c r="K1183" i="45"/>
  <c r="BK1184" i="45"/>
  <c r="AY1184" i="45"/>
  <c r="A1184" i="45" s="1"/>
  <c r="AU1184" i="45"/>
  <c r="AA1184" i="45"/>
  <c r="R1184" i="45"/>
  <c r="K1184" i="45"/>
  <c r="BK1185" i="45"/>
  <c r="AY1185" i="45"/>
  <c r="A1185" i="45" s="1"/>
  <c r="AU1185" i="45"/>
  <c r="AA1185" i="45"/>
  <c r="R1185" i="45"/>
  <c r="K1185" i="45"/>
  <c r="BK1186" i="45"/>
  <c r="AY1186" i="45"/>
  <c r="A1186" i="45" s="1"/>
  <c r="AU1186" i="45"/>
  <c r="AA1186" i="45"/>
  <c r="R1186" i="45"/>
  <c r="K1186" i="45"/>
  <c r="BK1187" i="45"/>
  <c r="AY1187" i="45"/>
  <c r="A1187" i="45" s="1"/>
  <c r="AU1187" i="45"/>
  <c r="AA1187" i="45"/>
  <c r="R1187" i="45"/>
  <c r="K1187" i="45"/>
  <c r="BK1188" i="45"/>
  <c r="AY1188" i="45"/>
  <c r="A1188" i="45" s="1"/>
  <c r="AU1188" i="45"/>
  <c r="AA1188" i="45"/>
  <c r="R1188" i="45"/>
  <c r="K1188" i="45"/>
  <c r="BK1189" i="45"/>
  <c r="AY1189" i="45"/>
  <c r="A1189" i="45" s="1"/>
  <c r="AU1189" i="45"/>
  <c r="AA1189" i="45"/>
  <c r="R1189" i="45"/>
  <c r="K1189" i="45"/>
  <c r="BK1190" i="45"/>
  <c r="AY1190" i="45"/>
  <c r="AU1190" i="45"/>
  <c r="AA1190" i="45"/>
  <c r="R1190" i="45"/>
  <c r="K1190" i="45"/>
  <c r="A1190" i="45"/>
  <c r="BK1191" i="45"/>
  <c r="AY1191" i="45"/>
  <c r="A1191" i="45" s="1"/>
  <c r="AU1191" i="45"/>
  <c r="AA1191" i="45"/>
  <c r="R1191" i="45"/>
  <c r="K1191" i="45"/>
  <c r="BK1192" i="45"/>
  <c r="AY1192" i="45"/>
  <c r="A1192" i="45" s="1"/>
  <c r="AU1192" i="45"/>
  <c r="AA1192" i="45"/>
  <c r="R1192" i="45"/>
  <c r="K1192" i="45"/>
  <c r="BK1193" i="45"/>
  <c r="AY1193" i="45"/>
  <c r="A1193" i="45" s="1"/>
  <c r="AU1193" i="45"/>
  <c r="AA1193" i="45"/>
  <c r="R1193" i="45"/>
  <c r="K1193" i="45"/>
  <c r="BK1194" i="45"/>
  <c r="AY1194" i="45"/>
  <c r="A1194" i="45" s="1"/>
  <c r="AU1194" i="45"/>
  <c r="AA1194" i="45"/>
  <c r="R1194" i="45"/>
  <c r="K1194" i="45"/>
  <c r="BK1195" i="45"/>
  <c r="AY1195" i="45"/>
  <c r="A1195" i="45" s="1"/>
  <c r="AU1195" i="45"/>
  <c r="AA1195" i="45"/>
  <c r="R1195" i="45"/>
  <c r="K1195" i="45"/>
  <c r="BK1196" i="45"/>
  <c r="AY1196" i="45"/>
  <c r="A1196" i="45" s="1"/>
  <c r="AU1196" i="45"/>
  <c r="AA1196" i="45"/>
  <c r="R1196" i="45"/>
  <c r="K1196" i="45"/>
  <c r="BK1197" i="45"/>
  <c r="AU1197" i="45"/>
  <c r="AA1197" i="45"/>
  <c r="R1197" i="45"/>
  <c r="K1197" i="45"/>
  <c r="A1197" i="45"/>
  <c r="BK1198" i="45"/>
  <c r="AY1198" i="45"/>
  <c r="A1198" i="45" s="1"/>
  <c r="AU1198" i="45"/>
  <c r="AA1198" i="45"/>
  <c r="R1198" i="45"/>
  <c r="K1198" i="45"/>
  <c r="BK1199" i="45"/>
  <c r="AU1199" i="45"/>
  <c r="AA1199" i="45"/>
  <c r="R1199" i="45"/>
  <c r="K1199" i="45"/>
  <c r="A1199" i="45"/>
  <c r="BK1200" i="45"/>
  <c r="AY1200" i="45"/>
  <c r="AU1200" i="45"/>
  <c r="AA1200" i="45"/>
  <c r="R1200" i="45"/>
  <c r="K1200" i="45"/>
  <c r="A1200" i="45"/>
  <c r="BK1201" i="45"/>
  <c r="AY1201" i="45"/>
  <c r="A1201" i="45" s="1"/>
  <c r="AU1201" i="45"/>
  <c r="AA1201" i="45"/>
  <c r="R1201" i="45"/>
  <c r="K1201" i="45"/>
  <c r="BK1202" i="45"/>
  <c r="AY1202" i="45"/>
  <c r="AU1202" i="45"/>
  <c r="AA1202" i="45"/>
  <c r="R1202" i="45"/>
  <c r="K1202" i="45"/>
  <c r="A1202" i="45"/>
  <c r="BK1203" i="45"/>
  <c r="AY1203" i="45"/>
  <c r="AU1203" i="45"/>
  <c r="AA1203" i="45"/>
  <c r="R1203" i="45"/>
  <c r="K1203" i="45"/>
  <c r="A1203" i="45"/>
  <c r="BK1204" i="45"/>
  <c r="AY1204" i="45"/>
  <c r="AU1204" i="45"/>
  <c r="AA1204" i="45"/>
  <c r="R1204" i="45"/>
  <c r="K1204" i="45"/>
  <c r="A1204" i="45"/>
  <c r="BK1205" i="45"/>
  <c r="AY1205" i="45"/>
  <c r="AU1205" i="45"/>
  <c r="AA1205" i="45"/>
  <c r="R1205" i="45"/>
  <c r="K1205" i="45"/>
  <c r="A1205" i="45"/>
  <c r="BK1206" i="45"/>
  <c r="AY1206" i="45"/>
  <c r="AU1206" i="45"/>
  <c r="AA1206" i="45"/>
  <c r="R1206" i="45"/>
  <c r="K1206" i="45"/>
  <c r="A1206" i="45"/>
  <c r="BK1207" i="45"/>
  <c r="AY1207" i="45"/>
  <c r="A1207" i="45" s="1"/>
  <c r="AU1207" i="45"/>
  <c r="AA1207" i="45"/>
  <c r="R1207" i="45"/>
  <c r="K1207" i="45"/>
  <c r="BK1208" i="45"/>
  <c r="AY1208" i="45"/>
  <c r="AU1208" i="45"/>
  <c r="AA1208" i="45"/>
  <c r="R1208" i="45"/>
  <c r="K1208" i="45"/>
  <c r="A1208" i="45"/>
  <c r="BK1209" i="45"/>
  <c r="AY1209" i="45"/>
  <c r="AU1209" i="45"/>
  <c r="AA1209" i="45"/>
  <c r="R1209" i="45"/>
  <c r="K1209" i="45"/>
  <c r="A1209" i="45"/>
  <c r="BK1210" i="45"/>
  <c r="AY1210" i="45"/>
  <c r="A1210" i="45" s="1"/>
  <c r="AU1210" i="45"/>
  <c r="AA1210" i="45"/>
  <c r="R1210" i="45"/>
  <c r="K1210" i="45"/>
  <c r="BK1211" i="45"/>
  <c r="AY1211" i="45"/>
  <c r="AU1211" i="45"/>
  <c r="AA1211" i="45"/>
  <c r="R1211" i="45"/>
  <c r="K1211" i="45"/>
  <c r="A1211" i="45"/>
  <c r="BK1212" i="45"/>
  <c r="AY1212" i="45"/>
  <c r="AU1212" i="45"/>
  <c r="AA1212" i="45"/>
  <c r="R1212" i="45"/>
  <c r="K1212" i="45"/>
  <c r="A1212" i="45"/>
  <c r="BK1213" i="45"/>
  <c r="AY1213" i="45"/>
  <c r="AU1213" i="45"/>
  <c r="AA1213" i="45"/>
  <c r="R1213" i="45"/>
  <c r="K1213" i="45"/>
  <c r="A1213" i="45"/>
  <c r="BK1214" i="45"/>
  <c r="AY1214" i="45"/>
  <c r="AU1214" i="45"/>
  <c r="AA1214" i="45"/>
  <c r="R1214" i="45"/>
  <c r="K1214" i="45"/>
  <c r="A1214" i="45"/>
  <c r="AY1215" i="45"/>
  <c r="AU1215" i="45"/>
  <c r="AA1215" i="45"/>
  <c r="R1215" i="45"/>
  <c r="K1215" i="45"/>
  <c r="A1215" i="45"/>
  <c r="AY1216" i="45"/>
  <c r="AU1216" i="45"/>
  <c r="AA1216" i="45"/>
  <c r="R1216" i="45"/>
  <c r="K1216" i="45"/>
  <c r="A1216" i="45"/>
  <c r="AY1217" i="45"/>
  <c r="AU1217" i="45"/>
  <c r="AA1217" i="45"/>
  <c r="R1217" i="45"/>
  <c r="K1217" i="45"/>
  <c r="A1217" i="45"/>
  <c r="AY1218" i="45"/>
  <c r="AU1218" i="45"/>
  <c r="AA1218" i="45"/>
  <c r="R1218" i="45"/>
  <c r="K1218" i="45"/>
  <c r="A1218" i="45"/>
  <c r="AY1219" i="45"/>
  <c r="AU1219" i="45"/>
  <c r="AA1219" i="45"/>
  <c r="R1219" i="45"/>
  <c r="K1219" i="45"/>
  <c r="A1219" i="45"/>
  <c r="AY1220" i="45"/>
  <c r="A1220" i="45" s="1"/>
  <c r="AU1220" i="45"/>
  <c r="AA1220" i="45"/>
  <c r="R1220" i="45"/>
  <c r="K1220" i="45"/>
  <c r="BK1221" i="45"/>
  <c r="AY1221" i="45"/>
  <c r="AU1221" i="45"/>
  <c r="AA1221" i="45"/>
  <c r="R1221" i="45"/>
  <c r="K1221" i="45"/>
  <c r="A1221" i="45"/>
  <c r="BK1222" i="45"/>
  <c r="AY1222" i="45"/>
  <c r="AU1222" i="45"/>
  <c r="AA1222" i="45"/>
  <c r="R1222" i="45"/>
  <c r="K1222" i="45"/>
  <c r="A1222" i="45"/>
  <c r="BK1223" i="45"/>
  <c r="AY1223" i="45"/>
  <c r="AU1223" i="45"/>
  <c r="AA1223" i="45"/>
  <c r="R1223" i="45"/>
  <c r="K1223" i="45"/>
  <c r="A1223" i="45"/>
  <c r="BK1224" i="45"/>
  <c r="AY1224" i="45"/>
  <c r="AU1224" i="45"/>
  <c r="AA1224" i="45"/>
  <c r="R1224" i="45"/>
  <c r="K1224" i="45"/>
  <c r="A1224" i="45"/>
  <c r="AY1225" i="45"/>
  <c r="AU1225" i="45"/>
  <c r="AA1225" i="45"/>
  <c r="R1225" i="45"/>
  <c r="K1225" i="45"/>
  <c r="A1225" i="45"/>
  <c r="BK1226" i="45"/>
  <c r="AY1226" i="45"/>
  <c r="A1226" i="45" s="1"/>
  <c r="AU1226" i="45"/>
  <c r="AA1226" i="45"/>
  <c r="R1226" i="45"/>
  <c r="K1226" i="45"/>
  <c r="BK1227" i="45"/>
  <c r="AY1227" i="45"/>
  <c r="A1227" i="45" s="1"/>
  <c r="AU1227" i="45"/>
  <c r="AA1227" i="45"/>
  <c r="R1227" i="45"/>
  <c r="K1227" i="45"/>
  <c r="BK1228" i="45"/>
  <c r="AY1228" i="45"/>
  <c r="A1228" i="45" s="1"/>
  <c r="AU1228" i="45"/>
  <c r="R1228" i="45"/>
  <c r="M1228" i="45"/>
  <c r="K1228" i="45" s="1"/>
  <c r="BK1229" i="45"/>
  <c r="AY1229" i="45"/>
  <c r="A1229" i="45" s="1"/>
  <c r="AU1229" i="45"/>
  <c r="R1229" i="45"/>
  <c r="K1229" i="45"/>
  <c r="BK1230" i="45"/>
  <c r="AY1230" i="45"/>
  <c r="A1230" i="45" s="1"/>
  <c r="AU1230" i="45"/>
  <c r="R1230" i="45"/>
  <c r="K1230" i="45"/>
  <c r="BK1231" i="45"/>
  <c r="AY1231" i="45"/>
  <c r="A1231" i="45" s="1"/>
  <c r="AU1231" i="45"/>
  <c r="R1231" i="45"/>
  <c r="K1231" i="45"/>
  <c r="BK1232" i="45"/>
  <c r="AY1232" i="45"/>
  <c r="A1232" i="45" s="1"/>
  <c r="AU1232" i="45"/>
  <c r="R1232" i="45"/>
  <c r="M1232" i="45"/>
  <c r="K1232" i="45" s="1"/>
  <c r="BK1233" i="45"/>
  <c r="AY1233" i="45"/>
  <c r="R1233" i="45"/>
  <c r="H1233" i="45"/>
  <c r="BK1234" i="45"/>
  <c r="AY1234" i="45"/>
  <c r="R1234" i="45"/>
  <c r="H1234" i="45"/>
  <c r="BI1234" i="45" s="1"/>
  <c r="BK1235" i="45"/>
  <c r="AY1235" i="45"/>
  <c r="R1235" i="45"/>
  <c r="H1235" i="45"/>
  <c r="BK1236" i="45"/>
  <c r="AY1236" i="45"/>
  <c r="AA1236" i="45"/>
  <c r="R1236" i="45"/>
  <c r="H1236" i="45"/>
  <c r="BK1237" i="45"/>
  <c r="AY1237" i="45"/>
  <c r="AU1237" i="45"/>
  <c r="AA1237" i="45"/>
  <c r="R1237" i="45"/>
  <c r="H1237" i="45"/>
  <c r="BK1238" i="45"/>
  <c r="AY1238" i="45"/>
  <c r="AA1238" i="45"/>
  <c r="R1238" i="45"/>
  <c r="H1238" i="45"/>
  <c r="BK1239" i="45"/>
  <c r="AY1239" i="45"/>
  <c r="AA1239" i="45"/>
  <c r="R1239" i="45"/>
  <c r="H1239" i="45"/>
  <c r="BK1240" i="45"/>
  <c r="AY1240" i="45"/>
  <c r="AA1240" i="45"/>
  <c r="R1240" i="45"/>
  <c r="H1240" i="45"/>
  <c r="BK1241" i="45"/>
  <c r="AY1241" i="45"/>
  <c r="AA1241" i="45"/>
  <c r="R1241" i="45"/>
  <c r="H1241" i="45"/>
  <c r="BK1242" i="45"/>
  <c r="AY1242" i="45"/>
  <c r="AA1242" i="45"/>
  <c r="R1242" i="45"/>
  <c r="H1242" i="45"/>
  <c r="BK1243" i="45"/>
  <c r="AY1243" i="45"/>
  <c r="AA1243" i="45"/>
  <c r="R1243" i="45"/>
  <c r="H1243" i="45"/>
  <c r="BK1244" i="45"/>
  <c r="AY1244" i="45"/>
  <c r="AA1244" i="45"/>
  <c r="R1244" i="45"/>
  <c r="H1244" i="45"/>
  <c r="BK1245" i="45"/>
  <c r="AY1245" i="45"/>
  <c r="AA1245" i="45"/>
  <c r="R1245" i="45"/>
  <c r="H1245" i="45"/>
  <c r="BK1246" i="45"/>
  <c r="AY1246" i="45"/>
  <c r="AA1246" i="45"/>
  <c r="R1246" i="45"/>
  <c r="H1246" i="45"/>
  <c r="BK1247" i="45"/>
  <c r="AY1247" i="45"/>
  <c r="AA1247" i="45"/>
  <c r="R1247" i="45"/>
  <c r="H1247" i="45"/>
  <c r="BK1248" i="45"/>
  <c r="AY1248" i="45"/>
  <c r="AA1248" i="45"/>
  <c r="R1248" i="45"/>
  <c r="H1248" i="45"/>
  <c r="BK1249" i="45"/>
  <c r="AY1249" i="45"/>
  <c r="AA1249" i="45"/>
  <c r="R1249" i="45"/>
  <c r="H1249" i="45"/>
  <c r="BK1250" i="45"/>
  <c r="AY1250" i="45"/>
  <c r="AA1250" i="45"/>
  <c r="R1250" i="45"/>
  <c r="H1250" i="45"/>
  <c r="BK1251" i="45"/>
  <c r="AY1251" i="45"/>
  <c r="AA1251" i="45"/>
  <c r="R1251" i="45"/>
  <c r="H1251" i="45"/>
  <c r="BK1252" i="45"/>
  <c r="AY1252" i="45"/>
  <c r="AA1252" i="45"/>
  <c r="R1252" i="45"/>
  <c r="H1252" i="45"/>
  <c r="BK1253" i="45"/>
  <c r="AY1253" i="45"/>
  <c r="AA1253" i="45"/>
  <c r="R1253" i="45"/>
  <c r="H1253" i="45"/>
  <c r="BK1254" i="45"/>
  <c r="AY1254" i="45"/>
  <c r="AA1254" i="45"/>
  <c r="R1254" i="45"/>
  <c r="H1254" i="45"/>
  <c r="BK1255" i="45"/>
  <c r="AY1255" i="45"/>
  <c r="AA1255" i="45"/>
  <c r="R1255" i="45"/>
  <c r="H1255" i="45"/>
  <c r="BK1256" i="45"/>
  <c r="AY1256" i="45"/>
  <c r="AA1256" i="45"/>
  <c r="R1256" i="45"/>
  <c r="H1256" i="45"/>
  <c r="BK1257" i="45"/>
  <c r="AY1257" i="45"/>
  <c r="AA1257" i="45"/>
  <c r="R1257" i="45"/>
  <c r="H1257" i="45"/>
  <c r="BK1258" i="45"/>
  <c r="AY1258" i="45"/>
  <c r="AA1258" i="45"/>
  <c r="R1258" i="45"/>
  <c r="H1258" i="45"/>
  <c r="BK1259" i="45"/>
  <c r="AY1259" i="45"/>
  <c r="AA1259" i="45"/>
  <c r="R1259" i="45"/>
  <c r="H1259" i="45"/>
  <c r="BK1260" i="45"/>
  <c r="AY1260" i="45"/>
  <c r="AA1260" i="45"/>
  <c r="R1260" i="45"/>
  <c r="H1260" i="45"/>
  <c r="BK1261" i="45"/>
  <c r="AY1261" i="45"/>
  <c r="AA1261" i="45"/>
  <c r="R1261" i="45"/>
  <c r="H1261" i="45"/>
  <c r="BK1262" i="45"/>
  <c r="AY1262" i="45"/>
  <c r="AA1262" i="45"/>
  <c r="R1262" i="45"/>
  <c r="H1262" i="45"/>
  <c r="BK1263" i="45"/>
  <c r="AY1263" i="45"/>
  <c r="AA1263" i="45"/>
  <c r="R1263" i="45"/>
  <c r="H1263" i="45"/>
  <c r="BK1264" i="45"/>
  <c r="AY1264" i="45"/>
  <c r="AA1264" i="45"/>
  <c r="R1264" i="45"/>
  <c r="H1264" i="45"/>
  <c r="BK1265" i="45"/>
  <c r="AY1265" i="45"/>
  <c r="A1265" i="45" s="1"/>
  <c r="AU1265" i="45"/>
  <c r="AA1265" i="45"/>
  <c r="R1265" i="45"/>
  <c r="K1265" i="45"/>
  <c r="BK1266" i="45"/>
  <c r="AY1266" i="45"/>
  <c r="A1266" i="45" s="1"/>
  <c r="AU1266" i="45"/>
  <c r="AA1266" i="45"/>
  <c r="R1266" i="45"/>
  <c r="K1266" i="45"/>
  <c r="BK1267" i="45"/>
  <c r="AY1267" i="45"/>
  <c r="A1267" i="45" s="1"/>
  <c r="AU1267" i="45"/>
  <c r="AA1267" i="45"/>
  <c r="R1267" i="45"/>
  <c r="K1267" i="45"/>
  <c r="BK1268" i="45"/>
  <c r="AY1268" i="45"/>
  <c r="A1268" i="45" s="1"/>
  <c r="AU1268" i="45"/>
  <c r="AA1268" i="45"/>
  <c r="R1268" i="45"/>
  <c r="K1268" i="45"/>
  <c r="BK1269" i="45"/>
  <c r="AY1269" i="45"/>
  <c r="AU1269" i="45"/>
  <c r="AA1269" i="45"/>
  <c r="R1269" i="45"/>
  <c r="K1269" i="45"/>
  <c r="A1269" i="45"/>
  <c r="BK1270" i="45"/>
  <c r="AY1270" i="45"/>
  <c r="AU1270" i="45"/>
  <c r="AA1270" i="45"/>
  <c r="R1270" i="45"/>
  <c r="K1270" i="45"/>
  <c r="A1270" i="45"/>
  <c r="BK1271" i="45"/>
  <c r="AY1271" i="45"/>
  <c r="A1271" i="45" s="1"/>
  <c r="AU1271" i="45"/>
  <c r="AA1271" i="45"/>
  <c r="R1271" i="45"/>
  <c r="K1271" i="45"/>
  <c r="BK1272" i="45"/>
  <c r="AY1272" i="45"/>
  <c r="AU1272" i="45"/>
  <c r="AA1272" i="45"/>
  <c r="R1272" i="45"/>
  <c r="K1272" i="45"/>
  <c r="A1272" i="45"/>
  <c r="BK1273" i="45"/>
  <c r="AY1273" i="45"/>
  <c r="AU1273" i="45"/>
  <c r="AA1273" i="45"/>
  <c r="R1273" i="45"/>
  <c r="K1273" i="45"/>
  <c r="A1273" i="45"/>
  <c r="BK1274" i="45"/>
  <c r="AY1274" i="45"/>
  <c r="AU1274" i="45"/>
  <c r="AA1274" i="45"/>
  <c r="R1274" i="45"/>
  <c r="K1274" i="45"/>
  <c r="A1274" i="45"/>
  <c r="BK1275" i="45"/>
  <c r="AY1275" i="45"/>
  <c r="AU1275" i="45"/>
  <c r="AA1275" i="45"/>
  <c r="R1275" i="45"/>
  <c r="K1275" i="45"/>
  <c r="A1275" i="45"/>
  <c r="BK1276" i="45"/>
  <c r="AY1276" i="45"/>
  <c r="AU1276" i="45"/>
  <c r="AA1276" i="45"/>
  <c r="R1276" i="45"/>
  <c r="K1276" i="45"/>
  <c r="A1276" i="45"/>
  <c r="BK1277" i="45"/>
  <c r="AY1277" i="45"/>
  <c r="AU1277" i="45"/>
  <c r="AA1277" i="45"/>
  <c r="R1277" i="45"/>
  <c r="K1277" i="45"/>
  <c r="A1277" i="45"/>
  <c r="BK1278" i="45"/>
  <c r="AY1278" i="45"/>
  <c r="A1278" i="45" s="1"/>
  <c r="AU1278" i="45"/>
  <c r="AA1278" i="45"/>
  <c r="R1278" i="45"/>
  <c r="K1278" i="45"/>
  <c r="BK1279" i="45"/>
  <c r="AY1279" i="45"/>
  <c r="A1279" i="45" s="1"/>
  <c r="AU1279" i="45"/>
  <c r="AA1279" i="45"/>
  <c r="R1279" i="45"/>
  <c r="K1279" i="45"/>
  <c r="BK1280" i="45"/>
  <c r="AY1280" i="45"/>
  <c r="AU1280" i="45"/>
  <c r="AA1280" i="45"/>
  <c r="R1280" i="45"/>
  <c r="K1280" i="45"/>
  <c r="BK1281" i="45"/>
  <c r="AY1281" i="45"/>
  <c r="A1281" i="45" s="1"/>
  <c r="AU1281" i="45"/>
  <c r="AA1281" i="45"/>
  <c r="R1281" i="45"/>
  <c r="K1281" i="45"/>
  <c r="BK1282" i="45"/>
  <c r="AY1282" i="45"/>
  <c r="A1282" i="45" s="1"/>
  <c r="AU1282" i="45"/>
  <c r="AA1282" i="45"/>
  <c r="R1282" i="45"/>
  <c r="K1282" i="45"/>
  <c r="BK1283" i="45"/>
  <c r="AY1283" i="45"/>
  <c r="AU1283" i="45"/>
  <c r="AA1283" i="45"/>
  <c r="R1283" i="45"/>
  <c r="K1283" i="45"/>
  <c r="A1283" i="45"/>
  <c r="BK1284" i="45"/>
  <c r="AY1284" i="45"/>
  <c r="AU1284" i="45"/>
  <c r="AA1284" i="45"/>
  <c r="R1284" i="45"/>
  <c r="K1284" i="45"/>
  <c r="A1284" i="45"/>
  <c r="BK1285" i="45"/>
  <c r="AY1285" i="45"/>
  <c r="AU1285" i="45"/>
  <c r="AA1285" i="45"/>
  <c r="R1285" i="45"/>
  <c r="K1285" i="45"/>
  <c r="A1285" i="45"/>
  <c r="BK1286" i="45"/>
  <c r="AY1286" i="45"/>
  <c r="AU1286" i="45"/>
  <c r="AA1286" i="45"/>
  <c r="R1286" i="45"/>
  <c r="K1286" i="45"/>
  <c r="A1286" i="45"/>
  <c r="BK1287" i="45"/>
  <c r="AY1287" i="45"/>
  <c r="AU1287" i="45"/>
  <c r="AA1287" i="45"/>
  <c r="R1287" i="45"/>
  <c r="K1287" i="45"/>
  <c r="A1287" i="45"/>
  <c r="BK1288" i="45"/>
  <c r="AY1288" i="45"/>
  <c r="AU1288" i="45"/>
  <c r="AA1288" i="45"/>
  <c r="R1288" i="45"/>
  <c r="K1288" i="45"/>
  <c r="A1288" i="45"/>
  <c r="BK1289" i="45"/>
  <c r="AY1289" i="45"/>
  <c r="AU1289" i="45"/>
  <c r="AA1289" i="45"/>
  <c r="R1289" i="45"/>
  <c r="K1289" i="45"/>
  <c r="A1289" i="45"/>
  <c r="BK1290" i="45"/>
  <c r="AY1290" i="45"/>
  <c r="AU1290" i="45"/>
  <c r="AA1290" i="45"/>
  <c r="R1290" i="45"/>
  <c r="K1290" i="45"/>
  <c r="A1290" i="45"/>
  <c r="BK1291" i="45"/>
  <c r="AY1291" i="45"/>
  <c r="AU1291" i="45"/>
  <c r="AA1291" i="45"/>
  <c r="R1291" i="45"/>
  <c r="K1291" i="45"/>
  <c r="A1291" i="45"/>
  <c r="BK1292" i="45"/>
  <c r="AY1292" i="45"/>
  <c r="A1292" i="45" s="1"/>
  <c r="AU1292" i="45"/>
  <c r="AA1292" i="45"/>
  <c r="R1292" i="45"/>
  <c r="K1292" i="45"/>
  <c r="BK1293" i="45"/>
  <c r="AY1293" i="45"/>
  <c r="AU1293" i="45"/>
  <c r="AA1293" i="45"/>
  <c r="R1293" i="45"/>
  <c r="K1293" i="45"/>
  <c r="A1293" i="45"/>
  <c r="BK1294" i="45"/>
  <c r="AY1294" i="45"/>
  <c r="AU1294" i="45"/>
  <c r="AA1294" i="45"/>
  <c r="R1294" i="45"/>
  <c r="K1294" i="45"/>
  <c r="A1294" i="45"/>
  <c r="BK1295" i="45"/>
  <c r="AY1295" i="45"/>
  <c r="AU1295" i="45"/>
  <c r="AA1295" i="45"/>
  <c r="R1295" i="45"/>
  <c r="K1295" i="45"/>
  <c r="A1295" i="45"/>
  <c r="BK1296" i="45"/>
  <c r="AY1296" i="45"/>
  <c r="AU1296" i="45"/>
  <c r="AA1296" i="45"/>
  <c r="R1296" i="45"/>
  <c r="K1296" i="45"/>
  <c r="A1296" i="45"/>
  <c r="BK1297" i="45"/>
  <c r="AY1297" i="45"/>
  <c r="AU1297" i="45"/>
  <c r="AA1297" i="45"/>
  <c r="R1297" i="45"/>
  <c r="K1297" i="45"/>
  <c r="A1297" i="45"/>
  <c r="BK1298" i="45"/>
  <c r="AY1298" i="45"/>
  <c r="AU1298" i="45"/>
  <c r="AA1298" i="45"/>
  <c r="R1298" i="45"/>
  <c r="K1298" i="45"/>
  <c r="A1298" i="45"/>
  <c r="BK1299" i="45"/>
  <c r="AY1299" i="45"/>
  <c r="AU1299" i="45"/>
  <c r="AA1299" i="45"/>
  <c r="R1299" i="45"/>
  <c r="K1299" i="45"/>
  <c r="A1299" i="45"/>
  <c r="BK1300" i="45"/>
  <c r="AY1300" i="45"/>
  <c r="AU1300" i="45"/>
  <c r="AA1300" i="45"/>
  <c r="R1300" i="45"/>
  <c r="K1300" i="45"/>
  <c r="A1300" i="45"/>
  <c r="BK1301" i="45"/>
  <c r="AY1301" i="45"/>
  <c r="AU1301" i="45"/>
  <c r="AA1301" i="45"/>
  <c r="R1301" i="45"/>
  <c r="K1301" i="45"/>
  <c r="A1301" i="45"/>
  <c r="BK1302" i="45"/>
  <c r="AY1302" i="45"/>
  <c r="AU1302" i="45"/>
  <c r="AA1302" i="45"/>
  <c r="R1302" i="45"/>
  <c r="K1302" i="45"/>
  <c r="A1302" i="45"/>
  <c r="BK1303" i="45"/>
  <c r="AY1303" i="45"/>
  <c r="AU1303" i="45"/>
  <c r="AA1303" i="45"/>
  <c r="R1303" i="45"/>
  <c r="K1303" i="45"/>
  <c r="A1303" i="45"/>
  <c r="BK1304" i="45"/>
  <c r="AY1304" i="45"/>
  <c r="AU1304" i="45"/>
  <c r="AA1304" i="45"/>
  <c r="R1304" i="45"/>
  <c r="K1304" i="45"/>
  <c r="A1304" i="45"/>
  <c r="BK1305" i="45"/>
  <c r="AY1305" i="45"/>
  <c r="AU1305" i="45"/>
  <c r="AA1305" i="45"/>
  <c r="R1305" i="45"/>
  <c r="K1305" i="45"/>
  <c r="A1305" i="45"/>
  <c r="BK1306" i="45"/>
  <c r="AY1306" i="45"/>
  <c r="AU1306" i="45"/>
  <c r="AA1306" i="45"/>
  <c r="R1306" i="45"/>
  <c r="K1306" i="45"/>
  <c r="A1306" i="45"/>
  <c r="BK1307" i="45"/>
  <c r="AY1307" i="45"/>
  <c r="AU1307" i="45"/>
  <c r="AA1307" i="45"/>
  <c r="R1307" i="45"/>
  <c r="K1307" i="45"/>
  <c r="A1307" i="45"/>
  <c r="BK1308" i="45"/>
  <c r="AY1308" i="45"/>
  <c r="AU1308" i="45"/>
  <c r="AA1308" i="45"/>
  <c r="R1308" i="45"/>
  <c r="K1308" i="45"/>
  <c r="A1308" i="45"/>
  <c r="BK1309" i="45"/>
  <c r="AY1309" i="45"/>
  <c r="A1309" i="45" s="1"/>
  <c r="AU1309" i="45"/>
  <c r="AA1309" i="45"/>
  <c r="R1309" i="45"/>
  <c r="K1309" i="45"/>
  <c r="BK1310" i="45"/>
  <c r="AU1310" i="45"/>
  <c r="AA1310" i="45"/>
  <c r="R1310" i="45"/>
  <c r="K1310" i="45"/>
  <c r="A1310" i="45"/>
  <c r="BK1311" i="45"/>
  <c r="AY1311" i="45"/>
  <c r="A1311" i="45" s="1"/>
  <c r="AU1311" i="45"/>
  <c r="R1311" i="45"/>
  <c r="M1311" i="45"/>
  <c r="AA1311" i="45" s="1"/>
  <c r="BK1312" i="45"/>
  <c r="AY1312" i="45"/>
  <c r="A1312" i="45" s="1"/>
  <c r="AU1312" i="45"/>
  <c r="AA1312" i="45"/>
  <c r="R1312" i="45"/>
  <c r="K1312" i="45"/>
  <c r="BK1313" i="45"/>
  <c r="AY1313" i="45"/>
  <c r="A1313" i="45" s="1"/>
  <c r="AU1313" i="45"/>
  <c r="AA1313" i="45"/>
  <c r="R1313" i="45"/>
  <c r="K1313" i="45"/>
  <c r="AY1314" i="45"/>
  <c r="A1314" i="45" s="1"/>
  <c r="AU1314" i="45"/>
  <c r="K1314" i="45"/>
  <c r="AY1315" i="45"/>
  <c r="A1315" i="45" s="1"/>
  <c r="AU1315" i="45"/>
  <c r="BK1316" i="45"/>
  <c r="AY1316" i="45"/>
  <c r="A1316" i="45" s="1"/>
  <c r="AU1316" i="45"/>
  <c r="AA1316" i="45"/>
  <c r="R1316" i="45"/>
  <c r="K1316" i="45"/>
  <c r="AY1317" i="45"/>
  <c r="A1317" i="45" s="1"/>
  <c r="AU1317" i="45"/>
  <c r="K1317" i="45"/>
  <c r="BK1318" i="45"/>
  <c r="AU1318" i="45"/>
  <c r="AA1318" i="45"/>
  <c r="R1318" i="45"/>
  <c r="K1318" i="45"/>
  <c r="A1318" i="45"/>
  <c r="BK1319" i="45"/>
  <c r="AA1319" i="45"/>
  <c r="R1319" i="45"/>
  <c r="K1319" i="45"/>
  <c r="V1320" i="45"/>
  <c r="BK1320" i="45" s="1"/>
  <c r="N1320" i="45"/>
  <c r="R1320" i="45" s="1"/>
  <c r="M1320" i="45"/>
  <c r="K1320" i="45" s="1"/>
  <c r="BK1321" i="45"/>
  <c r="AA1321" i="45"/>
  <c r="R1321" i="45"/>
  <c r="M1321" i="45"/>
  <c r="K1321" i="45" s="1"/>
  <c r="V1322" i="45"/>
  <c r="BK1322" i="45" s="1"/>
  <c r="N1322" i="45"/>
  <c r="R1322" i="45" s="1"/>
  <c r="M1322" i="45"/>
  <c r="K1322" i="45" s="1"/>
  <c r="V1323" i="45"/>
  <c r="BK1323" i="45" s="1"/>
  <c r="R1323" i="45"/>
  <c r="M1323" i="45"/>
  <c r="AA1323" i="45" s="1"/>
  <c r="V1324" i="45"/>
  <c r="BK1324" i="45" s="1"/>
  <c r="R1324" i="45"/>
  <c r="M1324" i="45"/>
  <c r="K1324" i="45" s="1"/>
  <c r="K1251" i="45" l="1"/>
  <c r="BI1251" i="45"/>
  <c r="AU1246" i="45"/>
  <c r="BI1246" i="45"/>
  <c r="AU1252" i="45"/>
  <c r="BI1252" i="45"/>
  <c r="K1242" i="45"/>
  <c r="BI1242" i="45"/>
  <c r="K1237" i="45"/>
  <c r="BI1237" i="45"/>
  <c r="AU1256" i="45"/>
  <c r="BI1256" i="45"/>
  <c r="K1259" i="45"/>
  <c r="BI1259" i="45"/>
  <c r="AU1254" i="45"/>
  <c r="BI1254" i="45"/>
  <c r="K1235" i="45"/>
  <c r="BI1235" i="45"/>
  <c r="AU1261" i="45"/>
  <c r="BI1261" i="45"/>
  <c r="AU1244" i="45"/>
  <c r="BI1244" i="45"/>
  <c r="AU1245" i="45"/>
  <c r="BI1245" i="45"/>
  <c r="K1263" i="45"/>
  <c r="BI1263" i="45"/>
  <c r="AU1239" i="45"/>
  <c r="BI1239" i="45"/>
  <c r="AU1240" i="45"/>
  <c r="BI1240" i="45"/>
  <c r="AU1249" i="45"/>
  <c r="BI1249" i="45"/>
  <c r="AU1258" i="45"/>
  <c r="BI1258" i="45"/>
  <c r="K1247" i="45"/>
  <c r="BI1247" i="45"/>
  <c r="AU1255" i="45"/>
  <c r="BI1255" i="45"/>
  <c r="AU1236" i="45"/>
  <c r="BI1236" i="45"/>
  <c r="AU1250" i="45"/>
  <c r="BI1250" i="45"/>
  <c r="AU1264" i="45"/>
  <c r="BI1264" i="45"/>
  <c r="AU1248" i="45"/>
  <c r="BI1248" i="45"/>
  <c r="AU1253" i="45"/>
  <c r="BI1253" i="45"/>
  <c r="AU1243" i="45"/>
  <c r="BI1243" i="45"/>
  <c r="K1241" i="45"/>
  <c r="BI1241" i="45"/>
  <c r="AU1260" i="45"/>
  <c r="BI1260" i="45"/>
  <c r="AU1262" i="45"/>
  <c r="BI1262" i="45"/>
  <c r="AU1238" i="45"/>
  <c r="BI1238" i="45"/>
  <c r="AU1233" i="45"/>
  <c r="BI1233" i="45"/>
  <c r="K1257" i="45"/>
  <c r="BI1257" i="45"/>
  <c r="AA1322" i="45"/>
  <c r="AA1320" i="45"/>
  <c r="A1257" i="45"/>
  <c r="AU1257" i="45"/>
  <c r="K1239" i="45"/>
  <c r="K1243" i="45"/>
  <c r="K1240" i="45"/>
  <c r="K1250" i="45"/>
  <c r="A1243" i="45"/>
  <c r="AU1259" i="45"/>
  <c r="K1256" i="45"/>
  <c r="K1248" i="45"/>
  <c r="K1238" i="45"/>
  <c r="A1261" i="45"/>
  <c r="A1248" i="45"/>
  <c r="A1254" i="45"/>
  <c r="K1264" i="45"/>
  <c r="K1261" i="45"/>
  <c r="A1250" i="45"/>
  <c r="AU1247" i="45"/>
  <c r="K1245" i="45"/>
  <c r="AU1235" i="45"/>
  <c r="A1259" i="45"/>
  <c r="A1245" i="45"/>
  <c r="K1252" i="45"/>
  <c r="K1249" i="45"/>
  <c r="A1239" i="45"/>
  <c r="K1236" i="45"/>
  <c r="K1233" i="45"/>
  <c r="A1237" i="45"/>
  <c r="AU1263" i="45"/>
  <c r="A1246" i="45"/>
  <c r="AU1241" i="45"/>
  <c r="A1241" i="45"/>
  <c r="A1238" i="45"/>
  <c r="A1249" i="45"/>
  <c r="A1262" i="45"/>
  <c r="A1240" i="45"/>
  <c r="A1236" i="45"/>
  <c r="K1253" i="45"/>
  <c r="AU1251" i="45"/>
  <c r="AU1242" i="45"/>
  <c r="K1260" i="45"/>
  <c r="K1244" i="45"/>
  <c r="A1264" i="45"/>
  <c r="K1262" i="45"/>
  <c r="K1255" i="45"/>
  <c r="A1251" i="45"/>
  <c r="K1246" i="45"/>
  <c r="A1253" i="45"/>
  <c r="A1235" i="45"/>
  <c r="A1255" i="45"/>
  <c r="A1252" i="45"/>
  <c r="A1234" i="45"/>
  <c r="A1256" i="45"/>
  <c r="K1254" i="45"/>
  <c r="A1233" i="45"/>
  <c r="A1258" i="45"/>
  <c r="A1242" i="45"/>
  <c r="A1263" i="45"/>
  <c r="A1260" i="45"/>
  <c r="K1258" i="45"/>
  <c r="A1247" i="45"/>
  <c r="A1244" i="45"/>
  <c r="K1234" i="45"/>
  <c r="AA1324" i="45"/>
  <c r="AU1234" i="45"/>
  <c r="K1323" i="45"/>
  <c r="K1311" i="45"/>
</calcChain>
</file>

<file path=xl/sharedStrings.xml><?xml version="1.0" encoding="utf-8"?>
<sst xmlns="http://schemas.openxmlformats.org/spreadsheetml/2006/main" count="30835" uniqueCount="4303">
  <si>
    <t>Ignore</t>
  </si>
  <si>
    <t>SoflexRule</t>
  </si>
  <si>
    <t>MillRule</t>
  </si>
  <si>
    <t>DrillRule</t>
  </si>
  <si>
    <t>Seq #</t>
  </si>
  <si>
    <t>Crib_FR</t>
  </si>
  <si>
    <t>Crib_AZ</t>
  </si>
  <si>
    <t>Type</t>
  </si>
  <si>
    <t>EssaiPartNum</t>
  </si>
  <si>
    <t>EDPNum</t>
  </si>
  <si>
    <t>Description</t>
  </si>
  <si>
    <t>ThreadDescription11</t>
  </si>
  <si>
    <t>Diameter</t>
  </si>
  <si>
    <t>ShankDiameter</t>
  </si>
  <si>
    <t>ShoulderDiameter</t>
  </si>
  <si>
    <t>ShoulderLength</t>
  </si>
  <si>
    <t>ShoulderLenEnd</t>
  </si>
  <si>
    <t>ShoulderAngle</t>
  </si>
  <si>
    <t>MinOHL</t>
  </si>
  <si>
    <t>NumFlutes</t>
  </si>
  <si>
    <t>OAL</t>
  </si>
  <si>
    <t>LOC</t>
  </si>
  <si>
    <t>CornerRadius</t>
  </si>
  <si>
    <t>ThreadPitch</t>
  </si>
  <si>
    <t>ThreadClass</t>
  </si>
  <si>
    <t>TipAngle</t>
  </si>
  <si>
    <t>TipHeight</t>
  </si>
  <si>
    <t>TipDiameter</t>
  </si>
  <si>
    <t>ChamferLength</t>
  </si>
  <si>
    <t>Startshoulderlength</t>
  </si>
  <si>
    <t>ToolMaterial</t>
  </si>
  <si>
    <t>COATING</t>
  </si>
  <si>
    <t>Manufacturer</t>
  </si>
  <si>
    <t>NOTE</t>
  </si>
  <si>
    <t>AL</t>
  </si>
  <si>
    <t>S1</t>
  </si>
  <si>
    <t>CU</t>
  </si>
  <si>
    <t>PL</t>
  </si>
  <si>
    <t>PG</t>
  </si>
  <si>
    <t>ROUGH</t>
  </si>
  <si>
    <t>FIN</t>
  </si>
  <si>
    <t>ShapeName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</si>
  <si>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</si>
  <si>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</si>
  <si>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</si>
  <si>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</si>
  <si>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</si>
  <si>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</si>
  <si>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</si>
  <si>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</si>
  <si>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</si>
  <si>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</si>
  <si>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</si>
  <si>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</si>
  <si>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</si>
  <si>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</si>
  <si>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</si>
  <si>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</si>
  <si>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</si>
  <si>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BA</t>
  </si>
  <si>
    <t>x</t>
  </si>
  <si>
    <t>800-501318-05A</t>
  </si>
  <si>
    <t>CT00</t>
  </si>
  <si>
    <t>800-501318-06A</t>
  </si>
  <si>
    <t>800-501204-03A</t>
  </si>
  <si>
    <t>800-501182</t>
  </si>
  <si>
    <t>Harvey</t>
  </si>
  <si>
    <t>800-501182-01A</t>
  </si>
  <si>
    <t>800-501659-03A</t>
  </si>
  <si>
    <t>800-501205</t>
  </si>
  <si>
    <t>800-501193</t>
  </si>
  <si>
    <t>800-501258</t>
  </si>
  <si>
    <t>74010-C3</t>
  </si>
  <si>
    <t>CT03</t>
  </si>
  <si>
    <t>X</t>
  </si>
  <si>
    <t>800-500143</t>
  </si>
  <si>
    <t>FULLERTON</t>
  </si>
  <si>
    <t>800-501085</t>
  </si>
  <si>
    <t>800-501728-01A</t>
  </si>
  <si>
    <t>SGS</t>
  </si>
  <si>
    <t>800-500144</t>
  </si>
  <si>
    <t>800-501095</t>
  </si>
  <si>
    <t>800-502736-01A</t>
  </si>
  <si>
    <t>35640-C3</t>
  </si>
  <si>
    <t>12X REACH</t>
  </si>
  <si>
    <t>800-501313-01A</t>
  </si>
  <si>
    <t>800-501109</t>
  </si>
  <si>
    <t>.1875 reach</t>
  </si>
  <si>
    <t>800-501082</t>
  </si>
  <si>
    <t>402-0625-BN</t>
  </si>
  <si>
    <t>OSG</t>
  </si>
  <si>
    <t>800-501096</t>
  </si>
  <si>
    <t>800-500680</t>
  </si>
  <si>
    <t>402-0781-BN</t>
  </si>
  <si>
    <t>800-501097</t>
  </si>
  <si>
    <t>800-500146</t>
  </si>
  <si>
    <t>402-1250-BN</t>
  </si>
  <si>
    <t>800-502737-01A</t>
  </si>
  <si>
    <t>KOY716, 16RB0394U-12</t>
  </si>
  <si>
    <t>.4 reach</t>
  </si>
  <si>
    <t>800-501280</t>
  </si>
  <si>
    <t>800-500147</t>
  </si>
  <si>
    <t>402-1875-BN</t>
  </si>
  <si>
    <t>800-502808-01A</t>
  </si>
  <si>
    <t>38808-C6</t>
  </si>
  <si>
    <t>800-500145</t>
  </si>
  <si>
    <t>402-2500-BN</t>
  </si>
  <si>
    <t>800-502406-01A</t>
  </si>
  <si>
    <t>BV2321017</t>
  </si>
  <si>
    <t>Destiny</t>
  </si>
  <si>
    <t>800-501314-01A</t>
  </si>
  <si>
    <t>800-502463-01A</t>
  </si>
  <si>
    <t>BV24816</t>
  </si>
  <si>
    <t>800-502464-01A</t>
  </si>
  <si>
    <t>BV248160S</t>
  </si>
  <si>
    <t>800-502400-01A</t>
  </si>
  <si>
    <t>ESS#64-001</t>
  </si>
  <si>
    <t>3.0 reach</t>
  </si>
  <si>
    <t>_</t>
  </si>
  <si>
    <t>CTXX</t>
  </si>
  <si>
    <t>BU</t>
  </si>
  <si>
    <t>800-501851-01A</t>
  </si>
  <si>
    <t>P30706X</t>
  </si>
  <si>
    <t>CT02</t>
  </si>
  <si>
    <t>DESTINY</t>
  </si>
  <si>
    <t>800-501748-02A</t>
  </si>
  <si>
    <t>APLUS</t>
  </si>
  <si>
    <t>HELICAL</t>
  </si>
  <si>
    <t>800-500960-01A</t>
  </si>
  <si>
    <t>53709-C6</t>
  </si>
  <si>
    <t>800-500943</t>
  </si>
  <si>
    <t>43821-89-D</t>
  </si>
  <si>
    <t>DATA</t>
  </si>
  <si>
    <t>800-501850-03A</t>
  </si>
  <si>
    <t>800-500944</t>
  </si>
  <si>
    <t>43837-89-D</t>
  </si>
  <si>
    <t>800-501750-03A</t>
  </si>
  <si>
    <t>800-501038</t>
  </si>
  <si>
    <t>43853-89-D</t>
  </si>
  <si>
    <t>800-500945</t>
  </si>
  <si>
    <t>43869-89-D</t>
  </si>
  <si>
    <t>800-501751-02A</t>
  </si>
  <si>
    <t>800-500946</t>
  </si>
  <si>
    <t>43885-89-D</t>
  </si>
  <si>
    <t>800-501752-02A</t>
  </si>
  <si>
    <t>800-501752-03A</t>
  </si>
  <si>
    <t>800-502486-06A</t>
  </si>
  <si>
    <t>V36464S</t>
  </si>
  <si>
    <t>MoS2</t>
  </si>
  <si>
    <t>DR</t>
  </si>
  <si>
    <t>CD</t>
  </si>
  <si>
    <t>800-500379-01</t>
  </si>
  <si>
    <t>Union Tool</t>
  </si>
  <si>
    <t>Circuit Brd.</t>
  </si>
  <si>
    <t>0.0040" Dia x 0.065 LOC - 2FLT CD x 120 Deg</t>
  </si>
  <si>
    <t>800-502264-01A</t>
  </si>
  <si>
    <t>10M 0114-160FL</t>
  </si>
  <si>
    <t>0.0045" Dia x 0.065 LOC - 2FLT CD x 120 Deg</t>
  </si>
  <si>
    <t>800-501018</t>
  </si>
  <si>
    <t>1014F13</t>
  </si>
  <si>
    <t>0.0050" Dia x 0.090 LOC - 2FLT CD x 120 Deg</t>
  </si>
  <si>
    <t>800-502064-01A</t>
  </si>
  <si>
    <t>0.0055" Dia x 0.080 LOC - 2FLT CD x 120 Deg</t>
  </si>
  <si>
    <t>800-502070-01A</t>
  </si>
  <si>
    <t>10M0142</t>
  </si>
  <si>
    <t>0.0056" Dia x 0.110 LOC - 2FLT CD x 120 Deg</t>
  </si>
  <si>
    <t>800-502070-02A</t>
  </si>
  <si>
    <t>50M0142-300FL</t>
  </si>
  <si>
    <t>0.0056" Dia x 0.120 LOC - 2FLT CD x 120 Deg</t>
  </si>
  <si>
    <t>800-500502</t>
  </si>
  <si>
    <t>1201501R</t>
  </si>
  <si>
    <t>0.0059" Dia x 0.090 LOC - 2FLT CD x 120 Deg</t>
  </si>
  <si>
    <t>800-500006-01A</t>
  </si>
  <si>
    <t>50WS96-200FL</t>
  </si>
  <si>
    <t>0.0063" Dia x 0.075 LOC - 2FLT CD x 120 Deg</t>
  </si>
  <si>
    <t>800-500006-02A</t>
  </si>
  <si>
    <t>0.0067" Dia x 0.080 LOC - 2FLT CD x 120 Deg</t>
  </si>
  <si>
    <t>800-500503</t>
  </si>
  <si>
    <t>1201800R</t>
  </si>
  <si>
    <t>0.0071" Dia x 0.095 LOC - 2FLT CD x 120 Deg</t>
  </si>
  <si>
    <t>800-502050-01A</t>
  </si>
  <si>
    <t>ws93-350fl</t>
  </si>
  <si>
    <t>0.0075" Dia x 0.140 LOC - 2FLT CD x 120 Deg</t>
  </si>
  <si>
    <t>800-500006-05A</t>
  </si>
  <si>
    <t>0.0079" Dia x 0.130 LOC - 2FLT CD x 120 Deg</t>
  </si>
  <si>
    <t>800-500006-03A</t>
  </si>
  <si>
    <t>0.0083" Dia x 0.130 LOC - 2FLT CD x 120 Deg</t>
  </si>
  <si>
    <t>800-501764-01A</t>
  </si>
  <si>
    <t>ST2-0087</t>
  </si>
  <si>
    <t>0.0087" Dia x 0.110 LOC - 2FLT CD x 120 Deg</t>
  </si>
  <si>
    <t>800-500505</t>
  </si>
  <si>
    <t>195W537R</t>
  </si>
  <si>
    <t>0.0091" Dia x 0.170 LOC - 2FLT CD x 120 Deg</t>
  </si>
  <si>
    <t>800-501569-01A</t>
  </si>
  <si>
    <t>0.0095" Dia x 0.135 LOC - 2FLT CD x 120 Deg</t>
  </si>
  <si>
    <t>800-501035</t>
  </si>
  <si>
    <t>108WP10R</t>
  </si>
  <si>
    <t>0.0098" Dia x 0.180 LOC - 2FLT CD x 120 Deg</t>
  </si>
  <si>
    <t>800-501035-01A</t>
  </si>
  <si>
    <t>50M025-350FL</t>
  </si>
  <si>
    <t>800-502212-01A</t>
  </si>
  <si>
    <t>50ws86-480fl</t>
  </si>
  <si>
    <t>0.0105" Dia x 0.185 LOC - 2FLT CD x 120 Deg</t>
  </si>
  <si>
    <t>800-501021</t>
  </si>
  <si>
    <t>195w744</t>
  </si>
  <si>
    <t>0.0110" Dia x 0.180 LOC - 2FLT CD x 130 Deg</t>
  </si>
  <si>
    <t>800-500380</t>
  </si>
  <si>
    <t>0.0118" Dia x 0.180 LOC - 2FLT CD x 130 Deg</t>
  </si>
  <si>
    <t>800-502051-01A</t>
  </si>
  <si>
    <t>ws83-350fl</t>
  </si>
  <si>
    <t>0.0120" Dia x 0.080 LOC - 2FLT CD x 130 Deg</t>
  </si>
  <si>
    <t>800-501058</t>
  </si>
  <si>
    <t>0.0125" Dia x 0.240 LOC - 2FLT CD x 130 Deg</t>
  </si>
  <si>
    <t>800-501022</t>
  </si>
  <si>
    <t>0.0130" Dia x 0.230 LOC - 2FLT CD x 130 Deg</t>
  </si>
  <si>
    <t>800-500007</t>
  </si>
  <si>
    <t>ST3-0135R</t>
  </si>
  <si>
    <t>0.0135" Dia x 0.200 LOC - 2FLT CD x 130 Deg</t>
  </si>
  <si>
    <t>800-500510</t>
  </si>
  <si>
    <t>ST2-0145R</t>
  </si>
  <si>
    <t>0.0145" Dia x 0.220 LOC - 2FLT CD x 130 Deg</t>
  </si>
  <si>
    <t>800-500370</t>
  </si>
  <si>
    <t>ST2-0156R</t>
  </si>
  <si>
    <t>0.0156" Dia x 0.220 LOC - 2FLT CD x 130 Deg</t>
  </si>
  <si>
    <t>800-500010</t>
  </si>
  <si>
    <t>0.0158" Dia x 0.230 LOC - 2FLT CD x 130 Deg</t>
  </si>
  <si>
    <t>800-501935-01A</t>
  </si>
  <si>
    <t>0.0165" Dia x 0.230 LOC - 2FLT CD x 130 Deg</t>
  </si>
  <si>
    <t>800-501971-01A</t>
  </si>
  <si>
    <t>0.0167" Dia x 0.260 LOC - 2FLT CD x 130 Deg</t>
  </si>
  <si>
    <t>800-500012</t>
  </si>
  <si>
    <t>0.0177" Dia x 0.220 LOC - 2FLT CD x 130 Deg</t>
  </si>
  <si>
    <t>800-500012-01A</t>
  </si>
  <si>
    <t>50M047-700</t>
  </si>
  <si>
    <t>0.0185" Dia x 0.220 LOC - 2FLT CD x 130 Deg</t>
  </si>
  <si>
    <t>800-500785</t>
  </si>
  <si>
    <t>0.0196" Dia x 0.220 LOC - 2FLT CD x 130 Deg</t>
  </si>
  <si>
    <t>0.0197" Dia x 0.220 LOC - 2FLT CD x 130 Deg</t>
  </si>
  <si>
    <t>800-502752-01A</t>
  </si>
  <si>
    <t>50WS76</t>
  </si>
  <si>
    <t>0.0200" Dia x 0.260 LOC - 2FLT CD x 130 Deg</t>
  </si>
  <si>
    <t>800-500017</t>
  </si>
  <si>
    <t>101B914R</t>
  </si>
  <si>
    <t>0.0210" Dia x 0.260 LOC - 2FLT CD x 130 Deg</t>
  </si>
  <si>
    <t>800-500016</t>
  </si>
  <si>
    <t>0.0217" Dia x 0.220 LOC - 2FLT CD x 130 Deg</t>
  </si>
  <si>
    <t>800-500018</t>
  </si>
  <si>
    <t>0.0225" Dia x 0.280 LOC - 2FLT CD x 130 Deg</t>
  </si>
  <si>
    <t>800-500019</t>
  </si>
  <si>
    <t>ST3-0236R</t>
  </si>
  <si>
    <t>0.0236" Dia x 0.220 LOC - 2FLT CD x 130 Deg</t>
  </si>
  <si>
    <t>800-500006</t>
  </si>
  <si>
    <t>0.0250" Dia x 0.280 LOC - 2FLT CD x 130 Deg</t>
  </si>
  <si>
    <t>800-500775</t>
  </si>
  <si>
    <t>0.0256" Dia x 0.300 LOC - 2FLT CD x 130 Deg</t>
  </si>
  <si>
    <t>800-501065</t>
  </si>
  <si>
    <t>0.0260" Dia x 0.220 LOC - 2FLT CD x 130 Deg</t>
  </si>
  <si>
    <t>800-500772</t>
  </si>
  <si>
    <t>0.0276" Dia x 0.390 LOC - 2FLT CD x 130 Deg</t>
  </si>
  <si>
    <t>0.0280" Dia x 0.350 LOC - 2FLT CD x 130 Deg</t>
  </si>
  <si>
    <t>800-500032</t>
  </si>
  <si>
    <t>0.0292" Dia x 0.370 LOC - 2FLT CD x 130 Deg</t>
  </si>
  <si>
    <t>800-500035</t>
  </si>
  <si>
    <t>0.0312" Dia x 0.390 LOC - 2FLT CD x 130 Deg</t>
  </si>
  <si>
    <t>800-500036</t>
  </si>
  <si>
    <t>0.0315" Dia x 0.360 LOC - 2FLT CD x 130 Deg</t>
  </si>
  <si>
    <t>800-500027</t>
  </si>
  <si>
    <t>0.0320" Dia x 0.360 LOC - 2FLT CD x 130 Deg</t>
  </si>
  <si>
    <t>800-500028</t>
  </si>
  <si>
    <t>0.0330" Dia x 0.370 LOC - 2FLT CD x 130 Deg</t>
  </si>
  <si>
    <t>800-500029</t>
  </si>
  <si>
    <t>0.0335" Dia x 0.290 LOC - 2FLT CD x 130 Deg</t>
  </si>
  <si>
    <t>800-500040</t>
  </si>
  <si>
    <t>0.0350" Dia x 0.360 LOC - 2FLT CD x 130 Deg</t>
  </si>
  <si>
    <t>800-500354</t>
  </si>
  <si>
    <t>0.0360" Dia x 0.360 LOC - 2FLT CD x 130 Deg</t>
  </si>
  <si>
    <t>800-502237-01A</t>
  </si>
  <si>
    <t>0.0370" Dia x 0.360 LOC - 2FLT CD x 130 Deg</t>
  </si>
  <si>
    <t>800-500042</t>
  </si>
  <si>
    <t>0.0374" Dia x 0.370 LOC - 2FLT CD x 130 Deg</t>
  </si>
  <si>
    <t>800-500044</t>
  </si>
  <si>
    <t>0.0380" Dia x 0.360 LOC - 2FLT CD x 130 Deg</t>
  </si>
  <si>
    <t>800-500355</t>
  </si>
  <si>
    <t>0.0390" Dia x 0.360 LOC - 2FLT CD x 130 Deg</t>
  </si>
  <si>
    <t>800-500046</t>
  </si>
  <si>
    <t>0.0400" Dia x 0.330 LOC - 2FLT CD x 130 Deg</t>
  </si>
  <si>
    <t>800-500047</t>
  </si>
  <si>
    <t>0.0410" Dia x 0.360 LOC - 2FLT CD x 130 Deg</t>
  </si>
  <si>
    <t>800-500049</t>
  </si>
  <si>
    <t>0.0420" Dia x 0.360 LOC - 2FLT CD x 130 Deg</t>
  </si>
  <si>
    <t>800-500050</t>
  </si>
  <si>
    <t>0.0430" Dia x 0.330 LOC - 2FLT CD x 130 Deg</t>
  </si>
  <si>
    <t>800-500052</t>
  </si>
  <si>
    <t>0.0453" Dia x 0.330 LOC - 2FLT CD x 130 Deg</t>
  </si>
  <si>
    <t>800-500053</t>
  </si>
  <si>
    <t>0.0465" Dia x 0.330 LOC - 2FLT CD x 130 Deg</t>
  </si>
  <si>
    <t>800-500055</t>
  </si>
  <si>
    <t>0.0472" Dia x 0.350 LOC - 2FLT CD x 130 Deg</t>
  </si>
  <si>
    <t>800-500056</t>
  </si>
  <si>
    <t>0.0492" Dia x 0.360 LOC - 2FLT CD x 130 Deg</t>
  </si>
  <si>
    <t>800-500057</t>
  </si>
  <si>
    <t>0.0512" Dia x 0.360 LOC - 2FLT CD x 130 Deg</t>
  </si>
  <si>
    <t>800-500058</t>
  </si>
  <si>
    <t>0.0520" Dia x 0.390 LOC - 2FLT CD x 130 Deg</t>
  </si>
  <si>
    <t>800-500059</t>
  </si>
  <si>
    <t>0.0531" Dia x 0.360 LOC - 2FLT CD x 130 Deg</t>
  </si>
  <si>
    <t>800-500780</t>
  </si>
  <si>
    <t>0.0551" Dia x 0.350 LOC - 2FLT CD x 130 Deg</t>
  </si>
  <si>
    <t>800-500062</t>
  </si>
  <si>
    <t>0.0571" Dia x 0.350 LOC - 2FLT CD x 130 Deg</t>
  </si>
  <si>
    <t>800-500064</t>
  </si>
  <si>
    <t>0.0595" Dia x 0.350 LOC - 2FLT CD x 130 Deg</t>
  </si>
  <si>
    <t>800-500065</t>
  </si>
  <si>
    <t>0.0610" Dia x 0.360 LOC - 2FLT CD x 130 Deg</t>
  </si>
  <si>
    <t>800-500066</t>
  </si>
  <si>
    <t>0.0625" Dia x 0.360 LOC - 2FLT CD x 130 Deg</t>
  </si>
  <si>
    <t>800-500068</t>
  </si>
  <si>
    <t>0.0635" Dia x 0.360 LOC - 2FLT CD x 150 Deg</t>
  </si>
  <si>
    <t>800-500069</t>
  </si>
  <si>
    <t>0.0650" Dia x 0.350 LOC - 2FLT CD x 150 Deg</t>
  </si>
  <si>
    <t>800-500071</t>
  </si>
  <si>
    <t>0.0670" Dia x 0.340 LOC - 2FLT CD x 150 Deg</t>
  </si>
  <si>
    <t>800-500072</t>
  </si>
  <si>
    <t>0.0689" Dia x 0.350 LOC - 2FLT CD x 150 Deg</t>
  </si>
  <si>
    <t>800-500356</t>
  </si>
  <si>
    <t>0.0700" Dia x 0.350 LOC - 2FLT CD x 150 Deg</t>
  </si>
  <si>
    <t>800-500469</t>
  </si>
  <si>
    <t>0.0709" Dia x 0.360 LOC - 2FLT CD x 150 Deg</t>
  </si>
  <si>
    <t>800-500074</t>
  </si>
  <si>
    <t>0.0730" Dia x 0.450 LOC - 2FLT CD x 150 Deg</t>
  </si>
  <si>
    <t>800-500075</t>
  </si>
  <si>
    <t>0.0748" Dia x 0.350 LOC - 2FLT CD x 150 Deg</t>
  </si>
  <si>
    <t>800-500076</t>
  </si>
  <si>
    <t>0.0760" Dia x 0.350 LOC - 2FLT CD x 150 Deg</t>
  </si>
  <si>
    <t>800-500077</t>
  </si>
  <si>
    <t>0.0768" Dia x 0.350 LOC - 2FLT CD x 150 Deg</t>
  </si>
  <si>
    <t>800-500357</t>
  </si>
  <si>
    <t>0.0781" Dia x 0.350 LOC - 2FLT CD x 150 Deg</t>
  </si>
  <si>
    <t>800-500079</t>
  </si>
  <si>
    <t>0.0787" Dia x 0.390 LOC - 2FLT CD x 150 Deg</t>
  </si>
  <si>
    <t>800-500081</t>
  </si>
  <si>
    <t>0.0810" Dia x 0.350 LOC - 2FLT CD x 150 Deg</t>
  </si>
  <si>
    <t>800-500082</t>
  </si>
  <si>
    <t>0.0820" Dia x 0.350 LOC - 2FLT CD x 150 Deg</t>
  </si>
  <si>
    <t>800-500083</t>
  </si>
  <si>
    <t>0.0827" Dia x 0.330 LOC - 2FLT CD x 150 Deg</t>
  </si>
  <si>
    <t>800-500084</t>
  </si>
  <si>
    <t>0.0846" Dia x 0.340 LOC - 2FLT CD x 150 Deg</t>
  </si>
  <si>
    <t>800-500085</t>
  </si>
  <si>
    <t>0.0860" Dia x 0.340 LOC - 2FLT CD x 150 Deg</t>
  </si>
  <si>
    <t>800-500086</t>
  </si>
  <si>
    <t>0.0866" Dia x 0.400 LOC - 2FLT CD x 150 Deg</t>
  </si>
  <si>
    <t>800-500088</t>
  </si>
  <si>
    <t>0.0890" Dia x 0.280 LOC - 2FLT CD x 150 Deg</t>
  </si>
  <si>
    <t>800-500089</t>
  </si>
  <si>
    <t>0.0906" Dia x 0.320 LOC - 2FLT CD x 150 Deg</t>
  </si>
  <si>
    <t>800-500373</t>
  </si>
  <si>
    <t>0.0925" Dia x 0.300 LOC - 2FLT CD x 150 Deg</t>
  </si>
  <si>
    <t>800-500090</t>
  </si>
  <si>
    <t>0.0938" Dia x 0.330 LOC - 2FLT CD x 150 Deg</t>
  </si>
  <si>
    <t>800-500091</t>
  </si>
  <si>
    <t>0.0945" Dia x 0.320 LOC - 2FLT CD x 150 Deg</t>
  </si>
  <si>
    <t>800-500092</t>
  </si>
  <si>
    <t>0.0960" Dia x 0.330 LOC - 2FLT CD x 150 Deg</t>
  </si>
  <si>
    <t>800-500093</t>
  </si>
  <si>
    <t>0.0965" Dia x 0.350 LOC - 2FLT CD x 150 Deg</t>
  </si>
  <si>
    <t>800-500094</t>
  </si>
  <si>
    <t>0.0980" Dia x 0.330 LOC - 2FLT CD x 150 Deg</t>
  </si>
  <si>
    <t>800-500096</t>
  </si>
  <si>
    <t>CT01</t>
  </si>
  <si>
    <t>0.0995" Dia x 0.330 LOC - 2FLT CD x 150 Deg</t>
  </si>
  <si>
    <t>800-500097</t>
  </si>
  <si>
    <t>0.1004" Dia x 0.330 LOC - 2FLT CD x 150 Deg</t>
  </si>
  <si>
    <t>800-500098</t>
  </si>
  <si>
    <t>0.1015" Dia x 0.330 LOC - 2FLT CD x 150 Deg</t>
  </si>
  <si>
    <t>800-500099</t>
  </si>
  <si>
    <t>0.1024" Dia x 0.350 LOC - 2FLT CD x 150 Deg</t>
  </si>
  <si>
    <t>800-500100</t>
  </si>
  <si>
    <t>0.1040" Dia x 0.330 LOC - 2FLT CD x 150 Deg</t>
  </si>
  <si>
    <t>800-500103</t>
  </si>
  <si>
    <t>0.1065" Dia x 0.330 LOC - 2FLT CD x 150 Deg</t>
  </si>
  <si>
    <t>800-500104</t>
  </si>
  <si>
    <t>0.1083" Dia x 0.330 LOC - 2FLT CD x 150 Deg</t>
  </si>
  <si>
    <t>800-500105</t>
  </si>
  <si>
    <t>0.1094" Dia x 0.330 LOC - 2FLT CD x 150 Deg</t>
  </si>
  <si>
    <t>800-500106</t>
  </si>
  <si>
    <t>0.1100" Dia x 0.330 LOC - 2FLT CD x 150 Deg</t>
  </si>
  <si>
    <t>800-500108</t>
  </si>
  <si>
    <t>0.1110" Dia x 0.330 LOC - 2FLT CD x 150 Deg</t>
  </si>
  <si>
    <t>800-500109</t>
  </si>
  <si>
    <t>0.1122" Dia x 0.320 LOC - 2FLT CD x 150 Deg</t>
  </si>
  <si>
    <t>800-500110</t>
  </si>
  <si>
    <t>0.1130" Dia x 0.300 LOC - 2FLT CD x 150 Deg</t>
  </si>
  <si>
    <t>800-500111</t>
  </si>
  <si>
    <t>0.1142" Dia x 0.390 LOC - 2FLT CD x 150 Deg</t>
  </si>
  <si>
    <t>800-500112</t>
  </si>
  <si>
    <t>0.1160" Dia x 0.330 LOC - 2FLT CD x 150 Deg</t>
  </si>
  <si>
    <t>800-500114</t>
  </si>
  <si>
    <t>0.1181" Dia x 0.340 LOC - 2FLT CD x 150 Deg</t>
  </si>
  <si>
    <t>800-500115</t>
  </si>
  <si>
    <t>0.1200" Dia x 0.320 LOC - 2FLT CD x 150 Deg</t>
  </si>
  <si>
    <t>800-500117</t>
  </si>
  <si>
    <t>0.1220" Dia x 0.330 LOC - 2FLT CD x 150 Deg</t>
  </si>
  <si>
    <t>800-500359</t>
  </si>
  <si>
    <t>0.1240" Dia x 0.310 LOC - 2FLT CD x 150 Deg</t>
  </si>
  <si>
    <t>800-500118</t>
  </si>
  <si>
    <t>0.1250" Dia x 0.320 LOC - 2FLT CD x 150 Deg</t>
  </si>
  <si>
    <t>800-501059</t>
  </si>
  <si>
    <t>0.1260" Dia x 0.380 LOC - 2FLT CD x 165 Deg</t>
  </si>
  <si>
    <t>800-500374</t>
  </si>
  <si>
    <t>0.1285" Dia x 0.350 LOC - 2FLT CD x 165 Deg</t>
  </si>
  <si>
    <t>800-500120</t>
  </si>
  <si>
    <t>0.1299" Dia x 0.360 LOC - 2FLT CD x 165 Deg</t>
  </si>
  <si>
    <t>800-500121</t>
  </si>
  <si>
    <t>0.1319" Dia x 0.350 LOC - 2FLT CD x 165 Deg</t>
  </si>
  <si>
    <t>800-500122</t>
  </si>
  <si>
    <t>0.1339" Dia x 0.350 LOC - 2FLT CD x 165 Deg</t>
  </si>
  <si>
    <t>800-500124</t>
  </si>
  <si>
    <t>0.1360" Dia x 0.350 LOC - 2FLT CD x 165 Deg</t>
  </si>
  <si>
    <t>800-501760-01A</t>
  </si>
  <si>
    <t>0.1406" Dia x 0.360 LOC - 2FLT CD x 165 Deg</t>
  </si>
  <si>
    <t>CM</t>
  </si>
  <si>
    <t>800-502748-03A</t>
  </si>
  <si>
    <t>988415-C3</t>
  </si>
  <si>
    <t>800-501469-01A</t>
  </si>
  <si>
    <t>18730-C3</t>
  </si>
  <si>
    <t>800-501470-01A</t>
  </si>
  <si>
    <t>18745-C3</t>
  </si>
  <si>
    <t>800-501471-01A</t>
  </si>
  <si>
    <t>18760-C3</t>
  </si>
  <si>
    <t>800-501138-01A</t>
  </si>
  <si>
    <t>AS20882N</t>
  </si>
  <si>
    <t>CT04</t>
  </si>
  <si>
    <t>800-501138</t>
  </si>
  <si>
    <t>AS20882X</t>
  </si>
  <si>
    <t>800-501697-01A</t>
  </si>
  <si>
    <t>TC87600</t>
  </si>
  <si>
    <t>USA</t>
  </si>
  <si>
    <t>800-502748-01A</t>
  </si>
  <si>
    <t>800-502748-02A</t>
  </si>
  <si>
    <t>800-501151</t>
  </si>
  <si>
    <t>AS21290X</t>
  </si>
  <si>
    <t>800-501696-01A</t>
  </si>
  <si>
    <t>CM20187-60</t>
  </si>
  <si>
    <t>800-500918</t>
  </si>
  <si>
    <t>800-501024</t>
  </si>
  <si>
    <t>AS21682</t>
  </si>
  <si>
    <t>800-501139</t>
  </si>
  <si>
    <t>AS21682X</t>
  </si>
  <si>
    <t>800-501166</t>
  </si>
  <si>
    <t>AS21690</t>
  </si>
  <si>
    <t>800-501140</t>
  </si>
  <si>
    <t>AS21690X</t>
  </si>
  <si>
    <t>800-501166-01A</t>
  </si>
  <si>
    <t>ASL21690X</t>
  </si>
  <si>
    <t>800-502789-01A</t>
  </si>
  <si>
    <t>800-501106-01A</t>
  </si>
  <si>
    <t>AS432120X</t>
  </si>
  <si>
    <t>800-501146-01</t>
  </si>
  <si>
    <t>AS42482</t>
  </si>
  <si>
    <t>800-501295</t>
  </si>
  <si>
    <t>CM40375-60C4</t>
  </si>
  <si>
    <t>800-501146</t>
  </si>
  <si>
    <t>CM40375-90C4</t>
  </si>
  <si>
    <t>800-501358-01A</t>
  </si>
  <si>
    <t>64-4830</t>
  </si>
  <si>
    <t>Internal Tool</t>
  </si>
  <si>
    <t>800-501421-01A</t>
  </si>
  <si>
    <t>B10235</t>
  </si>
  <si>
    <t>800-501146-02</t>
  </si>
  <si>
    <t>CM40500-90C4</t>
  </si>
  <si>
    <t>T</t>
  </si>
  <si>
    <t>800-502029-01A</t>
  </si>
  <si>
    <t>paf762, .062x40deg</t>
  </si>
  <si>
    <t>CR</t>
  </si>
  <si>
    <t>800-501428-01A</t>
  </si>
  <si>
    <t>800-501382-02A</t>
  </si>
  <si>
    <t>17005-C3</t>
  </si>
  <si>
    <t>800-501382-01A</t>
  </si>
  <si>
    <t>46005-C1</t>
  </si>
  <si>
    <t>800-501380-01A</t>
  </si>
  <si>
    <t>46020-C1</t>
  </si>
  <si>
    <t>800-500199</t>
  </si>
  <si>
    <t>800-500473</t>
  </si>
  <si>
    <t>68-1600</t>
  </si>
  <si>
    <t>800-500199-01A</t>
  </si>
  <si>
    <t>800-502577-01A</t>
  </si>
  <si>
    <t>17093-C3</t>
  </si>
  <si>
    <t>800-500421</t>
  </si>
  <si>
    <t>CS</t>
  </si>
  <si>
    <t>800-501253</t>
  </si>
  <si>
    <t>90SFC1/8CRS145</t>
  </si>
  <si>
    <t>800-500160</t>
  </si>
  <si>
    <t>KH60DEG1/16</t>
  </si>
  <si>
    <t>800-501074</t>
  </si>
  <si>
    <t>MA FORD</t>
  </si>
  <si>
    <t>800-500162</t>
  </si>
  <si>
    <t>800-500173</t>
  </si>
  <si>
    <t>800-501746-01A</t>
  </si>
  <si>
    <t>800-501083</t>
  </si>
  <si>
    <t>800-500175-02</t>
  </si>
  <si>
    <t>DR83951</t>
  </si>
  <si>
    <t>800-500148</t>
  </si>
  <si>
    <t>KH30DEG1/8</t>
  </si>
  <si>
    <t>800-500175</t>
  </si>
  <si>
    <t>800-501367-01A</t>
  </si>
  <si>
    <t>800-501695-01A</t>
  </si>
  <si>
    <t>800-500803</t>
  </si>
  <si>
    <t>800-501296</t>
  </si>
  <si>
    <t>800-501099</t>
  </si>
  <si>
    <t>800-500161</t>
  </si>
  <si>
    <t>800-500172</t>
  </si>
  <si>
    <t>800-501191</t>
  </si>
  <si>
    <t>DR83024</t>
  </si>
  <si>
    <t>800-500174</t>
  </si>
  <si>
    <t>800-501025</t>
  </si>
  <si>
    <t>800-501004</t>
  </si>
  <si>
    <t>800-501144</t>
  </si>
  <si>
    <t>800-500177-02</t>
  </si>
  <si>
    <t>800-501026</t>
  </si>
  <si>
    <t>800-501866-01A</t>
  </si>
  <si>
    <t>800-500701</t>
  </si>
  <si>
    <t>800-500745</t>
  </si>
  <si>
    <t>800-502010-01A</t>
  </si>
  <si>
    <t>800-501037</t>
  </si>
  <si>
    <t>800-500176</t>
  </si>
  <si>
    <t>800-501243</t>
  </si>
  <si>
    <t>800-501244</t>
  </si>
  <si>
    <t>CT</t>
  </si>
  <si>
    <t>RT</t>
  </si>
  <si>
    <t>800-500309</t>
  </si>
  <si>
    <t>H2</t>
  </si>
  <si>
    <t>Dormer Pramet</t>
  </si>
  <si>
    <t>800-500306</t>
  </si>
  <si>
    <t>00-90</t>
  </si>
  <si>
    <t>H1</t>
  </si>
  <si>
    <t>800-500425</t>
  </si>
  <si>
    <t>800-500934</t>
  </si>
  <si>
    <t>800-502057-01A</t>
  </si>
  <si>
    <t>BU513500.5033</t>
  </si>
  <si>
    <t>EMUGE</t>
  </si>
  <si>
    <t>800-500834</t>
  </si>
  <si>
    <t>2-56</t>
  </si>
  <si>
    <t>800-501209</t>
  </si>
  <si>
    <t>0-80</t>
  </si>
  <si>
    <t>CT07</t>
  </si>
  <si>
    <t>800-500314</t>
  </si>
  <si>
    <t>800-501127</t>
  </si>
  <si>
    <t>800-500311-01A</t>
  </si>
  <si>
    <t>H3</t>
  </si>
  <si>
    <t>800-501444-01A</t>
  </si>
  <si>
    <t>800-500890</t>
  </si>
  <si>
    <t>6-32</t>
  </si>
  <si>
    <t>800-502311-02A</t>
  </si>
  <si>
    <t>D2</t>
  </si>
  <si>
    <t>800-500632</t>
  </si>
  <si>
    <t>800-501622-01A</t>
  </si>
  <si>
    <t>Hertel</t>
  </si>
  <si>
    <t>800-500834-01A</t>
  </si>
  <si>
    <t>H6</t>
  </si>
  <si>
    <t>Regal</t>
  </si>
  <si>
    <t>800-500834-02A</t>
  </si>
  <si>
    <t>H7</t>
  </si>
  <si>
    <t>800-500832</t>
  </si>
  <si>
    <t>4-40-2B</t>
  </si>
  <si>
    <t>800-500311</t>
  </si>
  <si>
    <t>800-500832-03A</t>
  </si>
  <si>
    <t>800-500832-05A</t>
  </si>
  <si>
    <t>800-500312</t>
  </si>
  <si>
    <t>UNION BUTTERFIELD</t>
  </si>
  <si>
    <t>800-502193-01A</t>
  </si>
  <si>
    <t>D3</t>
  </si>
  <si>
    <t>800-500924</t>
  </si>
  <si>
    <t>800-501254</t>
  </si>
  <si>
    <t>31003-000</t>
  </si>
  <si>
    <t>Balax</t>
  </si>
  <si>
    <t>800-501541</t>
  </si>
  <si>
    <t>800-500625</t>
  </si>
  <si>
    <t>800-500625-01A</t>
  </si>
  <si>
    <t>800-500891</t>
  </si>
  <si>
    <t>800-500817</t>
  </si>
  <si>
    <t>D4</t>
  </si>
  <si>
    <t>800-501542-01A</t>
  </si>
  <si>
    <t>800-500931</t>
  </si>
  <si>
    <t>800-500711</t>
  </si>
  <si>
    <t>Dormer</t>
  </si>
  <si>
    <t>800-500892-01A</t>
  </si>
  <si>
    <t>800-500892-02A</t>
  </si>
  <si>
    <t>800-500892-03A</t>
  </si>
  <si>
    <t>40077-010</t>
  </si>
  <si>
    <t>800-501616-01A</t>
  </si>
  <si>
    <t>800-500315</t>
  </si>
  <si>
    <t>800-500892</t>
  </si>
  <si>
    <t>800-501158-01</t>
  </si>
  <si>
    <t>Widia</t>
  </si>
  <si>
    <t>800-500140</t>
  </si>
  <si>
    <t>800-500324</t>
  </si>
  <si>
    <t>D5</t>
  </si>
  <si>
    <t>800-500833</t>
  </si>
  <si>
    <t>800-500713</t>
  </si>
  <si>
    <t>800-501436-01A</t>
  </si>
  <si>
    <t>800-500308</t>
  </si>
  <si>
    <t>800-501201</t>
  </si>
  <si>
    <t>800-500310</t>
  </si>
  <si>
    <t>800-501201-07A</t>
  </si>
  <si>
    <t>800-501432-01A</t>
  </si>
  <si>
    <t>800-500921</t>
  </si>
  <si>
    <t>800-500334</t>
  </si>
  <si>
    <t>800-501053</t>
  </si>
  <si>
    <t>800-307-01A</t>
  </si>
  <si>
    <t>800-500922</t>
  </si>
  <si>
    <t>M10x1.5 6H</t>
  </si>
  <si>
    <t>800-501777-01A</t>
  </si>
  <si>
    <t>R&amp;N</t>
  </si>
  <si>
    <t>DA</t>
  </si>
  <si>
    <t>800-502490-01A</t>
  </si>
  <si>
    <t>800-501727-01A</t>
  </si>
  <si>
    <t>DCT</t>
  </si>
  <si>
    <t>800-502931-19A</t>
  </si>
  <si>
    <t>MVS0120X25S030</t>
  </si>
  <si>
    <t>DP1020</t>
  </si>
  <si>
    <t>Taper</t>
  </si>
  <si>
    <t>800-502931-11A</t>
  </si>
  <si>
    <t>MVS0130X12S030</t>
  </si>
  <si>
    <t>800-502931-16A</t>
  </si>
  <si>
    <t>MVS0150X30S030</t>
  </si>
  <si>
    <t>800-502931-17A</t>
  </si>
  <si>
    <t>MVS0180X25S030</t>
  </si>
  <si>
    <t>800-502931-18A</t>
  </si>
  <si>
    <t>MVS0220X12S030</t>
  </si>
  <si>
    <t>800-502931-20A</t>
  </si>
  <si>
    <t>MVS0220X20S030</t>
  </si>
  <si>
    <t>800-502931-08A</t>
  </si>
  <si>
    <t>MVS0240X12S030</t>
  </si>
  <si>
    <t>800-502931-03A</t>
  </si>
  <si>
    <t>MVS0257X02S030</t>
  </si>
  <si>
    <t>Jobber</t>
  </si>
  <si>
    <t>800-502931-06A</t>
  </si>
  <si>
    <t>MVS0257X07S030</t>
  </si>
  <si>
    <t>800-502931-10A</t>
  </si>
  <si>
    <t>MVS0280X07S030</t>
  </si>
  <si>
    <t>800-502931-04A</t>
  </si>
  <si>
    <t>MVS0280X02S030</t>
  </si>
  <si>
    <t>800-502931-12A</t>
  </si>
  <si>
    <t>MVS0318X03S060</t>
  </si>
  <si>
    <t>800-502931-09A</t>
  </si>
  <si>
    <t>MVS0318X15S060</t>
  </si>
  <si>
    <t>800-502931-13A</t>
  </si>
  <si>
    <t>MVS0380X03S060</t>
  </si>
  <si>
    <t>800-502931-05A</t>
  </si>
  <si>
    <t>MVS0400X15S060</t>
  </si>
  <si>
    <t>800-502931-07A</t>
  </si>
  <si>
    <t>MVS0410X05S060</t>
  </si>
  <si>
    <t>800-502931-02A</t>
  </si>
  <si>
    <t>MVS0410X03S060</t>
  </si>
  <si>
    <t>800-502932-07A</t>
  </si>
  <si>
    <t>MVS0516X15S060</t>
  </si>
  <si>
    <t>800-502932-05A</t>
  </si>
  <si>
    <t>MVS0520X03S060</t>
  </si>
  <si>
    <t>800-502932-06A</t>
  </si>
  <si>
    <t>MVS0520X15S060</t>
  </si>
  <si>
    <t>800-502932-01A</t>
  </si>
  <si>
    <t>MVS0580X10S060</t>
  </si>
  <si>
    <t>800-502932-03A</t>
  </si>
  <si>
    <t>MVS0580X15S060</t>
  </si>
  <si>
    <t>800-502932-02A</t>
  </si>
  <si>
    <t>MVS0580X20S060</t>
  </si>
  <si>
    <t>800-502933-02A</t>
  </si>
  <si>
    <t>MVS0610X02S080PL</t>
  </si>
  <si>
    <t>800-502934-03A</t>
  </si>
  <si>
    <t>MVS0635X10S080</t>
  </si>
  <si>
    <t>800-502934-04A</t>
  </si>
  <si>
    <t>MVS0635X15S080</t>
  </si>
  <si>
    <t>800-502934-05A</t>
  </si>
  <si>
    <t>MVS0650X05S080</t>
  </si>
  <si>
    <t xml:space="preserve">MVS0660X05S080 </t>
  </si>
  <si>
    <t>800-502935-02A</t>
  </si>
  <si>
    <t>MVS0843X08S100</t>
  </si>
  <si>
    <t>800-502935-01A</t>
  </si>
  <si>
    <t xml:space="preserve">MVS0843X10S100 </t>
  </si>
  <si>
    <t>DS</t>
  </si>
  <si>
    <t>800-501506-01A</t>
  </si>
  <si>
    <t>#80</t>
  </si>
  <si>
    <t>Stub</t>
  </si>
  <si>
    <t>800-501927-01A</t>
  </si>
  <si>
    <t>#79</t>
  </si>
  <si>
    <t>800-501307-02A</t>
  </si>
  <si>
    <t>#78</t>
  </si>
  <si>
    <t>800-501865-01A</t>
  </si>
  <si>
    <t>#77</t>
  </si>
  <si>
    <t>800-501895-01A</t>
  </si>
  <si>
    <t>.50MM</t>
  </si>
  <si>
    <t>800-501896-01A</t>
  </si>
  <si>
    <t>#76</t>
  </si>
  <si>
    <t>800-501897-01A</t>
  </si>
  <si>
    <t>#75</t>
  </si>
  <si>
    <t>800-500281-01</t>
  </si>
  <si>
    <t>#74</t>
  </si>
  <si>
    <t>800-501832-01A</t>
  </si>
  <si>
    <t>.60MM</t>
  </si>
  <si>
    <t>800-500280</t>
  </si>
  <si>
    <t>#73</t>
  </si>
  <si>
    <t>800-500279</t>
  </si>
  <si>
    <t>#72</t>
  </si>
  <si>
    <t>800-501928-01A</t>
  </si>
  <si>
    <t>#71</t>
  </si>
  <si>
    <t>800-501342-01A</t>
  </si>
  <si>
    <t>800-500277</t>
  </si>
  <si>
    <t>#70</t>
  </si>
  <si>
    <t>800-501798-01A</t>
  </si>
  <si>
    <t>#69</t>
  </si>
  <si>
    <t>800-500275</t>
  </si>
  <si>
    <t>#68</t>
  </si>
  <si>
    <t>800-500251</t>
  </si>
  <si>
    <t>1/32</t>
  </si>
  <si>
    <t>800-501707-01A</t>
  </si>
  <si>
    <t>.80MM</t>
  </si>
  <si>
    <t>800-500274</t>
  </si>
  <si>
    <t>#67</t>
  </si>
  <si>
    <t>800-500273</t>
  </si>
  <si>
    <t>#66</t>
  </si>
  <si>
    <t>800-500272</t>
  </si>
  <si>
    <t>#65</t>
  </si>
  <si>
    <t>800-501343-01A</t>
  </si>
  <si>
    <t>.90MM</t>
  </si>
  <si>
    <t>800-500281-04</t>
  </si>
  <si>
    <t>#63</t>
  </si>
  <si>
    <t>800-500270-01</t>
  </si>
  <si>
    <t>#62</t>
  </si>
  <si>
    <t>800-501154-01</t>
  </si>
  <si>
    <t>#61</t>
  </si>
  <si>
    <t>800-500270</t>
  </si>
  <si>
    <t>#60</t>
  </si>
  <si>
    <t>800-501154</t>
  </si>
  <si>
    <t>#59</t>
  </si>
  <si>
    <t>800-500264-01</t>
  </si>
  <si>
    <t>#58</t>
  </si>
  <si>
    <t>800-500281-05</t>
  </si>
  <si>
    <t>#57</t>
  </si>
  <si>
    <t>800-500269</t>
  </si>
  <si>
    <t>#56</t>
  </si>
  <si>
    <t>800-500254</t>
  </si>
  <si>
    <t>3/64</t>
  </si>
  <si>
    <t>800-501924-01A</t>
  </si>
  <si>
    <t>1.25MM</t>
  </si>
  <si>
    <t>800-501923-01a</t>
  </si>
  <si>
    <t>1.3MM</t>
  </si>
  <si>
    <t>800-500268</t>
  </si>
  <si>
    <t>#55</t>
  </si>
  <si>
    <t>800-500970</t>
  </si>
  <si>
    <t>#54</t>
  </si>
  <si>
    <t>800-501130</t>
  </si>
  <si>
    <t>1.45MM</t>
  </si>
  <si>
    <t>800-500267</t>
  </si>
  <si>
    <t>#53</t>
  </si>
  <si>
    <t>800-501390-01A</t>
  </si>
  <si>
    <t>1.55MM</t>
  </si>
  <si>
    <t>800-500250</t>
  </si>
  <si>
    <t>800-500266</t>
  </si>
  <si>
    <t>#52</t>
  </si>
  <si>
    <t>800-501391-01A</t>
  </si>
  <si>
    <t>1.65MM</t>
  </si>
  <si>
    <t>800-500266-05</t>
  </si>
  <si>
    <t>#51</t>
  </si>
  <si>
    <t>800-501462-01</t>
  </si>
  <si>
    <t>800-500265</t>
  </si>
  <si>
    <t>#50</t>
  </si>
  <si>
    <t>800-500266-04A</t>
  </si>
  <si>
    <t>#49</t>
  </si>
  <si>
    <t>800-500263</t>
  </si>
  <si>
    <t>#48</t>
  </si>
  <si>
    <t>800-500262</t>
  </si>
  <si>
    <t>#47</t>
  </si>
  <si>
    <t>800-500261</t>
  </si>
  <si>
    <t>#46</t>
  </si>
  <si>
    <t>800-500266-03A</t>
  </si>
  <si>
    <t>#45</t>
  </si>
  <si>
    <t>800-500266-02</t>
  </si>
  <si>
    <t>#44</t>
  </si>
  <si>
    <t>800-500266-01A</t>
  </si>
  <si>
    <t>#43</t>
  </si>
  <si>
    <t>800-500260</t>
  </si>
  <si>
    <t>#42</t>
  </si>
  <si>
    <t>800-500259</t>
  </si>
  <si>
    <t>#41</t>
  </si>
  <si>
    <t>800-500253-07A</t>
  </si>
  <si>
    <t>#40</t>
  </si>
  <si>
    <t>800-500258</t>
  </si>
  <si>
    <t>#39</t>
  </si>
  <si>
    <t>800-500253-05</t>
  </si>
  <si>
    <t>#37</t>
  </si>
  <si>
    <t>800-500257</t>
  </si>
  <si>
    <t>#36</t>
  </si>
  <si>
    <t>800-500276</t>
  </si>
  <si>
    <t>#35</t>
  </si>
  <si>
    <t>800-500253-02A</t>
  </si>
  <si>
    <t>#33</t>
  </si>
  <si>
    <t>800-500253-01A</t>
  </si>
  <si>
    <t>#32</t>
  </si>
  <si>
    <t>800-501856-01A</t>
  </si>
  <si>
    <t>GUH9007300030000</t>
  </si>
  <si>
    <t>3MM</t>
  </si>
  <si>
    <t>DJ</t>
  </si>
  <si>
    <t>800-501857-01A</t>
  </si>
  <si>
    <t>GUH9007320030000</t>
  </si>
  <si>
    <t>800-500256</t>
  </si>
  <si>
    <t>#31</t>
  </si>
  <si>
    <t>800-501397-01A</t>
  </si>
  <si>
    <t>3.1MM</t>
  </si>
  <si>
    <t>800-501858-01A</t>
  </si>
  <si>
    <t>1/8</t>
  </si>
  <si>
    <t>800-500252</t>
  </si>
  <si>
    <t>800-501060</t>
  </si>
  <si>
    <t>3.2MM</t>
  </si>
  <si>
    <t>800-500255</t>
  </si>
  <si>
    <t>#30</t>
  </si>
  <si>
    <t>800-501398-01A</t>
  </si>
  <si>
    <t>3.3MM</t>
  </si>
  <si>
    <t>800-501399-01A</t>
  </si>
  <si>
    <t>3.4MM</t>
  </si>
  <si>
    <t>800-500253-09</t>
  </si>
  <si>
    <t>#29</t>
  </si>
  <si>
    <t>800-500972</t>
  </si>
  <si>
    <t>#28</t>
  </si>
  <si>
    <t>800-501680-01A</t>
  </si>
  <si>
    <t>3.6MM</t>
  </si>
  <si>
    <t>800-500971</t>
  </si>
  <si>
    <t>#27</t>
  </si>
  <si>
    <t>800-501679-01A</t>
  </si>
  <si>
    <t>#26</t>
  </si>
  <si>
    <t>800-501678-01A</t>
  </si>
  <si>
    <t>#25</t>
  </si>
  <si>
    <t>800-501708-01A</t>
  </si>
  <si>
    <t>GUH9026010039700</t>
  </si>
  <si>
    <t>5/32</t>
  </si>
  <si>
    <t>800-502191-01A</t>
  </si>
  <si>
    <t>GUH9026010039900</t>
  </si>
  <si>
    <t>#22</t>
  </si>
  <si>
    <t>800-501767-01A</t>
  </si>
  <si>
    <t>800-502192-01A</t>
  </si>
  <si>
    <t>GUH9026010040400</t>
  </si>
  <si>
    <t>#21</t>
  </si>
  <si>
    <t>800-500253-08A</t>
  </si>
  <si>
    <t>800-501402-01A</t>
  </si>
  <si>
    <t>#16</t>
  </si>
  <si>
    <t>800-500253-10A</t>
  </si>
  <si>
    <t>800-501461-01A</t>
  </si>
  <si>
    <t>#12</t>
  </si>
  <si>
    <t>800-501792-01A</t>
  </si>
  <si>
    <t>#11</t>
  </si>
  <si>
    <t>800-500695</t>
  </si>
  <si>
    <t>6.3MM</t>
  </si>
  <si>
    <t>800-501888-01A</t>
  </si>
  <si>
    <t>800-501532-01A</t>
  </si>
  <si>
    <t>800-500363</t>
  </si>
  <si>
    <t>ptd018660</t>
  </si>
  <si>
    <t>800-500827</t>
  </si>
  <si>
    <t>ptd041860</t>
  </si>
  <si>
    <t>800-500703</t>
  </si>
  <si>
    <t>ptd018659</t>
  </si>
  <si>
    <t>800-500586</t>
  </si>
  <si>
    <t>ptd041859</t>
  </si>
  <si>
    <t>800-500597</t>
  </si>
  <si>
    <t>ptd018658</t>
  </si>
  <si>
    <t>800-500497</t>
  </si>
  <si>
    <t>ptd041858</t>
  </si>
  <si>
    <t>800-500399</t>
  </si>
  <si>
    <t>ptd018657</t>
  </si>
  <si>
    <t>800-500393</t>
  </si>
  <si>
    <t>ptd041857</t>
  </si>
  <si>
    <t>800-500365</t>
  </si>
  <si>
    <t>ptd018656</t>
  </si>
  <si>
    <t>800-500367</t>
  </si>
  <si>
    <t>ptd041856</t>
  </si>
  <si>
    <t>DT</t>
  </si>
  <si>
    <t>800-502236-01A</t>
  </si>
  <si>
    <t>Guhring</t>
  </si>
  <si>
    <t>800-500398</t>
  </si>
  <si>
    <t>ptd018655</t>
  </si>
  <si>
    <t>800-500392</t>
  </si>
  <si>
    <t>ptd041855</t>
  </si>
  <si>
    <t>800-500397</t>
  </si>
  <si>
    <t>ptd018654</t>
  </si>
  <si>
    <t>800-500391</t>
  </si>
  <si>
    <t>ptd041854</t>
  </si>
  <si>
    <t>800-500396</t>
  </si>
  <si>
    <t>ptd018653</t>
  </si>
  <si>
    <t>800-500394</t>
  </si>
  <si>
    <t>ptd041853</t>
  </si>
  <si>
    <t>800-500565</t>
  </si>
  <si>
    <t>ptd040804</t>
  </si>
  <si>
    <t>800-500578</t>
  </si>
  <si>
    <t>800-500364</t>
  </si>
  <si>
    <t>ptd018652</t>
  </si>
  <si>
    <t>800-500395</t>
  </si>
  <si>
    <t>ptd041852</t>
  </si>
  <si>
    <t>800-500366</t>
  </si>
  <si>
    <t>ptd018651</t>
  </si>
  <si>
    <t>800-500390</t>
  </si>
  <si>
    <t>ptd041851</t>
  </si>
  <si>
    <t>800-500619</t>
  </si>
  <si>
    <t>ptd018650</t>
  </si>
  <si>
    <t>800-500612</t>
  </si>
  <si>
    <t>ptd041850</t>
  </si>
  <si>
    <t>800-500669</t>
  </si>
  <si>
    <t>ptd018649</t>
  </si>
  <si>
    <t>800-500574</t>
  </si>
  <si>
    <t>ptd041849</t>
  </si>
  <si>
    <t>800-500702</t>
  </si>
  <si>
    <t>ptd018648</t>
  </si>
  <si>
    <t>800-500705</t>
  </si>
  <si>
    <t>ptd041848</t>
  </si>
  <si>
    <t>800-500569</t>
  </si>
  <si>
    <t>ptd040805</t>
  </si>
  <si>
    <t>800-500560</t>
  </si>
  <si>
    <t>800-500642</t>
  </si>
  <si>
    <t>ptd018647</t>
  </si>
  <si>
    <t>800-500562</t>
  </si>
  <si>
    <t>ptd041847</t>
  </si>
  <si>
    <t>800-500968</t>
  </si>
  <si>
    <t>ptd018646</t>
  </si>
  <si>
    <t>800-500639</t>
  </si>
  <si>
    <t>ptd041846</t>
  </si>
  <si>
    <t>800-500596</t>
  </si>
  <si>
    <t>ptd018645</t>
  </si>
  <si>
    <t>800-500905</t>
  </si>
  <si>
    <t>ptd041845</t>
  </si>
  <si>
    <t>800-500427</t>
  </si>
  <si>
    <t>ptd018644</t>
  </si>
  <si>
    <t>800-500430</t>
  </si>
  <si>
    <t>ptd041844</t>
  </si>
  <si>
    <t>800-500641</t>
  </si>
  <si>
    <t>ptd018643</t>
  </si>
  <si>
    <t>800-500904</t>
  </si>
  <si>
    <t>ptd041843</t>
  </si>
  <si>
    <t>800-500545</t>
  </si>
  <si>
    <t>ptd018642</t>
  </si>
  <si>
    <t>800-500546</t>
  </si>
  <si>
    <t>ptd041842</t>
  </si>
  <si>
    <t>800-500570</t>
  </si>
  <si>
    <t>ptd040806</t>
  </si>
  <si>
    <t>800-500561</t>
  </si>
  <si>
    <t>800-500618</t>
  </si>
  <si>
    <t>ptd018641</t>
  </si>
  <si>
    <t>800-500429</t>
  </si>
  <si>
    <t>ptd041841</t>
  </si>
  <si>
    <t>800-500627</t>
  </si>
  <si>
    <t>800-500598</t>
  </si>
  <si>
    <t>ptd018640</t>
  </si>
  <si>
    <t>800-500611</t>
  </si>
  <si>
    <t>ptd041839</t>
  </si>
  <si>
    <t>800-500599</t>
  </si>
  <si>
    <t>ptd018639</t>
  </si>
  <si>
    <t>800-500558</t>
  </si>
  <si>
    <t>ptd018638</t>
  </si>
  <si>
    <t>#38</t>
  </si>
  <si>
    <t>800-500567</t>
  </si>
  <si>
    <t>ptd041838</t>
  </si>
  <si>
    <t>800-500600</t>
  </si>
  <si>
    <t>ptd018637</t>
  </si>
  <si>
    <t>800-500628</t>
  </si>
  <si>
    <t>ptd041837</t>
  </si>
  <si>
    <t>800-500910</t>
  </si>
  <si>
    <t>ptd018636</t>
  </si>
  <si>
    <t>800-500629</t>
  </si>
  <si>
    <t>ptd041836</t>
  </si>
  <si>
    <t>800-500613</t>
  </si>
  <si>
    <t>ptd040807</t>
  </si>
  <si>
    <t>800-501153-02</t>
  </si>
  <si>
    <t>Precision</t>
  </si>
  <si>
    <t xml:space="preserve"># 51035 </t>
  </si>
  <si>
    <t>800-500646</t>
  </si>
  <si>
    <t>ptd018635</t>
  </si>
  <si>
    <t>800-500650</t>
  </si>
  <si>
    <t>800-500853</t>
  </si>
  <si>
    <t>ptd018634</t>
  </si>
  <si>
    <t>#34</t>
  </si>
  <si>
    <t>800-500706</t>
  </si>
  <si>
    <t>ptd041834</t>
  </si>
  <si>
    <t>800-500754</t>
  </si>
  <si>
    <t>ptd018633</t>
  </si>
  <si>
    <t>800-500757</t>
  </si>
  <si>
    <t>ptd041833</t>
  </si>
  <si>
    <t>800-500823</t>
  </si>
  <si>
    <t>ptd018632</t>
  </si>
  <si>
    <t>800-500651</t>
  </si>
  <si>
    <t>ptd041832</t>
  </si>
  <si>
    <t>800-500559</t>
  </si>
  <si>
    <t>ptd018631</t>
  </si>
  <si>
    <t>800-500368</t>
  </si>
  <si>
    <t>ptd040808</t>
  </si>
  <si>
    <t>800-500579</t>
  </si>
  <si>
    <t>800-500788</t>
  </si>
  <si>
    <t>ptd018630</t>
  </si>
  <si>
    <t>800-500610</t>
  </si>
  <si>
    <t>ptd041830</t>
  </si>
  <si>
    <t>800-500617</t>
  </si>
  <si>
    <t>ptd018629</t>
  </si>
  <si>
    <t>800-500428</t>
  </si>
  <si>
    <t>ptd041829</t>
  </si>
  <si>
    <t>800-500752</t>
  </si>
  <si>
    <t>ptd018628</t>
  </si>
  <si>
    <t>800-500756</t>
  </si>
  <si>
    <t>ptd041828</t>
  </si>
  <si>
    <t>800-500492</t>
  </si>
  <si>
    <t>ptd040809</t>
  </si>
  <si>
    <t>800-500976</t>
  </si>
  <si>
    <t>800-500704</t>
  </si>
  <si>
    <t>ptd018627</t>
  </si>
  <si>
    <t>800-500707</t>
  </si>
  <si>
    <t>ptd041827</t>
  </si>
  <si>
    <t>800-500616</t>
  </si>
  <si>
    <t>ptd018626</t>
  </si>
  <si>
    <t>800-500708</t>
  </si>
  <si>
    <t>ptd041826</t>
  </si>
  <si>
    <t>800-500671</t>
  </si>
  <si>
    <t>ptd018625</t>
  </si>
  <si>
    <t>800-500563</t>
  </si>
  <si>
    <t>ptd041825</t>
  </si>
  <si>
    <t>800-500840</t>
  </si>
  <si>
    <t>ptd018624</t>
  </si>
  <si>
    <t>#24</t>
  </si>
  <si>
    <t>800-500674</t>
  </si>
  <si>
    <t>ptd041824</t>
  </si>
  <si>
    <t>800-500670</t>
  </si>
  <si>
    <t>ptd018623</t>
  </si>
  <si>
    <t>#23</t>
  </si>
  <si>
    <t>800-500673</t>
  </si>
  <si>
    <t>ptd041823</t>
  </si>
  <si>
    <t>800-500566</t>
  </si>
  <si>
    <t>ptd040810</t>
  </si>
  <si>
    <t>800-500753</t>
  </si>
  <si>
    <t>800-500499</t>
  </si>
  <si>
    <t>ptd018622</t>
  </si>
  <si>
    <t>800-500495</t>
  </si>
  <si>
    <t>ptd041822</t>
  </si>
  <si>
    <t>800-500498</t>
  </si>
  <si>
    <t>ptd018621</t>
  </si>
  <si>
    <t>800-500387</t>
  </si>
  <si>
    <t>ptd041821</t>
  </si>
  <si>
    <t>800-500908</t>
  </si>
  <si>
    <t>ptd018620</t>
  </si>
  <si>
    <t>#20</t>
  </si>
  <si>
    <t>800-500389</t>
  </si>
  <si>
    <t>ptd041820</t>
  </si>
  <si>
    <t>800-500589</t>
  </si>
  <si>
    <t>#19</t>
  </si>
  <si>
    <t>800-500603</t>
  </si>
  <si>
    <t>ptd018619</t>
  </si>
  <si>
    <t>800-500647</t>
  </si>
  <si>
    <t>ptd018618</t>
  </si>
  <si>
    <t>#18</t>
  </si>
  <si>
    <t>800-500623</t>
  </si>
  <si>
    <t>ptd041818</t>
  </si>
  <si>
    <t>800-500590</t>
  </si>
  <si>
    <t>ptd040811</t>
  </si>
  <si>
    <t>800-500977</t>
  </si>
  <si>
    <t>800-500837</t>
  </si>
  <si>
    <t>ptd018617</t>
  </si>
  <si>
    <t>#17</t>
  </si>
  <si>
    <t>800-500652</t>
  </si>
  <si>
    <t>ptd041817</t>
  </si>
  <si>
    <t>800-500676</t>
  </si>
  <si>
    <t>ptd041816</t>
  </si>
  <si>
    <t>800-500852</t>
  </si>
  <si>
    <t>800-500851</t>
  </si>
  <si>
    <t>ptd018615</t>
  </si>
  <si>
    <t>#15</t>
  </si>
  <si>
    <t>800-500388</t>
  </si>
  <si>
    <t>ptd041815</t>
  </si>
  <si>
    <t>800-500850</t>
  </si>
  <si>
    <t>ptd018614</t>
  </si>
  <si>
    <t>#14</t>
  </si>
  <si>
    <t>800-500813</t>
  </si>
  <si>
    <t>ptd041814</t>
  </si>
  <si>
    <t>800-500849</t>
  </si>
  <si>
    <t>ptd018613</t>
  </si>
  <si>
    <t>#13</t>
  </si>
  <si>
    <t>800-500638</t>
  </si>
  <si>
    <t>ptd041813</t>
  </si>
  <si>
    <t>800-500591</t>
  </si>
  <si>
    <t>ptd040812</t>
  </si>
  <si>
    <t>800-500854</t>
  </si>
  <si>
    <t>800-500838</t>
  </si>
  <si>
    <t>ptd018612</t>
  </si>
  <si>
    <t>800-500588</t>
  </si>
  <si>
    <t>ptd041812</t>
  </si>
  <si>
    <t>800-500848</t>
  </si>
  <si>
    <t>ptd018611</t>
  </si>
  <si>
    <t>800-500587</t>
  </si>
  <si>
    <t>ptd041811</t>
  </si>
  <si>
    <t>800-500847</t>
  </si>
  <si>
    <t>ptd018610</t>
  </si>
  <si>
    <t>#10</t>
  </si>
  <si>
    <t>800-500789</t>
  </si>
  <si>
    <t>ptd041810</t>
  </si>
  <si>
    <t>800-500672</t>
  </si>
  <si>
    <t>ptd018609</t>
  </si>
  <si>
    <t>#9</t>
  </si>
  <si>
    <t>800-500564</t>
  </si>
  <si>
    <t>ptd041809</t>
  </si>
  <si>
    <t>800-500825</t>
  </si>
  <si>
    <t>ptd018608</t>
  </si>
  <si>
    <t>#8</t>
  </si>
  <si>
    <t>800-500386</t>
  </si>
  <si>
    <t>ptd041808</t>
  </si>
  <si>
    <t>800-500602</t>
  </si>
  <si>
    <t>ptd018607</t>
  </si>
  <si>
    <t>#7</t>
  </si>
  <si>
    <t>800-500622</t>
  </si>
  <si>
    <t>ptd041807</t>
  </si>
  <si>
    <t>800-500592</t>
  </si>
  <si>
    <t>ptd040813</t>
  </si>
  <si>
    <t>13/64</t>
  </si>
  <si>
    <t>800-500978</t>
  </si>
  <si>
    <t>800-500846</t>
  </si>
  <si>
    <t>ptd018606</t>
  </si>
  <si>
    <t>#6</t>
  </si>
  <si>
    <t>800-500814</t>
  </si>
  <si>
    <t>ptd041806</t>
  </si>
  <si>
    <t>800-500845</t>
  </si>
  <si>
    <t>ptd018605</t>
  </si>
  <si>
    <t>#5</t>
  </si>
  <si>
    <t>800-500812</t>
  </si>
  <si>
    <t>ptd041805</t>
  </si>
  <si>
    <t>800-500601</t>
  </si>
  <si>
    <t>ptd018604</t>
  </si>
  <si>
    <t>#4</t>
  </si>
  <si>
    <t>800-500621</t>
  </si>
  <si>
    <t>ptd041804</t>
  </si>
  <si>
    <t>800-500787</t>
  </si>
  <si>
    <t>ptd018603</t>
  </si>
  <si>
    <t>#3</t>
  </si>
  <si>
    <t>800-500675</t>
  </si>
  <si>
    <t>ptd041803</t>
  </si>
  <si>
    <t>800-500677</t>
  </si>
  <si>
    <t>ptd040814</t>
  </si>
  <si>
    <t>800-501153-01</t>
  </si>
  <si>
    <t>800-500824</t>
  </si>
  <si>
    <t>ptd018602</t>
  </si>
  <si>
    <t>#2</t>
  </si>
  <si>
    <t>800-500811</t>
  </si>
  <si>
    <t>ptd041802</t>
  </si>
  <si>
    <t>800-500909</t>
  </si>
  <si>
    <t>ptd018601</t>
  </si>
  <si>
    <t>#1</t>
  </si>
  <si>
    <t>800-500810</t>
  </si>
  <si>
    <t>ptd041801</t>
  </si>
  <si>
    <t>800-501277</t>
  </si>
  <si>
    <t>ptd015601</t>
  </si>
  <si>
    <t>800-500532</t>
  </si>
  <si>
    <t>800-500593</t>
  </si>
  <si>
    <t>ptd040815</t>
  </si>
  <si>
    <t>15/64</t>
  </si>
  <si>
    <t>800-500648</t>
  </si>
  <si>
    <t>800-501034</t>
  </si>
  <si>
    <t>ptd015602</t>
  </si>
  <si>
    <t>800-500531</t>
  </si>
  <si>
    <t>ptd042802</t>
  </si>
  <si>
    <t>800-501041</t>
  </si>
  <si>
    <t>ptd015603</t>
  </si>
  <si>
    <t>800-500530</t>
  </si>
  <si>
    <t>ptd042803</t>
  </si>
  <si>
    <t>800-500700</t>
  </si>
  <si>
    <t>ptd015604</t>
  </si>
  <si>
    <t>800-500790</t>
  </si>
  <si>
    <t>ptd042804</t>
  </si>
  <si>
    <t>800-500640</t>
  </si>
  <si>
    <t>ptd015605</t>
  </si>
  <si>
    <t>800-500614</t>
  </si>
  <si>
    <t>ptd040816</t>
  </si>
  <si>
    <t>800-500637</t>
  </si>
  <si>
    <t>ptd042805</t>
  </si>
  <si>
    <t>800-500620</t>
  </si>
  <si>
    <t>800-501042</t>
  </si>
  <si>
    <t>ptd015606</t>
  </si>
  <si>
    <t>800-500630</t>
  </si>
  <si>
    <t>ptd042806</t>
  </si>
  <si>
    <t>800-500755</t>
  </si>
  <si>
    <t>ptd015607</t>
  </si>
  <si>
    <t>800-500758</t>
  </si>
  <si>
    <t>ptd042807</t>
  </si>
  <si>
    <t>800-500804</t>
  </si>
  <si>
    <t>ptd040817</t>
  </si>
  <si>
    <t>17/64</t>
  </si>
  <si>
    <t>800-500826</t>
  </si>
  <si>
    <t>800-501043</t>
  </si>
  <si>
    <t>ptd015608</t>
  </si>
  <si>
    <t>800-500791</t>
  </si>
  <si>
    <t>ptd042808</t>
  </si>
  <si>
    <t>800-500876</t>
  </si>
  <si>
    <t>ptd015609</t>
  </si>
  <si>
    <t>800-500806</t>
  </si>
  <si>
    <t>ptd042809</t>
  </si>
  <si>
    <t>800-501044</t>
  </si>
  <si>
    <t>ptd015610</t>
  </si>
  <si>
    <t>800-500792</t>
  </si>
  <si>
    <t>ptd042810</t>
  </si>
  <si>
    <t>800-500915</t>
  </si>
  <si>
    <t>ptd015611</t>
  </si>
  <si>
    <t>800-500969</t>
  </si>
  <si>
    <t>ptd042811</t>
  </si>
  <si>
    <t>800-500911</t>
  </si>
  <si>
    <t>ptd040818</t>
  </si>
  <si>
    <t>800-500855</t>
  </si>
  <si>
    <t>800-500865</t>
  </si>
  <si>
    <t>ptd015612</t>
  </si>
  <si>
    <t>800-500760</t>
  </si>
  <si>
    <t>ptd042812</t>
  </si>
  <si>
    <t>800-500866</t>
  </si>
  <si>
    <t>ptd015613</t>
  </si>
  <si>
    <t>800-500759</t>
  </si>
  <si>
    <t>ptd042813</t>
  </si>
  <si>
    <t>800-500912</t>
  </si>
  <si>
    <t>ptd040819</t>
  </si>
  <si>
    <t>19/64</t>
  </si>
  <si>
    <t>800-500900</t>
  </si>
  <si>
    <t>800-500746</t>
  </si>
  <si>
    <t>ptd015614</t>
  </si>
  <si>
    <t>800-500807</t>
  </si>
  <si>
    <t>ptd042814</t>
  </si>
  <si>
    <t>800-500863</t>
  </si>
  <si>
    <t>ptd040820</t>
  </si>
  <si>
    <t>800-500856</t>
  </si>
  <si>
    <t>800-500867</t>
  </si>
  <si>
    <t>ptd015615</t>
  </si>
  <si>
    <t>800-500808</t>
  </si>
  <si>
    <t>ptd042815</t>
  </si>
  <si>
    <t>800-500868</t>
  </si>
  <si>
    <t>ptd015616</t>
  </si>
  <si>
    <t>800-500906</t>
  </si>
  <si>
    <t>ptd042816</t>
  </si>
  <si>
    <t>800-501081</t>
  </si>
  <si>
    <t>ptd040821</t>
  </si>
  <si>
    <t>21/64</t>
  </si>
  <si>
    <t>800-501274</t>
  </si>
  <si>
    <t>800-501045</t>
  </si>
  <si>
    <t>ptd015617</t>
  </si>
  <si>
    <t>800-500793</t>
  </si>
  <si>
    <t>ptd042817</t>
  </si>
  <si>
    <t>800-500869</t>
  </si>
  <si>
    <t>ptd015618</t>
  </si>
  <si>
    <t>R</t>
  </si>
  <si>
    <t>800-500907</t>
  </si>
  <si>
    <t>ptd042818</t>
  </si>
  <si>
    <t>800-500862</t>
  </si>
  <si>
    <t>ptd040822</t>
  </si>
  <si>
    <t>800-500857</t>
  </si>
  <si>
    <t>800-500917</t>
  </si>
  <si>
    <t>ptd015619</t>
  </si>
  <si>
    <t>S</t>
  </si>
  <si>
    <t>800-500582</t>
  </si>
  <si>
    <t>ptd042819</t>
  </si>
  <si>
    <t>800-500916</t>
  </si>
  <si>
    <t>ptd015620</t>
  </si>
  <si>
    <t>800-500583</t>
  </si>
  <si>
    <t>ptd042820</t>
  </si>
  <si>
    <t>800-500864</t>
  </si>
  <si>
    <t>ptd040823</t>
  </si>
  <si>
    <t>23/64</t>
  </si>
  <si>
    <t>800-500858</t>
  </si>
  <si>
    <t>800-500870</t>
  </si>
  <si>
    <t>ptd015621</t>
  </si>
  <si>
    <t>U</t>
  </si>
  <si>
    <t>800-500877</t>
  </si>
  <si>
    <t>ptd042821</t>
  </si>
  <si>
    <t>800-500615</t>
  </si>
  <si>
    <t xml:space="preserve">ptd040824 </t>
  </si>
  <si>
    <t>800-500859</t>
  </si>
  <si>
    <t>800-500871</t>
  </si>
  <si>
    <t>ptd015622</t>
  </si>
  <si>
    <t>V</t>
  </si>
  <si>
    <t>800-500584</t>
  </si>
  <si>
    <t>ptd042822</t>
  </si>
  <si>
    <t>800-500872</t>
  </si>
  <si>
    <t>ptd015623</t>
  </si>
  <si>
    <t>W</t>
  </si>
  <si>
    <t>800-500809</t>
  </si>
  <si>
    <t>ptd042823</t>
  </si>
  <si>
    <t>800-500913</t>
  </si>
  <si>
    <t>ptd040825</t>
  </si>
  <si>
    <t>25/64</t>
  </si>
  <si>
    <t>800-500860</t>
  </si>
  <si>
    <t>800-500873</t>
  </si>
  <si>
    <t>ptd015624</t>
  </si>
  <si>
    <t>800-500878</t>
  </si>
  <si>
    <t>ptd042824</t>
  </si>
  <si>
    <t>800-500874</t>
  </si>
  <si>
    <t>ptd015625</t>
  </si>
  <si>
    <t>Y</t>
  </si>
  <si>
    <t>800-500585</t>
  </si>
  <si>
    <t>ptd042825</t>
  </si>
  <si>
    <t>800-500914</t>
  </si>
  <si>
    <t>ptd040826</t>
  </si>
  <si>
    <t>13/32</t>
  </si>
  <si>
    <t>800-500901</t>
  </si>
  <si>
    <t>800-500875</t>
  </si>
  <si>
    <t>ptd015626</t>
  </si>
  <si>
    <t>Z</t>
  </si>
  <si>
    <t>800-500879</t>
  </si>
  <si>
    <t>ptd042826</t>
  </si>
  <si>
    <t>800-500805-01</t>
  </si>
  <si>
    <t>ptd040827</t>
  </si>
  <si>
    <t>27/64</t>
  </si>
  <si>
    <t>800-500234</t>
  </si>
  <si>
    <t>800-500678</t>
  </si>
  <si>
    <t>ptd040828</t>
  </si>
  <si>
    <t>800-501275</t>
  </si>
  <si>
    <t>800-500805</t>
  </si>
  <si>
    <t>ptd040829</t>
  </si>
  <si>
    <t>29/64</t>
  </si>
  <si>
    <t>800-501256</t>
  </si>
  <si>
    <t>800-500595</t>
  </si>
  <si>
    <t>ptd040830</t>
  </si>
  <si>
    <t>15/32</t>
  </si>
  <si>
    <t>800-500861</t>
  </si>
  <si>
    <t>800-500570-01</t>
  </si>
  <si>
    <t>ptd040831</t>
  </si>
  <si>
    <t>31/64</t>
  </si>
  <si>
    <t>800-501276</t>
  </si>
  <si>
    <t>800-500594</t>
  </si>
  <si>
    <t>ptd040832</t>
  </si>
  <si>
    <t>1/2</t>
  </si>
  <si>
    <t>800-500604</t>
  </si>
  <si>
    <t>800-500703-01A</t>
  </si>
  <si>
    <t>PTD018359</t>
  </si>
  <si>
    <t>800-500586-01A</t>
  </si>
  <si>
    <t>PTD041359</t>
  </si>
  <si>
    <t>800-500393-01A</t>
  </si>
  <si>
    <t>PTD041357</t>
  </si>
  <si>
    <t>800-500365-01A</t>
  </si>
  <si>
    <t>PTD018356</t>
  </si>
  <si>
    <t>800-500367-01A</t>
  </si>
  <si>
    <t>PTD041356</t>
  </si>
  <si>
    <t>800-500391-01B</t>
  </si>
  <si>
    <t>PTD041354</t>
  </si>
  <si>
    <t>800-501554-02A</t>
  </si>
  <si>
    <t>GUH9006050014500</t>
  </si>
  <si>
    <t>800-500394-01B</t>
  </si>
  <si>
    <t>PTD041353</t>
  </si>
  <si>
    <t>800-500395-01B</t>
  </si>
  <si>
    <t>PTD041352</t>
  </si>
  <si>
    <t>800-500619-02A</t>
  </si>
  <si>
    <t>PTD018350</t>
  </si>
  <si>
    <t>800-500612-01A</t>
  </si>
  <si>
    <t>PTD041350</t>
  </si>
  <si>
    <t>800-500669-01A</t>
  </si>
  <si>
    <t>PTD018349</t>
  </si>
  <si>
    <t>800-500574-01A</t>
  </si>
  <si>
    <t>PTD041349</t>
  </si>
  <si>
    <t>800-500705-01B</t>
  </si>
  <si>
    <t>PTD041348</t>
  </si>
  <si>
    <t>800-500560-01A</t>
  </si>
  <si>
    <t>PTD010305</t>
  </si>
  <si>
    <t>800-500569-01A</t>
  </si>
  <si>
    <t>PTD040305</t>
  </si>
  <si>
    <t>800-500562-01A</t>
  </si>
  <si>
    <t>PTD041347</t>
  </si>
  <si>
    <t>PTD041346</t>
  </si>
  <si>
    <t>800-500596-01A</t>
  </si>
  <si>
    <t>PTD018345</t>
  </si>
  <si>
    <t>800-500905-02A</t>
  </si>
  <si>
    <t>PTD041345</t>
  </si>
  <si>
    <t>800-502741-01A</t>
  </si>
  <si>
    <t>GUH9003360021800</t>
  </si>
  <si>
    <t>800-502205-01A</t>
  </si>
  <si>
    <t>PTD041344</t>
  </si>
  <si>
    <t>800-501512-01A</t>
  </si>
  <si>
    <t>GUH9003360022600</t>
  </si>
  <si>
    <t>800-501538-01A</t>
  </si>
  <si>
    <t>PTD018343</t>
  </si>
  <si>
    <t>800-501537-01A</t>
  </si>
  <si>
    <t>PTD041343</t>
  </si>
  <si>
    <t>800-502318-02A</t>
  </si>
  <si>
    <t>GUH9003360022000</t>
  </si>
  <si>
    <t>2.3MM</t>
  </si>
  <si>
    <t>800-502546-01A</t>
  </si>
  <si>
    <t>GUH9005010023800</t>
  </si>
  <si>
    <t>800-500570-01B</t>
  </si>
  <si>
    <t>PTD040306</t>
  </si>
  <si>
    <t>800-500618-01A</t>
  </si>
  <si>
    <t>PTD018341</t>
  </si>
  <si>
    <t>800-500429-01A</t>
  </si>
  <si>
    <t>PTD041341</t>
  </si>
  <si>
    <t>800-501555-01A</t>
  </si>
  <si>
    <t xml:space="preserve">GUH9003360025300 </t>
  </si>
  <si>
    <t>800-500599-01A</t>
  </si>
  <si>
    <t>PTD018339</t>
  </si>
  <si>
    <t>800-500611-01A</t>
  </si>
  <si>
    <t>PTD041339</t>
  </si>
  <si>
    <t>800-500567-01A</t>
  </si>
  <si>
    <t>PTD041338</t>
  </si>
  <si>
    <t>800-500600-01A</t>
  </si>
  <si>
    <t>PTD018337</t>
  </si>
  <si>
    <t>800-500628-01A</t>
  </si>
  <si>
    <t>PTD041337</t>
  </si>
  <si>
    <t>800-500646-01A</t>
  </si>
  <si>
    <t>PTD018335</t>
  </si>
  <si>
    <t>800-500650-01A</t>
  </si>
  <si>
    <t>PTD041335</t>
  </si>
  <si>
    <t>800-500754-01B</t>
  </si>
  <si>
    <t>PTD018333</t>
  </si>
  <si>
    <t>800-500823-01A</t>
  </si>
  <si>
    <t>PTD018332</t>
  </si>
  <si>
    <t>800-500651-01B</t>
  </si>
  <si>
    <t>PTD041332</t>
  </si>
  <si>
    <t>800-500568-01A</t>
  </si>
  <si>
    <t>GUH9003290030500</t>
  </si>
  <si>
    <t>800-500579-01B</t>
  </si>
  <si>
    <t>PTD010308</t>
  </si>
  <si>
    <t>800-500368-01B</t>
  </si>
  <si>
    <t>PTD040308</t>
  </si>
  <si>
    <t>800-501881-01A</t>
  </si>
  <si>
    <t>OSG61532</t>
  </si>
  <si>
    <t>800-500610-01B</t>
  </si>
  <si>
    <t>PTD041330</t>
  </si>
  <si>
    <t>800-500428-01A</t>
  </si>
  <si>
    <t>PTD041329</t>
  </si>
  <si>
    <t>800-500752-01A</t>
  </si>
  <si>
    <t>PTD018328</t>
  </si>
  <si>
    <t>800-500756-01A</t>
  </si>
  <si>
    <t>PTD041328</t>
  </si>
  <si>
    <t>800-500976-01A</t>
  </si>
  <si>
    <t>PTD01039</t>
  </si>
  <si>
    <t>800-500492-01B</t>
  </si>
  <si>
    <t>PTD040309</t>
  </si>
  <si>
    <t>800-500704-01A</t>
  </si>
  <si>
    <t>PTD018327</t>
  </si>
  <si>
    <t>800-500707-01A</t>
  </si>
  <si>
    <t>PTD041327</t>
  </si>
  <si>
    <t>800-502031-01A</t>
  </si>
  <si>
    <t>GUH9055360037300</t>
  </si>
  <si>
    <t>800-500563-01B</t>
  </si>
  <si>
    <t>PTD041325</t>
  </si>
  <si>
    <t>800-500674-01A</t>
  </si>
  <si>
    <t>GUH9003290038600</t>
  </si>
  <si>
    <t>800-500753-01B</t>
  </si>
  <si>
    <t>PTD010310</t>
  </si>
  <si>
    <t>800-500566-01B</t>
  </si>
  <si>
    <t>PTD040310</t>
  </si>
  <si>
    <t>800-501905-01A</t>
  </si>
  <si>
    <t>GUH900336003990</t>
  </si>
  <si>
    <t>800-501081-01A</t>
  </si>
  <si>
    <t>PTD041321</t>
  </si>
  <si>
    <t>800-500603-01A</t>
  </si>
  <si>
    <t>PTD018319</t>
  </si>
  <si>
    <t>800-500589-01A</t>
  </si>
  <si>
    <t>PTD041319</t>
  </si>
  <si>
    <t>800-500623-01B</t>
  </si>
  <si>
    <t>PTD041318</t>
  </si>
  <si>
    <t>800-502322-01A</t>
  </si>
  <si>
    <t>PTD010311</t>
  </si>
  <si>
    <t>800-502317-01A</t>
  </si>
  <si>
    <t>PTD040311</t>
  </si>
  <si>
    <t>800-500837-01A</t>
  </si>
  <si>
    <t>PTD018317</t>
  </si>
  <si>
    <t>800-500652-01A</t>
  </si>
  <si>
    <t>PTD041317</t>
  </si>
  <si>
    <t>800-500852-01A</t>
  </si>
  <si>
    <t>PTD018316</t>
  </si>
  <si>
    <t>800-500676-01B</t>
  </si>
  <si>
    <t>PTD041316</t>
  </si>
  <si>
    <t>800-502439-01A</t>
  </si>
  <si>
    <t>GUH9055370046200</t>
  </si>
  <si>
    <t>800-500850-01A</t>
  </si>
  <si>
    <t>PTD018314</t>
  </si>
  <si>
    <t>800-500813-01A</t>
  </si>
  <si>
    <t>PTD041314</t>
  </si>
  <si>
    <t>800-500638-01A</t>
  </si>
  <si>
    <t>PTD041313</t>
  </si>
  <si>
    <t>800-502019-01A</t>
  </si>
  <si>
    <t>PTD010312</t>
  </si>
  <si>
    <t>800-502018-01A</t>
  </si>
  <si>
    <t>PTD040312</t>
  </si>
  <si>
    <t>800-502251-01A</t>
  </si>
  <si>
    <t>GUH9055360049800</t>
  </si>
  <si>
    <t>800-500564-01B</t>
  </si>
  <si>
    <t>PTD041309</t>
  </si>
  <si>
    <t>800-500602-01B</t>
  </si>
  <si>
    <t>PTD018307</t>
  </si>
  <si>
    <t>800-500812-01B</t>
  </si>
  <si>
    <t>PTD041305</t>
  </si>
  <si>
    <t>800-500601-01A</t>
  </si>
  <si>
    <t>PTD018304</t>
  </si>
  <si>
    <t>800-500621-01A</t>
  </si>
  <si>
    <t>PTD041304</t>
  </si>
  <si>
    <t>800-500787-01A</t>
  </si>
  <si>
    <t>PTD018303</t>
  </si>
  <si>
    <t>800-500675-01A</t>
  </si>
  <si>
    <t>PTD041303</t>
  </si>
  <si>
    <t>800-501153-03A</t>
  </si>
  <si>
    <t>PTD010314</t>
  </si>
  <si>
    <t>800-500677-01A</t>
  </si>
  <si>
    <t>PTD040314</t>
  </si>
  <si>
    <t>800-502438-01A</t>
  </si>
  <si>
    <t>GUH9006180055600</t>
  </si>
  <si>
    <t>800-500824-01A</t>
  </si>
  <si>
    <t>PTD018302</t>
  </si>
  <si>
    <t>800-500811-01A</t>
  </si>
  <si>
    <t>PTD041302</t>
  </si>
  <si>
    <t>800-500909-02A</t>
  </si>
  <si>
    <t>PTD018301</t>
  </si>
  <si>
    <t>PTD052301</t>
  </si>
  <si>
    <t>800-500909-01A</t>
  </si>
  <si>
    <t>GUH9006170057900</t>
  </si>
  <si>
    <t>800-500810-01A</t>
  </si>
  <si>
    <t>PTD041301</t>
  </si>
  <si>
    <t>800-500532-01B</t>
  </si>
  <si>
    <t>PTD042301</t>
  </si>
  <si>
    <t>800-501041-01A</t>
  </si>
  <si>
    <t>PTD015303</t>
  </si>
  <si>
    <t>800-500530-01A</t>
  </si>
  <si>
    <t>PTD042303</t>
  </si>
  <si>
    <t>800-500790-01A</t>
  </si>
  <si>
    <t>PTD042304</t>
  </si>
  <si>
    <t>800-500620-01A</t>
  </si>
  <si>
    <t>PTD010316</t>
  </si>
  <si>
    <t>800-500614-01A</t>
  </si>
  <si>
    <t>PTD040316</t>
  </si>
  <si>
    <t>800-502523-02A</t>
  </si>
  <si>
    <t>PTD051316</t>
  </si>
  <si>
    <t>800-501716-01A</t>
  </si>
  <si>
    <t>PTD040317</t>
  </si>
  <si>
    <t>800-501043-01A</t>
  </si>
  <si>
    <t>PTD015308</t>
  </si>
  <si>
    <t>800-500791-01A</t>
  </si>
  <si>
    <t>PTD042308</t>
  </si>
  <si>
    <t>800-500806-01B</t>
  </si>
  <si>
    <t>PTD015309</t>
  </si>
  <si>
    <t>800-500806-01A</t>
  </si>
  <si>
    <t>PTD042309</t>
  </si>
  <si>
    <t>800-502528-01A</t>
  </si>
  <si>
    <t>GUH9006170073700</t>
  </si>
  <si>
    <t>800-500865-01A</t>
  </si>
  <si>
    <t>PTD015312</t>
  </si>
  <si>
    <t>800-500760-01A</t>
  </si>
  <si>
    <t>PTD042312</t>
  </si>
  <si>
    <t>800-500746-01A</t>
  </si>
  <si>
    <t>GUH9006170076700</t>
  </si>
  <si>
    <t>800-502524-03A</t>
  </si>
  <si>
    <t>710 Q</t>
  </si>
  <si>
    <t>800-502524-02A</t>
  </si>
  <si>
    <t>GUH9006170084300</t>
  </si>
  <si>
    <t>800-501045-01A</t>
  </si>
  <si>
    <t>PTD015317</t>
  </si>
  <si>
    <t>800-500793-01A</t>
  </si>
  <si>
    <t>PTD042317</t>
  </si>
  <si>
    <t>800-500858-01A</t>
  </si>
  <si>
    <t>PTD010323</t>
  </si>
  <si>
    <t>800-500864-02A</t>
  </si>
  <si>
    <t>PTD040323</t>
  </si>
  <si>
    <t>800-500877-01A</t>
  </si>
  <si>
    <t>PTD042321</t>
  </si>
  <si>
    <t>800-501531-01A</t>
  </si>
  <si>
    <t>PTD040328</t>
  </si>
  <si>
    <t>DO</t>
  </si>
  <si>
    <t>800-502585-02A</t>
  </si>
  <si>
    <t>23907-C3</t>
  </si>
  <si>
    <t>800-502585-03A</t>
  </si>
  <si>
    <t>800-502585-05A</t>
  </si>
  <si>
    <t>16406-C3</t>
  </si>
  <si>
    <t>800-501431-01A</t>
  </si>
  <si>
    <t>86-1115</t>
  </si>
  <si>
    <t>INTERNAL</t>
  </si>
  <si>
    <t>800-501801-01A</t>
  </si>
  <si>
    <t>86-1115-C</t>
  </si>
  <si>
    <t>EM</t>
  </si>
  <si>
    <t>800-501318-04A</t>
  </si>
  <si>
    <t>800-501318-03A</t>
  </si>
  <si>
    <t>800-501204-01A</t>
  </si>
  <si>
    <t>800-501204-02A</t>
  </si>
  <si>
    <t>800-501204</t>
  </si>
  <si>
    <t>800-501659-02A</t>
  </si>
  <si>
    <t>800-501659-01A</t>
  </si>
  <si>
    <t>800-501183</t>
  </si>
  <si>
    <t>800-500301</t>
  </si>
  <si>
    <t>800-500664-07A</t>
  </si>
  <si>
    <t>18X REACH</t>
  </si>
  <si>
    <t>800-501162-01</t>
  </si>
  <si>
    <t>14010-C3</t>
  </si>
  <si>
    <t>800-501266</t>
  </si>
  <si>
    <t>73010-C3</t>
  </si>
  <si>
    <t>800-501162</t>
  </si>
  <si>
    <t>800-500664-01A</t>
  </si>
  <si>
    <t>8X REACH</t>
  </si>
  <si>
    <t>800-502106-01A</t>
  </si>
  <si>
    <t>Accupro</t>
  </si>
  <si>
    <t>800-502529-01A</t>
  </si>
  <si>
    <t>800-501023-02A</t>
  </si>
  <si>
    <t>13615-C3</t>
  </si>
  <si>
    <t>10X REACH</t>
  </si>
  <si>
    <t>800-501023</t>
  </si>
  <si>
    <t>800-501023-01A</t>
  </si>
  <si>
    <t>25X REACH</t>
  </si>
  <si>
    <t>800-500302</t>
  </si>
  <si>
    <t>800-500303</t>
  </si>
  <si>
    <t>800-500664-02A</t>
  </si>
  <si>
    <t>800-502745-01A</t>
  </si>
  <si>
    <t>800-502746-01A</t>
  </si>
  <si>
    <t>800-502747-01A</t>
  </si>
  <si>
    <t>800-500304</t>
  </si>
  <si>
    <t>800-501064</t>
  </si>
  <si>
    <t>800-501388-01A</t>
  </si>
  <si>
    <t>13625-C3</t>
  </si>
  <si>
    <t>800-501388-02A</t>
  </si>
  <si>
    <t>38025-C3</t>
  </si>
  <si>
    <t>800-500663-01A</t>
  </si>
  <si>
    <t>977331-C3</t>
  </si>
  <si>
    <t>800-500663</t>
  </si>
  <si>
    <t>800-501032</t>
  </si>
  <si>
    <t>73031-C3</t>
  </si>
  <si>
    <t>800-502403-01A</t>
  </si>
  <si>
    <t>53331-C6</t>
  </si>
  <si>
    <t>800-500289</t>
  </si>
  <si>
    <t>800-501683-01A</t>
  </si>
  <si>
    <t>15X REACH</t>
  </si>
  <si>
    <t>800-502374-01A</t>
  </si>
  <si>
    <t>800-502736-02A</t>
  </si>
  <si>
    <t>33640-C3</t>
  </si>
  <si>
    <t>800-502736-03A</t>
  </si>
  <si>
    <t>800-500295</t>
  </si>
  <si>
    <t>800-500664</t>
  </si>
  <si>
    <t>800-500544</t>
  </si>
  <si>
    <t>800-501954-01A</t>
  </si>
  <si>
    <t>800-500664-06A</t>
  </si>
  <si>
    <t>57847-C6</t>
  </si>
  <si>
    <t>800-501701-01A</t>
  </si>
  <si>
    <t>12750-C3</t>
  </si>
  <si>
    <t>800-501702-04A</t>
  </si>
  <si>
    <t>973762-C6</t>
  </si>
  <si>
    <t>800-500665</t>
  </si>
  <si>
    <t>16X REACH</t>
  </si>
  <si>
    <t>800-501702-01A</t>
  </si>
  <si>
    <t>800-500286</t>
  </si>
  <si>
    <t>800-500709</t>
  </si>
  <si>
    <t>800-500709-01A</t>
  </si>
  <si>
    <t>TA</t>
  </si>
  <si>
    <t>800-501775-01A</t>
  </si>
  <si>
    <t>TC</t>
  </si>
  <si>
    <t>800-501702-07A</t>
  </si>
  <si>
    <t>DVH40402C</t>
  </si>
  <si>
    <t>800-501702-02A</t>
  </si>
  <si>
    <t>800-501702-03A</t>
  </si>
  <si>
    <t>800-501703-01A</t>
  </si>
  <si>
    <t>31878-C3</t>
  </si>
  <si>
    <t>800-502498-02A</t>
  </si>
  <si>
    <t>967078-C6</t>
  </si>
  <si>
    <t>800-500130</t>
  </si>
  <si>
    <t>800-502498-01A</t>
  </si>
  <si>
    <t>V30502S</t>
  </si>
  <si>
    <t>STEALTH</t>
  </si>
  <si>
    <t>800-502415-01A</t>
  </si>
  <si>
    <t>15405-C3</t>
  </si>
  <si>
    <t>DRILL MILL</t>
  </si>
  <si>
    <t>800-500298</t>
  </si>
  <si>
    <t>800-500684</t>
  </si>
  <si>
    <t>800-500542</t>
  </si>
  <si>
    <t>800-501149</t>
  </si>
  <si>
    <t>800-501080-01A</t>
  </si>
  <si>
    <t>888093-C6</t>
  </si>
  <si>
    <t>C6 Nano</t>
  </si>
  <si>
    <t>800-501107</t>
  </si>
  <si>
    <t>13X REACH</t>
  </si>
  <si>
    <t>800-501811-01A</t>
  </si>
  <si>
    <t>800-501080</t>
  </si>
  <si>
    <t>800-500294</t>
  </si>
  <si>
    <t>800-501137</t>
  </si>
  <si>
    <t>800-500681</t>
  </si>
  <si>
    <t>800-502806-01A</t>
  </si>
  <si>
    <t>800-501475-01A</t>
  </si>
  <si>
    <t>800-501852-01A</t>
  </si>
  <si>
    <t>800-501475-04A</t>
  </si>
  <si>
    <t>800-501862-02A</t>
  </si>
  <si>
    <t>800-500292</t>
  </si>
  <si>
    <t>800-500285</t>
  </si>
  <si>
    <t>800-501143-01A</t>
  </si>
  <si>
    <t>13708-C3</t>
  </si>
  <si>
    <t>800-501143</t>
  </si>
  <si>
    <t>800-501366-01A</t>
  </si>
  <si>
    <t>800-501072</t>
  </si>
  <si>
    <t>800-500683</t>
  </si>
  <si>
    <t>800-500831</t>
  </si>
  <si>
    <t>AFI30125DC5</t>
  </si>
  <si>
    <t>CT05</t>
  </si>
  <si>
    <t>800-501748-03A</t>
  </si>
  <si>
    <t>800-500541</t>
  </si>
  <si>
    <t>800-501748-01A</t>
  </si>
  <si>
    <t>DVH40804RC</t>
  </si>
  <si>
    <t>800-501849-02A</t>
  </si>
  <si>
    <t>800-500942</t>
  </si>
  <si>
    <t>39696-89-D</t>
  </si>
  <si>
    <t>800-501031</t>
  </si>
  <si>
    <t>800-500960</t>
  </si>
  <si>
    <t>800-500960-02A</t>
  </si>
  <si>
    <t>62709-C6</t>
  </si>
  <si>
    <t>800-500297</t>
  </si>
  <si>
    <t>800-501392-01A</t>
  </si>
  <si>
    <t>800-500293</t>
  </si>
  <si>
    <t>800-501743-01A</t>
  </si>
  <si>
    <t>800-500685</t>
  </si>
  <si>
    <t>800-500893</t>
  </si>
  <si>
    <t>AF130187DC5</t>
  </si>
  <si>
    <t>800-500682</t>
  </si>
  <si>
    <t>800-501749-01A</t>
  </si>
  <si>
    <t>DVH41205RC</t>
  </si>
  <si>
    <t>800-501107-01A</t>
  </si>
  <si>
    <t>800-501850-02A</t>
  </si>
  <si>
    <t>800-501011</t>
  </si>
  <si>
    <t>40267-89-D</t>
  </si>
  <si>
    <t>800-501850-01A</t>
  </si>
  <si>
    <t>Helical</t>
  </si>
  <si>
    <t>800-501558-10A</t>
  </si>
  <si>
    <t>800-501558-11A</t>
  </si>
  <si>
    <t>800-501558-12A</t>
  </si>
  <si>
    <t>800-500664-05A</t>
  </si>
  <si>
    <t>915947-C6</t>
  </si>
  <si>
    <t>800-501702-06A</t>
  </si>
  <si>
    <t>915962-C6</t>
  </si>
  <si>
    <t>800-501475-03A</t>
  </si>
  <si>
    <t>916002-C6</t>
  </si>
  <si>
    <t>800-501558-05A</t>
  </si>
  <si>
    <t>800-501558-04A</t>
  </si>
  <si>
    <t>800-502850-01A</t>
  </si>
  <si>
    <t>800-500291</t>
  </si>
  <si>
    <t>800-500284</t>
  </si>
  <si>
    <t>800-501893-01A</t>
  </si>
  <si>
    <t>800-500539</t>
  </si>
  <si>
    <t>800-501558-03A</t>
  </si>
  <si>
    <t>800-500830</t>
  </si>
  <si>
    <t>32316-86-D</t>
  </si>
  <si>
    <t>800-500540</t>
  </si>
  <si>
    <t>800-501750-01A</t>
  </si>
  <si>
    <t>DVH41606RC</t>
  </si>
  <si>
    <t>800-501010</t>
  </si>
  <si>
    <t>39728-89-D</t>
  </si>
  <si>
    <t>800-501754-01A</t>
  </si>
  <si>
    <t>R61606C</t>
  </si>
  <si>
    <t>800-501892-01A</t>
  </si>
  <si>
    <t>dfc32384</t>
  </si>
  <si>
    <t>Data Flute</t>
  </si>
  <si>
    <t>800-501293-03</t>
  </si>
  <si>
    <t>800-501729-01A</t>
  </si>
  <si>
    <t>800-502850-02A</t>
  </si>
  <si>
    <t>800-501006</t>
  </si>
  <si>
    <t>800-501222</t>
  </si>
  <si>
    <t>800-501812-01A</t>
  </si>
  <si>
    <t>DVH42008RC</t>
  </si>
  <si>
    <t>800-501039</t>
  </si>
  <si>
    <t>800-501755-01A</t>
  </si>
  <si>
    <t>R62008C</t>
  </si>
  <si>
    <t>800-502617-01A</t>
  </si>
  <si>
    <t>800-500296</t>
  </si>
  <si>
    <t>800-502861-01A</t>
  </si>
  <si>
    <t>800-501514-01A</t>
  </si>
  <si>
    <t>V224160</t>
  </si>
  <si>
    <t>800-500496</t>
  </si>
  <si>
    <t>800-501558-02A</t>
  </si>
  <si>
    <t>800-500829</t>
  </si>
  <si>
    <t>AFI30375DC5</t>
  </si>
  <si>
    <t>800-501090</t>
  </si>
  <si>
    <t>800-501751-01A</t>
  </si>
  <si>
    <t>DVH42408RC</t>
  </si>
  <si>
    <t>800-501012</t>
  </si>
  <si>
    <t>800-501756-01A</t>
  </si>
  <si>
    <t>R62408C</t>
  </si>
  <si>
    <t>800-501558-06A</t>
  </si>
  <si>
    <t>800-501558-08A</t>
  </si>
  <si>
    <t>800-502679-01A</t>
  </si>
  <si>
    <t>2340M</t>
  </si>
  <si>
    <t>800-501558-07A</t>
  </si>
  <si>
    <t>800-501558-09A</t>
  </si>
  <si>
    <t>800-500287</t>
  </si>
  <si>
    <t>800-502624-01A</t>
  </si>
  <si>
    <t>V2321017</t>
  </si>
  <si>
    <t>800-501758-03A</t>
  </si>
  <si>
    <t>ZPLUS</t>
  </si>
  <si>
    <t>800-501070</t>
  </si>
  <si>
    <t>800-501558-01A</t>
  </si>
  <si>
    <t>800-500828</t>
  </si>
  <si>
    <t>AFI30500DC5</t>
  </si>
  <si>
    <t>800-501752-01A</t>
  </si>
  <si>
    <t>DVH43210RC</t>
  </si>
  <si>
    <t>800-501753-01A</t>
  </si>
  <si>
    <t>DVH43216RC</t>
  </si>
  <si>
    <t>800-502606-01A</t>
  </si>
  <si>
    <t>DVHR4321017RC</t>
  </si>
  <si>
    <t>800-501758-02A</t>
  </si>
  <si>
    <t>800-501013</t>
  </si>
  <si>
    <t>40347-89-D</t>
  </si>
  <si>
    <t>800-502607-01A</t>
  </si>
  <si>
    <t>R6321017C</t>
  </si>
  <si>
    <t>800-501757-01A</t>
  </si>
  <si>
    <t>R63210C</t>
  </si>
  <si>
    <t>800-501758-01A</t>
  </si>
  <si>
    <t>R63216C</t>
  </si>
  <si>
    <t>800-501911-01A</t>
  </si>
  <si>
    <t>800-501911-02A</t>
  </si>
  <si>
    <t>V2401219</t>
  </si>
  <si>
    <t>800-502842-01A</t>
  </si>
  <si>
    <t>V34020R010</t>
  </si>
  <si>
    <t>800-501911-03A</t>
  </si>
  <si>
    <t>V34052S</t>
  </si>
  <si>
    <t>800-502485-01A</t>
  </si>
  <si>
    <t>V248160</t>
  </si>
  <si>
    <t>800-502395-01A</t>
  </si>
  <si>
    <t>V248160S</t>
  </si>
  <si>
    <t>800-502399-01A</t>
  </si>
  <si>
    <t>V348160S</t>
  </si>
  <si>
    <t>800-502485-02A</t>
  </si>
  <si>
    <t>800-502486-02A</t>
  </si>
  <si>
    <t>800-502485-03A</t>
  </si>
  <si>
    <t>800-500718-01A</t>
  </si>
  <si>
    <t>100-3750</t>
  </si>
  <si>
    <t>HTC</t>
  </si>
  <si>
    <t>800-502486-03A</t>
  </si>
  <si>
    <t>32428-86-D</t>
  </si>
  <si>
    <t>800-502486-01A</t>
  </si>
  <si>
    <t>V348160</t>
  </si>
  <si>
    <t>800-502486-04A</t>
  </si>
  <si>
    <t>V3481600</t>
  </si>
  <si>
    <t>800-501720-01A</t>
  </si>
  <si>
    <t>20109, 2FS21/64</t>
  </si>
  <si>
    <t>800-500517</t>
  </si>
  <si>
    <t>800-500551</t>
  </si>
  <si>
    <t>800-501023-03A</t>
  </si>
  <si>
    <t>1115SP-375</t>
  </si>
  <si>
    <t>800-501033</t>
  </si>
  <si>
    <t>2FAXL1/4</t>
  </si>
  <si>
    <t>800-501475-05A</t>
  </si>
  <si>
    <t>D6431194</t>
  </si>
  <si>
    <t>7/64 x 3/8 x 1/8 3fl</t>
  </si>
  <si>
    <t>800-501849-01A</t>
  </si>
  <si>
    <t>HEF-S-50125-R-0</t>
  </si>
  <si>
    <t>800-501912-01A</t>
  </si>
  <si>
    <t>osg4036250</t>
  </si>
  <si>
    <t xml:space="preserve">OSG4036250, </t>
  </si>
  <si>
    <t>800-500932</t>
  </si>
  <si>
    <t>SER17 3/8</t>
  </si>
  <si>
    <t>CRYSTALLUM</t>
  </si>
  <si>
    <t>800-501318-02A</t>
  </si>
  <si>
    <t>800-501192-01A</t>
  </si>
  <si>
    <t>800-501403-01A</t>
  </si>
  <si>
    <t>800-501341-01A</t>
  </si>
  <si>
    <t>800-501736-01A</t>
  </si>
  <si>
    <t>800-501293-04</t>
  </si>
  <si>
    <t>800-501293-05</t>
  </si>
  <si>
    <t>800-500553</t>
  </si>
  <si>
    <t>800-502324-01A</t>
  </si>
  <si>
    <t>800-500186</t>
  </si>
  <si>
    <t>C4010EM1</t>
  </si>
  <si>
    <t>800-502394-01A</t>
  </si>
  <si>
    <t>V264200S</t>
  </si>
  <si>
    <t>800-502396-01A</t>
  </si>
  <si>
    <t>800-502397-01A</t>
  </si>
  <si>
    <t>V26420S</t>
  </si>
  <si>
    <t>800-502486-05A</t>
  </si>
  <si>
    <t>V36464</t>
  </si>
  <si>
    <t>800-502242-01A</t>
  </si>
  <si>
    <t>76450-C3</t>
  </si>
  <si>
    <t>FA</t>
  </si>
  <si>
    <t>FM</t>
  </si>
  <si>
    <t>800-500336</t>
  </si>
  <si>
    <t>Sandvik</t>
  </si>
  <si>
    <t>800-500884</t>
  </si>
  <si>
    <t>800-500763-10A</t>
  </si>
  <si>
    <t>800-500763-05A</t>
  </si>
  <si>
    <t>800-500763-04A</t>
  </si>
  <si>
    <t>800-500763-11A</t>
  </si>
  <si>
    <t>800-502965-07A</t>
  </si>
  <si>
    <t>800-502965-06A</t>
  </si>
  <si>
    <t>800-501915-01A</t>
  </si>
  <si>
    <t>800-501125</t>
  </si>
  <si>
    <t>800-500763-06A</t>
  </si>
  <si>
    <t>800-500350</t>
  </si>
  <si>
    <t>SANDVIK</t>
  </si>
  <si>
    <t>KC</t>
  </si>
  <si>
    <t>800-502437-03A</t>
  </si>
  <si>
    <t>KS25-51-30</t>
  </si>
  <si>
    <t>Key Cutter</t>
  </si>
  <si>
    <t>AB TOOLS</t>
  </si>
  <si>
    <t>30 °</t>
  </si>
  <si>
    <t>800-501108</t>
  </si>
  <si>
    <t>1.5X REACH</t>
  </si>
  <si>
    <t>800-502456-02A</t>
  </si>
  <si>
    <t>43998-C3</t>
  </si>
  <si>
    <t>3x REACH</t>
  </si>
  <si>
    <t>800-501232-01A</t>
  </si>
  <si>
    <t>800-501232</t>
  </si>
  <si>
    <t>76-1155</t>
  </si>
  <si>
    <t>800-501384-01A</t>
  </si>
  <si>
    <t>800-502792-03A</t>
  </si>
  <si>
    <t>800-502807-01A</t>
  </si>
  <si>
    <t>ESS32KS125</t>
  </si>
  <si>
    <t>800-502819-01A</t>
  </si>
  <si>
    <t>67947-C3</t>
  </si>
  <si>
    <t>800-502792-01A</t>
  </si>
  <si>
    <t>800-501907-01A</t>
  </si>
  <si>
    <t>800-500235</t>
  </si>
  <si>
    <t>943-001-716</t>
  </si>
  <si>
    <t>ARCH</t>
  </si>
  <si>
    <t>800-502468-01A</t>
  </si>
  <si>
    <t>800-502955-01A</t>
  </si>
  <si>
    <t>ESS32KC037</t>
  </si>
  <si>
    <t>800-502338-01A</t>
  </si>
  <si>
    <t>ESS16KC033</t>
  </si>
  <si>
    <t>800-500954</t>
  </si>
  <si>
    <t>KT1-315-2</t>
  </si>
  <si>
    <t>800-500925</t>
  </si>
  <si>
    <t>KS1015-078</t>
  </si>
  <si>
    <t>LA</t>
  </si>
  <si>
    <t>LP</t>
  </si>
  <si>
    <t>800-502688-02A</t>
  </si>
  <si>
    <t>52878-C3</t>
  </si>
  <si>
    <t>800-502688-01A</t>
  </si>
  <si>
    <t>800-502798-01A</t>
  </si>
  <si>
    <t>800-502799-01A</t>
  </si>
  <si>
    <t>PR</t>
  </si>
  <si>
    <t>800-502388-01A</t>
  </si>
  <si>
    <t>A-5003-1345</t>
  </si>
  <si>
    <t>Renishaw</t>
  </si>
  <si>
    <t>800-500435</t>
  </si>
  <si>
    <t>A-5003-4792</t>
  </si>
  <si>
    <t>800-500436</t>
  </si>
  <si>
    <t>A-5003-4797</t>
  </si>
  <si>
    <t>RM</t>
  </si>
  <si>
    <t>800-501327-01A</t>
  </si>
  <si>
    <t>DRC0217</t>
  </si>
  <si>
    <t>800-501269-03A</t>
  </si>
  <si>
    <t>800-500662</t>
  </si>
  <si>
    <t>1410S01</t>
  </si>
  <si>
    <t>800-502303-01A</t>
  </si>
  <si>
    <t>TPM712</t>
  </si>
  <si>
    <t>800-502223-02A</t>
  </si>
  <si>
    <t>800-502223-01A</t>
  </si>
  <si>
    <t>800-502206-01A</t>
  </si>
  <si>
    <t>TPR787</t>
  </si>
  <si>
    <t>800-502207-01A</t>
  </si>
  <si>
    <t>800-502299-01A</t>
  </si>
  <si>
    <t>TR96022</t>
  </si>
  <si>
    <t>800-502365-01A</t>
  </si>
  <si>
    <t>800-502366-01A</t>
  </si>
  <si>
    <t>800-502302-01A</t>
  </si>
  <si>
    <t>USA25903</t>
  </si>
  <si>
    <t>800-502300-01A</t>
  </si>
  <si>
    <t>800-501329-01A</t>
  </si>
  <si>
    <t>TRI73300394</t>
  </si>
  <si>
    <t>800-502897-01A</t>
  </si>
  <si>
    <t>alv00017</t>
  </si>
  <si>
    <t>800-502303-02A</t>
  </si>
  <si>
    <t>USA24063</t>
  </si>
  <si>
    <t>800-502373-01A</t>
  </si>
  <si>
    <t>SGS723</t>
  </si>
  <si>
    <t>800-501164</t>
  </si>
  <si>
    <t>DRC0368</t>
  </si>
  <si>
    <t>800-502287-01A</t>
  </si>
  <si>
    <t>800-502358-01A</t>
  </si>
  <si>
    <t>ALV00019</t>
  </si>
  <si>
    <t>800-502339-01A</t>
  </si>
  <si>
    <t>800-500200B-01</t>
  </si>
  <si>
    <t>DRC0595</t>
  </si>
  <si>
    <t>800-500200-01B</t>
  </si>
  <si>
    <t>DRC0615</t>
  </si>
  <si>
    <t>800-501128</t>
  </si>
  <si>
    <t>DRC0620</t>
  </si>
  <si>
    <t>800-501406-01A</t>
  </si>
  <si>
    <t>800-501870-01A</t>
  </si>
  <si>
    <t>800-500470</t>
  </si>
  <si>
    <t>800-502285-01A</t>
  </si>
  <si>
    <t>800-502286-01A</t>
  </si>
  <si>
    <t>800-502356-01A</t>
  </si>
  <si>
    <t>800-501871-01A</t>
  </si>
  <si>
    <t>ALV00024</t>
  </si>
  <si>
    <t>800-501269</t>
  </si>
  <si>
    <t>DR0645</t>
  </si>
  <si>
    <t>800-501269-02A</t>
  </si>
  <si>
    <t>TPM7330705</t>
  </si>
  <si>
    <t>800-501269-01A</t>
  </si>
  <si>
    <t>USA24141</t>
  </si>
  <si>
    <t>800-502733-01A</t>
  </si>
  <si>
    <t>800-501237</t>
  </si>
  <si>
    <t>DR0765</t>
  </si>
  <si>
    <t>800-502294-01A</t>
  </si>
  <si>
    <t>800-502295-01A</t>
  </si>
  <si>
    <t>800-502296-01A</t>
  </si>
  <si>
    <t>800-501134</t>
  </si>
  <si>
    <t>800-501457-01A</t>
  </si>
  <si>
    <t>800-501287</t>
  </si>
  <si>
    <t>800-501551-01A</t>
  </si>
  <si>
    <t>800-501317-01A</t>
  </si>
  <si>
    <t>800-501317-02A</t>
  </si>
  <si>
    <t>800-502224-01A</t>
  </si>
  <si>
    <t>800-500200-01A</t>
  </si>
  <si>
    <t>800-502224-02A</t>
  </si>
  <si>
    <t>800-502224-03A</t>
  </si>
  <si>
    <t>800-502224-04A</t>
  </si>
  <si>
    <t>800-502294-02A</t>
  </si>
  <si>
    <t>USA24197</t>
  </si>
  <si>
    <t>800-501553-01A</t>
  </si>
  <si>
    <t>DR0933</t>
  </si>
  <si>
    <t>800-501134-01A</t>
  </si>
  <si>
    <t>800-501552-01A</t>
  </si>
  <si>
    <t>DR0935</t>
  </si>
  <si>
    <t>800-501129</t>
  </si>
  <si>
    <t>800-502293-01A</t>
  </si>
  <si>
    <t>800-500444</t>
  </si>
  <si>
    <t>800-501202</t>
  </si>
  <si>
    <t>800-501218</t>
  </si>
  <si>
    <t>800-502289-02A</t>
  </si>
  <si>
    <t>TPM7330970</t>
  </si>
  <si>
    <t>800-502289-03A</t>
  </si>
  <si>
    <t>TPM7330975</t>
  </si>
  <si>
    <t>800-502289-01A</t>
  </si>
  <si>
    <t>800-502290-01A</t>
  </si>
  <si>
    <t>800-5002002</t>
  </si>
  <si>
    <t>1410S07</t>
  </si>
  <si>
    <t>800-501238-01A</t>
  </si>
  <si>
    <t>TPM733104</t>
  </si>
  <si>
    <t>800-501507-01A</t>
  </si>
  <si>
    <t>800-502288-01A</t>
  </si>
  <si>
    <t>800-502432-01A</t>
  </si>
  <si>
    <t>800-502805-01A</t>
  </si>
  <si>
    <t>TPM7331105</t>
  </si>
  <si>
    <t>800-500491</t>
  </si>
  <si>
    <t>DRC1252</t>
  </si>
  <si>
    <t>800-501062</t>
  </si>
  <si>
    <t>800-502756-02A</t>
  </si>
  <si>
    <t>TPM7331181</t>
  </si>
  <si>
    <t>800-502756-01A</t>
  </si>
  <si>
    <t>800-502817-01A</t>
  </si>
  <si>
    <t>800-501239</t>
  </si>
  <si>
    <t>DR1240</t>
  </si>
  <si>
    <t>800-501550-01A</t>
  </si>
  <si>
    <t>USA24315</t>
  </si>
  <si>
    <t>800-501263</t>
  </si>
  <si>
    <t>DR1270</t>
  </si>
  <si>
    <t>800-500441</t>
  </si>
  <si>
    <t>800-500538</t>
  </si>
  <si>
    <t>800-500443</t>
  </si>
  <si>
    <t>800-501179</t>
  </si>
  <si>
    <t>800-501179-02</t>
  </si>
  <si>
    <t>800-501693-01A</t>
  </si>
  <si>
    <t>800-501216</t>
  </si>
  <si>
    <t>800-501854-01A</t>
  </si>
  <si>
    <t>INTERSTATE</t>
  </si>
  <si>
    <t>800-502647-01A</t>
  </si>
  <si>
    <t>USA21485</t>
  </si>
  <si>
    <t>800-502647-02A</t>
  </si>
  <si>
    <t>USA24363</t>
  </si>
  <si>
    <t>800-501210</t>
  </si>
  <si>
    <t>800-502804-01A</t>
  </si>
  <si>
    <t>TPM7331415</t>
  </si>
  <si>
    <t>800-502539-01A</t>
  </si>
  <si>
    <t>TRI73301455</t>
  </si>
  <si>
    <t>800-501217</t>
  </si>
  <si>
    <t>800-502732-01A</t>
  </si>
  <si>
    <t>800-502732-02A</t>
  </si>
  <si>
    <t>800-502291-01A</t>
  </si>
  <si>
    <t>800-502539-02A</t>
  </si>
  <si>
    <t>TRI73301545SP</t>
  </si>
  <si>
    <t>800-501361-01A</t>
  </si>
  <si>
    <t>800-502839-02A</t>
  </si>
  <si>
    <t>USA24447</t>
  </si>
  <si>
    <t>800-502839-01A</t>
  </si>
  <si>
    <t>800-502297-01A</t>
  </si>
  <si>
    <t>800-501910-01A</t>
  </si>
  <si>
    <t>ALV00082</t>
  </si>
  <si>
    <t>800-501360-01A</t>
  </si>
  <si>
    <t>800-501136-01</t>
  </si>
  <si>
    <t>800-501136-02</t>
  </si>
  <si>
    <t>800-501136</t>
  </si>
  <si>
    <t>800-502292-01A</t>
  </si>
  <si>
    <t>800-502298-02A</t>
  </si>
  <si>
    <t>USA24559</t>
  </si>
  <si>
    <t>800-501240-01B</t>
  </si>
  <si>
    <t>ALV00094</t>
  </si>
  <si>
    <t>800-502410-01A</t>
  </si>
  <si>
    <t>ALV00096</t>
  </si>
  <si>
    <t>800-501136-03</t>
  </si>
  <si>
    <t>800-501653-01B</t>
  </si>
  <si>
    <t>R30559</t>
  </si>
  <si>
    <t>800-500694</t>
  </si>
  <si>
    <t>1410S14</t>
  </si>
  <si>
    <t>800-501225</t>
  </si>
  <si>
    <t>800-502743-01A</t>
  </si>
  <si>
    <t>800-502743-02A</t>
  </si>
  <si>
    <t>800-500649-01A</t>
  </si>
  <si>
    <t>ALV10420</t>
  </si>
  <si>
    <t>800-502749-03A</t>
  </si>
  <si>
    <t>800-502459-01A</t>
  </si>
  <si>
    <t>ALV00106</t>
  </si>
  <si>
    <t>800-502749-01A</t>
  </si>
  <si>
    <t>800-502687-01A</t>
  </si>
  <si>
    <t>USA26079</t>
  </si>
  <si>
    <t>800-501638-01A</t>
  </si>
  <si>
    <t>TRI73302440</t>
  </si>
  <si>
    <t>800-501195</t>
  </si>
  <si>
    <t>800-501265</t>
  </si>
  <si>
    <t>800-501030</t>
  </si>
  <si>
    <t>DR2480</t>
  </si>
  <si>
    <t>800-502114-01A</t>
  </si>
  <si>
    <t>UBF5010610</t>
  </si>
  <si>
    <t>800-501762-01A</t>
  </si>
  <si>
    <t>ALV00109</t>
  </si>
  <si>
    <t>Alvord Polk</t>
  </si>
  <si>
    <t>800-501203-01A</t>
  </si>
  <si>
    <t>800-501618-01A</t>
  </si>
  <si>
    <t>800-501203-02A</t>
  </si>
  <si>
    <t>800-500693-01A</t>
  </si>
  <si>
    <t>800-501203</t>
  </si>
  <si>
    <t>800-501226-01A</t>
  </si>
  <si>
    <t>800-501179-04A</t>
  </si>
  <si>
    <t>800-501179-03A</t>
  </si>
  <si>
    <t>800-502749-02A</t>
  </si>
  <si>
    <t>USA24839</t>
  </si>
  <si>
    <t>800-502742-01A</t>
  </si>
  <si>
    <t>800-501733-01A</t>
  </si>
  <si>
    <t>800-502855-01A</t>
  </si>
  <si>
    <t>800-502000-01A</t>
  </si>
  <si>
    <t>UBF5010640</t>
  </si>
  <si>
    <t>800-502750-01A</t>
  </si>
  <si>
    <t>800-502750-02A</t>
  </si>
  <si>
    <t>ALV00134</t>
  </si>
  <si>
    <t>800-502751-01A</t>
  </si>
  <si>
    <t>800-502699-01A</t>
  </si>
  <si>
    <t>800-501219</t>
  </si>
  <si>
    <t>800-502636-01A</t>
  </si>
  <si>
    <t>USA25155</t>
  </si>
  <si>
    <t>800-502625-01A</t>
  </si>
  <si>
    <t>UBF5010661</t>
  </si>
  <si>
    <t>800-500206</t>
  </si>
  <si>
    <t>TPM7333760</t>
  </si>
  <si>
    <t>800-502601-01A</t>
  </si>
  <si>
    <t>800-501533-01A</t>
  </si>
  <si>
    <t>FUL14531</t>
  </si>
  <si>
    <t>800-501835-01A</t>
  </si>
  <si>
    <t>USA26205</t>
  </si>
  <si>
    <t>800-502602-01A</t>
  </si>
  <si>
    <t>USA28543</t>
  </si>
  <si>
    <t>800-502602-02A</t>
  </si>
  <si>
    <t>INV787</t>
  </si>
  <si>
    <t>YANKEE</t>
  </si>
  <si>
    <t>800-501251</t>
  </si>
  <si>
    <t>DR2470</t>
  </si>
  <si>
    <t>800-500693</t>
  </si>
  <si>
    <t>DRC2498</t>
  </si>
  <si>
    <t>800-501211</t>
  </si>
  <si>
    <t>M3.5x0.6</t>
  </si>
  <si>
    <t>800-501057</t>
  </si>
  <si>
    <t>M3x0.5</t>
  </si>
  <si>
    <t>800-500581-01A</t>
  </si>
  <si>
    <t>M2x0.4</t>
  </si>
  <si>
    <t>800-500005-02A</t>
  </si>
  <si>
    <t>M1.6x0.35</t>
  </si>
  <si>
    <t>800-500935</t>
  </si>
  <si>
    <t>800-501113</t>
  </si>
  <si>
    <t>H4</t>
  </si>
  <si>
    <t>GWS</t>
  </si>
  <si>
    <t>800-501837-01A</t>
  </si>
  <si>
    <t>M2.6x0.45</t>
  </si>
  <si>
    <t>D6</t>
  </si>
  <si>
    <t>800-500231</t>
  </si>
  <si>
    <t>800-501445-01A</t>
  </si>
  <si>
    <t>800-501873-01A</t>
  </si>
  <si>
    <t>800-500227</t>
  </si>
  <si>
    <t>800-500227-01A</t>
  </si>
  <si>
    <t>800-500228-04A</t>
  </si>
  <si>
    <t>4-40</t>
  </si>
  <si>
    <t>800-500228</t>
  </si>
  <si>
    <t>H5</t>
  </si>
  <si>
    <t>800-500229-01A</t>
  </si>
  <si>
    <t>800-500229</t>
  </si>
  <si>
    <t>800-501818-01A</t>
  </si>
  <si>
    <t>800-501379-01A</t>
  </si>
  <si>
    <t>1-72</t>
  </si>
  <si>
    <t>800-501809-01A</t>
  </si>
  <si>
    <t>800-500228-01A</t>
  </si>
  <si>
    <t>800-501084</t>
  </si>
  <si>
    <t>M4x0.7</t>
  </si>
  <si>
    <t>800-502994</t>
  </si>
  <si>
    <t>M4x0.5</t>
  </si>
  <si>
    <t>800-500230-01A</t>
  </si>
  <si>
    <t>8-32</t>
  </si>
  <si>
    <t>800-500230</t>
  </si>
  <si>
    <t>800-501817-01A</t>
  </si>
  <si>
    <t>800-500923</t>
  </si>
  <si>
    <t>M5x0.8</t>
  </si>
  <si>
    <t>D7</t>
  </si>
  <si>
    <t>800-500605-01A</t>
  </si>
  <si>
    <t>10-32</t>
  </si>
  <si>
    <t>800-501712</t>
  </si>
  <si>
    <t>800-500889</t>
  </si>
  <si>
    <t>800-501713-01A</t>
  </si>
  <si>
    <t>800-500713-01A</t>
  </si>
  <si>
    <t>800-500919</t>
  </si>
  <si>
    <t>M8x1.25</t>
  </si>
  <si>
    <t>SD</t>
  </si>
  <si>
    <t>800-502063-01A</t>
  </si>
  <si>
    <t>MSP0300SB</t>
  </si>
  <si>
    <t>800-501525-01A</t>
  </si>
  <si>
    <t>800-501524-01A</t>
  </si>
  <si>
    <t>800-501523-01A</t>
  </si>
  <si>
    <t>800-501522-01A</t>
  </si>
  <si>
    <t>800-501521-01A</t>
  </si>
  <si>
    <t>800-501882-01A</t>
  </si>
  <si>
    <t>DM</t>
  </si>
  <si>
    <t>800-501883-01A</t>
  </si>
  <si>
    <t>800-501920-01A</t>
  </si>
  <si>
    <t>800-501557-01A</t>
  </si>
  <si>
    <t>41016-C3</t>
  </si>
  <si>
    <t>800-501025-01</t>
  </si>
  <si>
    <t>SPD-250-120</t>
  </si>
  <si>
    <t>MICRO 100</t>
  </si>
  <si>
    <t>800-501921-01A</t>
  </si>
  <si>
    <t>SS</t>
  </si>
  <si>
    <t>800-501614-08A</t>
  </si>
  <si>
    <t>RobbJack</t>
  </si>
  <si>
    <t>800-501614-02A</t>
  </si>
  <si>
    <t>C15-0040-16-16</t>
  </si>
  <si>
    <t>TE</t>
  </si>
  <si>
    <t>800-501105</t>
  </si>
  <si>
    <t>M50002CB</t>
  </si>
  <si>
    <t>AWARD CUTTER</t>
  </si>
  <si>
    <t>800-502487-01A</t>
  </si>
  <si>
    <t>ESS12TM025</t>
  </si>
  <si>
    <t>800-501105-01A</t>
  </si>
  <si>
    <t>T-0002-CB</t>
  </si>
  <si>
    <t>800-501309-02A</t>
  </si>
  <si>
    <t>v-102-CB</t>
  </si>
  <si>
    <t>800-501111</t>
  </si>
  <si>
    <t>O-253-CB</t>
  </si>
  <si>
    <t>800-501106</t>
  </si>
  <si>
    <t>W-002-CB</t>
  </si>
  <si>
    <t>800-501309-01A</t>
  </si>
  <si>
    <t>V-103-CB</t>
  </si>
  <si>
    <t>800-501319-01A</t>
  </si>
  <si>
    <t>Z-103-CB</t>
  </si>
  <si>
    <t>800-501687-01A</t>
  </si>
  <si>
    <t>ess#701-tbd-1s</t>
  </si>
  <si>
    <t>800-500691</t>
  </si>
  <si>
    <t>P820-200001-1</t>
  </si>
  <si>
    <t>800-501684-01A</t>
  </si>
  <si>
    <t>35018705NS22C5</t>
  </si>
  <si>
    <t>BNC</t>
  </si>
  <si>
    <t>TM</t>
  </si>
  <si>
    <t>800-502440-01A</t>
  </si>
  <si>
    <t>Thread Mill</t>
  </si>
  <si>
    <t>Carmex</t>
  </si>
  <si>
    <t>800-501221-01A</t>
  </si>
  <si>
    <t>SCT-USA</t>
  </si>
  <si>
    <t>800-502060-01A</t>
  </si>
  <si>
    <t>70204-C3</t>
  </si>
  <si>
    <t>800-502055-01A</t>
  </si>
  <si>
    <t>800-502698-01A</t>
  </si>
  <si>
    <t>70214-C3</t>
  </si>
  <si>
    <t>800-501221</t>
  </si>
  <si>
    <t>800-502909-01A</t>
  </si>
  <si>
    <t>ESS08AM011</t>
  </si>
  <si>
    <t>800-502909-02A</t>
  </si>
  <si>
    <t>ESS08AM012</t>
  </si>
  <si>
    <t>800-502535-01A</t>
  </si>
  <si>
    <t>46510-C3</t>
  </si>
  <si>
    <t>800-502455-01A</t>
  </si>
  <si>
    <t>ESS08FM060</t>
  </si>
  <si>
    <t>800-502809-01A</t>
  </si>
  <si>
    <t>ESS08AM087</t>
  </si>
  <si>
    <t>PH-Loc</t>
  </si>
  <si>
    <t>CH-Loc</t>
  </si>
  <si>
    <t>DC</t>
  </si>
  <si>
    <t>800-502015-10A</t>
  </si>
  <si>
    <t>B620150450</t>
  </si>
  <si>
    <t>Fraisa</t>
  </si>
  <si>
    <t>800-502015-03A</t>
  </si>
  <si>
    <t>B570150145</t>
  </si>
  <si>
    <t>800-502015-02A</t>
  </si>
  <si>
    <t>B62011080</t>
  </si>
  <si>
    <t>800-501749-03A</t>
  </si>
  <si>
    <t>B15650252</t>
  </si>
  <si>
    <t>DIA</t>
  </si>
  <si>
    <t>800-502015-11A</t>
  </si>
  <si>
    <t>B620150530</t>
  </si>
  <si>
    <t>FM_CR</t>
  </si>
  <si>
    <t>800-500763-23A</t>
  </si>
  <si>
    <t>Iscar</t>
  </si>
  <si>
    <t>800-502956-01A</t>
  </si>
  <si>
    <t>34015-C3</t>
  </si>
  <si>
    <t>800-501756-03A</t>
  </si>
  <si>
    <t>B15650434</t>
  </si>
  <si>
    <t>800-500763-17A</t>
  </si>
  <si>
    <t>XDGX175008PDFR-GL</t>
  </si>
  <si>
    <t>Mitsubishi</t>
  </si>
  <si>
    <t>800-500908-01A</t>
  </si>
  <si>
    <t>DJ .1610 2FL</t>
  </si>
  <si>
    <t>PTD</t>
  </si>
  <si>
    <t>800-501756-02A</t>
  </si>
  <si>
    <t>B15650432</t>
  </si>
  <si>
    <t>800-500763-20A</t>
  </si>
  <si>
    <t>800-501660-01A</t>
  </si>
  <si>
    <t>c</t>
  </si>
  <si>
    <t>800-502931-22A</t>
  </si>
  <si>
    <t>MVS0180X30S030</t>
  </si>
  <si>
    <t>800-500602-02A</t>
  </si>
  <si>
    <t>GARR</t>
  </si>
  <si>
    <t>800-501702-08A</t>
  </si>
  <si>
    <t>834162-C3</t>
  </si>
  <si>
    <t>800-502897-04A</t>
  </si>
  <si>
    <t>800-502113-01A</t>
  </si>
  <si>
    <t>800-500307-01A</t>
  </si>
  <si>
    <t>800-501797-02A</t>
  </si>
  <si>
    <t>800-503001-01A</t>
  </si>
  <si>
    <t>800-502580-03A</t>
  </si>
  <si>
    <t>800-500843</t>
  </si>
  <si>
    <t>800-500311-03A</t>
  </si>
  <si>
    <t>800-500311-05A</t>
  </si>
  <si>
    <t>800-500935-01A</t>
  </si>
  <si>
    <t>800-501110-01A</t>
  </si>
  <si>
    <t>800-500920</t>
  </si>
  <si>
    <t>800-500179</t>
  </si>
  <si>
    <t>800-501791-01A</t>
  </si>
  <si>
    <t>800-502578-01A</t>
  </si>
  <si>
    <t>800-502271-02A</t>
  </si>
  <si>
    <t>800-501834-01A</t>
  </si>
  <si>
    <t>800-501250</t>
  </si>
  <si>
    <t>800-501554-01A</t>
  </si>
  <si>
    <t>800-502271-01A</t>
  </si>
  <si>
    <t>800-501446-01A</t>
  </si>
  <si>
    <t>800-501790-01A</t>
  </si>
  <si>
    <t>800-201349-01A</t>
  </si>
  <si>
    <t>800-500281</t>
  </si>
  <si>
    <t>800-500006-06A</t>
  </si>
  <si>
    <t>800-500253</t>
  </si>
  <si>
    <t>800-502935-04A</t>
  </si>
  <si>
    <t>MVS1000X02S100PL</t>
  </si>
  <si>
    <t>800-500264</t>
  </si>
  <si>
    <t>800-500763-14A</t>
  </si>
  <si>
    <t>LOGU09040PNFR-M TF15</t>
  </si>
  <si>
    <t>800-502897-05A</t>
  </si>
  <si>
    <t>RSB0435-C3</t>
  </si>
  <si>
    <t>800-501557-03A</t>
  </si>
  <si>
    <t>39893-C3</t>
  </si>
  <si>
    <t>800-501661-01A</t>
  </si>
  <si>
    <t>800-500302-02A</t>
  </si>
  <si>
    <t>800-500846-01A</t>
  </si>
  <si>
    <t>800-500973</t>
  </si>
  <si>
    <t>800-502801-04A</t>
  </si>
  <si>
    <t>800-502935-03A</t>
  </si>
  <si>
    <t>MVS0800X02S080PL</t>
  </si>
  <si>
    <t>800-502931-01A</t>
  </si>
  <si>
    <t>800-502931-15A</t>
  </si>
  <si>
    <t>800-502931-14A</t>
  </si>
  <si>
    <t>MVS0476X03S060</t>
  </si>
  <si>
    <t>800-502932-04A</t>
  </si>
  <si>
    <t>MVS0580X02S060PL</t>
  </si>
  <si>
    <t>800-502934-01A</t>
  </si>
  <si>
    <t>MVS0635X20S080</t>
  </si>
  <si>
    <t>800-502934-02A</t>
  </si>
  <si>
    <t>MVS0635X05S080</t>
  </si>
  <si>
    <t>800-500810-01B</t>
  </si>
  <si>
    <t>800-500531-01A</t>
  </si>
  <si>
    <t>800-500758-01A</t>
  </si>
  <si>
    <t>800-502642-01A</t>
  </si>
  <si>
    <t>800-502361-03A</t>
  </si>
  <si>
    <t>800-501159-01A</t>
  </si>
  <si>
    <t>800-500928</t>
  </si>
  <si>
    <t>800-500938</t>
  </si>
  <si>
    <t>800-501878-01A</t>
  </si>
  <si>
    <t>800-501879-01A</t>
  </si>
  <si>
    <t>800-500911-01A</t>
  </si>
  <si>
    <t>800-501880-01A</t>
  </si>
  <si>
    <t>800-502641-01A</t>
  </si>
  <si>
    <t>800-502643-01A</t>
  </si>
  <si>
    <t>800-502644-01A</t>
  </si>
  <si>
    <t>800-501774-01A</t>
  </si>
  <si>
    <t>800-502258-01A</t>
  </si>
  <si>
    <t>800-502712-01A</t>
  </si>
  <si>
    <t>800-502801-01A</t>
  </si>
  <si>
    <t>800-500617-01A</t>
  </si>
  <si>
    <t>800-502579-01A</t>
  </si>
  <si>
    <t>800-500271-01A</t>
  </si>
  <si>
    <t>800-502375-02A</t>
  </si>
  <si>
    <t>800-500827-01A</t>
  </si>
  <si>
    <t>800-501034-01A</t>
  </si>
  <si>
    <t>800-502645-01A</t>
  </si>
  <si>
    <t>800-500392-01A</t>
  </si>
  <si>
    <t>800-500497-01A</t>
  </si>
  <si>
    <t>800-500546-01A</t>
  </si>
  <si>
    <t>800-500622-01A</t>
  </si>
  <si>
    <t>800-500613-01A</t>
  </si>
  <si>
    <t>800-500627-01A</t>
  </si>
  <si>
    <t>800-502318-01A</t>
  </si>
  <si>
    <t>800-500708-01A</t>
  </si>
  <si>
    <t>PTD41326</t>
  </si>
  <si>
    <t>PRECISION</t>
  </si>
  <si>
    <t>800-500587-01A</t>
  </si>
  <si>
    <t>PTD41311</t>
  </si>
  <si>
    <t>800-500389-01A</t>
  </si>
  <si>
    <t>800-502931-21A</t>
  </si>
  <si>
    <t>MVS0516X02S060</t>
  </si>
  <si>
    <t>800-501849-03A</t>
  </si>
  <si>
    <t>P15850188</t>
  </si>
  <si>
    <t>800-501850-04A</t>
  </si>
  <si>
    <t>P15850252</t>
  </si>
  <si>
    <t>SPTM290</t>
  </si>
  <si>
    <t>sptm 3/8 min id</t>
  </si>
  <si>
    <t>1/4 3/8-18 NPT 4 fl</t>
  </si>
  <si>
    <t>1/16 1/8-27 NPT 3 fl</t>
  </si>
  <si>
    <t>1/16 1/8-27 NPT 3fl</t>
  </si>
  <si>
    <t>thread mill 10-24 min id</t>
  </si>
  <si>
    <t>MT 0606 C9 28 BSPT MT7</t>
  </si>
  <si>
    <t>1/4-28</t>
  </si>
  <si>
    <t>1/4-20</t>
  </si>
  <si>
    <t>800-501179-01A</t>
  </si>
  <si>
    <t>FM_CHMF</t>
  </si>
  <si>
    <t>R590-1105H-PR2-NL</t>
  </si>
  <si>
    <t>ADEH432</t>
  </si>
  <si>
    <t>R590-110504H-NL H10</t>
  </si>
  <si>
    <t>**</t>
  </si>
  <si>
    <t>13620-C3</t>
  </si>
  <si>
    <t>MH50375C4</t>
  </si>
  <si>
    <t>MH50312C4</t>
  </si>
  <si>
    <t>0.4375</t>
  </si>
  <si>
    <t>0.25</t>
  </si>
  <si>
    <t>800-500909-03A</t>
  </si>
  <si>
    <t>0.21875</t>
  </si>
  <si>
    <t>0.1875</t>
  </si>
  <si>
    <t>0.171875</t>
  </si>
  <si>
    <t>0.15625</t>
  </si>
  <si>
    <t>0.140625</t>
  </si>
  <si>
    <t>0.125</t>
  </si>
  <si>
    <t>0.09375</t>
  </si>
  <si>
    <t>800-500639-01B</t>
  </si>
  <si>
    <t>0.078125</t>
  </si>
  <si>
    <t>0.375</t>
  </si>
  <si>
    <t>0.3438</t>
  </si>
  <si>
    <t>0.3125</t>
  </si>
  <si>
    <t>0.2813</t>
  </si>
  <si>
    <t>0.2188</t>
  </si>
  <si>
    <t>ptd18016</t>
  </si>
  <si>
    <t>0.1719</t>
  </si>
  <si>
    <t> ptd041819</t>
  </si>
  <si>
    <t>0.1563</t>
  </si>
  <si>
    <t>0.1406</t>
  </si>
  <si>
    <t>800-500253-03A</t>
  </si>
  <si>
    <t>35</t>
  </si>
  <si>
    <t>0.1094</t>
  </si>
  <si>
    <t>0.0938</t>
  </si>
  <si>
    <t>0.0781</t>
  </si>
  <si>
    <t>0.0625</t>
  </si>
  <si>
    <t>0.0469</t>
  </si>
  <si>
    <t>0.109375</t>
  </si>
  <si>
    <t>DR85689B</t>
  </si>
  <si>
    <t>800-502933-01A</t>
  </si>
  <si>
    <t>0.2500" Dia x 0.125 LOC - 4FLT DA x 90 Deg</t>
  </si>
  <si>
    <t>0.1250" Dia x 0.062 LOC - 4FLT DA x 90 Deg</t>
  </si>
  <si>
    <t>1/8-27 PIPE</t>
  </si>
  <si>
    <t>1/2-13 Plug</t>
  </si>
  <si>
    <t>M8x1.25 Btm</t>
  </si>
  <si>
    <t>5/16-18 Btm</t>
  </si>
  <si>
    <t>1/4-20 SPP</t>
  </si>
  <si>
    <t>3/8-16 SPP</t>
  </si>
  <si>
    <t>10-32 Plug</t>
  </si>
  <si>
    <t>1/4-20 Plug</t>
  </si>
  <si>
    <t>1/4-28 B</t>
  </si>
  <si>
    <t>1/4-20 B</t>
  </si>
  <si>
    <t>M6x1 P</t>
  </si>
  <si>
    <t xml:space="preserve">M6x.75 </t>
  </si>
  <si>
    <t>M4.5x.75 G</t>
  </si>
  <si>
    <t>10-32 Btm</t>
  </si>
  <si>
    <t>10-24 Btm</t>
  </si>
  <si>
    <t>10-32 SF</t>
  </si>
  <si>
    <t>M4x.7 Btm</t>
  </si>
  <si>
    <t>M4x.7 Plug</t>
  </si>
  <si>
    <t>8-32 Btm</t>
  </si>
  <si>
    <t>M3x.5 Plug</t>
  </si>
  <si>
    <t>M3x.5</t>
  </si>
  <si>
    <t>M2.5x.45</t>
  </si>
  <si>
    <t>M2x.4 Plug</t>
  </si>
  <si>
    <t>M1.6x.35</t>
  </si>
  <si>
    <t>6-32 Plug</t>
  </si>
  <si>
    <t>4-40 Btm</t>
  </si>
  <si>
    <t>4-40 Plug</t>
  </si>
  <si>
    <t>2-56 SFB</t>
  </si>
  <si>
    <t>2-56 STB</t>
  </si>
  <si>
    <t>1-72 SPP</t>
  </si>
  <si>
    <t>M1.4x.30</t>
  </si>
  <si>
    <t>4-48 Btm</t>
  </si>
  <si>
    <t>0-80 SPP</t>
  </si>
  <si>
    <t>0-80 STB</t>
  </si>
  <si>
    <t>0-80 SFB</t>
  </si>
  <si>
    <t>000-120 STP</t>
  </si>
  <si>
    <t>00-90 SPP</t>
  </si>
  <si>
    <t>2-56 SPP</t>
  </si>
  <si>
    <t>Chamfer Mill</t>
  </si>
  <si>
    <t>Countersink</t>
  </si>
  <si>
    <t>Circuitboard Drill</t>
  </si>
  <si>
    <t>PROBE</t>
  </si>
  <si>
    <t>Probe</t>
  </si>
  <si>
    <t>Rule</t>
  </si>
  <si>
    <t>AssemblyLetter</t>
  </si>
  <si>
    <t>Name</t>
  </si>
  <si>
    <t>GroupName</t>
  </si>
  <si>
    <t>Length</t>
  </si>
  <si>
    <t>nEdges</t>
  </si>
  <si>
    <t>Edge0</t>
  </si>
  <si>
    <t>Edge1</t>
  </si>
  <si>
    <t>Edge2</t>
  </si>
  <si>
    <t>Edge3</t>
  </si>
  <si>
    <t>Edge4</t>
  </si>
  <si>
    <t>Edge5</t>
  </si>
  <si>
    <t>Edge6</t>
  </si>
  <si>
    <t>Edge7</t>
  </si>
  <si>
    <t>Edge8</t>
  </si>
  <si>
    <t>Edge9</t>
  </si>
  <si>
    <t>Edge10</t>
  </si>
  <si>
    <t>Edge11</t>
  </si>
  <si>
    <t>Edge12</t>
  </si>
  <si>
    <t>HSK50-ER16x100</t>
  </si>
  <si>
    <t>HSK50</t>
  </si>
  <si>
    <t>NEdges = 12</t>
  </si>
  <si>
    <t>L: x = 0.000000, y = 0.000000</t>
  </si>
  <si>
    <t>L: x = 0.000000, y = 0.452756</t>
  </si>
  <si>
    <t>L: x = 0.053416, y = 0.545276</t>
  </si>
  <si>
    <t>L: x = 0.688976, y = 0.545276</t>
  </si>
  <si>
    <t>L: x = 0.688976, y = 0.433071</t>
  </si>
  <si>
    <t>L: x = 1.200787, y = 0.433071</t>
  </si>
  <si>
    <t>L: x = 1.200787, y = 0.551181</t>
  </si>
  <si>
    <t>L: x = 2.263893, y = 0.551181</t>
  </si>
  <si>
    <t>L: x = 2.417323, y = 0.639764</t>
  </si>
  <si>
    <t>L: x = 2.889764, y = 0.639764</t>
  </si>
  <si>
    <t>L: x = 2.889764, y = 0.984252</t>
  </si>
  <si>
    <t>L: x = 3.937008, y = 0.984252</t>
  </si>
  <si>
    <t>L: x = 3.937008, y = 0.000000</t>
  </si>
  <si>
    <t>HSK50-ER32x100</t>
  </si>
  <si>
    <t>NEdges = 8</t>
  </si>
  <si>
    <t>L: x = 0.000000, y = 0.748031</t>
  </si>
  <si>
    <t>L: x = 0.132972, y = 0.978346</t>
  </si>
  <si>
    <t>L: x = 0.885827, y = 0.978346</t>
  </si>
  <si>
    <t>L: x = 0.885827, y = 0.797244</t>
  </si>
  <si>
    <t>L: x = 2.913386, y = 0.797244</t>
  </si>
  <si>
    <t>L: x = 2.913386, y = 0.984252</t>
  </si>
  <si>
    <t>HSK50-PG10x100</t>
  </si>
  <si>
    <t>NEdges = 11</t>
  </si>
  <si>
    <t>L: x = 0.000000, y = 0.237598</t>
  </si>
  <si>
    <t>L: x = 0.038983, y = 0.305118</t>
  </si>
  <si>
    <t>L: x = 0.197258, y = 0.305118</t>
  </si>
  <si>
    <t>L: x = 0.202941, y = 0.314961</t>
  </si>
  <si>
    <t>L: x = 0.826772, y = 0.314961</t>
  </si>
  <si>
    <t>L: x = 2.377953, y = 0.396255</t>
  </si>
  <si>
    <t>L: x = 2.377953, y = 0.561024</t>
  </si>
  <si>
    <t>L: x = 2.889764, y = 0.561024</t>
  </si>
  <si>
    <t>HSK63-ER11x100</t>
  </si>
  <si>
    <t>HSK63</t>
  </si>
  <si>
    <t>L: x = 0.000000, y = 0.275591</t>
  </si>
  <si>
    <t>L: x = 0.053416, y = 0.368110</t>
  </si>
  <si>
    <t>L: x = 0.444882, y = 0.368110</t>
  </si>
  <si>
    <t>L: x = 0.444882, y = 0.275591</t>
  </si>
  <si>
    <t>L: x = 0.811024, y = 0.275591</t>
  </si>
  <si>
    <t>L: x = 0.811024, y = 0.374016</t>
  </si>
  <si>
    <t>L: x = 1.957034, y = 0.374016</t>
  </si>
  <si>
    <t>L: x = 2.889764, y = 1.240157</t>
  </si>
  <si>
    <t>L: x = 3.937008, y = 1.240157</t>
  </si>
  <si>
    <t>HSK63-ER16x100</t>
  </si>
  <si>
    <t>HSK63-ER16x160</t>
  </si>
  <si>
    <t>L: x = 0.688976, y = 0.442913</t>
  </si>
  <si>
    <t>L: x = 1.673228, y = 0.442913</t>
  </si>
  <si>
    <t>L: x = 1.673228, y = 0.551181</t>
  </si>
  <si>
    <t>L: x = 4.350394, y = 0.551181</t>
  </si>
  <si>
    <t>L: x = 4.350394, y = 0.639764</t>
  </si>
  <si>
    <t>L: x = 5.251969, y = 0.639764</t>
  </si>
  <si>
    <t>L: x = 5.251969, y = 1.240157</t>
  </si>
  <si>
    <t>L: x = 6.299213, y = 1.240157</t>
  </si>
  <si>
    <t>L: x = 6.299213, y = 0.000000</t>
  </si>
  <si>
    <t>HSK63-ER20x75</t>
  </si>
  <si>
    <t>NEdges = 10</t>
  </si>
  <si>
    <t>L: x = 0.000000, y = 0.551181</t>
  </si>
  <si>
    <t>L: x = 0.064781, y = 0.663386</t>
  </si>
  <si>
    <t>L: x = 0.748031, y = 0.663386</t>
  </si>
  <si>
    <t>L: x = 0.748031, y = 0.492126</t>
  </si>
  <si>
    <t>L: x = 1.240157, y = 0.492126</t>
  </si>
  <si>
    <t>L: x = 1.240157, y = 0.669291</t>
  </si>
  <si>
    <t>L: x = 1.929134, y = 0.669291</t>
  </si>
  <si>
    <t>L: x = 1.929134, y = 1.240157</t>
  </si>
  <si>
    <t>L: x = 2.952756, y = 1.240157</t>
  </si>
  <si>
    <t>L: x = 2.952756, y = 0.000000</t>
  </si>
  <si>
    <t>HSK63-ER32x100</t>
  </si>
  <si>
    <t>HSK63-PG10x100</t>
  </si>
  <si>
    <t>L: x = 0.000000, y = 0.314961</t>
  </si>
  <si>
    <t>L: x = 2.400275, y = 0.397424</t>
  </si>
  <si>
    <t>L: x = 2.400275, y = 0.639764</t>
  </si>
  <si>
    <t>HSK63-PG10x120</t>
  </si>
  <si>
    <t>L: x = 0.197258, y = 0.314961</t>
  </si>
  <si>
    <t>L: x = 3.188976, y = 0.438759</t>
  </si>
  <si>
    <t>L: x = 3.188976, y = 0.639764</t>
  </si>
  <si>
    <t>L: x = 3.700787, y = 0.639764</t>
  </si>
  <si>
    <t>L: x = 3.700787, y = 1.240157</t>
  </si>
  <si>
    <t>L: x = 4.724409, y = 1.240157</t>
  </si>
  <si>
    <t>L: x = 4.724409, y = 0.000000</t>
  </si>
  <si>
    <t>HSK63-PG15x100</t>
  </si>
  <si>
    <t>L: x = 0.000000, y = 0.355118</t>
  </si>
  <si>
    <t>L: x = 0.045006, y = 0.433071</t>
  </si>
  <si>
    <t>L: x = 0.222626, y = 0.433071</t>
  </si>
  <si>
    <t>L: x = 0.245356, y = 0.472441</t>
  </si>
  <si>
    <t>L: x = 1.830709, y = 0.472441</t>
  </si>
  <si>
    <t>L: x = 2.120520, y = 0.639764</t>
  </si>
  <si>
    <t>HSK63-PG15x120</t>
  </si>
  <si>
    <t>L: x = 1.358268, y = 0.472441</t>
  </si>
  <si>
    <t>L: x = 1.648079, y = 0.639764</t>
  </si>
  <si>
    <t>HSK63-PG15x160</t>
  </si>
  <si>
    <t>L: x = 1.756019, y = 0.472441</t>
  </si>
  <si>
    <t>L: x = 2.045831, y = 0.639764</t>
  </si>
  <si>
    <t>L: x = 5.275591, y = 0.639764</t>
  </si>
  <si>
    <t>L: x = 5.275591, y = 1.240157</t>
  </si>
  <si>
    <t>HSK63-PG25x100</t>
  </si>
  <si>
    <t>L: x = 0.056826, y = 0.649606</t>
  </si>
  <si>
    <t>L: x = 0.293046, y = 0.649606</t>
  </si>
  <si>
    <t>L: x = 0.378285, y = 0.797244</t>
  </si>
  <si>
    <t>L: x = 2.913386, y = 1.240157</t>
  </si>
  <si>
    <t>HSK63-PG32x100</t>
  </si>
  <si>
    <t>L: x = 0.000000, y = 0.708661</t>
  </si>
  <si>
    <t>L: x = 0.079556, y = 0.846457</t>
  </si>
  <si>
    <t>L: x = 0.389971, y = 0.846457</t>
  </si>
  <si>
    <t>L: x = 0.469527, y = 0.984252</t>
  </si>
  <si>
    <t>NEdges = 5</t>
  </si>
  <si>
    <t>L: x = 0.000000, y = 0.877362</t>
  </si>
  <si>
    <t>L: x = 0.746378, y = 0.877362</t>
  </si>
  <si>
    <t>L: x = 0.746378, y = 1.240157</t>
  </si>
  <si>
    <t>L: x = 1.770000, y = 1.240157</t>
  </si>
  <si>
    <t>L: x = 1.770000, y = 0.000000</t>
  </si>
  <si>
    <t>L: x = 0.000000, y = 1.125000</t>
  </si>
  <si>
    <t>L: x = 1.601378, y = 1.125000</t>
  </si>
  <si>
    <t>L: x = 1.601378, y = 1.240157</t>
  </si>
  <si>
    <t>L: x = 2.625000, y = 1.240157</t>
  </si>
  <si>
    <t>L: x = 2.625000, y = 0.000000</t>
  </si>
  <si>
    <t>HSK63-SM75-3.0</t>
  </si>
  <si>
    <t>L: x = 0.000000, y = 0.964000</t>
  </si>
  <si>
    <t>L: x = 1.980000, y = 0.964000</t>
  </si>
  <si>
    <t>L: x = 1.980000, y = 1.240157</t>
  </si>
  <si>
    <t>L: x = 3.000000, y = 1.240157</t>
  </si>
  <si>
    <t>L: x = 3.000000, y = 0.000000</t>
  </si>
  <si>
    <t>L: x = 0.001000, y = 0.002000</t>
  </si>
  <si>
    <t>L: x = 0.080000, y = 0.002000</t>
  </si>
  <si>
    <t>L: x = 0.120000, y = 0.020000</t>
  </si>
  <si>
    <t>L: x = 0.210000, y = 0.020000</t>
  </si>
  <si>
    <t>L: x = 0.375000, y = 0.062500</t>
  </si>
  <si>
    <t>L: x = 0.620000, y = 0.062500</t>
  </si>
  <si>
    <t>L: x = 0.620000, y = 0.150000</t>
  </si>
  <si>
    <t>L: x = 0.800000, y = 0.150000</t>
  </si>
  <si>
    <t>L: x = 0.800000, y = 0.062500</t>
  </si>
  <si>
    <t>L: x = 1.500000, y = 0.062500</t>
  </si>
  <si>
    <t>L: x = 1.500000, y = 0.000000</t>
  </si>
  <si>
    <t>L: x = 0.001000, y = 0.002250</t>
  </si>
  <si>
    <t>L: x = 0.075000, y = 0.002250</t>
  </si>
  <si>
    <t>L: x = 0.150000, y = 0.025000</t>
  </si>
  <si>
    <t>L: x = 0.350000, y = 0.025000</t>
  </si>
  <si>
    <t>L: x = 0.485000, y = 0.062500</t>
  </si>
  <si>
    <t>L: x = 0.110000, y = 0.002250</t>
  </si>
  <si>
    <t>L: x = 0.150000, y = 0.020000</t>
  </si>
  <si>
    <t>L: x = 0.350000, y = 0.020000</t>
  </si>
  <si>
    <t>L: x = 0.002000, y = 0.002250</t>
  </si>
  <si>
    <t>L: x = 0.090000, y = 0.002250</t>
  </si>
  <si>
    <t>L: x = 0.250000, y = 0.020000</t>
  </si>
  <si>
    <t>L: x = 0.420000, y = 0.062500</t>
  </si>
  <si>
    <t>L: x = 0.001000, y = 0.002800</t>
  </si>
  <si>
    <t>L: x = 0.130000, y = 0.002800</t>
  </si>
  <si>
    <t>L: x = 0.180000, y = 0.020000</t>
  </si>
  <si>
    <t>L: x = 0.265000, y = 0.020000</t>
  </si>
  <si>
    <t>L: x = 0.002000, y = 0.002950</t>
  </si>
  <si>
    <t>L: x = 0.100000, y = 0.002950</t>
  </si>
  <si>
    <t>L: x = 0.155000, y = 0.020000</t>
  </si>
  <si>
    <t>L: x = 0.200000, y = 0.020000</t>
  </si>
  <si>
    <t>L: x = 0.365000, y = 0.062500</t>
  </si>
  <si>
    <t>L: x = 0.002000, y = 0.003150</t>
  </si>
  <si>
    <t>L: x = 0.090000, y = 0.003150</t>
  </si>
  <si>
    <t>L: x = 0.140000, y = 0.020000</t>
  </si>
  <si>
    <t>L: x = 0.340000, y = 0.020000</t>
  </si>
  <si>
    <t>L: x = 0.510000, y = 0.062500</t>
  </si>
  <si>
    <t>L: x = 0.002000, y = 0.003350</t>
  </si>
  <si>
    <t>L: x = 0.090000, y = 0.003350</t>
  </si>
  <si>
    <t>L: x = 0.465000, y = 0.062500</t>
  </si>
  <si>
    <t>L: x = 0.002000, y = 0.003550</t>
  </si>
  <si>
    <t>L: x = 0.110000, y = 0.003550</t>
  </si>
  <si>
    <t>L: x = 0.002000, y = 0.003750</t>
  </si>
  <si>
    <t>L: x = 0.150000, y = 0.003750</t>
  </si>
  <si>
    <t>L: x = 0.210000, y = 0.016000</t>
  </si>
  <si>
    <t>L: x = 0.430000, y = 0.016000</t>
  </si>
  <si>
    <t>L: x = 0.585000, y = 0.062500</t>
  </si>
  <si>
    <t>L: x = 0.002000, y = 0.003950</t>
  </si>
  <si>
    <t>L: x = 0.150000, y = 0.003950</t>
  </si>
  <si>
    <t>L: x = 0.190000, y = 0.020000</t>
  </si>
  <si>
    <t>L: x = 0.360000, y = 0.062500</t>
  </si>
  <si>
    <t>L: x = 0.002000, y = 0.004150</t>
  </si>
  <si>
    <t>L: x = 0.150000, y = 0.004150</t>
  </si>
  <si>
    <t>L: x = 0.003000, y = 0.004350</t>
  </si>
  <si>
    <t>L: x = 0.130000, y = 0.004350</t>
  </si>
  <si>
    <t>L: x = 0.270000, y = 0.020000</t>
  </si>
  <si>
    <t>L: x = 0.410000, y = 0.062500</t>
  </si>
  <si>
    <t>L: x = 0.003000, y = 0.004550</t>
  </si>
  <si>
    <t>L: x = 0.190000, y = 0.004550</t>
  </si>
  <si>
    <t>L: x = 0.220000, y = 0.015000</t>
  </si>
  <si>
    <t>L: x = 0.300000, y = 0.015000</t>
  </si>
  <si>
    <t>L: x = 0.450000, y = 0.062500</t>
  </si>
  <si>
    <t>L: x = 0.003000, y = 0.004750</t>
  </si>
  <si>
    <t>L: x = 0.150000, y = 0.004750</t>
  </si>
  <si>
    <t>L: x = 0.345000, y = 0.020000</t>
  </si>
  <si>
    <t>L: x = 0.004000, y = 0.004900</t>
  </si>
  <si>
    <t>L: x = 0.200000, y = 0.004900</t>
  </si>
  <si>
    <t>L: x = 0.210000, y = 0.022000</t>
  </si>
  <si>
    <t>L: x = 0.230000, y = 0.022000</t>
  </si>
  <si>
    <t>L: x = 0.250000, y = 0.062500</t>
  </si>
  <si>
    <t>L: x = 0.250000, y = 0.025000</t>
  </si>
  <si>
    <t>L: x = 0.520000, y = 0.062500</t>
  </si>
  <si>
    <t>L: x = 0.004000, y = 0.005250</t>
  </si>
  <si>
    <t>L: x = 0.200000, y = 0.005250</t>
  </si>
  <si>
    <t>L: x = 0.003000, y = 0.005500</t>
  </si>
  <si>
    <t>L: x = 0.200000, y = 0.005500</t>
  </si>
  <si>
    <t>L: x = 0.230000, y = 0.015000</t>
  </si>
  <si>
    <t>L: x = 0.280000, y = 0.015000</t>
  </si>
  <si>
    <t>L: x = 0.460000, y = 0.062500</t>
  </si>
  <si>
    <t>L: x = 0.003000, y = 0.0059001</t>
  </si>
  <si>
    <t>L: x = 0.220000, y = 0.0059001</t>
  </si>
  <si>
    <t>L: x = 0.260000, y = 0.015000</t>
  </si>
  <si>
    <t>L: x = 0.004000, y = 0.006000</t>
  </si>
  <si>
    <t>L: x = 0.130000, y = 0.006000</t>
  </si>
  <si>
    <t>L: x = 0.500000, y = 0.062500</t>
  </si>
  <si>
    <t>L: x = 0.004000, y = 0.006250</t>
  </si>
  <si>
    <t>L: x = 0.270000, y = 0.006250</t>
  </si>
  <si>
    <t>L: x = 0.300000, y = 0.020000</t>
  </si>
  <si>
    <t>L: x = 0.330000, y = 0.020000</t>
  </si>
  <si>
    <t>L: x = 0.470000, y = 0.062500</t>
  </si>
  <si>
    <t>L: x = 0.003000, y = 0.006500</t>
  </si>
  <si>
    <t>L: x = 0.260000, y = 0.006500</t>
  </si>
  <si>
    <t>L: x = 0.003000, y = 0.006750</t>
  </si>
  <si>
    <t>L: x = 0.220000, y = 0.006750</t>
  </si>
  <si>
    <t>L: x = 0.260000, y = 0.020000</t>
  </si>
  <si>
    <t>L: x = 0.280000, y = 0.020000</t>
  </si>
  <si>
    <t>L: x = 0.430000, y = 0.062500</t>
  </si>
  <si>
    <t>L: x = 0.003000, y = 0.007250</t>
  </si>
  <si>
    <t>L: x = 0.240000, y = 0.007250</t>
  </si>
  <si>
    <t>L: x = 0.350000, y = 0.062500</t>
  </si>
  <si>
    <t>L: x = 0.003642, y = 0.007810</t>
  </si>
  <si>
    <t>L: x = 0.220000, y = 0.007810</t>
  </si>
  <si>
    <t>L: x = 0.270000, y = 0.021500</t>
  </si>
  <si>
    <t>L: x = 0.340000, y = 0.021500</t>
  </si>
  <si>
    <t>L: x = 0.003642, y = 0.007900</t>
  </si>
  <si>
    <t>L: x = 0.220000, y = 0.007900</t>
  </si>
  <si>
    <t>L: x = 0.360000, y = 0.021500</t>
  </si>
  <si>
    <t>L: x = 0.004000, y = 0.008250</t>
  </si>
  <si>
    <t>L: x = 0.280000, y = 0.008250</t>
  </si>
  <si>
    <t>L: x = 0.310000, y = 0.020000</t>
  </si>
  <si>
    <t>L: x = 0.003000, y = 0.008300</t>
  </si>
  <si>
    <t>L: x = 0.285000, y = 0.008300</t>
  </si>
  <si>
    <t>L: x = 0.320000, y = 0.016000</t>
  </si>
  <si>
    <t>L: x = 0.345000, y = 0.016000</t>
  </si>
  <si>
    <t>NEdges = 9</t>
  </si>
  <si>
    <t>L: x = 0.004127, y = 0.008850</t>
  </si>
  <si>
    <t>L: x = 0.270000, y = 0.008850</t>
  </si>
  <si>
    <t>L: x = 0.440000, y = 0.062500</t>
  </si>
  <si>
    <t>L: x = 0.004313, y = 0.009250</t>
  </si>
  <si>
    <t>L: x = 0.270000, y = 0.009250</t>
  </si>
  <si>
    <t>L: x = 0.620000, y = 0.150001</t>
  </si>
  <si>
    <t>L: x = 0.004570, y = 0.009800</t>
  </si>
  <si>
    <t>L: x = 0.270000, y = 0.009800</t>
  </si>
  <si>
    <t>L: x = 0.620000, y = 0.150002</t>
  </si>
  <si>
    <t>L: x = 0.004593, y = 0.009850</t>
  </si>
  <si>
    <t>L: x = 0.280000, y = 0.009850</t>
  </si>
  <si>
    <t>L: x = 0.005000, y = 0.010000</t>
  </si>
  <si>
    <t>L: x = 0.290000, y = 0.010000</t>
  </si>
  <si>
    <t>L: x = 0.325000, y = 0.020000</t>
  </si>
  <si>
    <t>L: x = 0.360000, y = 0.020000</t>
  </si>
  <si>
    <t>L: x = 0.005000, y = 0.010500</t>
  </si>
  <si>
    <t>L: x = 0.300000, y = 0.010500</t>
  </si>
  <si>
    <t>L: x = 0.005059, y = 0.010850</t>
  </si>
  <si>
    <t>L: x = 0.280000, y = 0.010850</t>
  </si>
  <si>
    <t>L: x = 0.005000, y = 0.011250</t>
  </si>
  <si>
    <t>L: x = 0.280000, y = 0.011250</t>
  </si>
  <si>
    <t>L: x = 0.370000, y = 0.020000</t>
  </si>
  <si>
    <t>L: x = 0.410000, y = 0.020000</t>
  </si>
  <si>
    <t>L: x = 0.550000, y = 0.062500</t>
  </si>
  <si>
    <t>L: x = 0.005502, y = 0.011800</t>
  </si>
  <si>
    <t>L: x = 0.270000, y = 0.011800</t>
  </si>
  <si>
    <t>L: x = 0.005000, y = 0.012500</t>
  </si>
  <si>
    <t>L: x = 0.330000, y = 0.012500</t>
  </si>
  <si>
    <t>L: x = 0.005000, y = 0.012800</t>
  </si>
  <si>
    <t>L: x = 0.335000, y = 0.012800</t>
  </si>
  <si>
    <t>L: x = 0.365000, y = 0.023000</t>
  </si>
  <si>
    <t>L: x = 0.400000, y = 0.023000</t>
  </si>
  <si>
    <t>L: x = 0.540000, y = 0.062500</t>
  </si>
  <si>
    <t>L: x = 0.005062, y = 0.013000</t>
  </si>
  <si>
    <t>L: x = 0.320000, y = 0.013000</t>
  </si>
  <si>
    <t>L: x = 0.006435, y = 0.013800</t>
  </si>
  <si>
    <t>L: x = 0.400000, y = 0.013800</t>
  </si>
  <si>
    <t>L: x = 0.570000, y = 0.062500</t>
  </si>
  <si>
    <t>L: x = 0.005000, y = 0.014000</t>
  </si>
  <si>
    <t>L: x = 0.410000, y = 0.014000</t>
  </si>
  <si>
    <t>L: x = 0.485000, y = 0.039000</t>
  </si>
  <si>
    <t>L: x = 0.565000, y = 0.039000</t>
  </si>
  <si>
    <t>L: x = 0.565000, y = 0.062500</t>
  </si>
  <si>
    <t>L: x = 0.007000, y = 0.014600</t>
  </si>
  <si>
    <t>L: x = 0.410000, y = 0.014600</t>
  </si>
  <si>
    <t>L: x = 0.007274, y = 0.015600</t>
  </si>
  <si>
    <t>L: x = 0.400000, y = 0.015600</t>
  </si>
  <si>
    <t>L: x = 0.007000, y = 0.015750</t>
  </si>
  <si>
    <t>L: x = 0.410000, y = 0.015750</t>
  </si>
  <si>
    <t>L: x = 0.007000, y = 0.016000</t>
  </si>
  <si>
    <t>L: x = 0.410000, y = 0.016000</t>
  </si>
  <si>
    <t>L: x = 0.007000, y = 0.016500</t>
  </si>
  <si>
    <t>L: x = 0.410000, y = 0.016500</t>
  </si>
  <si>
    <t>L: x = 0.007000, y = 0.016750</t>
  </si>
  <si>
    <t>L: x = 0.330000, y = 0.016750</t>
  </si>
  <si>
    <t>L: x = 0.480000, y = 0.062500</t>
  </si>
  <si>
    <t>L: x = 0.007000, y = 0.017500</t>
  </si>
  <si>
    <t>L: x = 0.410000, y = 0.017500</t>
  </si>
  <si>
    <t>L: x = 0.560000, y = 0.062500</t>
  </si>
  <si>
    <t>L: x = 0.008394, y = 0.018000</t>
  </si>
  <si>
    <t>L: x = 0.400000, y = 0.018000</t>
  </si>
  <si>
    <t>L: x = 0.009000, y = 0.018500</t>
  </si>
  <si>
    <t>L: x = 0.430000, y = 0.018500</t>
  </si>
  <si>
    <t>L: x = 0.580000, y = 0.062500</t>
  </si>
  <si>
    <t>L: x = 0.008720, y = 0.018700</t>
  </si>
  <si>
    <t>L: x = 0.400000, y = 0.018700</t>
  </si>
  <si>
    <t>L: x = 0.009000, y = 0.019000</t>
  </si>
  <si>
    <t>L: x = 0.410000, y = 0.019000</t>
  </si>
  <si>
    <t>L: x = 0.010000, y = 0.019500</t>
  </si>
  <si>
    <t>L: x = 0.410000, y = 0.019500</t>
  </si>
  <si>
    <t>L: x = 0.009000, y = 0.020000</t>
  </si>
  <si>
    <t>L: x = 0.009000, y = 0.020500</t>
  </si>
  <si>
    <t>L: x = 0.410000, y = 0.020500</t>
  </si>
  <si>
    <t>L: x = 0.010000, y = 0.021000</t>
  </si>
  <si>
    <t>L: x = 0.410000, y = 0.021000</t>
  </si>
  <si>
    <t>L: x = 0.010000, y = 0.021500</t>
  </si>
  <si>
    <t>L: x = 0.410000, y = 0.021500</t>
  </si>
  <si>
    <t>L: x = 0.010562, y = 0.022650</t>
  </si>
  <si>
    <t>L: x = 0.400000, y = 0.022650</t>
  </si>
  <si>
    <t>L: x = 0.574262, y = 0.062500</t>
  </si>
  <si>
    <t>L: x = 0.011000, y = 0.023250</t>
  </si>
  <si>
    <t>L: x = 0.410000, y = 0.023250</t>
  </si>
  <si>
    <t>L: x = 0.011005, y = 0.023600</t>
  </si>
  <si>
    <t>L: x = 0.400000, y = 0.023600</t>
  </si>
  <si>
    <t>L: x = 0.011471, y = 0.024600</t>
  </si>
  <si>
    <t>L: x = 0.400000, y = 0.024600</t>
  </si>
  <si>
    <t>L: x = 0.011000, y = 0.025600</t>
  </si>
  <si>
    <t>L: x = 0.410000, y = 0.025600</t>
  </si>
  <si>
    <t>L: x = 0.530000, y = 0.062500</t>
  </si>
  <si>
    <t>L: x = 0.012000, y = 0.026000</t>
  </si>
  <si>
    <t>L: x = 0.400000, y = 0.026000</t>
  </si>
  <si>
    <t>L: x = 0.012000, y = 0.026500</t>
  </si>
  <si>
    <t>L: x = 0.410000, y = 0.026500</t>
  </si>
  <si>
    <t>L: x = 0.013290, y = 0.027550</t>
  </si>
  <si>
    <t>L: x = 0.400000, y = 0.027550</t>
  </si>
  <si>
    <t>L: x = 0.013290, y = 0.028500</t>
  </si>
  <si>
    <t>L: x = 0.400000, y = 0.028500</t>
  </si>
  <si>
    <t>L: x = 0.012000, y = 0.029750</t>
  </si>
  <si>
    <t>L: x = 0.410000, y = 0.029750</t>
  </si>
  <si>
    <t>L: x = 0.014222, y = 0.030500</t>
  </si>
  <si>
    <t>L: x = 0.400000, y = 0.030500</t>
  </si>
  <si>
    <t>L: x = 0.014572, y = 0.031250</t>
  </si>
  <si>
    <t>L: x = 0.400000, y = 0.031250</t>
  </si>
  <si>
    <t>L: x = 0.012124, y = 0.031750</t>
  </si>
  <si>
    <t>L: x = 0.400000, y = 0.031750</t>
  </si>
  <si>
    <t>L: x = 0.007000, y = 0.032500</t>
  </si>
  <si>
    <t>L: x = 0.410000, y = 0.032500</t>
  </si>
  <si>
    <t>L: x = 0.515000, y = 0.062500</t>
  </si>
  <si>
    <t>L: x = 0.009000, y = 0.033500</t>
  </si>
  <si>
    <t>L: x = 0.410000, y = 0.033500</t>
  </si>
  <si>
    <t>L: x = 0.009000, y = 0.034450</t>
  </si>
  <si>
    <t>L: x = 0.410000, y = 0.034450</t>
  </si>
  <si>
    <t>L: x = 0.009000, y = 0.035000</t>
  </si>
  <si>
    <t>L: x = 0.410000, y = 0.035000</t>
  </si>
  <si>
    <t>L: x = 0.009000, y = 0.035450</t>
  </si>
  <si>
    <t>L: x = 0.410000, y = 0.035450</t>
  </si>
  <si>
    <t>L: x = 0.016000, y = 0.036500</t>
  </si>
  <si>
    <t>L: x = 0.525000, y = 0.036500</t>
  </si>
  <si>
    <t>L: x = 0.595000, y = 0.062500</t>
  </si>
  <si>
    <t>L: x = 0.009000, y = 0.037400</t>
  </si>
  <si>
    <t>L: x = 0.410000, y = 0.037400</t>
  </si>
  <si>
    <t>L: x = 0.495000, y = 0.062500</t>
  </si>
  <si>
    <t>L: x = 0.010000, y = 0.038000</t>
  </si>
  <si>
    <t>L: x = 0.410000, y = 0.038000</t>
  </si>
  <si>
    <t>L: x = 0.010000, y = 0.038400</t>
  </si>
  <si>
    <t>L: x = 0.410000, y = 0.038400</t>
  </si>
  <si>
    <t>L: x = 0.010000, y = 0.039050</t>
  </si>
  <si>
    <t>L: x = 0.410000, y = 0.039050</t>
  </si>
  <si>
    <t>L: x = 0.010000, y = 0.039350</t>
  </si>
  <si>
    <t>L: x = 0.415000, y = 0.039350</t>
  </si>
  <si>
    <t>L: x = 0.490000, y = 0.062500</t>
  </si>
  <si>
    <t>L: x = 0.010000, y = 0.040500</t>
  </si>
  <si>
    <t>L: x = 0.400000, y = 0.040500</t>
  </si>
  <si>
    <t>L: x = 0.010000, y = 0.040350</t>
  </si>
  <si>
    <t>L: x = 0.400000, y = 0.040350</t>
  </si>
  <si>
    <t>L: x = 0.011000, y = 0.041350</t>
  </si>
  <si>
    <t>L: x = 0.405000, y = 0.041350</t>
  </si>
  <si>
    <t>L: x = 0.010000, y = 0.042350</t>
  </si>
  <si>
    <t>L: x = 0.410000, y = 0.042350</t>
  </si>
  <si>
    <t>L: x = 0.010000, y = 0.043000</t>
  </si>
  <si>
    <t>L: x = 0.410000, y = 0.043000</t>
  </si>
  <si>
    <t>L: x = 0.017000, y = 0.043300</t>
  </si>
  <si>
    <t>L: x = 0.520000, y = 0.043300</t>
  </si>
  <si>
    <t>L: x = 0.010000, y = 0.044500</t>
  </si>
  <si>
    <t>L: x = 0.410000, y = 0.044500</t>
  </si>
  <si>
    <t>L: x = 0.010000, y = 0.045300</t>
  </si>
  <si>
    <t>L: x = 0.410000, y = 0.045300</t>
  </si>
  <si>
    <t>L: x = 0.010000, y = 0.046250</t>
  </si>
  <si>
    <t>L: x = 0.410000, y = 0.046250</t>
  </si>
  <si>
    <t>L: x = 0.010000, y = 0.046900</t>
  </si>
  <si>
    <t>L: x = 0.410000, y = 0.046900</t>
  </si>
  <si>
    <t>L: x = 0.011000, y = 0.047250</t>
  </si>
  <si>
    <t>L: x = 0.410000, y = 0.047250</t>
  </si>
  <si>
    <t>L: x = 0.0110000, y = 0.048000</t>
  </si>
  <si>
    <t>L: x = 0.410000, y = 0.048000</t>
  </si>
  <si>
    <t>L: x = 0.011000, y = 0.048250</t>
  </si>
  <si>
    <t>L: x = 0.410000, y = 0.048250</t>
  </si>
  <si>
    <t>L: x = 0.011000, y = 0.049000</t>
  </si>
  <si>
    <t>L: x = 0.410000, y = 0.049000</t>
  </si>
  <si>
    <t>L: x = 0.012000, y = 0.049750</t>
  </si>
  <si>
    <t>L: x = 0.410000, y = 0.049750</t>
  </si>
  <si>
    <t>L: x = 0.012000, y = 0.050200</t>
  </si>
  <si>
    <t>L: x = 0.410000, y = 0.050200</t>
  </si>
  <si>
    <t>L: x = 0.012000, y = 0.050750</t>
  </si>
  <si>
    <t>L: x = 0.012000, y = 0.051200</t>
  </si>
  <si>
    <t>L: x = 0.400000, y = 0.051200</t>
  </si>
  <si>
    <t>L: x = 0.012000, y = 0.052000</t>
  </si>
  <si>
    <t>L: x = 0.410000, y = 0.052000</t>
  </si>
  <si>
    <t>L: x = 0.012000, y = 0.053250</t>
  </si>
  <si>
    <t>L: x = 0.410000, y = 0.053250</t>
  </si>
  <si>
    <t>L: x = 0.012000, y = 0.054150</t>
  </si>
  <si>
    <t>L: x = 0.410000, y = 0.054150</t>
  </si>
  <si>
    <t>L: x = 0.012000, y = 0.054700</t>
  </si>
  <si>
    <t>L: x = 0.410000, y = 0.054700</t>
  </si>
  <si>
    <t>L: x = 0.013000, y = 0.055000</t>
  </si>
  <si>
    <t>L: x = 0.410000, y = 0.055000</t>
  </si>
  <si>
    <t>L: x = 0.013000, y = 0.055500</t>
  </si>
  <si>
    <t>L: x = 0.410000, y = 0.055500</t>
  </si>
  <si>
    <t>L: x = 0.013000, y = 0.056100</t>
  </si>
  <si>
    <t>L: x = 0.410000, y = 0.056100</t>
  </si>
  <si>
    <t>L: x = 0.013000, y = 0.056500</t>
  </si>
  <si>
    <t>L: x = 0.410000, y = 0.056500</t>
  </si>
  <si>
    <t>L: x = 0.014000, y = 0.057100</t>
  </si>
  <si>
    <t>L: x = 0.400000, y = 0.057100</t>
  </si>
  <si>
    <t>L: x = 0.014000, y = 0.058000</t>
  </si>
  <si>
    <t>L: x = 0.410000, y = 0.058000</t>
  </si>
  <si>
    <t>L: x = 0.014000, y = 0.059050</t>
  </si>
  <si>
    <t>L: x = 0.400000, y = 0.059050</t>
  </si>
  <si>
    <t>L: x = 0.014000, y = 0.060000</t>
  </si>
  <si>
    <t>L: x = 0.420000, y = 0.060000</t>
  </si>
  <si>
    <t>L: x = 0.014000, y = 0.061000</t>
  </si>
  <si>
    <t>L: x = 0.410000, y = 0.061000</t>
  </si>
  <si>
    <t>L: x = 0.014000, y = 0.062000</t>
  </si>
  <si>
    <t>L: x = 0.410000, y = 0.062000</t>
  </si>
  <si>
    <t>L: x = 0.014000, y = 0.062500</t>
  </si>
  <si>
    <t>L: x = 0.400000, y = 0.062500</t>
  </si>
  <si>
    <t>L: x = 0.008000, y = 0.063000</t>
  </si>
  <si>
    <t>L: x = 0.460000, y = 0.063000</t>
  </si>
  <si>
    <t>L: x = 0.008000, y = 0.064250</t>
  </si>
  <si>
    <t>L: x = 0.460000, y = 0.064250</t>
  </si>
  <si>
    <t>L: x = 0.008000, y = 0.064950</t>
  </si>
  <si>
    <t>L: x = 0.480000, y = 0.064950</t>
  </si>
  <si>
    <t>L: x = 0.008000, y = 0.065950</t>
  </si>
  <si>
    <t>L: x = 0.480000, y = 0.065950</t>
  </si>
  <si>
    <t>L: x = 0.008000, y = 0.066950</t>
  </si>
  <si>
    <t>L: x = 0.480000, y = 0.066950</t>
  </si>
  <si>
    <t>L: x = 0.007000, y = 0.068000</t>
  </si>
  <si>
    <t>L: x = 0.480000, y = 0.068000</t>
  </si>
  <si>
    <t>L: x = 0.009000, y = 0.070300</t>
  </si>
  <si>
    <t>L: x = 0.480000, y = 0.070300</t>
  </si>
  <si>
    <t>Double Angle Chamfer Mill</t>
  </si>
  <si>
    <t>NEdges = 7</t>
  </si>
  <si>
    <t>L: x = 0.0, y = 0.0625</t>
  </si>
  <si>
    <t>L: x = .0625, y = 0.125000</t>
  </si>
  <si>
    <t>L: x = 0.125, y = 0.06250000</t>
  </si>
  <si>
    <t>L: x = 1.125, y = 0.0625</t>
  </si>
  <si>
    <t>L: x = 1.187500, y = 0.12500</t>
  </si>
  <si>
    <t>L: x = 3.0, y = 0.125000</t>
  </si>
  <si>
    <t>L: x = 0.0, y = 0.0312</t>
  </si>
  <si>
    <t>L: x = .0312, y = 0.0625</t>
  </si>
  <si>
    <t>L: x = 0.0625, y = 0.0312</t>
  </si>
  <si>
    <t>L: x = .5625, y = 0.0312</t>
  </si>
  <si>
    <t>L: x = .5937, y = 0.0625</t>
  </si>
  <si>
    <t>L: x = 2.0, y = 0.0625</t>
  </si>
  <si>
    <t>L: x = 2.000000, y = 0.00000</t>
  </si>
  <si>
    <t>Single Point Thread Mill</t>
  </si>
  <si>
    <t>L: x = 0.0,y = 0.096</t>
  </si>
  <si>
    <t>L: x = 0.0283,y = 0.145</t>
  </si>
  <si>
    <t>L: x = 0.0566,y = 0.096</t>
  </si>
  <si>
    <t>L: x = 0.600,y = 0.096</t>
  </si>
  <si>
    <t>L: x = 0.720,y = 0.1875</t>
  </si>
  <si>
    <t>L: x = 3.0,y = 0.1875</t>
  </si>
  <si>
    <t>L: x = 3.0,y = 0.0</t>
  </si>
  <si>
    <t>OVERWRITE_DB</t>
  </si>
  <si>
    <t>Tool</t>
  </si>
  <si>
    <t>NEdges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</si>
  <si>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</si>
  <si>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</si>
  <si>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</si>
  <si>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</si>
  <si>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</si>
  <si>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</si>
  <si>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</si>
  <si>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</si>
  <si>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</si>
  <si>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</si>
  <si>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</si>
  <si>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</si>
  <si>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</si>
  <si>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</si>
  <si>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</si>
  <si>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</si>
  <si>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</si>
  <si>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</si>
  <si>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Collet Ø</t>
  </si>
  <si>
    <t>.2-1.0 MM</t>
  </si>
  <si>
    <t>1.5 mm</t>
  </si>
  <si>
    <t>1/16"</t>
  </si>
  <si>
    <t>2.0 mm</t>
  </si>
  <si>
    <t>2.5 mm</t>
  </si>
  <si>
    <t>3.0 mm</t>
  </si>
  <si>
    <t>1/8"</t>
  </si>
  <si>
    <t>3.5 mm</t>
  </si>
  <si>
    <t>4.0 mm</t>
  </si>
  <si>
    <t>4.5 mm</t>
  </si>
  <si>
    <t>3/16"</t>
  </si>
  <si>
    <t>5.0 mm</t>
  </si>
  <si>
    <t>5.5 mm</t>
  </si>
  <si>
    <t>6.0 mm</t>
  </si>
  <si>
    <t>1/4"</t>
  </si>
  <si>
    <t>7.0 mm</t>
  </si>
  <si>
    <t>5/16"</t>
  </si>
  <si>
    <t>8.0 mm</t>
  </si>
  <si>
    <t>9.0 mm</t>
  </si>
  <si>
    <t>3/8"</t>
  </si>
  <si>
    <t>10.0 mm</t>
  </si>
  <si>
    <t>11.0 mm</t>
  </si>
  <si>
    <t>7/16"</t>
  </si>
  <si>
    <t>12.0 mm</t>
  </si>
  <si>
    <t>1/2"</t>
  </si>
  <si>
    <t>13.0 mm</t>
  </si>
  <si>
    <t>14.0 mm</t>
  </si>
  <si>
    <t>9/16"</t>
  </si>
  <si>
    <t>15.0 mm</t>
  </si>
  <si>
    <t>5/8"</t>
  </si>
  <si>
    <t>16.0 mm</t>
  </si>
  <si>
    <t>18.0 mm</t>
  </si>
  <si>
    <t>3/4"</t>
  </si>
  <si>
    <t>20.0 mm</t>
  </si>
  <si>
    <t>22.0 mm</t>
  </si>
  <si>
    <t>7/8"</t>
  </si>
  <si>
    <t>25.0 mm</t>
  </si>
  <si>
    <t>1.0"</t>
  </si>
  <si>
    <t>PG-10 Min</t>
  </si>
  <si>
    <t>PG-10 Max</t>
  </si>
  <si>
    <t>PG-15 Min</t>
  </si>
  <si>
    <t>PG-15 Max</t>
  </si>
  <si>
    <t>PG-25 Min</t>
  </si>
  <si>
    <t>PG-25 Max</t>
  </si>
  <si>
    <t>PG-32 Min</t>
  </si>
  <si>
    <t>PG-32 Max</t>
  </si>
  <si>
    <t>ER-11 Min</t>
  </si>
  <si>
    <t>ER-11 Max</t>
  </si>
  <si>
    <t>ER-16 Min</t>
  </si>
  <si>
    <t>ER-16 Max</t>
  </si>
  <si>
    <t>ER-20 Min</t>
  </si>
  <si>
    <t>ER-20 Max</t>
  </si>
  <si>
    <t>ER-32 Min</t>
  </si>
  <si>
    <t>ER-32 Max</t>
  </si>
  <si>
    <t>We do not currently have any ER11 tool holders.</t>
  </si>
  <si>
    <t>TurretNum</t>
  </si>
  <si>
    <t>Position</t>
  </si>
  <si>
    <t>SubPosition</t>
  </si>
  <si>
    <t>Permanent</t>
  </si>
  <si>
    <t>IdNumber</t>
  </si>
  <si>
    <t>ToolType</t>
  </si>
  <si>
    <t>ToolUserType</t>
  </si>
  <si>
    <t>UnitsDiameter</t>
  </si>
  <si>
    <t>Angle</t>
  </si>
  <si>
    <t>Radius</t>
  </si>
  <si>
    <t>ProfileRadius</t>
  </si>
  <si>
    <t>NumTeeth</t>
  </si>
  <si>
    <t>TaperAngle</t>
  </si>
  <si>
    <t>UnitsLength</t>
  </si>
  <si>
    <t>TotalLength</t>
  </si>
  <si>
    <t>TipLength</t>
  </si>
  <si>
    <t>CuttingLength</t>
  </si>
  <si>
    <t>HLengthManual</t>
  </si>
  <si>
    <t>Hlength</t>
  </si>
  <si>
    <t>imHelicalAngle</t>
  </si>
  <si>
    <t>UnitsFeedSpin</t>
  </si>
  <si>
    <t>Ftype</t>
  </si>
  <si>
    <t>FeedXY</t>
  </si>
  <si>
    <t>FeedZ</t>
  </si>
  <si>
    <t>FeedFinishManual</t>
  </si>
  <si>
    <t>FeedFinish</t>
  </si>
  <si>
    <t>FeedLeadIn</t>
  </si>
  <si>
    <t>FeedLeadOut</t>
  </si>
  <si>
    <t>FeedLink</t>
  </si>
  <si>
    <t>Stype</t>
  </si>
  <si>
    <t>Spin</t>
  </si>
  <si>
    <t>SpinFinishManual</t>
  </si>
  <si>
    <t>SpinFinish</t>
  </si>
  <si>
    <t>FeedZPenetration</t>
  </si>
  <si>
    <t>ToolName</t>
  </si>
  <si>
    <t>ToolGroupName</t>
  </si>
  <si>
    <t>HolderName</t>
  </si>
  <si>
    <t>GroupHolderName</t>
  </si>
  <si>
    <t>Message1</t>
  </si>
  <si>
    <t>Message2</t>
  </si>
  <si>
    <t>Message3</t>
  </si>
  <si>
    <t>Message4</t>
  </si>
  <si>
    <t>Message5</t>
  </si>
  <si>
    <t>FloodCoolant</t>
  </si>
  <si>
    <t>AirBlastCoolant</t>
  </si>
  <si>
    <t>Rough</t>
  </si>
  <si>
    <t>SpinDirection</t>
  </si>
  <si>
    <t>ThreadingStandard</t>
  </si>
  <si>
    <t>NumThreads</t>
  </si>
  <si>
    <t>ThreadStandardByUser</t>
  </si>
  <si>
    <t>Pitch</t>
  </si>
  <si>
    <t>C++(ToolNum)</t>
  </si>
  <si>
    <t>C++(Type + ToolNum + LengthLetter)</t>
  </si>
  <si>
    <t>BALL NOSE MILL</t>
  </si>
  <si>
    <t>inch</t>
  </si>
  <si>
    <t>&lt;F&gt; Tools.Diameter</t>
  </si>
  <si>
    <t>&lt;F&gt; Tools.Diameter / 2.</t>
  </si>
  <si>
    <t>&lt;F&gt; Tools.NumFlutes</t>
  </si>
  <si>
    <t>&lt;F&gt; Tools.ShoulderDiameter</t>
  </si>
  <si>
    <t>C++(Description)</t>
  </si>
  <si>
    <t>&lt;F&gt; Tools.ShankDiameter</t>
  </si>
  <si>
    <t>C++(OHL)</t>
  </si>
  <si>
    <t>&lt;F&gt; Tools.OAL</t>
  </si>
  <si>
    <t>&lt;F&gt; Tools.ShoulderLength</t>
  </si>
  <si>
    <t>&lt;F&gt; Tools.ShoulderAngle</t>
  </si>
  <si>
    <t>&lt;F&gt; Tools.LOC</t>
  </si>
  <si>
    <t>C++(GageLength + OHL)</t>
  </si>
  <si>
    <t>a</t>
  </si>
  <si>
    <t>&lt;FS&gt; Shapes.NAME</t>
  </si>
  <si>
    <t>&lt;FS&gt; Shapes.GroupName</t>
  </si>
  <si>
    <t>&lt;FS&gt; Holders.NAME</t>
  </si>
  <si>
    <t>&lt;FS&gt; Holders.GroupName</t>
  </si>
  <si>
    <t>&lt;FS&gt; Tools.EDPNum</t>
  </si>
  <si>
    <t>&lt;FS&gt; Tools.EssaiPartNum</t>
  </si>
  <si>
    <t>&lt;FS&gt;Tools.Manufacturer</t>
  </si>
  <si>
    <t>CW</t>
  </si>
  <si>
    <t>END MILL</t>
  </si>
  <si>
    <t>BULL NOSE MILL</t>
  </si>
  <si>
    <t>BULL MILL</t>
  </si>
  <si>
    <t>&lt;F&gt; Tools.CornerRadius</t>
  </si>
  <si>
    <t>CHAMFER DRILL</t>
  </si>
  <si>
    <t>CHAMFER MILL</t>
  </si>
  <si>
    <t>&lt;F&gt; Tools.TipAngle</t>
  </si>
  <si>
    <t>FACE MILL</t>
  </si>
  <si>
    <t>&lt;F&gt; Tools.Startshoulderlength</t>
  </si>
  <si>
    <t>&lt;F&gt; Tools.TipDiameter</t>
  </si>
  <si>
    <t>TAPER MILL</t>
  </si>
  <si>
    <t>SLOT MILL</t>
  </si>
  <si>
    <t>DOUBLE ANGLE</t>
  </si>
  <si>
    <t>THREAD MILL</t>
  </si>
  <si>
    <t>HLength</t>
  </si>
  <si>
    <t>PitchUnit</t>
  </si>
  <si>
    <t>0.000000</t>
  </si>
  <si>
    <t>1.000000</t>
  </si>
  <si>
    <t>DRILL</t>
  </si>
  <si>
    <t>25.000000</t>
  </si>
  <si>
    <t>100.000000</t>
  </si>
  <si>
    <t>2500.000000</t>
  </si>
  <si>
    <t>REAMER</t>
  </si>
  <si>
    <t>&lt;F&gt; Tools.ChamferLength</t>
  </si>
  <si>
    <t>SPOT DRILL</t>
  </si>
  <si>
    <t>TAP</t>
  </si>
  <si>
    <t>&lt;F&gt; Tools.ThreadPitch</t>
  </si>
  <si>
    <t>NameTemp</t>
  </si>
  <si>
    <t>NAME</t>
  </si>
  <si>
    <t>TIME1</t>
  </si>
  <si>
    <t>TIME2</t>
  </si>
  <si>
    <t>CUR.TIME</t>
  </si>
  <si>
    <t>DOC</t>
  </si>
  <si>
    <t>L-2</t>
  </si>
  <si>
    <t>L-3</t>
  </si>
  <si>
    <t>R-2</t>
  </si>
  <si>
    <t>R-3</t>
  </si>
  <si>
    <t>R2</t>
  </si>
  <si>
    <t>DL</t>
  </si>
  <si>
    <t>DL-2</t>
  </si>
  <si>
    <t>DL-3</t>
  </si>
  <si>
    <t>DR-2</t>
  </si>
  <si>
    <t>DR-3</t>
  </si>
  <si>
    <t>DR2</t>
  </si>
  <si>
    <t>LCUTS</t>
  </si>
  <si>
    <t>ANGLE</t>
  </si>
  <si>
    <t>PLC</t>
  </si>
  <si>
    <t>TL</t>
  </si>
  <si>
    <t>PLC-VAL</t>
  </si>
  <si>
    <t>CUT.</t>
  </si>
  <si>
    <t>TYP</t>
  </si>
  <si>
    <t>TYP1</t>
  </si>
  <si>
    <t>TYP2</t>
  </si>
  <si>
    <t>TMAT</t>
  </si>
  <si>
    <t>CDT</t>
  </si>
  <si>
    <t>DIRECT</t>
  </si>
  <si>
    <t>LTOL</t>
  </si>
  <si>
    <t>RTOL</t>
  </si>
  <si>
    <t>TT:L-OFFS</t>
  </si>
  <si>
    <t>TT:L-OFFS-2</t>
  </si>
  <si>
    <t>TT:L-OFFS-3</t>
  </si>
  <si>
    <t>TT:R-OFFS</t>
  </si>
  <si>
    <t>LBREAK</t>
  </si>
  <si>
    <t>RBREAK</t>
  </si>
  <si>
    <t>NMAX</t>
  </si>
  <si>
    <t>T-ANGLE</t>
  </si>
  <si>
    <t>PITCH</t>
  </si>
  <si>
    <t>P1</t>
  </si>
  <si>
    <t>P2</t>
  </si>
  <si>
    <t>P3</t>
  </si>
  <si>
    <t>P8</t>
  </si>
  <si>
    <t>INDEX</t>
  </si>
  <si>
    <t>Ballnose</t>
  </si>
  <si>
    <t>&lt;F&gt; me.TIME2 * 0.90</t>
  </si>
  <si>
    <t>&lt;FC&gt; IF      Tools.Diameter &lt; 0.0625 THAN 60
     ELSE_IF Tools.Diameter &lt; 0.1250 THAN 100
     ELSE_IF Tools.Diameter &lt; 0.250  THAN 140
     ELSE_IF Tools.Diameter &lt; 0.375  THAN 180
     ELSE_IF Tools.Diameter &lt; 0.500  THAN 220
     ELSE    260</t>
  </si>
  <si>
    <t>&lt;FS&gt; Tools.Description</t>
  </si>
  <si>
    <t>ENDMILL</t>
  </si>
  <si>
    <t>&lt;FC&gt; IF      ((Tools.Diameter / 2) + 0.012) &lt; Tools.LOC THAN ((Tools.Diameter / 2) + 0.012)
     ELSE    Tools.LOC * 0.90</t>
  </si>
  <si>
    <t>&lt;FC&gt; IF      me.L &lt; 5.9 THAN 5.9
     ELSE_IF me.L &lt; 7.8 THAN 7.8
     ELSE_IF me.L &lt; 9.8 THAN 9.8
          ELSE    0.002</t>
  </si>
  <si>
    <t>Bullnose</t>
  </si>
  <si>
    <t>&lt;FC&gt; IF      (Tools.CornerRadius + 0.012) &lt; Tools.LOC THAN (Tools.CornerRadius + 0.012)
     ELSE    Tools.LOC * 0.90</t>
  </si>
  <si>
    <t>&lt;FC&gt; IF      me.L &lt; 5.9 THAN 5.9
     ELSE_IF me.L &lt; 7.8 THAN 7.8
     ELSE_IF me.L &lt; 9.8 THAN 9.8
          ELSE    0.003</t>
  </si>
  <si>
    <t>XX</t>
  </si>
  <si>
    <t>CSINK</t>
  </si>
  <si>
    <t>&lt;FC&gt; IF      Tools.TipHeight &lt;= 0.010 THAN 0.002
     ELSE_IF Tools.TipHeight &lt;= 0.045 THAN 0.005
     ELSE    0.010</t>
  </si>
  <si>
    <t>&lt;FC&gt; IF      Tools.TipHeight &lt;= 0.010 THAN Tools.TipHeight - 0.002
     ELSE_IF Tools.TipHeight &lt;= 0.045 THAN Tools.TipHeight - 0.005
     ELSE    Tools.TipHeight - 0.010</t>
  </si>
  <si>
    <t>&lt;FC&gt; IF      me.L &lt; 5.9 THAN 5.9
     ELSE_IF me.L &lt; 7.8 THAN 7.8
     ELSE_IF me.L &lt; 9.8 THAN 9.8
          ELSE    0.005</t>
  </si>
  <si>
    <t>Corner Round</t>
  </si>
  <si>
    <t>60 - 82
90 - 120</t>
  </si>
  <si>
    <t>Cut Tap</t>
  </si>
  <si>
    <t>Double Angle Cutter</t>
  </si>
  <si>
    <t>Drill Coolant thru</t>
  </si>
  <si>
    <t>RULE in tool table</t>
  </si>
  <si>
    <t>DR_C</t>
  </si>
  <si>
    <t>Drill Carbide</t>
  </si>
  <si>
    <t>Drill</t>
  </si>
  <si>
    <t>&lt;FC&gt; IF      Tools.Diameter &lt; 0.0625 THAN 0.0005
     ELSE_IF Tools.Diameter &lt; 0.1250 THAN 0.001
     ELSE_IF Tools.Diameter &lt; 0.250  THAN  0.0015
          ELSE    0.002</t>
  </si>
  <si>
    <t>&lt;FC&gt; IF      Tools.Diameter &lt; 0.125 THAN 0.001
     ELSE_IF Tools.Diameter &lt; 0.250 THAN 0.002
     ELSE_IF Tools.Diameter &lt; 0.5  THAN  0.003
          ELSE    0.005</t>
  </si>
  <si>
    <t>&lt;F&gt; Tools.TipHeight + 0.010</t>
  </si>
  <si>
    <t>&lt;FC&gt; IF      me.L &lt; 5.9 THAN 5.9
     ELSE_IF me.L &lt; 7.8 THAN 7.8
     ELSE_IF me.L &lt; 9.8 THAN 9.8
          ELSE    0.012</t>
  </si>
  <si>
    <t>DRT</t>
  </si>
  <si>
    <t>Drill Cobalt</t>
  </si>
  <si>
    <t>Dovetail mill</t>
  </si>
  <si>
    <t>Endmill</t>
  </si>
  <si>
    <t>&lt;FC&gt; IF      0.012 &lt; Tools.LOC THAN 0.012
     ELSE    Tools.LOC * 0.90</t>
  </si>
  <si>
    <t>&lt;FC&gt; IF      me.L &lt; 5.9 THAN 5.9
     ELSE_IF me.L &lt; 7.8 THAN 7.8
     ELSE_IF me.L &lt; 9.8 THAN 9.8
          ELSE    0.015</t>
  </si>
  <si>
    <t>Fan (Cleaning)</t>
  </si>
  <si>
    <t>Face mill</t>
  </si>
  <si>
    <t>&lt;F&gt; Tools.LOC * 0.90</t>
  </si>
  <si>
    <t>&lt;FC&gt; IF      me.L &lt; 5.9 THAN 5.9
     ELSE_IF me.L &lt; 7.8 THAN 7.8
     ELSE_IF me.L &lt; 9.8 THAN 9.8
          ELSE    0.017</t>
  </si>
  <si>
    <t>&lt;F&gt; me.TIME2 * 0.91</t>
  </si>
  <si>
    <t>&lt;FC&gt; IF      Tools.Diameter &lt; 0.0625 THAN 60
     ELSE_IF Tools.Diameter &lt; 0.1250 THAN 100
     ELSE_IF Tools.Diameter &lt; 0.250  THAN 140
     ELSE_IF Tools.Diameter &lt; 0.375  THAN 180
     ELSE_IF Tools.Diameter &lt; 0.500  THAN 220
     ELSE    261</t>
  </si>
  <si>
    <t>KEY CUTTER</t>
  </si>
  <si>
    <t>&lt;FC&gt; IF      me.L &lt; 5.9 THAN 5.9
     ELSE_IF me.L &lt; 7.8 THAN 7.8
     ELSE_IF me.L &lt; 9.8 THAN 9.8
          ELSE    0.018</t>
  </si>
  <si>
    <t>Laser Pin Master</t>
  </si>
  <si>
    <t>Lolipop</t>
  </si>
  <si>
    <t>Reamer</t>
  </si>
  <si>
    <t>&lt;FC&gt; IF      me.L &lt; 5.9 THAN 5.9
     ELSE_IF me.L &lt; 7.8 THAN 7.8
     ELSE_IF me.L &lt; 9.8 THAN 9.8
          ELSE    0.022</t>
  </si>
  <si>
    <t>Roll Tap</t>
  </si>
  <si>
    <t>Spot Drill</t>
  </si>
  <si>
    <t>Slitter saw</t>
  </si>
  <si>
    <t>SAW</t>
  </si>
  <si>
    <t>Tapered Endmill</t>
  </si>
  <si>
    <t>&lt;FC&gt; IF      me.L &lt; 5.9 THAN 5.9
     ELSE_IF me.L &lt; 7.8 THAN 7.8
     ELSE_IF me.L &lt; 9.8 THAN 9.8
          ELSE    0.006</t>
  </si>
  <si>
    <t>Material</t>
  </si>
  <si>
    <t>SFM</t>
  </si>
  <si>
    <t>IPT by Dia</t>
  </si>
  <si>
    <t>Depth of Cut</t>
  </si>
  <si>
    <t>Radial</t>
  </si>
  <si>
    <t>Axial</t>
  </si>
  <si>
    <t>Slotting</t>
  </si>
  <si>
    <t>1 x Dia</t>
  </si>
  <si>
    <t>.20 x Dia</t>
  </si>
  <si>
    <t>.50 x Dia</t>
  </si>
  <si>
    <t>Roughing</t>
  </si>
  <si>
    <t>.30 x Dia</t>
  </si>
  <si>
    <t>.60 X Dia</t>
  </si>
  <si>
    <t>Finishing</t>
  </si>
  <si>
    <t>.13 x Dia</t>
  </si>
  <si>
    <t>.250 x Dia</t>
  </si>
  <si>
    <t>.30 X Dia</t>
  </si>
  <si>
    <t>.5 x Dia</t>
  </si>
  <si>
    <t>Number of Passes</t>
  </si>
  <si>
    <t>Edge Break</t>
  </si>
  <si>
    <t>Full Chamfer (≥ 25°)</t>
  </si>
  <si>
    <t>Full Chamfer (&lt; 25°)</t>
  </si>
  <si>
    <t>Radial Passes</t>
  </si>
  <si>
    <t>Axial Passes</t>
  </si>
  <si>
    <t>150-450</t>
  </si>
  <si>
    <t>.00004-.00007</t>
  </si>
  <si>
    <t>.00008-0.00015</t>
  </si>
  <si>
    <t>.00013-0.00022</t>
  </si>
  <si>
    <t>.00017-.00029</t>
  </si>
  <si>
    <t>.00021-.00037</t>
  </si>
  <si>
    <t>.00025-.00044</t>
  </si>
  <si>
    <t>.00034-.00059</t>
  </si>
  <si>
    <t>.00050-.00088</t>
  </si>
  <si>
    <t>.00068-.00118</t>
  </si>
  <si>
    <t>.00084-.00147</t>
  </si>
  <si>
    <t>.00101-.00177</t>
  </si>
  <si>
    <t>.00135-.00236</t>
  </si>
  <si>
    <t>IPR by Dia</t>
  </si>
  <si>
    <t>75-100</t>
  </si>
  <si>
    <t>45-60</t>
  </si>
  <si>
    <t>1.5000" Dia x 0.375 LOC - 2FLT FM</t>
  </si>
  <si>
    <t>0.2900" Dia x 0.600 LOC - 1FLT TM</t>
  </si>
  <si>
    <t>Face Mill</t>
  </si>
  <si>
    <t>L: x = 0.0,y = 0.75</t>
  </si>
  <si>
    <t>L: x = 0.375,y = 0.750</t>
  </si>
  <si>
    <t>L: x = 0.640,y = 0.4875</t>
  </si>
  <si>
    <t>L: x = 1.1750,y = 0.500</t>
  </si>
  <si>
    <t>L: x = 4.559,y = 0.5000</t>
  </si>
  <si>
    <t>L: x = 4.559,y = 0.0</t>
  </si>
  <si>
    <t>L: x = 0.0,y = 1.00</t>
  </si>
  <si>
    <t>L: x = 0.644,y = 1.00</t>
  </si>
  <si>
    <t>L: x = 0.900,y = 0.790</t>
  </si>
  <si>
    <t>L: x = 1.2690,y = 0.790</t>
  </si>
  <si>
    <t>L: x = 1.475,y = 0.965</t>
  </si>
  <si>
    <t>L: x = 1.7500,y = 0.965</t>
  </si>
  <si>
    <t>L: x = 1.7500,y = 0.000</t>
  </si>
  <si>
    <t>2.0000" Dia x 0.550 LOC - 4FLT FM</t>
  </si>
  <si>
    <t>1.5000" Dia x 0.325 LOC - 6FLT FM</t>
  </si>
  <si>
    <t>L: x =0.325,y = 0.75</t>
  </si>
  <si>
    <t>L: x = 0.005000, y = 0.014100</t>
  </si>
  <si>
    <t>L: x = 0.402000, y = 0.014100</t>
  </si>
  <si>
    <t>L: x = 0.566000, y = 0.062500</t>
  </si>
  <si>
    <t>L: x = 0.625, y = 0.1500</t>
  </si>
  <si>
    <t>L: x = 0.625, y = 0.0625</t>
  </si>
  <si>
    <t>800-500772-01A</t>
  </si>
  <si>
    <t>50M0715-1000FLE</t>
  </si>
  <si>
    <t>0.0282" Dia x 0.350 LOC - 2FLT CD x 130 Deg</t>
  </si>
  <si>
    <t>L: x = 1.75,y = 0.717</t>
  </si>
  <si>
    <t>L: x = 1.75,y = 0.0</t>
  </si>
  <si>
    <t>NEdges = 6</t>
  </si>
  <si>
    <t>NEdges = 4</t>
  </si>
  <si>
    <t>0.0450" Dia x 0.135 LOC - 2FLT SD</t>
  </si>
  <si>
    <t>L: x = 0.00, y = 0.0015</t>
  </si>
  <si>
    <t>L: x = 0.021, y = 0.021</t>
  </si>
  <si>
    <t>L: x = 0.135, y = 0.021</t>
  </si>
  <si>
    <t>L: x = 0.175, y = 0.061</t>
  </si>
  <si>
    <t>L: x = 1.5, y = 0.061</t>
  </si>
  <si>
    <t>L: x = 1.5, y = 0.0</t>
  </si>
  <si>
    <t>0.0781" Dia x 0.250 LOC - 4FLT CM x 60 Deg</t>
  </si>
  <si>
    <t>L: x = 0.0675, y = 0.039</t>
  </si>
  <si>
    <t>L: x = 0.2499, y = 0.039</t>
  </si>
  <si>
    <t>L: x = 0.2734, y = 0.0625</t>
  </si>
  <si>
    <t>L: x = 1.500, y = 0.0625</t>
  </si>
  <si>
    <t>L: x = 1.500, y = 0.000</t>
  </si>
  <si>
    <t>800-501524-02A</t>
  </si>
  <si>
    <t>0.0200" Dia x 0.060 LOC - 2FLT SD x 60 Deg</t>
  </si>
  <si>
    <t>L: x = 0.0000, y = 0.00100</t>
  </si>
  <si>
    <t>L: x = 0.015600, y = 0.010000</t>
  </si>
  <si>
    <t>L: x = 0.06000, y = 0.01000</t>
  </si>
  <si>
    <t>L: x = 0.1125000, y = 0.062500</t>
  </si>
  <si>
    <t>L: x = 1.50000, y = .0625000</t>
  </si>
  <si>
    <t>Nedges = 6</t>
  </si>
  <si>
    <t>L: x = 0.0275, y = 0.0300</t>
  </si>
  <si>
    <t>L: x = 0.0, y = 0.0025</t>
  </si>
  <si>
    <t>L: x = 0.2125, y = 0.0625</t>
  </si>
  <si>
    <t>0.0600" Dia x 0.180 LOC - 2FLT SD x 90 Deg</t>
  </si>
  <si>
    <t>L: x = 0.18, y = 0.03000</t>
  </si>
  <si>
    <t>888445-C3</t>
  </si>
  <si>
    <t>836355-C3</t>
  </si>
  <si>
    <t>0.0200" Dia x 0.060 LOC - 2FLT SD x 60 Deg -MOD</t>
  </si>
  <si>
    <t>L: x = 0.095000, y = 0.045000</t>
  </si>
  <si>
    <t>L: x = 0.150000, y = .0625000</t>
  </si>
  <si>
    <t>Nedges = 8</t>
  </si>
  <si>
    <t>L: x = 0.35000, y = 0.045000</t>
  </si>
  <si>
    <t>800-502780-01A</t>
  </si>
  <si>
    <t>800-502550-01A</t>
  </si>
  <si>
    <t>12906-C3</t>
  </si>
  <si>
    <t>800-501705-01A  </t>
  </si>
  <si>
    <t>800-501508-01A</t>
  </si>
  <si>
    <t>HSK63-SM075</t>
  </si>
  <si>
    <t>HSK63-10SM2</t>
  </si>
  <si>
    <t>EM .0190 3FL</t>
  </si>
  <si>
    <t>EM .0180 3FL</t>
  </si>
  <si>
    <t>&lt;F&gt;Tools.R_Off</t>
  </si>
  <si>
    <t>R_Off</t>
  </si>
  <si>
    <t>800-503022-01A</t>
  </si>
  <si>
    <t>800-503023-01A</t>
  </si>
  <si>
    <t>800-503024-01A</t>
  </si>
  <si>
    <t>800-500006-09A</t>
  </si>
  <si>
    <t>101 W161</t>
  </si>
  <si>
    <t>L: x = 0.1100000, y = 0.01600</t>
  </si>
  <si>
    <t>L: x = 0.0015, y = 0.00315</t>
  </si>
  <si>
    <t>L: x = 0.060, y = 0.003150</t>
  </si>
  <si>
    <t>L: x = 0.195000, y = 0.01600</t>
  </si>
  <si>
    <t>L: x = 0.38500, y = 0.0625</t>
  </si>
  <si>
    <t>0.0063" Dia x 0..059 LOC - 2FLT CD x 130 Deg</t>
  </si>
  <si>
    <t>CD .0063 2FL</t>
  </si>
  <si>
    <t>EM .0180 2FL</t>
  </si>
  <si>
    <t>CM .0940 2FL</t>
  </si>
  <si>
    <t>SD .0200 2FL</t>
  </si>
  <si>
    <t>EM .0550 3FL</t>
  </si>
  <si>
    <t>EM .0450 3FL</t>
  </si>
  <si>
    <t>CD .0282 2FL</t>
  </si>
  <si>
    <t>DC .1772 2FL</t>
  </si>
  <si>
    <t/>
  </si>
  <si>
    <t>DC .0571 2FL</t>
  </si>
  <si>
    <t>DC .1890 2FL</t>
  </si>
  <si>
    <t>BU .1875 4FL</t>
  </si>
  <si>
    <t>DC .2087 2FL</t>
  </si>
  <si>
    <t>FM 2.0000 4FL</t>
  </si>
  <si>
    <t>BA .0150 3FL</t>
  </si>
  <si>
    <t>BU .3750 6FL</t>
  </si>
  <si>
    <t>FM 2.0000 6FL</t>
  </si>
  <si>
    <t>DJ .1875 2FL</t>
  </si>
  <si>
    <t>DC .0709 2FL</t>
  </si>
  <si>
    <t>DJ .2010 2FL</t>
  </si>
  <si>
    <t>EM .0620 4FL</t>
  </si>
  <si>
    <t xml:space="preserve"> .0000 FL</t>
  </si>
  <si>
    <t>DS .4331 2FL</t>
  </si>
  <si>
    <t>DC .3937 2FL</t>
  </si>
  <si>
    <t>DJ .0781 2FL</t>
  </si>
  <si>
    <t>FM 1.5000 6FL</t>
  </si>
  <si>
    <t>RM .0435 4FL</t>
  </si>
  <si>
    <t>SD .0930 2FL</t>
  </si>
  <si>
    <t>DC .3150 2FL</t>
  </si>
  <si>
    <t>DC .1874 2FL</t>
  </si>
  <si>
    <t>DC .2283 2FL</t>
  </si>
  <si>
    <t>DC .2500 2FL</t>
  </si>
  <si>
    <t>DJ .2280 2FL</t>
  </si>
  <si>
    <t>DJ .2380 2FL</t>
  </si>
  <si>
    <t>DJ .2610 2FL</t>
  </si>
  <si>
    <t>DJ .0807 2FL</t>
  </si>
  <si>
    <t>DJ .0768 2FL</t>
  </si>
  <si>
    <t>DJ .0689 2FL</t>
  </si>
  <si>
    <t>DT .0650 2FL</t>
  </si>
  <si>
    <t>DT .0551 2FL</t>
  </si>
  <si>
    <t>DJ .0453 2FL</t>
  </si>
  <si>
    <t>DT .0197 2FL</t>
  </si>
  <si>
    <t>DJ .2812 2FL</t>
  </si>
  <si>
    <t>DJ .1004 2FL</t>
  </si>
  <si>
    <t>DJ .1220 2FL</t>
  </si>
  <si>
    <t>DJ .1240 2FL</t>
  </si>
  <si>
    <t>DJ .1279 2FL</t>
  </si>
  <si>
    <t>DJ .1339 2FL</t>
  </si>
  <si>
    <t>DJ .1457 2FL</t>
  </si>
  <si>
    <t>DS .2638 2FL</t>
  </si>
  <si>
    <t>DT .1360 2FL</t>
  </si>
  <si>
    <t>DT .1100 2FL</t>
  </si>
  <si>
    <t>DT .0360 2FL</t>
  </si>
  <si>
    <t>DT .0330 2FL</t>
  </si>
  <si>
    <t>DT .0400 2FL</t>
  </si>
  <si>
    <t>DT .2380 2FL</t>
  </si>
  <si>
    <t>DT .0625 2FL</t>
  </si>
  <si>
    <t>DT .0520 2FL</t>
  </si>
  <si>
    <t>DT .0420 2FL</t>
  </si>
  <si>
    <t>DJ .0935 2FL</t>
  </si>
  <si>
    <t>DJ .1094 2FL</t>
  </si>
  <si>
    <t>DJ .0980 2FL</t>
  </si>
  <si>
    <t>DJ .0906 2FL</t>
  </si>
  <si>
    <t>DS .1470 2FL</t>
  </si>
  <si>
    <t>DS .1910 2FL</t>
  </si>
  <si>
    <t>DS .1610 2FL</t>
  </si>
  <si>
    <t>DC .2031 2FL</t>
  </si>
  <si>
    <t>EM .1250 5FL</t>
  </si>
  <si>
    <t>EM .1875 5FL</t>
  </si>
  <si>
    <t>TM .7500 2FL</t>
  </si>
  <si>
    <t xml:space="preserve"> .7500 FL</t>
  </si>
  <si>
    <t>DM .1562 2FL</t>
  </si>
  <si>
    <t xml:space="preserve"> .0120 1FL</t>
  </si>
  <si>
    <t xml:space="preserve"> .0110 1FL</t>
  </si>
  <si>
    <t>TM .2900 1FL</t>
  </si>
  <si>
    <t>TM .3050 4FL</t>
  </si>
  <si>
    <t>TM .2450 3FL</t>
  </si>
  <si>
    <t>TM .1400 3FL</t>
  </si>
  <si>
    <t>TM .7500 3FL</t>
  </si>
  <si>
    <t>TE .7500 FL</t>
  </si>
  <si>
    <t>TE .7500 2FL</t>
  </si>
  <si>
    <t>TE .0938 2FL</t>
  </si>
  <si>
    <t>TE .5000 3FL</t>
  </si>
  <si>
    <t>TE .0625 2FL</t>
  </si>
  <si>
    <t>TE .1563 3FL</t>
  </si>
  <si>
    <t>TE .3750 3FL</t>
  </si>
  <si>
    <t>TE .0313 3FL</t>
  </si>
  <si>
    <t>TE .0250 2FL</t>
  </si>
  <si>
    <t>TE .0312 2FL</t>
  </si>
  <si>
    <t>SS 1.5000 16FL</t>
  </si>
  <si>
    <t>SS 1.0000 50FL</t>
  </si>
  <si>
    <t>SD .3750 2FL</t>
  </si>
  <si>
    <t>SD .2500 2FL</t>
  </si>
  <si>
    <t>CM .1250 2FL</t>
  </si>
  <si>
    <t>SD .0900 2FL</t>
  </si>
  <si>
    <t>SD .0600 2FL</t>
  </si>
  <si>
    <t>SD .0450 2FL</t>
  </si>
  <si>
    <t>SD .0300 2FL</t>
  </si>
  <si>
    <t>SD .0100 2FL</t>
  </si>
  <si>
    <t>SD .1181 3FL</t>
  </si>
  <si>
    <t>RT .3150 1FL</t>
  </si>
  <si>
    <t>RT .2500 1FL</t>
  </si>
  <si>
    <t>RT .1900 1FL</t>
  </si>
  <si>
    <t>RT .1697 1FL</t>
  </si>
  <si>
    <t>RT .1764 1FL</t>
  </si>
  <si>
    <t>RT .1640 1FL</t>
  </si>
  <si>
    <t>RT .1575 1FL</t>
  </si>
  <si>
    <t>RT .1120 1FL</t>
  </si>
  <si>
    <t>RT .0860 1FL</t>
  </si>
  <si>
    <t>RT .0730 1FL</t>
  </si>
  <si>
    <t>RT .1380 1FL</t>
  </si>
  <si>
    <t>RT .0600 1FL</t>
  </si>
  <si>
    <t>RT .1024 1FL</t>
  </si>
  <si>
    <t>RT .0460 1FL</t>
  </si>
  <si>
    <t>RT .0630 1FL</t>
  </si>
  <si>
    <t>RT .0787 1FL</t>
  </si>
  <si>
    <t>RT .1181 1FL</t>
  </si>
  <si>
    <t>RT .1378 2FL</t>
  </si>
  <si>
    <t>RM .2498 FL</t>
  </si>
  <si>
    <t>RM .2470 FL</t>
  </si>
  <si>
    <t>RM .3160 6FL</t>
  </si>
  <si>
    <t>RM .1250 6FL</t>
  </si>
  <si>
    <t>RM .5188 6FL</t>
  </si>
  <si>
    <t>RM .4375 6FL</t>
  </si>
  <si>
    <t>RM .0625 6FL</t>
  </si>
  <si>
    <t>RM .3760 6FL</t>
  </si>
  <si>
    <t>RM .3750 6FL</t>
  </si>
  <si>
    <t>RM .3655 6FL</t>
  </si>
  <si>
    <t>RM .3130 6FL</t>
  </si>
  <si>
    <t>RM .3281 6FL</t>
  </si>
  <si>
    <t>RM .3278 6FL</t>
  </si>
  <si>
    <t>RM .3137 6FL</t>
  </si>
  <si>
    <t>RM .3125 6FL</t>
  </si>
  <si>
    <t>RM .2760 6FL</t>
  </si>
  <si>
    <t>RM .2580 6FL</t>
  </si>
  <si>
    <t>RM .2560 6FL</t>
  </si>
  <si>
    <t>RM .2795 6FL</t>
  </si>
  <si>
    <t>RM .2520 4FL</t>
  </si>
  <si>
    <t>RM .2515 4FL</t>
  </si>
  <si>
    <t>RM .2510 4FL</t>
  </si>
  <si>
    <t>RM .2490 4FL</t>
  </si>
  <si>
    <t>RM .2475 4FL</t>
  </si>
  <si>
    <t>RM .2470 4FL</t>
  </si>
  <si>
    <t>RM .2465 4FL</t>
  </si>
  <si>
    <t>RM .2460 4FL</t>
  </si>
  <si>
    <t>RM .2490 6FL</t>
  </si>
  <si>
    <t>RM .2500 6FL</t>
  </si>
  <si>
    <t>RM .2480 6FL</t>
  </si>
  <si>
    <t>RM .2400 4FL</t>
  </si>
  <si>
    <t>RM .2390 4FL</t>
  </si>
  <si>
    <t>RM .2440 6FL</t>
  </si>
  <si>
    <t>RM .2380 6FL</t>
  </si>
  <si>
    <t>RM .2350 6FL</t>
  </si>
  <si>
    <t>RM .2420 6FL</t>
  </si>
  <si>
    <t>RM .2350 4FL</t>
  </si>
  <si>
    <t>RM .2360 6FL</t>
  </si>
  <si>
    <t>RM .2330 6FL</t>
  </si>
  <si>
    <t>RM .2505 6FL</t>
  </si>
  <si>
    <t>RM .2502 6FL</t>
  </si>
  <si>
    <t>RM .2280 6FL</t>
  </si>
  <si>
    <t>RM .2190 4FL</t>
  </si>
  <si>
    <t>RM .2090 6FL</t>
  </si>
  <si>
    <t>RM .2040 6FL</t>
  </si>
  <si>
    <t>RM .1995 6FL</t>
  </si>
  <si>
    <t>RM .1966 6FL</t>
  </si>
  <si>
    <t>RM .1890 4FL</t>
  </si>
  <si>
    <t>RM .1880 4FL</t>
  </si>
  <si>
    <t>RM .1875 4FL</t>
  </si>
  <si>
    <t>RM .1850 4FL</t>
  </si>
  <si>
    <t>RM .1865 6FL</t>
  </si>
  <si>
    <t>RM .1772 6FL</t>
  </si>
  <si>
    <t>RM .1750 6FL</t>
  </si>
  <si>
    <t>RM .1640 6FL</t>
  </si>
  <si>
    <t>RM .1660 4FL</t>
  </si>
  <si>
    <t>RM .1545 4FL</t>
  </si>
  <si>
    <t>RM .1570 6FL</t>
  </si>
  <si>
    <t>RM .1550 4FL</t>
  </si>
  <si>
    <t>RM .1500 4FL</t>
  </si>
  <si>
    <t>RM .1490 4FL</t>
  </si>
  <si>
    <t>RM .1455 4FL</t>
  </si>
  <si>
    <t>RM .1415 4FL</t>
  </si>
  <si>
    <t>RM .1400 4FL</t>
  </si>
  <si>
    <t>RM .1380 4FL</t>
  </si>
  <si>
    <t>RM .1300 4FL</t>
  </si>
  <si>
    <t>RM .1350 4FL</t>
  </si>
  <si>
    <t>RM .1360 4FL</t>
  </si>
  <si>
    <t>RM .1285 4FL</t>
  </si>
  <si>
    <t>RM .1290 4FL</t>
  </si>
  <si>
    <t>RM .1280 4FL</t>
  </si>
  <si>
    <t>RM .1270 4FL</t>
  </si>
  <si>
    <t>RM .1260 4FL</t>
  </si>
  <si>
    <t>RM .1255 4FL</t>
  </si>
  <si>
    <t>RM .1250 4FL</t>
  </si>
  <si>
    <t>RM .1245 4FL</t>
  </si>
  <si>
    <t>RM .1240 4FL</t>
  </si>
  <si>
    <t>RM .1195 4FL</t>
  </si>
  <si>
    <t>RM .1185 4FL</t>
  </si>
  <si>
    <t>RM .1181 4FL</t>
  </si>
  <si>
    <t>RM .1170 4FL</t>
  </si>
  <si>
    <t>RM .1252 4FL</t>
  </si>
  <si>
    <t>RM .1105 4FL</t>
  </si>
  <si>
    <t>RM .1110 4FL</t>
  </si>
  <si>
    <t>RM .1060 4FL</t>
  </si>
  <si>
    <t>RM .0980 4FL</t>
  </si>
  <si>
    <t>RM .1040 4FL</t>
  </si>
  <si>
    <t>RM .0997 4FL</t>
  </si>
  <si>
    <t>RM .0985 4FL</t>
  </si>
  <si>
    <t>RM .0984 4FL</t>
  </si>
  <si>
    <t>RM .0975 4FL</t>
  </si>
  <si>
    <t>RM .0970 4FL</t>
  </si>
  <si>
    <t>RM .0960 4FL</t>
  </si>
  <si>
    <t>RM .0945 4FL</t>
  </si>
  <si>
    <t>RM .0940 4FL</t>
  </si>
  <si>
    <t>RM .0890 4FL</t>
  </si>
  <si>
    <t>RM .0938 4FL</t>
  </si>
  <si>
    <t>RM .0935 4FL</t>
  </si>
  <si>
    <t>RM .0915 4FL</t>
  </si>
  <si>
    <t>RM .0933 4FL</t>
  </si>
  <si>
    <t>RM .0880 4FL</t>
  </si>
  <si>
    <t>RM .0850 4FL</t>
  </si>
  <si>
    <t>RM .0840 4FL</t>
  </si>
  <si>
    <t>RM .0830 4FL</t>
  </si>
  <si>
    <t>RM .0827 4FL</t>
  </si>
  <si>
    <t>RM .0820 4FL</t>
  </si>
  <si>
    <t>RM .0815 4FL</t>
  </si>
  <si>
    <t>RM .0795 4FL</t>
  </si>
  <si>
    <t>RM .0810 4FL</t>
  </si>
  <si>
    <t>RM .0781 4FL</t>
  </si>
  <si>
    <t>RM .0782 4FL</t>
  </si>
  <si>
    <t>RM .0780 4FL</t>
  </si>
  <si>
    <t>RM .0765 4FL</t>
  </si>
  <si>
    <t>RM .0750 4FL</t>
  </si>
  <si>
    <t>RM .0710 4FL</t>
  </si>
  <si>
    <t>RM .0705 4FL</t>
  </si>
  <si>
    <t>RM .0645 4FL</t>
  </si>
  <si>
    <t>RM .0635 4FL</t>
  </si>
  <si>
    <t>RM .0600 4FL</t>
  </si>
  <si>
    <t>RM .0594 4FL</t>
  </si>
  <si>
    <t>RM .0593 4FL</t>
  </si>
  <si>
    <t>RM .0650 4FL</t>
  </si>
  <si>
    <t>RM .0625 4FL</t>
  </si>
  <si>
    <t>RM .0620 4FL</t>
  </si>
  <si>
    <t>RM .0615 4FL</t>
  </si>
  <si>
    <t>RM .0595 4FL</t>
  </si>
  <si>
    <t>RM .0590 4FL</t>
  </si>
  <si>
    <t>RM .0520 4FL</t>
  </si>
  <si>
    <t>RM .0587 4FL</t>
  </si>
  <si>
    <t>RM .0368 4FL</t>
  </si>
  <si>
    <t>RM .0398 4FL</t>
  </si>
  <si>
    <t>RM .0480 4FL</t>
  </si>
  <si>
    <t>RM .0465 4FL</t>
  </si>
  <si>
    <t>RM .0394 4FL</t>
  </si>
  <si>
    <t>RM .0391 3FL</t>
  </si>
  <si>
    <t>RM .0400 4FL</t>
  </si>
  <si>
    <t>RM .0397 4FL</t>
  </si>
  <si>
    <t>RM .0390 3FL</t>
  </si>
  <si>
    <t>RM .0380 4FL</t>
  </si>
  <si>
    <t>RM .0380 3FL</t>
  </si>
  <si>
    <t>RM .0374 4FL</t>
  </si>
  <si>
    <t>RM .0370 4FL</t>
  </si>
  <si>
    <t>RM .0402 4FL</t>
  </si>
  <si>
    <t>RM .0318 4FL</t>
  </si>
  <si>
    <t>RM .0720 4FL</t>
  </si>
  <si>
    <t>RM .0217 4FL</t>
  </si>
  <si>
    <t>PR .0787 FL</t>
  </si>
  <si>
    <t>PR .0394 FL</t>
  </si>
  <si>
    <t>PR .0197 FL</t>
  </si>
  <si>
    <t>LP .1250 4FL</t>
  </si>
  <si>
    <t>LP .0938 2FL</t>
  </si>
  <si>
    <t>LP .0781 2FL</t>
  </si>
  <si>
    <t>LA .7500 FL</t>
  </si>
  <si>
    <t>KC .0000 FL</t>
  </si>
  <si>
    <t>KC .7500 FL</t>
  </si>
  <si>
    <t>KC .6250 8FL</t>
  </si>
  <si>
    <t>KC 1.0000 12FL</t>
  </si>
  <si>
    <t>KC .5000 8FL</t>
  </si>
  <si>
    <t>KC .5000 6FL</t>
  </si>
  <si>
    <t>KC .5000 4FL</t>
  </si>
  <si>
    <t>KC .3750 8FL</t>
  </si>
  <si>
    <t>KC .3125 6FL</t>
  </si>
  <si>
    <t>KC .2500 6FL</t>
  </si>
  <si>
    <t>KC .1875 6FL</t>
  </si>
  <si>
    <t>KC .2500 3FL</t>
  </si>
  <si>
    <t>FM 3.0000 FL</t>
  </si>
  <si>
    <t>FM 3.0000 5FL</t>
  </si>
  <si>
    <t>FM 2.5000 FL</t>
  </si>
  <si>
    <t>FM 3.0000 6FL</t>
  </si>
  <si>
    <t>FM .7500 FL</t>
  </si>
  <si>
    <t>FM 1.0000 4FL</t>
  </si>
  <si>
    <t>FM 1.5000 2FL</t>
  </si>
  <si>
    <t>FA 10.0000 4FL</t>
  </si>
  <si>
    <t>EM .0500 4FL</t>
  </si>
  <si>
    <t>EM 1.0000 3FL</t>
  </si>
  <si>
    <t>EM 1.0000 2FL</t>
  </si>
  <si>
    <t>EM 1.0000 FL</t>
  </si>
  <si>
    <t>EM .7500 FL</t>
  </si>
  <si>
    <t>EM .5000 FL</t>
  </si>
  <si>
    <t>EM .4375 3FL</t>
  </si>
  <si>
    <t>EM .3750 3FL</t>
  </si>
  <si>
    <t>EM .2500 3FL</t>
  </si>
  <si>
    <t>EM .0313 4FL</t>
  </si>
  <si>
    <t>EM .0200 3FL</t>
  </si>
  <si>
    <t>EM .0090 2FL</t>
  </si>
  <si>
    <t>EM .3750 FL</t>
  </si>
  <si>
    <t>EM .7500 3FL</t>
  </si>
  <si>
    <t>EM .1094 3FL</t>
  </si>
  <si>
    <t>EM .2500 FL</t>
  </si>
  <si>
    <t>EM .0150 3FL</t>
  </si>
  <si>
    <t>EM .5000 3FL</t>
  </si>
  <si>
    <t>EM .6250 2FL</t>
  </si>
  <si>
    <t>EM .3281 2FL</t>
  </si>
  <si>
    <t>EM .7500 2FL</t>
  </si>
  <si>
    <t>EM .6250 3FL</t>
  </si>
  <si>
    <t>EM .5000 6FL</t>
  </si>
  <si>
    <t>EM .5000 5FL</t>
  </si>
  <si>
    <t>EM .5000 4FL</t>
  </si>
  <si>
    <t>EM .5000 2FL</t>
  </si>
  <si>
    <t>EM .4724 4FL</t>
  </si>
  <si>
    <t>EM .3937 4FL</t>
  </si>
  <si>
    <t>EM .3750 6FL</t>
  </si>
  <si>
    <t>EM .3750 5FL</t>
  </si>
  <si>
    <t>EM .3750 4FL</t>
  </si>
  <si>
    <t>EM .3750 2FL</t>
  </si>
  <si>
    <t>EM .3437 4FL</t>
  </si>
  <si>
    <t>EM .3125 6FL</t>
  </si>
  <si>
    <t>EM .3125 5FL</t>
  </si>
  <si>
    <t>EM .3125 4FL</t>
  </si>
  <si>
    <t>EM .3125 3FL</t>
  </si>
  <si>
    <t>EM .3125 2FL</t>
  </si>
  <si>
    <t>EM .2812 3FL</t>
  </si>
  <si>
    <t>EM .2500 6FL</t>
  </si>
  <si>
    <t>EM .2500 5FL</t>
  </si>
  <si>
    <t>EM .2500 4FL</t>
  </si>
  <si>
    <t>EM .2500 2FL</t>
  </si>
  <si>
    <t>EM .2188 2FL</t>
  </si>
  <si>
    <t>EM .1875 3FL</t>
  </si>
  <si>
    <t>EM .1250 3FL</t>
  </si>
  <si>
    <t>EM .1094 5FL</t>
  </si>
  <si>
    <t>EM .0625 5FL</t>
  </si>
  <si>
    <t>EM .0470 5FL</t>
  </si>
  <si>
    <t>EM .2362 4FL</t>
  </si>
  <si>
    <t>EM .1575 4FL</t>
  </si>
  <si>
    <t>EM .1181 4FL</t>
  </si>
  <si>
    <t>EM .1875 4FL</t>
  </si>
  <si>
    <t>EM .1875 2FL</t>
  </si>
  <si>
    <t>EM .1563 3FL</t>
  </si>
  <si>
    <t>EM .1562 2FL</t>
  </si>
  <si>
    <t>EM .1406 7FL</t>
  </si>
  <si>
    <t>EM .1406 2FL</t>
  </si>
  <si>
    <t>EM .1250 4FL</t>
  </si>
  <si>
    <t>EM .1250 2FL</t>
  </si>
  <si>
    <t>EM .1150 2FL</t>
  </si>
  <si>
    <t>EM .1094 4FL</t>
  </si>
  <si>
    <t>EM .1094 2FL</t>
  </si>
  <si>
    <t>EM .0938 4FL</t>
  </si>
  <si>
    <t>EM .0938 3FL</t>
  </si>
  <si>
    <t>EM .0938 2FL</t>
  </si>
  <si>
    <t>EM .0930 3FL</t>
  </si>
  <si>
    <t>EM .0781 4FL</t>
  </si>
  <si>
    <t>EM .0781 3FL</t>
  </si>
  <si>
    <t>EM .0781 2FL</t>
  </si>
  <si>
    <t>CM .0781 4FL</t>
  </si>
  <si>
    <t>EM .0780 3FL</t>
  </si>
  <si>
    <t>EM .0650 4FL</t>
  </si>
  <si>
    <t>EM .0650 2FL</t>
  </si>
  <si>
    <t>EM .0625 4FL</t>
  </si>
  <si>
    <t>EM .0625 2FL</t>
  </si>
  <si>
    <t>EM .0625 3FL</t>
  </si>
  <si>
    <t>EM .0500 3FL</t>
  </si>
  <si>
    <t>EM .0470 6FL</t>
  </si>
  <si>
    <t>EM .0470 3FL</t>
  </si>
  <si>
    <t>EM .0469 4FL</t>
  </si>
  <si>
    <t>EM .0469 3FL</t>
  </si>
  <si>
    <t>EM .0469 2FL</t>
  </si>
  <si>
    <t>EM .0400 3FL</t>
  </si>
  <si>
    <t>EM .0370 2FL</t>
  </si>
  <si>
    <t>EM .0350 3FL</t>
  </si>
  <si>
    <t>EM .0313 2FL</t>
  </si>
  <si>
    <t>EM .0310 5FL</t>
  </si>
  <si>
    <t>EM .0310 4FL</t>
  </si>
  <si>
    <t>EM .0310 3FL</t>
  </si>
  <si>
    <t>EM .0250 3FL</t>
  </si>
  <si>
    <t>EM .0250 2FL</t>
  </si>
  <si>
    <t>EM .0230 2FL</t>
  </si>
  <si>
    <t>EM .0220 2FL</t>
  </si>
  <si>
    <t>EM .0210 2FL</t>
  </si>
  <si>
    <t>EM .0200 4FL</t>
  </si>
  <si>
    <t>EM .0200 2FL</t>
  </si>
  <si>
    <t>EM .0160 2FL</t>
  </si>
  <si>
    <t>EM .0140 2FL</t>
  </si>
  <si>
    <t>EM .0130 2FL</t>
  </si>
  <si>
    <t>EM .0100 4FL</t>
  </si>
  <si>
    <t>EM .0100 3FL</t>
  </si>
  <si>
    <t>EM .0100 2FL</t>
  </si>
  <si>
    <t>EM .0070 2FL</t>
  </si>
  <si>
    <t>EM .0060 2FL</t>
  </si>
  <si>
    <t>EM .0050 2FL</t>
  </si>
  <si>
    <t>EM .0040 2FL</t>
  </si>
  <si>
    <t>EM .0030 2FL</t>
  </si>
  <si>
    <t>EM .0020 2FL</t>
  </si>
  <si>
    <t>DO .5000 6FL</t>
  </si>
  <si>
    <t>DO .0930 2FL</t>
  </si>
  <si>
    <t>DO .0790 2FL</t>
  </si>
  <si>
    <t>DO .0550 2FL</t>
  </si>
  <si>
    <t>DS .4375 2FL</t>
  </si>
  <si>
    <t>DS .3680 2FL</t>
  </si>
  <si>
    <t>DS .3594 2FL</t>
  </si>
  <si>
    <t>DJ .3594 2FL</t>
  </si>
  <si>
    <t>DS .3320 2FL</t>
  </si>
  <si>
    <t>DJ .3320 2FL</t>
  </si>
  <si>
    <t>DT .3320 2FL</t>
  </si>
  <si>
    <t>DT .3020 2FL</t>
  </si>
  <si>
    <t>DS .2900 2FL</t>
  </si>
  <si>
    <t>DJ .2900 2FL</t>
  </si>
  <si>
    <t>DT .2900 2FL</t>
  </si>
  <si>
    <t>DS .2720 2FL</t>
  </si>
  <si>
    <t>DJ .2720 2FL</t>
  </si>
  <si>
    <t>DS .2660 2FL</t>
  </si>
  <si>
    <t>DJ .2660 2FL</t>
  </si>
  <si>
    <t>DS .2656 2FL</t>
  </si>
  <si>
    <t>DT .2500 2FL</t>
  </si>
  <si>
    <t>DS .2500 2FL</t>
  </si>
  <si>
    <t>DJ .2500 2FL</t>
  </si>
  <si>
    <t>DS .2460 2FL</t>
  </si>
  <si>
    <t>DS .2420 2FL</t>
  </si>
  <si>
    <t>DJ .2420 2FL</t>
  </si>
  <si>
    <t>DS .2340 2FL</t>
  </si>
  <si>
    <t>DS .2280 2FL</t>
  </si>
  <si>
    <t>DT .2280 2FL</t>
  </si>
  <si>
    <t>DS .2210 2FL</t>
  </si>
  <si>
    <t>DJ .2210 2FL</t>
  </si>
  <si>
    <t>DT .2188 2FL</t>
  </si>
  <si>
    <t>DS .2188 2FL</t>
  </si>
  <si>
    <t>DJ .2188 2FL</t>
  </si>
  <si>
    <t>DS .2130 2FL</t>
  </si>
  <si>
    <t>DJ .2130 2FL</t>
  </si>
  <si>
    <t>DS .2090 2FL</t>
  </si>
  <si>
    <t>DJ .2090 2FL</t>
  </si>
  <si>
    <t>DS .2055 2FL</t>
  </si>
  <si>
    <t>DS .1960 2FL</t>
  </si>
  <si>
    <t>DT .1960 2FL</t>
  </si>
  <si>
    <t>DS .1875 2FL</t>
  </si>
  <si>
    <t>DS .1850 2FL</t>
  </si>
  <si>
    <t>DS .1820 2FL</t>
  </si>
  <si>
    <t>DJ .1820 2FL</t>
  </si>
  <si>
    <t>DT .1820 2FL</t>
  </si>
  <si>
    <t>DS .1770 2FL</t>
  </si>
  <si>
    <t>DJ .1770 2FL</t>
  </si>
  <si>
    <t>DS .1730 2FL</t>
  </si>
  <si>
    <t>DJ .1730 2FL</t>
  </si>
  <si>
    <t>DS .1719 2FL</t>
  </si>
  <si>
    <t>DJ .1719 2FL</t>
  </si>
  <si>
    <t>DS .1695 2FL</t>
  </si>
  <si>
    <t>DS .1660 2FL</t>
  </si>
  <si>
    <t>DJ .1660 2FL</t>
  </si>
  <si>
    <t>DS .1590 2FL</t>
  </si>
  <si>
    <t>DT .1570 2FL</t>
  </si>
  <si>
    <t>DS .1563 2FL</t>
  </si>
  <si>
    <t>DJ .1563 2FL</t>
  </si>
  <si>
    <t>DS .1520 2FL</t>
  </si>
  <si>
    <t>DS .1495 2FL</t>
  </si>
  <si>
    <t>DT .1470 2FL</t>
  </si>
  <si>
    <t>DS .1440 2FL</t>
  </si>
  <si>
    <t>DJ .1440 2FL</t>
  </si>
  <si>
    <t>DS .1406 2FL</t>
  </si>
  <si>
    <t>DJ .1406 2FL</t>
  </si>
  <si>
    <t>DS .1405 2FL</t>
  </si>
  <si>
    <t>DJ .1405 2FL</t>
  </si>
  <si>
    <t>DS .1360 2FL</t>
  </si>
  <si>
    <t>DS .1285 2FL</t>
  </si>
  <si>
    <t>DT .1260 2FL</t>
  </si>
  <si>
    <t>DS .1250 2FL</t>
  </si>
  <si>
    <t>DJ .1250 2FL</t>
  </si>
  <si>
    <t>DS .1200 2FL</t>
  </si>
  <si>
    <t>DS .1160 2FL</t>
  </si>
  <si>
    <t>DJ .1160 2FL</t>
  </si>
  <si>
    <t>DJ .1130 2FL</t>
  </si>
  <si>
    <t>DS .1100 2FL</t>
  </si>
  <si>
    <t>DJ .1100 2FL</t>
  </si>
  <si>
    <t>DS .1040 2FL</t>
  </si>
  <si>
    <t>DJ .1040 2FL</t>
  </si>
  <si>
    <t>DS .1015 2FL</t>
  </si>
  <si>
    <t>DS .0995 2FL</t>
  </si>
  <si>
    <t>DJ .0995 2FL</t>
  </si>
  <si>
    <t>DT .0995 2FL</t>
  </si>
  <si>
    <t>DS .0960 2FL</t>
  </si>
  <si>
    <t>DJ .0960 2FL</t>
  </si>
  <si>
    <t>DS .0938 2FL</t>
  </si>
  <si>
    <t>DT .0938 2FL</t>
  </si>
  <si>
    <t>DT .0905 2FL</t>
  </si>
  <si>
    <t>DS .0890 2FL</t>
  </si>
  <si>
    <t>DJ .0890 2FL</t>
  </si>
  <si>
    <t>DT .0890 2FL</t>
  </si>
  <si>
    <t>DS .0860 2FL</t>
  </si>
  <si>
    <t>DT .0860 2FL</t>
  </si>
  <si>
    <t>DS .0820 2FL</t>
  </si>
  <si>
    <t>DJ .0820 2FL</t>
  </si>
  <si>
    <t>DS .0810 2FL</t>
  </si>
  <si>
    <t>DS .0785 2FL</t>
  </si>
  <si>
    <t>DS .0781 2FL</t>
  </si>
  <si>
    <t>DS .0760 2FL</t>
  </si>
  <si>
    <t>DS .0730 2FL</t>
  </si>
  <si>
    <t>DJ .0730 2FL</t>
  </si>
  <si>
    <t>DS .0700 2FL</t>
  </si>
  <si>
    <t>DJ .0700 2FL</t>
  </si>
  <si>
    <t>DS .0635 2FL</t>
  </si>
  <si>
    <t>DS .0595 2FL</t>
  </si>
  <si>
    <t>DJ .0571 2FL</t>
  </si>
  <si>
    <t>DS .0550 2FL</t>
  </si>
  <si>
    <t>DS .0465 2FL</t>
  </si>
  <si>
    <t>DJ .0465 2FL</t>
  </si>
  <si>
    <t>DS .0430 2FL</t>
  </si>
  <si>
    <t>DS .0410 2FL</t>
  </si>
  <si>
    <t>DJ .0410 2FL</t>
  </si>
  <si>
    <t>DJ .5000 2FL</t>
  </si>
  <si>
    <t>DS .5000 2FL</t>
  </si>
  <si>
    <t>DJ .4844 2FL</t>
  </si>
  <si>
    <t>DS .4844 2FL</t>
  </si>
  <si>
    <t>DJ .4688 2FL</t>
  </si>
  <si>
    <t>DS .4688 2FL</t>
  </si>
  <si>
    <t>DJ .4531 2FL</t>
  </si>
  <si>
    <t>DS .4531 2FL</t>
  </si>
  <si>
    <t>DJ .4375 2FL</t>
  </si>
  <si>
    <t>DJ .4219 2FL</t>
  </si>
  <si>
    <t>DS .4219 2FL</t>
  </si>
  <si>
    <t>DS .4130 2FL</t>
  </si>
  <si>
    <t>DJ .4130 2FL</t>
  </si>
  <si>
    <t>DJ .4063 2FL</t>
  </si>
  <si>
    <t>DS .4063 2FL</t>
  </si>
  <si>
    <t>DS .4040 2FL</t>
  </si>
  <si>
    <t>DJ .4040 2FL</t>
  </si>
  <si>
    <t>DS .3970 2FL</t>
  </si>
  <si>
    <t>DJ .3970 2FL</t>
  </si>
  <si>
    <t>DJ .3906 2FL</t>
  </si>
  <si>
    <t>DS .3906 2FL</t>
  </si>
  <si>
    <t>DS .3860 2FL</t>
  </si>
  <si>
    <t>DJ .3860 2FL</t>
  </si>
  <si>
    <t>DS .3770 2FL</t>
  </si>
  <si>
    <t>DJ .3770 2FL</t>
  </si>
  <si>
    <t>DJ .3750 2FL</t>
  </si>
  <si>
    <t>DS .3750 2FL</t>
  </si>
  <si>
    <t>DJ .3680 2FL</t>
  </si>
  <si>
    <t>DS .3580 2FL</t>
  </si>
  <si>
    <t>DJ .3580 2FL</t>
  </si>
  <si>
    <t>DS .3480 2FL</t>
  </si>
  <si>
    <t>DJ .3480 2FL</t>
  </si>
  <si>
    <t>DJ .3438 2FL</t>
  </si>
  <si>
    <t>DS .3438 2FL</t>
  </si>
  <si>
    <t>DS .3390 2FL</t>
  </si>
  <si>
    <t>DJ .3390 2FL</t>
  </si>
  <si>
    <t>DJ .3281 2FL</t>
  </si>
  <si>
    <t>DS .3281 2FL</t>
  </si>
  <si>
    <t>DS .3230 2FL</t>
  </si>
  <si>
    <t>DJ .3230 2FL</t>
  </si>
  <si>
    <t>DS .3160 2FL</t>
  </si>
  <si>
    <t>DJ .3160 2FL</t>
  </si>
  <si>
    <t>DJ .3125 2FL</t>
  </si>
  <si>
    <t>DS .3125 2FL</t>
  </si>
  <si>
    <t>DS .3020 2FL</t>
  </si>
  <si>
    <t>DJ .3020 2FL</t>
  </si>
  <si>
    <t>DJ .2969 2FL</t>
  </si>
  <si>
    <t>DS .2969 2FL</t>
  </si>
  <si>
    <t>DS .2950 2FL</t>
  </si>
  <si>
    <t>DJ .2950 2FL</t>
  </si>
  <si>
    <t>DJ .2813 2FL</t>
  </si>
  <si>
    <t>DS .2813 2FL</t>
  </si>
  <si>
    <t>DS .2810 2FL</t>
  </si>
  <si>
    <t>DJ .2810 2FL</t>
  </si>
  <si>
    <t>DS .2770 2FL</t>
  </si>
  <si>
    <t>DJ .2770 2FL</t>
  </si>
  <si>
    <t>DJ .2656 2FL</t>
  </si>
  <si>
    <t>DS .2610 2FL</t>
  </si>
  <si>
    <t>DS .2570 2FL</t>
  </si>
  <si>
    <t>DJ .2570 2FL</t>
  </si>
  <si>
    <t>DJ .2460 2FL</t>
  </si>
  <si>
    <t>DS .2380 2FL</t>
  </si>
  <si>
    <t>DJ .2344 2FL</t>
  </si>
  <si>
    <t>DS .2344 2FL</t>
  </si>
  <si>
    <t>DJ .2340 2FL</t>
  </si>
  <si>
    <t>DJ .2055 2FL</t>
  </si>
  <si>
    <t>DS .2040 2FL</t>
  </si>
  <si>
    <t>DJ .2040 2FL</t>
  </si>
  <si>
    <t>DJ .2031 2FL</t>
  </si>
  <si>
    <t>DS .2031 2FL</t>
  </si>
  <si>
    <t>DS .2010 2FL</t>
  </si>
  <si>
    <t>DS .1990 2FL</t>
  </si>
  <si>
    <t>DJ .1990 2FL</t>
  </si>
  <si>
    <t>DJ .1960 2FL</t>
  </si>
  <si>
    <t>DS .1935 2FL</t>
  </si>
  <si>
    <t>DJ .1935 2FL</t>
  </si>
  <si>
    <t>DJ .1910 2FL</t>
  </si>
  <si>
    <t>DS .1890 2FL</t>
  </si>
  <si>
    <t>DJ .1890 2FL</t>
  </si>
  <si>
    <t>DJ .1850 2FL</t>
  </si>
  <si>
    <t>DS .1800 2FL</t>
  </si>
  <si>
    <t>DJ .1800 2FL</t>
  </si>
  <si>
    <t>DJ .1695 2FL</t>
  </si>
  <si>
    <t>DJ .1590 2FL</t>
  </si>
  <si>
    <t>DS .1570 2FL</t>
  </si>
  <si>
    <t>DJ .1570 2FL</t>
  </si>
  <si>
    <t>DS .1540 2FL</t>
  </si>
  <si>
    <t>DJ .1540 2FL</t>
  </si>
  <si>
    <t>DJ .1520 2FL</t>
  </si>
  <si>
    <t>DJ .1495 2FL</t>
  </si>
  <si>
    <t>DJ .1470 2FL</t>
  </si>
  <si>
    <t>DJ .1360 2FL</t>
  </si>
  <si>
    <t>DJ .1285 2FL</t>
  </si>
  <si>
    <t>DJ .1200 2FL</t>
  </si>
  <si>
    <t>DS .1130 2FL</t>
  </si>
  <si>
    <t>DS .1110 2FL</t>
  </si>
  <si>
    <t>DJ .1110 2FL</t>
  </si>
  <si>
    <t>DS .1094 2FL</t>
  </si>
  <si>
    <t>DS .1065 2FL</t>
  </si>
  <si>
    <t>DJ .1065 2FL</t>
  </si>
  <si>
    <t>DJ .1015 2FL</t>
  </si>
  <si>
    <t>DS .0980 2FL</t>
  </si>
  <si>
    <t>DJ .0938 2FL</t>
  </si>
  <si>
    <t>DS .0935 2FL</t>
  </si>
  <si>
    <t>DJ .0860 2FL</t>
  </si>
  <si>
    <t>DJ .0810 2FL</t>
  </si>
  <si>
    <t>DJ .0785 2FL</t>
  </si>
  <si>
    <t>DJ .0760 2FL</t>
  </si>
  <si>
    <t>DS .0670 2FL</t>
  </si>
  <si>
    <t>DJ .0670 2FL</t>
  </si>
  <si>
    <t>DJ .0635 2FL</t>
  </si>
  <si>
    <t>DJ .0625 2FL</t>
  </si>
  <si>
    <t>DS .0625 2FL</t>
  </si>
  <si>
    <t>DJ .0595 2FL</t>
  </si>
  <si>
    <t>DJ .0550 2FL</t>
  </si>
  <si>
    <t>DS .0520 2FL</t>
  </si>
  <si>
    <t>DJ .0520 2FL</t>
  </si>
  <si>
    <t>DT .0469 2FL</t>
  </si>
  <si>
    <t>DJ .0430 2FL</t>
  </si>
  <si>
    <t>DS .0420 2FL</t>
  </si>
  <si>
    <t>DJ .0420 2FL</t>
  </si>
  <si>
    <t>DS .0400 2FL</t>
  </si>
  <si>
    <t>DJ .0400 2FL</t>
  </si>
  <si>
    <t>DS .2480 2FL</t>
  </si>
  <si>
    <t>DJ .1562 2FL</t>
  </si>
  <si>
    <t>DS .1417 2FL</t>
  </si>
  <si>
    <t>DS .1339 2FL</t>
  </si>
  <si>
    <t>DS .1299 2FL</t>
  </si>
  <si>
    <t>DS .1260 2FL</t>
  </si>
  <si>
    <t>DS .1220 2FL</t>
  </si>
  <si>
    <t>DJ .1181 2FL</t>
  </si>
  <si>
    <t>DS .1181 2FL</t>
  </si>
  <si>
    <t>DS .0650 2FL</t>
  </si>
  <si>
    <t>DS .0610 2FL</t>
  </si>
  <si>
    <t>DS .0571 2FL</t>
  </si>
  <si>
    <t>DS .0512 2FL</t>
  </si>
  <si>
    <t>DS .0492 2FL</t>
  </si>
  <si>
    <t>DS .0469 2FL</t>
  </si>
  <si>
    <t>DS .0390 2FL</t>
  </si>
  <si>
    <t>DS .0380 2FL</t>
  </si>
  <si>
    <t>DS .0370 2FL</t>
  </si>
  <si>
    <t>DS .0354 2FL</t>
  </si>
  <si>
    <t>DS .0350 2FL</t>
  </si>
  <si>
    <t>DS .0330 2FL</t>
  </si>
  <si>
    <t>DS .0320 2FL</t>
  </si>
  <si>
    <t>DS .0315 2FL</t>
  </si>
  <si>
    <t>DS .0312 2FL</t>
  </si>
  <si>
    <t>DS .0310 2FL</t>
  </si>
  <si>
    <t>DS .0292 2FL</t>
  </si>
  <si>
    <t>DS .0280 2FL</t>
  </si>
  <si>
    <t>DS .0260 2FL</t>
  </si>
  <si>
    <t>DS .0250 2FL</t>
  </si>
  <si>
    <t>DS .0240 2FL</t>
  </si>
  <si>
    <t>DS .0236 2FL</t>
  </si>
  <si>
    <t>DS .0225 2FL</t>
  </si>
  <si>
    <t>DS .0210 2FL</t>
  </si>
  <si>
    <t>DS .0200 2FL</t>
  </si>
  <si>
    <t>DS .0197 2FL</t>
  </si>
  <si>
    <t>DS .0180 2FL</t>
  </si>
  <si>
    <t>DS .0160 2FL</t>
  </si>
  <si>
    <t>DS .0145 2FL</t>
  </si>
  <si>
    <t>DS .0135 2FL</t>
  </si>
  <si>
    <t>DC .3320 2FL</t>
  </si>
  <si>
    <t>DC .2598 2FL</t>
  </si>
  <si>
    <t>DC .2559 2FL</t>
  </si>
  <si>
    <t>DC .2400 2FL</t>
  </si>
  <si>
    <t>DC .2047 2FL</t>
  </si>
  <si>
    <t>DC .1614 2FL</t>
  </si>
  <si>
    <t>DC .1610 2FL</t>
  </si>
  <si>
    <t>DC .1575 2FL</t>
  </si>
  <si>
    <t>DC .1490 2FL</t>
  </si>
  <si>
    <t>DC .1250 2FL</t>
  </si>
  <si>
    <t>DC .1102 2FL</t>
  </si>
  <si>
    <t>DC .1100 2FL</t>
  </si>
  <si>
    <t>DC .1010 2FL</t>
  </si>
  <si>
    <t>DC .0945 2FL</t>
  </si>
  <si>
    <t>DC .0866 2FL</t>
  </si>
  <si>
    <t>DC .0591 2FL</t>
  </si>
  <si>
    <t>DC .0512 2FL</t>
  </si>
  <si>
    <t>DC .0472 2FL</t>
  </si>
  <si>
    <t>DA .2500 4FL</t>
  </si>
  <si>
    <t>DA .1250 4FL</t>
  </si>
  <si>
    <t>CT .1250 4FL</t>
  </si>
  <si>
    <t>CT .3937 3FL</t>
  </si>
  <si>
    <t>CT .5000 3FL</t>
  </si>
  <si>
    <t>CT .5000 4FL</t>
  </si>
  <si>
    <t>CT .3150 3FL</t>
  </si>
  <si>
    <t>CT .3125 3FL</t>
  </si>
  <si>
    <t>CT .2500 3FL</t>
  </si>
  <si>
    <t>CT .7500 3FL</t>
  </si>
  <si>
    <t>CT .1900 2FL</t>
  </si>
  <si>
    <t>CT .2500 2FL</t>
  </si>
  <si>
    <t>CT .2362 2FL</t>
  </si>
  <si>
    <t>CT .2362 3FL</t>
  </si>
  <si>
    <t>CT .1772 2FL</t>
  </si>
  <si>
    <t>CT .1900 3FL</t>
  </si>
  <si>
    <t>CT .1969 3FL</t>
  </si>
  <si>
    <t>CT .2500 4FL</t>
  </si>
  <si>
    <t>CT .1575 3FL</t>
  </si>
  <si>
    <t>CT .1575 2FL</t>
  </si>
  <si>
    <t>CT .1640 3FL</t>
  </si>
  <si>
    <t>CT .1181 3FL</t>
  </si>
  <si>
    <t>CT .1181 2FL</t>
  </si>
  <si>
    <t>CT .0984 2FL</t>
  </si>
  <si>
    <t>CT .0787 2FL</t>
  </si>
  <si>
    <t>CT .0630 2FL</t>
  </si>
  <si>
    <t>CT .1380 2FL</t>
  </si>
  <si>
    <t>CT .1120 2FL</t>
  </si>
  <si>
    <t>CT .0860 2FL</t>
  </si>
  <si>
    <t>CT .0860 3FL</t>
  </si>
  <si>
    <t>CT .0730 2FL</t>
  </si>
  <si>
    <t>CT .0551 2FL</t>
  </si>
  <si>
    <t>CT .1380 3FL</t>
  </si>
  <si>
    <t>CT .1120 3FL</t>
  </si>
  <si>
    <t>CT .0600 2FL</t>
  </si>
  <si>
    <t>CT .0870 1FL</t>
  </si>
  <si>
    <t>CT .0340 2FL</t>
  </si>
  <si>
    <t>CT .0000 2FL</t>
  </si>
  <si>
    <t>CT .0475 1FL</t>
  </si>
  <si>
    <t>CS 1.0000 1FL</t>
  </si>
  <si>
    <t>CS .7500 1FL</t>
  </si>
  <si>
    <t>CS .5000 1FL</t>
  </si>
  <si>
    <t>CS .3750 1FL</t>
  </si>
  <si>
    <t>CS .2500 2FL</t>
  </si>
  <si>
    <t>CS .2500 1FL</t>
  </si>
  <si>
    <t>CS .1875 1FL</t>
  </si>
  <si>
    <t>CS .1250 2FL</t>
  </si>
  <si>
    <t>CS .1250 1FL</t>
  </si>
  <si>
    <t>CS .0625 1FL</t>
  </si>
  <si>
    <t>CS .0400 1FL</t>
  </si>
  <si>
    <t>CR .0600 2FL</t>
  </si>
  <si>
    <t>CR .0450 2FL</t>
  </si>
  <si>
    <t>CR .0470 2FL</t>
  </si>
  <si>
    <t>CR .0400 2FL</t>
  </si>
  <si>
    <t>CR .0460 2FL</t>
  </si>
  <si>
    <t>CR .0200 2FL</t>
  </si>
  <si>
    <t>CM .7500 FL</t>
  </si>
  <si>
    <t>CM .5000 4FL</t>
  </si>
  <si>
    <t>CM .3750 4FL</t>
  </si>
  <si>
    <t>CM .2500 3FL</t>
  </si>
  <si>
    <t>CM .2500 2FL</t>
  </si>
  <si>
    <t>CM .1875 2FL</t>
  </si>
  <si>
    <t>CM .1250 3FL</t>
  </si>
  <si>
    <t>CD .1406 2FL</t>
  </si>
  <si>
    <t>CD .1360 2FL</t>
  </si>
  <si>
    <t>CD .1339 2FL</t>
  </si>
  <si>
    <t>CD .1319 2FL</t>
  </si>
  <si>
    <t>CD .1299 2FL</t>
  </si>
  <si>
    <t>CD .1285 2FL</t>
  </si>
  <si>
    <t>CD .1260 2FL</t>
  </si>
  <si>
    <t>CD .1250 2FL</t>
  </si>
  <si>
    <t>CD .1240 2FL</t>
  </si>
  <si>
    <t>CD .1220 2FL</t>
  </si>
  <si>
    <t>CD .1200 2FL</t>
  </si>
  <si>
    <t>CD .1181 2FL</t>
  </si>
  <si>
    <t>CD .1160 2FL</t>
  </si>
  <si>
    <t>CD .1142 2FL</t>
  </si>
  <si>
    <t>CD .1130 2FL</t>
  </si>
  <si>
    <t>CD .1122 2FL</t>
  </si>
  <si>
    <t>CD .1110 2FL</t>
  </si>
  <si>
    <t>CD .1100 2FL</t>
  </si>
  <si>
    <t>CD .1094 2FL</t>
  </si>
  <si>
    <t>CD .1083 2FL</t>
  </si>
  <si>
    <t>CD .1065 2FL</t>
  </si>
  <si>
    <t>CD .1040 2FL</t>
  </si>
  <si>
    <t>CD .1024 2FL</t>
  </si>
  <si>
    <t>CD .1015 2FL</t>
  </si>
  <si>
    <t>CD .1004 2FL</t>
  </si>
  <si>
    <t>CD .0995 2FL</t>
  </si>
  <si>
    <t>CD .0980 2FL</t>
  </si>
  <si>
    <t>CD .0965 2FL</t>
  </si>
  <si>
    <t>CD .0960 2FL</t>
  </si>
  <si>
    <t>CD .0945 2FL</t>
  </si>
  <si>
    <t>CD .0938 2FL</t>
  </si>
  <si>
    <t>CD .0925 2FL</t>
  </si>
  <si>
    <t>CD .0906 2FL</t>
  </si>
  <si>
    <t>CD .0890 2FL</t>
  </si>
  <si>
    <t>CD .0866 2FL</t>
  </si>
  <si>
    <t>CD .0860 2FL</t>
  </si>
  <si>
    <t>CD .0846 2FL</t>
  </si>
  <si>
    <t>CD .0827 2FL</t>
  </si>
  <si>
    <t>CD .0820 2FL</t>
  </si>
  <si>
    <t>CD .0810 2FL</t>
  </si>
  <si>
    <t>CD .0787 2FL</t>
  </si>
  <si>
    <t>CD .0781 2FL</t>
  </si>
  <si>
    <t>CD .0768 2FL</t>
  </si>
  <si>
    <t>CD .0760 2FL</t>
  </si>
  <si>
    <t>CD .0748 2FL</t>
  </si>
  <si>
    <t>CD .0730 2FL</t>
  </si>
  <si>
    <t>CD .0709 2FL</t>
  </si>
  <si>
    <t>CD .0700 2FL</t>
  </si>
  <si>
    <t>CD .0689 2FL</t>
  </si>
  <si>
    <t>CD .0670 2FL</t>
  </si>
  <si>
    <t>CD .0650 2FL</t>
  </si>
  <si>
    <t>CD .0635 2FL</t>
  </si>
  <si>
    <t>CD .0625 2FL</t>
  </si>
  <si>
    <t>CD .0610 2FL</t>
  </si>
  <si>
    <t>CD .0595 2FL</t>
  </si>
  <si>
    <t>CD .0571 2FL</t>
  </si>
  <si>
    <t>CD .0551 2FL</t>
  </si>
  <si>
    <t>CD .0531 2FL</t>
  </si>
  <si>
    <t>CD .0520 2FL</t>
  </si>
  <si>
    <t>CD .0512 2FL</t>
  </si>
  <si>
    <t>CD .0492 2FL</t>
  </si>
  <si>
    <t>CD .0472 2FL</t>
  </si>
  <si>
    <t>CD .0465 2FL</t>
  </si>
  <si>
    <t>CD .0453 2FL</t>
  </si>
  <si>
    <t>CD .0430 2FL</t>
  </si>
  <si>
    <t>CD .0420 2FL</t>
  </si>
  <si>
    <t>CD .0410 2FL</t>
  </si>
  <si>
    <t>CD .0400 2FL</t>
  </si>
  <si>
    <t>CD .0390 2FL</t>
  </si>
  <si>
    <t>CD .0380 2FL</t>
  </si>
  <si>
    <t>CD .0374 2FL</t>
  </si>
  <si>
    <t>CD .0370 2FL</t>
  </si>
  <si>
    <t>CD .0360 2FL</t>
  </si>
  <si>
    <t>CD .0350 2FL</t>
  </si>
  <si>
    <t>CD .0335 2FL</t>
  </si>
  <si>
    <t>CD .0330 2FL</t>
  </si>
  <si>
    <t>CD .0320 2FL</t>
  </si>
  <si>
    <t>CD .0315 2FL</t>
  </si>
  <si>
    <t>CD .0312 2FL</t>
  </si>
  <si>
    <t>CD .0292 2FL</t>
  </si>
  <si>
    <t>CD .0280 2FL</t>
  </si>
  <si>
    <t>CD .0260 2FL</t>
  </si>
  <si>
    <t>CD .0256 2FL</t>
  </si>
  <si>
    <t>CD .0250 2FL</t>
  </si>
  <si>
    <t>CD .0236 2FL</t>
  </si>
  <si>
    <t>CD .0225 2FL</t>
  </si>
  <si>
    <t>CD .0217 2FL</t>
  </si>
  <si>
    <t>CD .0210 2FL</t>
  </si>
  <si>
    <t>CD .0200 2FL</t>
  </si>
  <si>
    <t>CD .0197 2FL</t>
  </si>
  <si>
    <t>CD .0185 2FL</t>
  </si>
  <si>
    <t>CD .0177 2FL</t>
  </si>
  <si>
    <t>CD .0167 2FL</t>
  </si>
  <si>
    <t>CD .0165 2FL</t>
  </si>
  <si>
    <t>CD .0158 2FL</t>
  </si>
  <si>
    <t>CD .0156 2FL</t>
  </si>
  <si>
    <t>CD .0145 2FL</t>
  </si>
  <si>
    <t>CD .0135 2FL</t>
  </si>
  <si>
    <t>CD .0130 2FL</t>
  </si>
  <si>
    <t>CD .0125 2FL</t>
  </si>
  <si>
    <t>CD .0120 2FL</t>
  </si>
  <si>
    <t>CD .0118 2FL</t>
  </si>
  <si>
    <t>CD .0110 2FL</t>
  </si>
  <si>
    <t>CD .0105 2FL</t>
  </si>
  <si>
    <t>CD .0098 2FL</t>
  </si>
  <si>
    <t>CD .0095 2FL</t>
  </si>
  <si>
    <t>CD .0091 2FL</t>
  </si>
  <si>
    <t>CD .0087 2FL</t>
  </si>
  <si>
    <t>CD .0083 2FL</t>
  </si>
  <si>
    <t>CD .0079 2FL</t>
  </si>
  <si>
    <t>CD .0075 2FL</t>
  </si>
  <si>
    <t>CD .0071 2FL</t>
  </si>
  <si>
    <t>CD .0067 2FL</t>
  </si>
  <si>
    <t>CD .0059 2FL</t>
  </si>
  <si>
    <t>CD .0056 2FL</t>
  </si>
  <si>
    <t>CD .0055 2FL</t>
  </si>
  <si>
    <t>CD .0050 2FL</t>
  </si>
  <si>
    <t>CD .0045 2FL</t>
  </si>
  <si>
    <t>CD .0040 2FL</t>
  </si>
  <si>
    <t>BU 1.0000 3FL</t>
  </si>
  <si>
    <t>BU .5000 6FL</t>
  </si>
  <si>
    <t>BU .5000 5FL</t>
  </si>
  <si>
    <t>BU .5000 3FL</t>
  </si>
  <si>
    <t>BU .3750 4FL</t>
  </si>
  <si>
    <t>BU .3750 3FL</t>
  </si>
  <si>
    <t>BU .3125 3FL</t>
  </si>
  <si>
    <t>BU .2500 4FL</t>
  </si>
  <si>
    <t>BU .2500 3FL</t>
  </si>
  <si>
    <t>BU .1875 5FL</t>
  </si>
  <si>
    <t>BU .1875 3FL</t>
  </si>
  <si>
    <t>BU .1406 4FL</t>
  </si>
  <si>
    <t>BU .1250 4FL</t>
  </si>
  <si>
    <t>BU .1094 3FL</t>
  </si>
  <si>
    <t>BA 1.0000 2FL</t>
  </si>
  <si>
    <t>BA .7500 2FL</t>
  </si>
  <si>
    <t>BA .5000 2FL</t>
  </si>
  <si>
    <t>BA .2500 2FL</t>
  </si>
  <si>
    <t>BA .1250 2FL</t>
  </si>
  <si>
    <t>BA .1875 2FL</t>
  </si>
  <si>
    <t>BA .0394 2FL</t>
  </si>
  <si>
    <t>BA .0938 2FL</t>
  </si>
  <si>
    <t>BA .0781 2FL</t>
  </si>
  <si>
    <t>BA .0625 2FL</t>
  </si>
  <si>
    <t>BA .0469 2FL</t>
  </si>
  <si>
    <t>BA .0400 3FL</t>
  </si>
  <si>
    <t>BA .0313 2FL</t>
  </si>
  <si>
    <t>BA .0200 2FL</t>
  </si>
  <si>
    <t>BA .0156 2FL</t>
  </si>
  <si>
    <t>BA .0150 2FL</t>
  </si>
  <si>
    <t>BA .0100 2FL</t>
  </si>
  <si>
    <t>BA .0090 2FL</t>
  </si>
  <si>
    <t>BA .0070 2FL</t>
  </si>
  <si>
    <t>BA .0060 2FL</t>
  </si>
  <si>
    <t>BA .0050 2FL</t>
  </si>
  <si>
    <t>BA .0040 2FL</t>
  </si>
  <si>
    <t>BA .0030 2FL</t>
  </si>
  <si>
    <t>BA .0020 2FL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</si>
</sst>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"/>
    <numFmt numFmtId="166" formatCode="00000"/>
  </numFmts>
  <fonts count="2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6500"/>
      <name val="Consolas"/>
      <family val="3"/>
    </font>
    <font>
      <sz val="10"/>
      <name val="Arial"/>
    </font>
    <font>
      <sz val="12"/>
      <color rgb="FF000000"/>
      <name val="Calibri"/>
      <family val="2"/>
      <charset val="1"/>
    </font>
    <font>
      <sz val="11"/>
      <color rgb="FF000000"/>
      <name val="Calibri"/>
      <family val="2"/>
      <scheme val="minor"/>
    </font>
    <font>
      <sz val="11"/>
      <color rgb="FF000000"/>
      <name val="Consolas"/>
    </font>
    <font>
      <sz val="11"/>
      <color theme="1"/>
      <name val="Consolas"/>
    </font>
    <font>
      <sz val="11"/>
      <color rgb="FF9C0006"/>
      <name val="Consolas"/>
    </font>
    <font>
      <sz val="11"/>
      <color rgb="FF9C6500"/>
      <name val="Consolas"/>
    </font>
    <font>
      <sz val="11"/>
      <color theme="1"/>
      <name val="Consolas"/>
      <family val="3"/>
    </font>
    <font>
      <sz val="11"/>
      <color rgb="FF000000"/>
      <name val="Consolas"/>
      <family val="3"/>
    </font>
    <font>
      <sz val="10"/>
      <color rgb="FF000000"/>
      <name val="Consolas"/>
      <family val="3"/>
    </font>
    <font>
      <b/>
      <sz val="10"/>
      <color theme="1"/>
      <name val="Consolas"/>
      <family val="3"/>
    </font>
    <font>
      <sz val="10"/>
      <color theme="1"/>
      <name val="Consolas"/>
      <family val="3"/>
    </font>
    <font>
      <sz val="10"/>
      <color rgb="FF444444"/>
      <name val="Consolas"/>
      <family val="3"/>
    </font>
    <font>
      <sz val="11"/>
      <name val="Consolas"/>
      <family val="3"/>
    </font>
  </fonts>
  <fills count="1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0070C0"/>
        <bgColor indexed="64"/>
      </patternFill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DEBF7"/>
        <bgColor rgb="FFDDEBF7"/>
      </patternFill>
    </fill>
    <fill>
      <patternFill patternType="solid">
        <fgColor rgb="FFC6EF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theme="4" tint="0.39997558519241921"/>
        <bgColor rgb="FFDAEEF3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9BC2E6"/>
      </left>
      <right/>
      <top style="thin">
        <color rgb="FF9BC2E6"/>
      </top>
      <bottom style="thin">
        <color rgb="FF9BC2E6"/>
      </bottom>
      <diagonal/>
    </border>
    <border>
      <left/>
      <right/>
      <top style="thin">
        <color rgb="FF9BC2E6"/>
      </top>
      <bottom style="thin">
        <color rgb="FF9BC2E6"/>
      </bottom>
      <diagonal/>
    </border>
    <border>
      <left/>
      <right style="thin">
        <color rgb="FF9BC2E6"/>
      </right>
      <top style="thin">
        <color rgb="FF9BC2E6"/>
      </top>
      <bottom style="thin">
        <color rgb="FF9BC2E6"/>
      </bottom>
      <diagonal/>
    </border>
  </borders>
  <cellStyleXfs count="6">
    <xf numFmtId="0" fontId="0" fillId="0" borderId="0"/>
    <xf numFmtId="0" fontId="4" fillId="0" borderId="0"/>
    <xf numFmtId="0" fontId="2" fillId="0" borderId="0">
      <alignment vertical="center"/>
    </xf>
    <xf numFmtId="0" fontId="4" fillId="0" borderId="0"/>
    <xf numFmtId="0" fontId="5" fillId="0" borderId="0"/>
    <xf numFmtId="0" fontId="9" fillId="0" borderId="0"/>
  </cellStyleXfs>
  <cellXfs count="82">
    <xf numFmtId="0" fontId="0" fillId="0" borderId="0" xfId="0"/>
    <xf numFmtId="0" fontId="20" fillId="13" borderId="0" xfId="0" applyFont="1" applyFill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11" fillId="0" borderId="0" xfId="0" applyFont="1"/>
    <xf numFmtId="0" fontId="13" fillId="0" borderId="0" xfId="0" applyFont="1"/>
    <xf numFmtId="0" fontId="13" fillId="0" borderId="0" xfId="0" applyFont="1" applyAlignment="1">
      <alignment vertical="center"/>
    </xf>
    <xf numFmtId="0" fontId="12" fillId="0" borderId="0" xfId="0" applyFont="1" applyAlignment="1">
      <alignment horizont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left"/>
    </xf>
    <xf numFmtId="0" fontId="16" fillId="0" borderId="0" xfId="0" applyFont="1" applyAlignment="1">
      <alignment horizontal="left" vertical="center"/>
    </xf>
    <xf numFmtId="164" fontId="13" fillId="0" borderId="0" xfId="0" applyNumberFormat="1" applyFont="1"/>
    <xf numFmtId="1" fontId="13" fillId="0" borderId="0" xfId="0" applyNumberFormat="1" applyFont="1"/>
    <xf numFmtId="165" fontId="13" fillId="0" borderId="0" xfId="0" applyNumberFormat="1" applyFont="1"/>
    <xf numFmtId="0" fontId="13" fillId="0" borderId="0" xfId="0" applyFont="1" applyAlignment="1">
      <alignment horizontal="center" vertical="center"/>
    </xf>
    <xf numFmtId="49" fontId="13" fillId="0" borderId="0" xfId="0" applyNumberFormat="1" applyFont="1"/>
    <xf numFmtId="0" fontId="16" fillId="0" borderId="0" xfId="0" applyFont="1"/>
    <xf numFmtId="0" fontId="17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20" fillId="0" borderId="0" xfId="0" applyFont="1"/>
    <xf numFmtId="0" fontId="12" fillId="6" borderId="0" xfId="0" applyFont="1" applyFill="1" applyAlignment="1">
      <alignment horizontal="center"/>
    </xf>
    <xf numFmtId="0" fontId="12" fillId="6" borderId="0" xfId="0" applyFont="1" applyFill="1" applyAlignment="1">
      <alignment horizontal="center" vertical="center"/>
    </xf>
    <xf numFmtId="0" fontId="12" fillId="7" borderId="0" xfId="0" applyFont="1" applyFill="1" applyAlignment="1">
      <alignment horizontal="center"/>
    </xf>
    <xf numFmtId="0" fontId="12" fillId="7" borderId="0" xfId="0" applyFont="1" applyFill="1" applyAlignment="1">
      <alignment horizontal="center" vertical="center"/>
    </xf>
    <xf numFmtId="0" fontId="12" fillId="0" borderId="0" xfId="0" applyFont="1" applyAlignment="1">
      <alignment horizontal="right"/>
    </xf>
    <xf numFmtId="0" fontId="12" fillId="4" borderId="0" xfId="0" applyFont="1" applyFill="1" applyAlignment="1">
      <alignment horizontal="center"/>
    </xf>
    <xf numFmtId="0" fontId="12" fillId="4" borderId="0" xfId="0" applyFont="1" applyFill="1" applyAlignment="1">
      <alignment horizontal="center" vertical="center"/>
    </xf>
    <xf numFmtId="166" fontId="16" fillId="0" borderId="0" xfId="0" applyNumberFormat="1" applyFont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14" fillId="0" borderId="0" xfId="0" applyFont="1"/>
    <xf numFmtId="0" fontId="12" fillId="0" borderId="0" xfId="0" applyFont="1"/>
    <xf numFmtId="0" fontId="15" fillId="0" borderId="0" xfId="0" applyFont="1"/>
    <xf numFmtId="0" fontId="7" fillId="0" borderId="0" xfId="0" applyFont="1"/>
    <xf numFmtId="0" fontId="4" fillId="0" borderId="1" xfId="0" applyFont="1" applyBorder="1"/>
    <xf numFmtId="0" fontId="0" fillId="0" borderId="1" xfId="0" applyBorder="1"/>
    <xf numFmtId="0" fontId="4" fillId="0" borderId="0" xfId="0" applyFont="1"/>
    <xf numFmtId="0" fontId="19" fillId="0" borderId="0" xfId="0" applyFont="1"/>
    <xf numFmtId="0" fontId="20" fillId="0" borderId="0" xfId="0" applyFont="1" applyAlignment="1">
      <alignment horizontal="center"/>
    </xf>
    <xf numFmtId="0" fontId="3" fillId="3" borderId="0" xfId="0" applyFont="1" applyFill="1" applyAlignment="1">
      <alignment horizontal="center"/>
    </xf>
    <xf numFmtId="0" fontId="3" fillId="3" borderId="0" xfId="0" applyFont="1" applyFill="1"/>
    <xf numFmtId="0" fontId="6" fillId="5" borderId="0" xfId="0" applyFont="1" applyFill="1"/>
    <xf numFmtId="0" fontId="0" fillId="6" borderId="0" xfId="0" applyFill="1"/>
    <xf numFmtId="0" fontId="10" fillId="0" borderId="0" xfId="0" applyFont="1"/>
    <xf numFmtId="0" fontId="7" fillId="0" borderId="0" xfId="0" applyFont="1" applyAlignment="1">
      <alignment horizontal="center"/>
    </xf>
    <xf numFmtId="0" fontId="7" fillId="0" borderId="0" xfId="0" applyFont="1" applyAlignment="1">
      <alignment vertical="center"/>
    </xf>
    <xf numFmtId="0" fontId="0" fillId="0" borderId="0" xfId="0" applyAlignment="1">
      <alignment vertical="center"/>
    </xf>
    <xf numFmtId="0" fontId="8" fillId="3" borderId="0" xfId="0" applyFont="1" applyFill="1" applyAlignment="1">
      <alignment horizontal="left" vertical="center" wrapText="1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vertical="center"/>
    </xf>
    <xf numFmtId="0" fontId="8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left" vertical="center" wrapText="1"/>
    </xf>
    <xf numFmtId="0" fontId="3" fillId="3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1" fillId="0" borderId="0" xfId="0" applyFont="1" applyAlignment="1">
      <alignment vertical="center"/>
    </xf>
    <xf numFmtId="0" fontId="11" fillId="8" borderId="2" xfId="0" applyFont="1" applyFill="1" applyBorder="1" applyAlignment="1">
      <alignment vertical="center"/>
    </xf>
    <xf numFmtId="0" fontId="11" fillId="8" borderId="3" xfId="0" applyFont="1" applyFill="1" applyBorder="1" applyAlignment="1">
      <alignment vertical="center"/>
    </xf>
    <xf numFmtId="0" fontId="11" fillId="9" borderId="3" xfId="0" applyFont="1" applyFill="1" applyBorder="1" applyAlignment="1">
      <alignment vertical="center"/>
    </xf>
    <xf numFmtId="0" fontId="6" fillId="9" borderId="3" xfId="0" applyFont="1" applyFill="1" applyBorder="1" applyAlignment="1">
      <alignment vertical="center"/>
    </xf>
    <xf numFmtId="0" fontId="8" fillId="8" borderId="3" xfId="0" applyFont="1" applyFill="1" applyBorder="1" applyAlignment="1">
      <alignment vertical="center" wrapText="1"/>
    </xf>
    <xf numFmtId="0" fontId="11" fillId="10" borderId="3" xfId="0" applyFont="1" applyFill="1" applyBorder="1" applyAlignment="1">
      <alignment vertical="center"/>
    </xf>
    <xf numFmtId="0" fontId="11" fillId="11" borderId="3" xfId="0" applyFont="1" applyFill="1" applyBorder="1" applyAlignment="1">
      <alignment vertical="center"/>
    </xf>
    <xf numFmtId="0" fontId="11" fillId="10" borderId="3" xfId="0" applyFont="1" applyFill="1" applyBorder="1" applyAlignment="1">
      <alignment horizontal="center" vertical="center"/>
    </xf>
    <xf numFmtId="0" fontId="8" fillId="10" borderId="3" xfId="0" applyFont="1" applyFill="1" applyBorder="1" applyAlignment="1">
      <alignment vertical="center" wrapText="1"/>
    </xf>
    <xf numFmtId="0" fontId="11" fillId="8" borderId="4" xfId="0" applyFont="1" applyFill="1" applyBorder="1" applyAlignment="1">
      <alignment vertical="center"/>
    </xf>
    <xf numFmtId="3" fontId="0" fillId="0" borderId="0" xfId="0" applyNumberFormat="1"/>
    <xf numFmtId="17" fontId="20" fillId="0" borderId="0" xfId="0" applyNumberFormat="1" applyFont="1"/>
    <xf numFmtId="0" fontId="20" fillId="12" borderId="1" xfId="0" applyFont="1" applyFill="1" applyBorder="1"/>
    <xf numFmtId="0" fontId="20" fillId="13" borderId="1" xfId="0" applyFont="1" applyFill="1" applyBorder="1"/>
    <xf numFmtId="0" fontId="20" fillId="0" borderId="1" xfId="0" applyFont="1" applyBorder="1"/>
    <xf numFmtId="0" fontId="18" fillId="0" borderId="1" xfId="0" applyFont="1" applyBorder="1"/>
    <xf numFmtId="0" fontId="21" fillId="0" borderId="1" xfId="0" applyFont="1" applyBorder="1"/>
    <xf numFmtId="0" fontId="20" fillId="14" borderId="1" xfId="0" applyFont="1" applyFill="1" applyBorder="1"/>
    <xf numFmtId="0" fontId="16" fillId="0" borderId="0" xfId="0" applyFont="1" applyAlignment="1">
      <alignment horizontal="left"/>
    </xf>
    <xf numFmtId="0" fontId="22" fillId="0" borderId="0" xfId="0" applyFont="1"/>
    <xf numFmtId="0" fontId="13" fillId="0" borderId="0" xfId="0" applyNumberFormat="1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6">
    <cellStyle name="Normal" xfId="0" builtinId="0"/>
    <cellStyle name="Normal 2" xfId="4" xr:uid="{00000000-0005-0000-0000-000003000000}"/>
    <cellStyle name="Normal 2 3" xfId="3" xr:uid="{00000000-0005-0000-0000-000004000000}"/>
    <cellStyle name="Normal 3" xfId="5" xr:uid="{5AB570E4-56AD-4F28-8B23-371D2E42EDAF}"/>
    <cellStyle name="Normal 3 3" xfId="2" xr:uid="{00000000-0005-0000-0000-000005000000}"/>
    <cellStyle name="Normal 7" xfId="1" xr:uid="{00000000-0005-0000-0000-000006000000}"/>
  </cellStyles>
  <dxfs count="13">
    <dxf>
      <numFmt numFmtId="0" formatCode="General"/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colors>
    <mruColors>
      <color rgb="FFFFC7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customXml" Target="../customXml/item2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3" displayName="Table3" ref="A1:BK1334" totalsRowShown="0">
  <autoFilter ref="A1:BK1334" xr:uid="{00000000-0009-0000-0100-000002000000}"/>
  <sortState ref="A2:BK1334">
    <sortCondition ref="E1:E1334"/>
  </sortState>
  <tableColumns count="63">
    <tableColumn id="1" xr3:uid="{00000000-0010-0000-0100-000001000000}" name="Ignore"/>
    <tableColumn id="2" xr3:uid="{00000000-0010-0000-0100-000002000000}" name="SoflexRule"/>
    <tableColumn id="3" xr3:uid="{00000000-0010-0000-0100-000003000000}" name="MillRule"/>
    <tableColumn id="4" xr3:uid="{00000000-0010-0000-0100-000004000000}" name="DrillRule"/>
    <tableColumn id="5" xr3:uid="{00000000-0010-0000-0100-000005000000}" name="Seq #"/>
    <tableColumn id="6" xr3:uid="{00000000-0010-0000-0100-000006000000}" name="Crib_FR"/>
    <tableColumn id="7" xr3:uid="{00000000-0010-0000-0100-000007000000}" name="Crib_AZ"/>
    <tableColumn id="8" xr3:uid="{00000000-0010-0000-0100-000008000000}" name="Type"/>
    <tableColumn id="9" xr3:uid="{00000000-0010-0000-0100-000009000000}" name="EssaiPartNum"/>
    <tableColumn id="10" xr3:uid="{00000000-0010-0000-0100-00000A000000}" name="EDPNum"/>
    <tableColumn id="11" xr3:uid="{00000000-0010-0000-0100-00000B000000}" name="Description"/>
    <tableColumn id="12" xr3:uid="{00000000-0010-0000-0100-00000C000000}" name="ThreadDescription11"/>
    <tableColumn id="13" xr3:uid="{00000000-0010-0000-0100-00000D000000}" name="Diameter"/>
    <tableColumn id="14" xr3:uid="{00000000-0010-0000-0100-00000E000000}" name="ShankDiameter"/>
    <tableColumn id="15" xr3:uid="{00000000-0010-0000-0100-00000F000000}" name="ShoulderDiameter"/>
    <tableColumn id="16" xr3:uid="{00000000-0010-0000-0100-000010000000}" name="ShoulderLength"/>
    <tableColumn id="17" xr3:uid="{00000000-0010-0000-0100-000011000000}" name="ShoulderLenEnd"/>
    <tableColumn id="18" xr3:uid="{00000000-0010-0000-0100-000012000000}" name="ShoulderAngle"/>
    <tableColumn id="19" xr3:uid="{00000000-0010-0000-0100-000013000000}" name="MinOHL"/>
    <tableColumn id="20" xr3:uid="{00000000-0010-0000-0100-000014000000}" name="NumFlutes"/>
    <tableColumn id="21" xr3:uid="{00000000-0010-0000-0100-000015000000}" name="OAL"/>
    <tableColumn id="22" xr3:uid="{00000000-0010-0000-0100-000016000000}" name="LOC"/>
    <tableColumn id="23" xr3:uid="{00000000-0010-0000-0100-000017000000}" name="CornerRadius"/>
    <tableColumn id="24" xr3:uid="{00000000-0010-0000-0100-000018000000}" name="ThreadPitch"/>
    <tableColumn id="25" xr3:uid="{00000000-0010-0000-0100-000019000000}" name="ThreadClass"/>
    <tableColumn id="26" xr3:uid="{00000000-0010-0000-0100-00001A000000}" name="TipAngle"/>
    <tableColumn id="27" xr3:uid="{00000000-0010-0000-0100-00001B000000}" name="TipHeight"/>
    <tableColumn id="28" xr3:uid="{00000000-0010-0000-0100-00001C000000}" name="TipDiameter"/>
    <tableColumn id="29" xr3:uid="{00000000-0010-0000-0100-00001D000000}" name="ChamferLength"/>
    <tableColumn id="30" xr3:uid="{00000000-0010-0000-0100-00001E000000}" name="Startshoulderlength"/>
    <tableColumn id="31" xr3:uid="{00000000-0010-0000-0100-00001F000000}" name="ToolMaterial"/>
    <tableColumn id="32" xr3:uid="{00000000-0010-0000-0100-000020000000}" name="COATING"/>
    <tableColumn id="33" xr3:uid="{00000000-0010-0000-0100-000021000000}" name="Manufacturer"/>
    <tableColumn id="34" xr3:uid="{00000000-0010-0000-0100-000022000000}" name="NOTE"/>
    <tableColumn id="35" xr3:uid="{00000000-0010-0000-0100-000023000000}" name="AL"/>
    <tableColumn id="36" xr3:uid="{00000000-0010-0000-0100-000024000000}" name="S1"/>
    <tableColumn id="37" xr3:uid="{00000000-0010-0000-0100-000025000000}" name="CU"/>
    <tableColumn id="38" xr3:uid="{00000000-0010-0000-0100-000026000000}" name="PL"/>
    <tableColumn id="39" xr3:uid="{00000000-0010-0000-0100-000027000000}" name="PG"/>
    <tableColumn id="40" xr3:uid="{00000000-0010-0000-0100-000028000000}" name="ROUGH"/>
    <tableColumn id="41" xr3:uid="{00000000-0010-0000-0100-000029000000}" name="FIN"/>
    <tableColumn id="42" xr3:uid="{00000000-0010-0000-0100-00002A000000}" name="ShapeName"/>
    <tableColumn id="43" xr3:uid="{00000000-0010-0000-0100-00002B000000}" name="A"/>
    <tableColumn id="44" xr3:uid="{00000000-0010-0000-0100-00002C000000}" name="B"/>
    <tableColumn id="45" xr3:uid="{00000000-0010-0000-0100-00002D000000}" name="C"/>
    <tableColumn id="46" xr3:uid="{00000000-0010-0000-0100-00002E000000}" name="D"/>
    <tableColumn id="47" xr3:uid="{00000000-0010-0000-0100-00002F000000}" name="E"/>
    <tableColumn id="48" xr3:uid="{00000000-0010-0000-0100-000030000000}" name="F"/>
    <tableColumn id="49" xr3:uid="{00000000-0010-0000-0100-000031000000}" name="G"/>
    <tableColumn id="50" xr3:uid="{00000000-0010-0000-0100-000032000000}" name="H"/>
    <tableColumn id="51" xr3:uid="{00000000-0010-0000-0100-000033000000}" name="I"/>
    <tableColumn id="52" xr3:uid="{00000000-0010-0000-0100-000034000000}" name="J"/>
    <tableColumn id="53" xr3:uid="{00000000-0010-0000-0100-000035000000}" name="K"/>
    <tableColumn id="54" xr3:uid="{00000000-0010-0000-0100-000036000000}" name="L"/>
    <tableColumn id="55" xr3:uid="{00000000-0010-0000-0100-000037000000}" name="M"/>
    <tableColumn id="56" xr3:uid="{00000000-0010-0000-0100-000038000000}" name="N"/>
    <tableColumn id="57" xr3:uid="{00000000-0010-0000-0100-000039000000}" name="O"/>
    <tableColumn id="58" xr3:uid="{00000000-0010-0000-0100-00003A000000}" name="P"/>
    <tableColumn id="59" xr3:uid="{00000000-0010-0000-0100-00003B000000}" name="Q"/>
    <tableColumn id="60" xr3:uid="{00000000-0010-0000-0100-00003C000000}" name="R"/>
    <tableColumn id="61" xr3:uid="{00000000-0010-0000-0100-00003D000000}" name="R_Off" dataDxfId="0">
      <calculatedColumnFormula>IF(Table3[[#This Row],[Type]]="EM",IF((Table3[[#This Row],[Diameter]]/2)-Table3[[#This Row],[CornerRadius]]-0.012&gt;0,(Table3[[#This Row],[Diameter]]/2)-Table3[[#This Row],[CornerRadius]]-0.012,0),)</calculatedColumnFormula>
    </tableColumn>
    <tableColumn id="62" xr3:uid="{00000000-0010-0000-0100-00003E000000}" name="PH-Loc"/>
    <tableColumn id="63" xr3:uid="{00000000-0010-0000-0100-00003F000000}" name="CH-Loc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1" displayName="Table1" ref="B1:AY27" totalsRowShown="0">
  <autoFilter ref="B1:AY27" xr:uid="{00000000-0009-0000-0100-000005000000}"/>
  <tableColumns count="50">
    <tableColumn id="1" xr3:uid="{00000000-0010-0000-0400-000001000000}" name="Type"/>
    <tableColumn id="2" xr3:uid="{00000000-0010-0000-0400-000002000000}" name="NameTemp"/>
    <tableColumn id="3" xr3:uid="{00000000-0010-0000-0400-000003000000}" name="OVERWRITE_DB"/>
    <tableColumn id="4" xr3:uid="{00000000-0010-0000-0400-000004000000}" name="NAME"/>
    <tableColumn id="5" xr3:uid="{00000000-0010-0000-0400-000005000000}" name="TIME1"/>
    <tableColumn id="6" xr3:uid="{00000000-0010-0000-0400-000006000000}" name="TIME2"/>
    <tableColumn id="7" xr3:uid="{00000000-0010-0000-0400-000007000000}" name="CUR.TIME"/>
    <tableColumn id="8" xr3:uid="{00000000-0010-0000-0400-000008000000}" name="DOC"/>
    <tableColumn id="9" xr3:uid="{00000000-0010-0000-0400-000009000000}" name="L"/>
    <tableColumn id="10" xr3:uid="{00000000-0010-0000-0400-00000A000000}" name="L-2"/>
    <tableColumn id="11" xr3:uid="{00000000-0010-0000-0400-00000B000000}" name="L-3"/>
    <tableColumn id="12" xr3:uid="{00000000-0010-0000-0400-00000C000000}" name="R"/>
    <tableColumn id="13" xr3:uid="{00000000-0010-0000-0400-00000D000000}" name="R-2"/>
    <tableColumn id="14" xr3:uid="{00000000-0010-0000-0400-00000E000000}" name="R-3"/>
    <tableColumn id="15" xr3:uid="{00000000-0010-0000-0400-00000F000000}" name="R2"/>
    <tableColumn id="16" xr3:uid="{00000000-0010-0000-0400-000010000000}" name="DL"/>
    <tableColumn id="17" xr3:uid="{00000000-0010-0000-0400-000011000000}" name="DL-2"/>
    <tableColumn id="18" xr3:uid="{00000000-0010-0000-0400-000012000000}" name="DL-3"/>
    <tableColumn id="19" xr3:uid="{00000000-0010-0000-0400-000013000000}" name="DR"/>
    <tableColumn id="20" xr3:uid="{00000000-0010-0000-0400-000014000000}" name="DR-2"/>
    <tableColumn id="21" xr3:uid="{00000000-0010-0000-0400-000015000000}" name="DR-3"/>
    <tableColumn id="22" xr3:uid="{00000000-0010-0000-0400-000016000000}" name="DR2"/>
    <tableColumn id="23" xr3:uid="{00000000-0010-0000-0400-000017000000}" name="LCUTS"/>
    <tableColumn id="24" xr3:uid="{00000000-0010-0000-0400-000018000000}" name="ANGLE"/>
    <tableColumn id="25" xr3:uid="{00000000-0010-0000-0400-000019000000}" name="PLC"/>
    <tableColumn id="26" xr3:uid="{00000000-0010-0000-0400-00001A000000}" name="TL"/>
    <tableColumn id="27" xr3:uid="{00000000-0010-0000-0400-00001B000000}" name="PLC-VAL"/>
    <tableColumn id="28" xr3:uid="{00000000-0010-0000-0400-00001C000000}" name="CUT."/>
    <tableColumn id="29" xr3:uid="{00000000-0010-0000-0400-00001D000000}" name="TYP"/>
    <tableColumn id="30" xr3:uid="{00000000-0010-0000-0400-00001E000000}" name="TYP1"/>
    <tableColumn id="31" xr3:uid="{00000000-0010-0000-0400-00001F000000}" name="TYP2"/>
    <tableColumn id="32" xr3:uid="{00000000-0010-0000-0400-000020000000}" name="TMAT"/>
    <tableColumn id="33" xr3:uid="{00000000-0010-0000-0400-000021000000}" name="CDT"/>
    <tableColumn id="34" xr3:uid="{00000000-0010-0000-0400-000022000000}" name="DIRECT"/>
    <tableColumn id="35" xr3:uid="{00000000-0010-0000-0400-000023000000}" name="LTOL"/>
    <tableColumn id="36" xr3:uid="{00000000-0010-0000-0400-000024000000}" name="RTOL"/>
    <tableColumn id="37" xr3:uid="{00000000-0010-0000-0400-000025000000}" name="TT:L-OFFS"/>
    <tableColumn id="38" xr3:uid="{00000000-0010-0000-0400-000026000000}" name="TT:L-OFFS-2"/>
    <tableColumn id="39" xr3:uid="{00000000-0010-0000-0400-000027000000}" name="TT:L-OFFS-3"/>
    <tableColumn id="40" xr3:uid="{00000000-0010-0000-0400-000028000000}" name="TT:R-OFFS"/>
    <tableColumn id="41" xr3:uid="{00000000-0010-0000-0400-000029000000}" name="LBREAK"/>
    <tableColumn id="42" xr3:uid="{00000000-0010-0000-0400-00002A000000}" name="RBREAK"/>
    <tableColumn id="43" xr3:uid="{00000000-0010-0000-0400-00002B000000}" name="NMAX"/>
    <tableColumn id="44" xr3:uid="{00000000-0010-0000-0400-00002C000000}" name="T-ANGLE"/>
    <tableColumn id="45" xr3:uid="{00000000-0010-0000-0400-00002D000000}" name="PITCH"/>
    <tableColumn id="46" xr3:uid="{00000000-0010-0000-0400-00002E000000}" name="P1"/>
    <tableColumn id="47" xr3:uid="{00000000-0010-0000-0400-00002F000000}" name="P2"/>
    <tableColumn id="48" xr3:uid="{00000000-0010-0000-0400-000030000000}" name="P3"/>
    <tableColumn id="49" xr3:uid="{00000000-0010-0000-0400-000031000000}" name="P8"/>
    <tableColumn id="50" xr3:uid="{00000000-0010-0000-0400-000032000000}" name="INDEX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44081-F20E-4186-8D54-9537FB133193}">
  <dimension ref="A1:BK1048446"/>
  <sheetViews>
    <sheetView zoomScale="110" zoomScaleNormal="110" workbookViewId="0">
      <pane ySplit="1" topLeftCell="A2" activePane="bottomLeft" state="frozen"/>
      <selection pane="bottomLeft" sqref="A1:BK1334"/>
    </sheetView>
  </sheetViews>
  <sheetFormatPr defaultColWidth="9.140625" defaultRowHeight="15" x14ac:dyDescent="0.25"/>
  <cols>
    <col min="1" max="1" width="12.42578125" style="6" bestFit="1" customWidth="1"/>
    <col min="2" max="2" width="15" style="6" bestFit="1" customWidth="1"/>
    <col min="3" max="3" width="14.7109375" style="6" bestFit="1" customWidth="1"/>
    <col min="4" max="4" width="15.85546875" style="6" bestFit="1" customWidth="1"/>
    <col min="5" max="5" width="11.28515625" style="6" bestFit="1" customWidth="1"/>
    <col min="6" max="6" width="13.5703125" style="8" bestFit="1" customWidth="1"/>
    <col min="7" max="7" width="13.5703125" style="9" bestFit="1" customWidth="1"/>
    <col min="8" max="8" width="8" style="10" bestFit="1" customWidth="1"/>
    <col min="9" max="9" width="17.7109375" style="11" bestFit="1" customWidth="1"/>
    <col min="10" max="10" width="25" style="12" bestFit="1" customWidth="1"/>
    <col min="11" max="11" width="17.7109375" style="11" bestFit="1" customWidth="1"/>
    <col min="12" max="12" width="29.7109375" style="17" customWidth="1"/>
    <col min="13" max="13" width="12.5703125" style="13" customWidth="1"/>
    <col min="14" max="14" width="18.5703125" style="13" customWidth="1"/>
    <col min="15" max="15" width="22.28515625" style="6" customWidth="1"/>
    <col min="16" max="17" width="19.7109375" style="6" customWidth="1"/>
    <col min="18" max="18" width="18.5703125" style="14" customWidth="1"/>
    <col min="19" max="19" width="10.28515625" style="15" customWidth="1"/>
    <col min="20" max="20" width="13.7109375" style="6" customWidth="1"/>
    <col min="21" max="22" width="8.140625" style="6" customWidth="1"/>
    <col min="23" max="23" width="17.42578125" style="6" customWidth="1"/>
    <col min="24" max="24" width="16.28515625" style="13" customWidth="1"/>
    <col min="25" max="25" width="16.28515625" style="6" customWidth="1"/>
    <col min="26" max="26" width="12.5703125" style="6" customWidth="1"/>
    <col min="27" max="27" width="13.7109375" style="13" customWidth="1"/>
    <col min="28" max="28" width="16.28515625" style="6" customWidth="1"/>
    <col min="29" max="29" width="18.5703125" style="6" customWidth="1"/>
    <col min="30" max="30" width="25.85546875" style="6" customWidth="1"/>
    <col min="31" max="31" width="12.28515625" style="6" customWidth="1"/>
    <col min="32" max="32" width="12.85546875" style="6" customWidth="1"/>
    <col min="33" max="33" width="21.28515625" style="6" bestFit="1" customWidth="1"/>
    <col min="34" max="34" width="30.28515625" style="6" customWidth="1"/>
    <col min="35" max="39" width="5.5703125" style="6" bestFit="1" customWidth="1"/>
    <col min="40" max="40" width="9.140625" style="6" bestFit="1" customWidth="1"/>
    <col min="41" max="41" width="6.7109375" style="6" bestFit="1" customWidth="1"/>
    <col min="42" max="42" width="52.7109375" style="6" bestFit="1" customWidth="1"/>
    <col min="43" max="60" width="4.42578125" style="6" bestFit="1" customWidth="1"/>
    <col min="61" max="63" width="10.28515625" style="6" bestFit="1" customWidth="1"/>
    <col min="64" max="64" width="9.140625" style="6" customWidth="1"/>
    <col min="65" max="16384" width="9.140625" style="6"/>
  </cols>
  <sheetData>
    <row r="1" spans="1:63" x14ac:dyDescent="0.25">
      <c r="A1" s="7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16" t="s">
        <v>5</v>
      </c>
      <c r="G1" s="16" t="s">
        <v>6</v>
      </c>
      <c r="H1" s="10" t="s">
        <v>7</v>
      </c>
      <c r="I1" s="11" t="s">
        <v>8</v>
      </c>
      <c r="J1" s="12" t="s">
        <v>9</v>
      </c>
      <c r="K1" s="11" t="s">
        <v>10</v>
      </c>
      <c r="L1" s="17" t="s">
        <v>11</v>
      </c>
      <c r="M1" s="13" t="s">
        <v>12</v>
      </c>
      <c r="N1" s="13" t="s">
        <v>13</v>
      </c>
      <c r="O1" s="6" t="s">
        <v>14</v>
      </c>
      <c r="P1" s="6" t="s">
        <v>15</v>
      </c>
      <c r="Q1" s="6" t="s">
        <v>16</v>
      </c>
      <c r="R1" s="14" t="s">
        <v>17</v>
      </c>
      <c r="S1" s="15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13" t="s">
        <v>23</v>
      </c>
      <c r="Y1" s="6" t="s">
        <v>24</v>
      </c>
      <c r="Z1" s="6" t="s">
        <v>25</v>
      </c>
      <c r="AA1" s="13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1242</v>
      </c>
      <c r="BI1" s="6" t="s">
        <v>3377</v>
      </c>
      <c r="BJ1" s="6" t="s">
        <v>2265</v>
      </c>
      <c r="BK1" s="6" t="s">
        <v>2266</v>
      </c>
    </row>
    <row r="2" spans="1:63" x14ac:dyDescent="0.25">
      <c r="A2" s="7">
        <f>IF(Table3[[#This Row],[SoflexRule]]="",1,IF(Table3[[#This Row],[MinOHL]]="",1,IF(Table3[[#This Row],[Type]]="CT",1,IF(Table3[[#This Row],[I]]=1,0,1))))</f>
        <v>1</v>
      </c>
      <c r="B2" s="6" t="s">
        <v>59</v>
      </c>
      <c r="C2" s="6" t="s">
        <v>59</v>
      </c>
      <c r="E2" s="6">
        <v>1</v>
      </c>
      <c r="F2" s="8" t="s">
        <v>60</v>
      </c>
      <c r="H2" s="10" t="s">
        <v>59</v>
      </c>
      <c r="I2" s="11" t="s">
        <v>61</v>
      </c>
      <c r="J2" s="12">
        <v>74002</v>
      </c>
      <c r="K2" s="11" t="str">
        <f>CONCATENATE(Table3[[#This Row],[Type]]," "&amp;TEXT(Table3[[#This Row],[Diameter]],".0000")&amp;""," "&amp;Table3[[#This Row],[NumFlutes]]&amp;"FL")</f>
        <v>BA .0020 2FL</v>
      </c>
      <c r="M2" s="13">
        <v>2E-3</v>
      </c>
      <c r="N2" s="13">
        <v>0.125</v>
      </c>
      <c r="O2" s="6">
        <v>1.8E-3</v>
      </c>
      <c r="P2" s="6">
        <v>0.03</v>
      </c>
      <c r="Q2" s="6">
        <v>0.245</v>
      </c>
      <c r="R2" s="14">
        <f>IF(Table3[[#This Row],[ShoulderLenEnd]]="",0,TRUNC(90-(DEGREES(ATAN((Q2-P2)/((N2-O2)/2))))))</f>
        <v>15</v>
      </c>
      <c r="S2" s="15">
        <v>0.34499999999999997</v>
      </c>
      <c r="T2" s="6">
        <v>2</v>
      </c>
      <c r="U2" s="6">
        <v>1.5</v>
      </c>
      <c r="V2" s="6">
        <v>6.0000000000000001E-3</v>
      </c>
      <c r="AA2" s="13" t="str">
        <f t="shared" ref="AA2:AA65" si="0">IF(Z2 &lt; 1, "", (M2/2)/TAN(RADIANS(Z2/2)))</f>
        <v/>
      </c>
      <c r="AE2" s="6" t="s">
        <v>44</v>
      </c>
      <c r="AF2" s="6" t="s">
        <v>62</v>
      </c>
      <c r="AG2" s="6" t="s">
        <v>66</v>
      </c>
      <c r="AI2" s="6">
        <v>1</v>
      </c>
      <c r="AJ2" s="6">
        <v>1</v>
      </c>
      <c r="AK2" s="6">
        <v>0</v>
      </c>
      <c r="AL2" s="6">
        <v>0</v>
      </c>
      <c r="AM2" s="6">
        <v>1</v>
      </c>
      <c r="AN2" s="6">
        <v>1</v>
      </c>
      <c r="AO2" s="6">
        <v>1</v>
      </c>
      <c r="AQ2" s="6">
        <v>0</v>
      </c>
      <c r="AR2" s="6">
        <v>0</v>
      </c>
      <c r="AS2" s="6">
        <v>0</v>
      </c>
      <c r="AT2" s="6">
        <v>0</v>
      </c>
      <c r="AU2" s="6">
        <f>IF(Table3[[#This Row],[ShankDiameter]]&gt;0.5,0,2)</f>
        <v>2</v>
      </c>
      <c r="AV2" s="6">
        <v>0</v>
      </c>
      <c r="AW2" s="6">
        <v>0</v>
      </c>
      <c r="AX2" s="6">
        <v>2</v>
      </c>
      <c r="AY2" s="6">
        <f>IF(Table3[[#This Row],[ShankDiameter]]=0.225,2,IF(Table3[[#This Row],[ShankDiameter]]=0.25,2,IF(Table3[[#This Row],[ShankDiameter]]=0.2875,2,0)))</f>
        <v>0</v>
      </c>
      <c r="AZ2" s="6">
        <v>0</v>
      </c>
      <c r="BA2" s="6">
        <v>0</v>
      </c>
      <c r="BB2" s="6">
        <v>0</v>
      </c>
      <c r="BC2" s="6">
        <v>0</v>
      </c>
      <c r="BD2" s="6">
        <v>0</v>
      </c>
      <c r="BE2" s="6">
        <v>0</v>
      </c>
      <c r="BF2" s="6">
        <v>0</v>
      </c>
      <c r="BG2" s="6">
        <v>0</v>
      </c>
      <c r="BH2" s="6">
        <v>0</v>
      </c>
      <c r="BI2" s="6">
        <f>IF(Table3[[#This Row],[Type]]="EM",IF((Table3[[#This Row],[Diameter]]/2)-Table3[[#This Row],[CornerRadius]]-0.012&gt;0,(Table3[[#This Row],[Diameter]]/2)-Table3[[#This Row],[CornerRadius]]-0.012,0),)</f>
        <v>0</v>
      </c>
      <c r="BK2" s="6" t="str">
        <f>IF(Table3[[#This Row],[ShoulderLength]]="","",IF(Table3[[#This Row],[ShoulderLength]]&lt;Table3[[#This Row],[LOC]],"FIX",""))</f>
        <v/>
      </c>
    </row>
    <row r="3" spans="1:63" x14ac:dyDescent="0.25">
      <c r="A3" s="7">
        <f>IF(Table3[[#This Row],[SoflexRule]]="",1,IF(Table3[[#This Row],[MinOHL]]="",1,IF(Table3[[#This Row],[Type]]="CT",1,IF(Table3[[#This Row],[I]]=1,0,1))))</f>
        <v>1</v>
      </c>
      <c r="B3" s="6" t="s">
        <v>59</v>
      </c>
      <c r="C3" s="6" t="s">
        <v>59</v>
      </c>
      <c r="E3" s="6">
        <v>2</v>
      </c>
      <c r="F3" s="8" t="s">
        <v>60</v>
      </c>
      <c r="H3" s="10" t="s">
        <v>59</v>
      </c>
      <c r="I3" s="11" t="s">
        <v>63</v>
      </c>
      <c r="J3" s="12">
        <v>74003</v>
      </c>
      <c r="K3" s="11" t="str">
        <f>CONCATENATE(Table3[[#This Row],[Type]]," "&amp;TEXT(Table3[[#This Row],[Diameter]],".0000")&amp;""," "&amp;Table3[[#This Row],[NumFlutes]]&amp;"FL")</f>
        <v>BA .0030 2FL</v>
      </c>
      <c r="M3" s="13">
        <v>3.0000000000000001E-3</v>
      </c>
      <c r="N3" s="13">
        <v>0.125</v>
      </c>
      <c r="O3" s="6">
        <v>2.8999999999999998E-3</v>
      </c>
      <c r="P3" s="6">
        <v>0.03</v>
      </c>
      <c r="Q3" s="6">
        <v>0.245</v>
      </c>
      <c r="R3" s="14">
        <f>IF(Table3[[#This Row],[ShoulderLenEnd]]="",0,90-(DEGREES(ATAN((Q3-P3)/((N3-O3)/2)))))</f>
        <v>15.852080381617924</v>
      </c>
      <c r="S3" s="15">
        <v>0.34499999999999997</v>
      </c>
      <c r="T3" s="6">
        <v>2</v>
      </c>
      <c r="U3" s="6">
        <v>1.5</v>
      </c>
      <c r="V3" s="6">
        <v>8.9999999999999993E-3</v>
      </c>
      <c r="AA3" s="13" t="str">
        <f t="shared" si="0"/>
        <v/>
      </c>
      <c r="AE3" s="6" t="s">
        <v>44</v>
      </c>
      <c r="AF3" s="6" t="s">
        <v>62</v>
      </c>
      <c r="AG3" s="6" t="s">
        <v>66</v>
      </c>
      <c r="AI3" s="6">
        <v>1</v>
      </c>
      <c r="AJ3" s="6">
        <v>1</v>
      </c>
      <c r="AK3" s="6">
        <v>0</v>
      </c>
      <c r="AL3" s="6">
        <v>0</v>
      </c>
      <c r="AM3" s="6">
        <v>1</v>
      </c>
      <c r="AN3" s="6">
        <v>1</v>
      </c>
      <c r="AO3" s="6">
        <v>1</v>
      </c>
      <c r="AQ3" s="6">
        <v>0</v>
      </c>
      <c r="AR3" s="6">
        <v>0</v>
      </c>
      <c r="AS3" s="6">
        <v>0</v>
      </c>
      <c r="AT3" s="6">
        <v>0</v>
      </c>
      <c r="AU3" s="6">
        <f>IF(Table3[[#This Row],[ShankDiameter]]&gt;0.5,0,2)</f>
        <v>2</v>
      </c>
      <c r="AV3" s="6">
        <v>0</v>
      </c>
      <c r="AW3" s="6">
        <v>0</v>
      </c>
      <c r="AX3" s="6">
        <v>2</v>
      </c>
      <c r="AY3" s="6">
        <f>IF(Table3[[#This Row],[ShankDiameter]]=0.225,2,IF(Table3[[#This Row],[ShankDiameter]]=0.25,2,IF(Table3[[#This Row],[ShankDiameter]]=0.2875,2,0)))</f>
        <v>0</v>
      </c>
      <c r="AZ3" s="6">
        <v>0</v>
      </c>
      <c r="BA3" s="6">
        <v>0</v>
      </c>
      <c r="BB3" s="6">
        <v>0</v>
      </c>
      <c r="BC3" s="6">
        <v>0</v>
      </c>
      <c r="BD3" s="6">
        <v>0</v>
      </c>
      <c r="BE3" s="6">
        <v>0</v>
      </c>
      <c r="BF3" s="6">
        <v>0</v>
      </c>
      <c r="BG3" s="6">
        <v>0</v>
      </c>
      <c r="BH3" s="6">
        <v>0</v>
      </c>
      <c r="BI3" s="6">
        <f>IF(Table3[[#This Row],[Type]]="EM",IF((Table3[[#This Row],[Diameter]]/2)-Table3[[#This Row],[CornerRadius]]-0.012&gt;0,(Table3[[#This Row],[Diameter]]/2)-Table3[[#This Row],[CornerRadius]]-0.012,0),)</f>
        <v>0</v>
      </c>
      <c r="BK3" s="6" t="str">
        <f>IF(Table3[[#This Row],[ShoulderLength]]="","",IF(Table3[[#This Row],[ShoulderLength]]&lt;Table3[[#This Row],[LOC]],"FIX",""))</f>
        <v/>
      </c>
    </row>
    <row r="4" spans="1:63" x14ac:dyDescent="0.25">
      <c r="A4" s="7">
        <f>IF(Table3[[#This Row],[SoflexRule]]="",1,IF(Table3[[#This Row],[MinOHL]]="",1,IF(Table3[[#This Row],[Type]]="CT",1,IF(Table3[[#This Row],[I]]=1,0,1))))</f>
        <v>1</v>
      </c>
      <c r="B4" s="6" t="s">
        <v>59</v>
      </c>
      <c r="C4" s="6" t="s">
        <v>59</v>
      </c>
      <c r="E4" s="6">
        <v>3</v>
      </c>
      <c r="H4" s="10" t="s">
        <v>59</v>
      </c>
      <c r="I4" s="11" t="s">
        <v>64</v>
      </c>
      <c r="J4" s="12">
        <v>24504</v>
      </c>
      <c r="K4" s="11" t="str">
        <f>CONCATENATE(Table3[[#This Row],[Type]]," "&amp;TEXT(Table3[[#This Row],[Diameter]],".0000")&amp;""," "&amp;Table3[[#This Row],[NumFlutes]]&amp;"FL")</f>
        <v>BA .0040 2FL</v>
      </c>
      <c r="M4" s="13">
        <v>4.0000000000000001E-3</v>
      </c>
      <c r="N4" s="13">
        <v>0.125</v>
      </c>
      <c r="O4" s="6">
        <v>4.0000000000000001E-3</v>
      </c>
      <c r="P4" s="6">
        <v>6.0000000000000001E-3</v>
      </c>
      <c r="R4" s="14">
        <f>IF(Table3[[#This Row],[ShoulderLenEnd]]="",0,90-(DEGREES(ATAN((Q4-P4)/((N4-O4)/2)))))</f>
        <v>0</v>
      </c>
      <c r="T4" s="6">
        <v>2</v>
      </c>
      <c r="U4" s="6">
        <v>1.5</v>
      </c>
      <c r="V4" s="6">
        <v>6.0000000000000001E-3</v>
      </c>
      <c r="AA4" s="13" t="str">
        <f t="shared" si="0"/>
        <v/>
      </c>
      <c r="AE4" s="6" t="s">
        <v>44</v>
      </c>
      <c r="AF4" s="6" t="s">
        <v>62</v>
      </c>
      <c r="AG4" s="6" t="s">
        <v>66</v>
      </c>
      <c r="AI4" s="6">
        <v>1</v>
      </c>
      <c r="AJ4" s="6">
        <v>1</v>
      </c>
      <c r="AK4" s="6">
        <v>0</v>
      </c>
      <c r="AL4" s="6">
        <v>0</v>
      </c>
      <c r="AM4" s="6">
        <v>1</v>
      </c>
      <c r="AN4" s="6">
        <v>1</v>
      </c>
      <c r="AO4" s="6">
        <v>1</v>
      </c>
      <c r="AQ4" s="6">
        <v>0</v>
      </c>
      <c r="AR4" s="6">
        <v>0</v>
      </c>
      <c r="AS4" s="6">
        <v>0</v>
      </c>
      <c r="AT4" s="6">
        <v>0</v>
      </c>
      <c r="AU4" s="6">
        <f>IF(Table3[[#This Row],[ShankDiameter]]&gt;0.5,0,2)</f>
        <v>2</v>
      </c>
      <c r="AV4" s="6">
        <v>0</v>
      </c>
      <c r="AW4" s="6">
        <v>0</v>
      </c>
      <c r="AX4" s="6">
        <v>2</v>
      </c>
      <c r="AY4" s="6">
        <f>IF(Table3[[#This Row],[ShankDiameter]]=0.225,2,IF(Table3[[#This Row],[ShankDiameter]]=0.25,2,IF(Table3[[#This Row],[ShankDiameter]]=0.2875,2,0)))</f>
        <v>0</v>
      </c>
      <c r="AZ4" s="6">
        <v>0</v>
      </c>
      <c r="BA4" s="6">
        <v>0</v>
      </c>
      <c r="BB4" s="6">
        <v>0</v>
      </c>
      <c r="BC4" s="6">
        <v>0</v>
      </c>
      <c r="BD4" s="6">
        <v>0</v>
      </c>
      <c r="BE4" s="6">
        <v>0</v>
      </c>
      <c r="BF4" s="6">
        <v>0</v>
      </c>
      <c r="BG4" s="6">
        <v>0</v>
      </c>
      <c r="BH4" s="6">
        <v>0</v>
      </c>
      <c r="BI4" s="6">
        <f>IF(Table3[[#This Row],[Type]]="EM",IF((Table3[[#This Row],[Diameter]]/2)-Table3[[#This Row],[CornerRadius]]-0.012&gt;0,(Table3[[#This Row],[Diameter]]/2)-Table3[[#This Row],[CornerRadius]]-0.012,0),)</f>
        <v>0</v>
      </c>
      <c r="BK4" s="6" t="str">
        <f>IF(Table3[[#This Row],[ShoulderLength]]="","",IF(Table3[[#This Row],[ShoulderLength]]&lt;Table3[[#This Row],[LOC]],"FIX",""))</f>
        <v/>
      </c>
    </row>
    <row r="5" spans="1:63" x14ac:dyDescent="0.25">
      <c r="A5" s="7">
        <f>IF(Table3[[#This Row],[SoflexRule]]="",1,IF(Table3[[#This Row],[MinOHL]]="",1,IF(Table3[[#This Row],[Type]]="CT",1,IF(Table3[[#This Row],[I]]=1,0,1))))</f>
        <v>1</v>
      </c>
      <c r="B5" s="6" t="s">
        <v>59</v>
      </c>
      <c r="C5" s="6" t="s">
        <v>59</v>
      </c>
      <c r="E5" s="6">
        <v>4</v>
      </c>
      <c r="F5" s="8" t="s">
        <v>60</v>
      </c>
      <c r="H5" s="10" t="s">
        <v>59</v>
      </c>
      <c r="I5" s="11" t="s">
        <v>65</v>
      </c>
      <c r="J5" s="12">
        <v>74005</v>
      </c>
      <c r="K5" s="11" t="str">
        <f>CONCATENATE(Table3[[#This Row],[Type]]," "&amp;TEXT(Table3[[#This Row],[Diameter]],".0000")&amp;""," "&amp;Table3[[#This Row],[NumFlutes]]&amp;"FL")</f>
        <v>BA .0050 2FL</v>
      </c>
      <c r="M5" s="13">
        <v>5.0000000000000001E-3</v>
      </c>
      <c r="N5" s="13">
        <v>0.125</v>
      </c>
      <c r="O5" s="6">
        <v>4.8999999999999998E-3</v>
      </c>
      <c r="P5" s="6">
        <v>0.03</v>
      </c>
      <c r="Q5" s="6">
        <v>0.24</v>
      </c>
      <c r="R5" s="14">
        <f>IF(Table3[[#This Row],[ShoulderLenEnd]]="",0,90-(DEGREES(ATAN((Q5-P5)/((N5-O5)/2)))))</f>
        <v>15.958007386053183</v>
      </c>
      <c r="S5" s="15">
        <v>0.34</v>
      </c>
      <c r="T5" s="6">
        <v>2</v>
      </c>
      <c r="U5" s="6">
        <v>1.5</v>
      </c>
      <c r="V5" s="6">
        <v>1.4999999999999999E-2</v>
      </c>
      <c r="AA5" s="13" t="str">
        <f t="shared" si="0"/>
        <v/>
      </c>
      <c r="AE5" s="6" t="s">
        <v>44</v>
      </c>
      <c r="AF5" s="6" t="s">
        <v>62</v>
      </c>
      <c r="AG5" s="6" t="s">
        <v>66</v>
      </c>
      <c r="AI5" s="6">
        <v>1</v>
      </c>
      <c r="AJ5" s="6">
        <v>1</v>
      </c>
      <c r="AK5" s="6">
        <v>0</v>
      </c>
      <c r="AL5" s="6">
        <v>0</v>
      </c>
      <c r="AM5" s="6">
        <v>1</v>
      </c>
      <c r="AN5" s="6">
        <v>1</v>
      </c>
      <c r="AO5" s="6">
        <v>1</v>
      </c>
      <c r="AQ5" s="6">
        <v>0</v>
      </c>
      <c r="AR5" s="6">
        <v>0</v>
      </c>
      <c r="AS5" s="6">
        <v>0</v>
      </c>
      <c r="AT5" s="6">
        <v>0</v>
      </c>
      <c r="AU5" s="6">
        <f>IF(Table3[[#This Row],[ShankDiameter]]&gt;0.5,0,2)</f>
        <v>2</v>
      </c>
      <c r="AV5" s="6">
        <v>0</v>
      </c>
      <c r="AW5" s="6">
        <v>0</v>
      </c>
      <c r="AX5" s="6">
        <v>2</v>
      </c>
      <c r="AY5" s="6">
        <f>IF(Table3[[#This Row],[ShankDiameter]]=0.225,2,IF(Table3[[#This Row],[ShankDiameter]]=0.25,2,IF(Table3[[#This Row],[ShankDiameter]]=0.2875,2,0)))</f>
        <v>0</v>
      </c>
      <c r="AZ5" s="6">
        <v>0</v>
      </c>
      <c r="BA5" s="6">
        <v>0</v>
      </c>
      <c r="BB5" s="6">
        <v>0</v>
      </c>
      <c r="BC5" s="6">
        <v>0</v>
      </c>
      <c r="BD5" s="6">
        <v>0</v>
      </c>
      <c r="BE5" s="6">
        <v>0</v>
      </c>
      <c r="BF5" s="6">
        <v>0</v>
      </c>
      <c r="BG5" s="6">
        <v>0</v>
      </c>
      <c r="BH5" s="6">
        <v>0</v>
      </c>
      <c r="BI5" s="6">
        <f>IF(Table3[[#This Row],[Type]]="EM",IF((Table3[[#This Row],[Diameter]]/2)-Table3[[#This Row],[CornerRadius]]-0.012&gt;0,(Table3[[#This Row],[Diameter]]/2)-Table3[[#This Row],[CornerRadius]]-0.012,0),)</f>
        <v>0</v>
      </c>
      <c r="BK5" s="6" t="str">
        <f>IF(Table3[[#This Row],[ShoulderLength]]="","",IF(Table3[[#This Row],[ShoulderLength]]&lt;Table3[[#This Row],[LOC]],"FIX",""))</f>
        <v/>
      </c>
    </row>
    <row r="6" spans="1:63" x14ac:dyDescent="0.25">
      <c r="A6" s="7">
        <f>IF(Table3[[#This Row],[SoflexRule]]="",1,IF(Table3[[#This Row],[MinOHL]]="",1,IF(Table3[[#This Row],[Type]]="CT",1,IF(Table3[[#This Row],[I]]=1,0,1))))</f>
        <v>1</v>
      </c>
      <c r="B6" s="6" t="s">
        <v>59</v>
      </c>
      <c r="C6" s="6" t="s">
        <v>59</v>
      </c>
      <c r="E6" s="6">
        <v>5</v>
      </c>
      <c r="F6" s="8" t="s">
        <v>60</v>
      </c>
      <c r="H6" s="10" t="s">
        <v>59</v>
      </c>
      <c r="I6" s="11" t="s">
        <v>67</v>
      </c>
      <c r="J6" s="12">
        <v>24505</v>
      </c>
      <c r="K6" s="11" t="str">
        <f>CONCATENATE(Table3[[#This Row],[Type]]," "&amp;TEXT(Table3[[#This Row],[Diameter]],".0000")&amp;""," "&amp;Table3[[#This Row],[NumFlutes]]&amp;"FL")</f>
        <v>BA .0050 2FL</v>
      </c>
      <c r="M6" s="13">
        <v>5.0000000000000001E-3</v>
      </c>
      <c r="N6" s="13">
        <v>0.125</v>
      </c>
      <c r="O6" s="6">
        <v>4.8999999999999998E-3</v>
      </c>
      <c r="P6" s="6">
        <v>0.03</v>
      </c>
      <c r="Q6" s="6">
        <v>0.24</v>
      </c>
      <c r="R6" s="14">
        <f>IF(Table3[[#This Row],[ShoulderLenEnd]]="",0,90-(DEGREES(ATAN((Q6-P6)/((N6-O6)/2)))))</f>
        <v>15.958007386053183</v>
      </c>
      <c r="S6" s="15">
        <v>0.34</v>
      </c>
      <c r="T6" s="6">
        <v>2</v>
      </c>
      <c r="U6" s="6">
        <v>1.5</v>
      </c>
      <c r="V6" s="6">
        <v>7.0000000000000001E-3</v>
      </c>
      <c r="AA6" s="13" t="str">
        <f t="shared" si="0"/>
        <v/>
      </c>
      <c r="AE6" s="6" t="s">
        <v>44</v>
      </c>
      <c r="AF6" s="6" t="s">
        <v>62</v>
      </c>
      <c r="AG6" s="6" t="s">
        <v>66</v>
      </c>
      <c r="AI6" s="6">
        <v>1</v>
      </c>
      <c r="AJ6" s="6">
        <v>1</v>
      </c>
      <c r="AK6" s="6">
        <v>0</v>
      </c>
      <c r="AL6" s="6">
        <v>0</v>
      </c>
      <c r="AM6" s="6">
        <v>1</v>
      </c>
      <c r="AN6" s="6">
        <v>1</v>
      </c>
      <c r="AO6" s="6">
        <v>1</v>
      </c>
      <c r="AQ6" s="6">
        <v>0</v>
      </c>
      <c r="AR6" s="6">
        <v>0</v>
      </c>
      <c r="AS6" s="6">
        <v>0</v>
      </c>
      <c r="AT6" s="6">
        <v>0</v>
      </c>
      <c r="AU6" s="6">
        <f>IF(Table3[[#This Row],[ShankDiameter]]&gt;0.5,0,2)</f>
        <v>2</v>
      </c>
      <c r="AV6" s="6">
        <v>0</v>
      </c>
      <c r="AW6" s="6">
        <v>0</v>
      </c>
      <c r="AX6" s="6">
        <v>2</v>
      </c>
      <c r="AY6" s="6">
        <f>IF(Table3[[#This Row],[ShankDiameter]]=0.225,2,IF(Table3[[#This Row],[ShankDiameter]]=0.25,2,IF(Table3[[#This Row],[ShankDiameter]]=0.2875,2,0)))</f>
        <v>0</v>
      </c>
      <c r="AZ6" s="6">
        <v>0</v>
      </c>
      <c r="BA6" s="6">
        <v>0</v>
      </c>
      <c r="BB6" s="6">
        <v>0</v>
      </c>
      <c r="BC6" s="6">
        <v>0</v>
      </c>
      <c r="BD6" s="6">
        <v>0</v>
      </c>
      <c r="BE6" s="6">
        <v>0</v>
      </c>
      <c r="BF6" s="6">
        <v>0</v>
      </c>
      <c r="BG6" s="6">
        <v>0</v>
      </c>
      <c r="BH6" s="6">
        <v>0</v>
      </c>
      <c r="BI6" s="6">
        <f>IF(Table3[[#This Row],[Type]]="EM",IF((Table3[[#This Row],[Diameter]]/2)-Table3[[#This Row],[CornerRadius]]-0.012&gt;0,(Table3[[#This Row],[Diameter]]/2)-Table3[[#This Row],[CornerRadius]]-0.012,0),)</f>
        <v>0</v>
      </c>
      <c r="BK6" s="6" t="str">
        <f>IF(Table3[[#This Row],[ShoulderLength]]="","",IF(Table3[[#This Row],[ShoulderLength]]&lt;Table3[[#This Row],[LOC]],"FIX",""))</f>
        <v/>
      </c>
    </row>
    <row r="7" spans="1:63" x14ac:dyDescent="0.25">
      <c r="A7" s="7">
        <f>IF(Table3[[#This Row],[SoflexRule]]="",1,IF(Table3[[#This Row],[MinOHL]]="",1,IF(Table3[[#This Row],[Type]]="CT",1,IF(Table3[[#This Row],[I]]=1,0,1))))</f>
        <v>1</v>
      </c>
      <c r="B7" s="6" t="s">
        <v>59</v>
      </c>
      <c r="C7" s="6" t="s">
        <v>59</v>
      </c>
      <c r="E7" s="6">
        <v>6</v>
      </c>
      <c r="F7" s="8" t="s">
        <v>60</v>
      </c>
      <c r="H7" s="10" t="s">
        <v>59</v>
      </c>
      <c r="I7" s="11" t="s">
        <v>68</v>
      </c>
      <c r="J7" s="12">
        <v>24506</v>
      </c>
      <c r="K7" s="11" t="str">
        <f>CONCATENATE(Table3[[#This Row],[Type]]," "&amp;TEXT(Table3[[#This Row],[Diameter]],".0000")&amp;""," "&amp;Table3[[#This Row],[NumFlutes]]&amp;"FL")</f>
        <v>BA .0060 2FL</v>
      </c>
      <c r="M7" s="13">
        <v>6.0000000000000001E-3</v>
      </c>
      <c r="N7" s="13">
        <v>0.125</v>
      </c>
      <c r="O7" s="6">
        <v>5.8999999999999999E-3</v>
      </c>
      <c r="P7" s="6">
        <v>0.03</v>
      </c>
      <c r="Q7" s="6">
        <v>0.23</v>
      </c>
      <c r="R7" s="14">
        <f>IF(Table3[[#This Row],[ShoulderLenEnd]]="",0,90-(DEGREES(ATAN((Q7-P7)/((N7-O7)/2)))))</f>
        <v>16.580900011126502</v>
      </c>
      <c r="S7" s="15">
        <v>0.33</v>
      </c>
      <c r="T7" s="6">
        <v>2</v>
      </c>
      <c r="U7" s="6">
        <v>1.5</v>
      </c>
      <c r="V7" s="6">
        <v>8.9999999999999993E-3</v>
      </c>
      <c r="AA7" s="13" t="str">
        <f t="shared" si="0"/>
        <v/>
      </c>
      <c r="AE7" s="6" t="s">
        <v>44</v>
      </c>
      <c r="AF7" s="6" t="s">
        <v>62</v>
      </c>
      <c r="AG7" s="6" t="s">
        <v>66</v>
      </c>
      <c r="AI7" s="6">
        <v>1</v>
      </c>
      <c r="AJ7" s="6">
        <v>1</v>
      </c>
      <c r="AK7" s="6">
        <v>0</v>
      </c>
      <c r="AL7" s="6">
        <v>0</v>
      </c>
      <c r="AM7" s="6">
        <v>1</v>
      </c>
      <c r="AN7" s="6">
        <v>1</v>
      </c>
      <c r="AO7" s="6">
        <v>1</v>
      </c>
      <c r="AQ7" s="6">
        <v>0</v>
      </c>
      <c r="AR7" s="6">
        <v>0</v>
      </c>
      <c r="AS7" s="6">
        <v>0</v>
      </c>
      <c r="AT7" s="6">
        <v>0</v>
      </c>
      <c r="AU7" s="6">
        <f>IF(Table3[[#This Row],[ShankDiameter]]&gt;0.5,0,2)</f>
        <v>2</v>
      </c>
      <c r="AV7" s="6">
        <v>0</v>
      </c>
      <c r="AW7" s="6">
        <v>0</v>
      </c>
      <c r="AX7" s="6">
        <v>2</v>
      </c>
      <c r="AY7" s="6">
        <f>IF(Table3[[#This Row],[ShankDiameter]]=0.225,2,IF(Table3[[#This Row],[ShankDiameter]]=0.25,2,IF(Table3[[#This Row],[ShankDiameter]]=0.2875,2,0)))</f>
        <v>0</v>
      </c>
      <c r="AZ7" s="6">
        <v>0</v>
      </c>
      <c r="BA7" s="6">
        <v>0</v>
      </c>
      <c r="BB7" s="6">
        <v>0</v>
      </c>
      <c r="BC7" s="6">
        <v>0</v>
      </c>
      <c r="BD7" s="6">
        <v>0</v>
      </c>
      <c r="BE7" s="6">
        <v>0</v>
      </c>
      <c r="BF7" s="6">
        <v>0</v>
      </c>
      <c r="BG7" s="6">
        <v>0</v>
      </c>
      <c r="BH7" s="6">
        <v>0</v>
      </c>
      <c r="BI7" s="6">
        <f>IF(Table3[[#This Row],[Type]]="EM",IF((Table3[[#This Row],[Diameter]]/2)-Table3[[#This Row],[CornerRadius]]-0.012&gt;0,(Table3[[#This Row],[Diameter]]/2)-Table3[[#This Row],[CornerRadius]]-0.012,0),)</f>
        <v>0</v>
      </c>
      <c r="BK7" s="6" t="str">
        <f>IF(Table3[[#This Row],[ShoulderLength]]="","",IF(Table3[[#This Row],[ShoulderLength]]&lt;Table3[[#This Row],[LOC]],"FIX",""))</f>
        <v/>
      </c>
    </row>
    <row r="8" spans="1:63" x14ac:dyDescent="0.25">
      <c r="A8" s="7">
        <f>IF(Table3[[#This Row],[SoflexRule]]="",1,IF(Table3[[#This Row],[MinOHL]]="",1,IF(Table3[[#This Row],[Type]]="CT",1,IF(Table3[[#This Row],[I]]=1,0,1))))</f>
        <v>1</v>
      </c>
      <c r="B8" s="6" t="s">
        <v>59</v>
      </c>
      <c r="C8" s="6" t="s">
        <v>59</v>
      </c>
      <c r="E8" s="6">
        <v>7</v>
      </c>
      <c r="F8" s="8" t="s">
        <v>60</v>
      </c>
      <c r="H8" s="10" t="s">
        <v>59</v>
      </c>
      <c r="I8" s="11" t="s">
        <v>69</v>
      </c>
      <c r="J8" s="12">
        <v>74007</v>
      </c>
      <c r="K8" s="11" t="str">
        <f>CONCATENATE(Table3[[#This Row],[Type]]," "&amp;TEXT(Table3[[#This Row],[Diameter]],".0000")&amp;""," "&amp;Table3[[#This Row],[NumFlutes]]&amp;"FL")</f>
        <v>BA .0070 2FL</v>
      </c>
      <c r="M8" s="13">
        <v>7.0000000000000001E-3</v>
      </c>
      <c r="N8" s="13">
        <v>0.125</v>
      </c>
      <c r="O8" s="6">
        <v>6.8999999999999999E-3</v>
      </c>
      <c r="P8" s="6">
        <v>0.26</v>
      </c>
      <c r="Q8" s="6">
        <v>0.35</v>
      </c>
      <c r="R8" s="14">
        <f>IF(Table3[[#This Row],[ShoulderLenEnd]]="",0,90-(DEGREES(ATAN((Q8-P8)/((N8-O8)/2)))))</f>
        <v>33.269325355319943</v>
      </c>
      <c r="S8" s="15">
        <v>0.36</v>
      </c>
      <c r="T8" s="6">
        <v>2</v>
      </c>
      <c r="U8" s="6">
        <v>1.5</v>
      </c>
      <c r="V8" s="6">
        <v>2.1000000000000001E-2</v>
      </c>
      <c r="AA8" s="13" t="str">
        <f t="shared" si="0"/>
        <v/>
      </c>
      <c r="AE8" s="6" t="s">
        <v>44</v>
      </c>
      <c r="AF8" s="6" t="s">
        <v>62</v>
      </c>
      <c r="AG8" s="6" t="s">
        <v>66</v>
      </c>
      <c r="AI8" s="6">
        <v>1</v>
      </c>
      <c r="AJ8" s="6">
        <v>1</v>
      </c>
      <c r="AK8" s="6">
        <v>0</v>
      </c>
      <c r="AL8" s="6">
        <v>0</v>
      </c>
      <c r="AM8" s="6">
        <v>1</v>
      </c>
      <c r="AN8" s="6">
        <v>1</v>
      </c>
      <c r="AO8" s="6">
        <v>1</v>
      </c>
      <c r="AQ8" s="6">
        <v>0</v>
      </c>
      <c r="AR8" s="6">
        <v>0</v>
      </c>
      <c r="AS8" s="6">
        <v>0</v>
      </c>
      <c r="AT8" s="6">
        <v>0</v>
      </c>
      <c r="AU8" s="6">
        <f>IF(Table3[[#This Row],[ShankDiameter]]&gt;0.5,0,2)</f>
        <v>2</v>
      </c>
      <c r="AV8" s="6">
        <v>0</v>
      </c>
      <c r="AW8" s="6">
        <v>0</v>
      </c>
      <c r="AX8" s="6">
        <v>2</v>
      </c>
      <c r="AY8" s="6">
        <f>IF(Table3[[#This Row],[ShankDiameter]]=0.225,2,IF(Table3[[#This Row],[ShankDiameter]]=0.25,2,IF(Table3[[#This Row],[ShankDiameter]]=0.2875,2,0)))</f>
        <v>0</v>
      </c>
      <c r="AZ8" s="6">
        <v>0</v>
      </c>
      <c r="BA8" s="6">
        <v>0</v>
      </c>
      <c r="BB8" s="6">
        <v>0</v>
      </c>
      <c r="BC8" s="6">
        <v>0</v>
      </c>
      <c r="BD8" s="6">
        <v>0</v>
      </c>
      <c r="BE8" s="6">
        <v>0</v>
      </c>
      <c r="BF8" s="6">
        <v>0</v>
      </c>
      <c r="BG8" s="6">
        <v>0</v>
      </c>
      <c r="BH8" s="6">
        <v>0</v>
      </c>
      <c r="BI8" s="6">
        <f>IF(Table3[[#This Row],[Type]]="EM",IF((Table3[[#This Row],[Diameter]]/2)-Table3[[#This Row],[CornerRadius]]-0.012&gt;0,(Table3[[#This Row],[Diameter]]/2)-Table3[[#This Row],[CornerRadius]]-0.012,0),)</f>
        <v>0</v>
      </c>
      <c r="BK8" s="6" t="str">
        <f>IF(Table3[[#This Row],[ShoulderLength]]="","",IF(Table3[[#This Row],[ShoulderLength]]&lt;Table3[[#This Row],[LOC]],"FIX",""))</f>
        <v/>
      </c>
    </row>
    <row r="9" spans="1:63" x14ac:dyDescent="0.25">
      <c r="A9" s="7">
        <f>IF(Table3[[#This Row],[SoflexRule]]="",1,IF(Table3[[#This Row],[MinOHL]]="",1,IF(Table3[[#This Row],[Type]]="CT",1,IF(Table3[[#This Row],[I]]=1,0,1))))</f>
        <v>1</v>
      </c>
      <c r="B9" s="6" t="s">
        <v>59</v>
      </c>
      <c r="C9" s="6" t="s">
        <v>59</v>
      </c>
      <c r="E9" s="6">
        <v>8</v>
      </c>
      <c r="F9" s="8" t="s">
        <v>60</v>
      </c>
      <c r="H9" s="10" t="s">
        <v>59</v>
      </c>
      <c r="I9" s="11" t="s">
        <v>70</v>
      </c>
      <c r="J9" s="12">
        <v>74009</v>
      </c>
      <c r="K9" s="11" t="str">
        <f>CONCATENATE(Table3[[#This Row],[Type]]," "&amp;TEXT(Table3[[#This Row],[Diameter]],".0000")&amp;""," "&amp;Table3[[#This Row],[NumFlutes]]&amp;"FL")</f>
        <v>BA .0090 2FL</v>
      </c>
      <c r="M9" s="13">
        <v>8.9999999999999993E-3</v>
      </c>
      <c r="N9" s="13">
        <v>0.125</v>
      </c>
      <c r="O9" s="6">
        <v>8.8999999999999999E-3</v>
      </c>
      <c r="P9" s="6">
        <v>3.5000000000000003E-2</v>
      </c>
      <c r="Q9" s="6">
        <v>0.26500000000000001</v>
      </c>
      <c r="R9" s="14">
        <f>IF(Table3[[#This Row],[ShoulderLenEnd]]="",0,90-(DEGREES(ATAN((Q9-P9)/((N9-O9)/2)))))</f>
        <v>14.165122873209683</v>
      </c>
      <c r="S9" s="15">
        <v>0.36499999999999999</v>
      </c>
      <c r="T9" s="6">
        <v>2</v>
      </c>
      <c r="U9" s="6">
        <v>1.5</v>
      </c>
      <c r="V9" s="6">
        <v>2.7E-2</v>
      </c>
      <c r="AA9" s="13" t="str">
        <f t="shared" si="0"/>
        <v/>
      </c>
      <c r="AE9" s="6" t="s">
        <v>44</v>
      </c>
      <c r="AF9" s="6" t="s">
        <v>62</v>
      </c>
      <c r="AG9" s="6" t="s">
        <v>66</v>
      </c>
      <c r="AI9" s="6">
        <v>1</v>
      </c>
      <c r="AJ9" s="6">
        <v>1</v>
      </c>
      <c r="AK9" s="6">
        <v>0</v>
      </c>
      <c r="AL9" s="6">
        <v>0</v>
      </c>
      <c r="AM9" s="6">
        <v>1</v>
      </c>
      <c r="AN9" s="6">
        <v>1</v>
      </c>
      <c r="AO9" s="6">
        <v>1</v>
      </c>
      <c r="AQ9" s="6">
        <v>0</v>
      </c>
      <c r="AR9" s="6">
        <v>0</v>
      </c>
      <c r="AS9" s="6">
        <v>0</v>
      </c>
      <c r="AT9" s="6">
        <v>0</v>
      </c>
      <c r="AU9" s="6">
        <f>IF(Table3[[#This Row],[ShankDiameter]]&gt;0.5,0,2)</f>
        <v>2</v>
      </c>
      <c r="AV9" s="6">
        <v>0</v>
      </c>
      <c r="AW9" s="6">
        <v>0</v>
      </c>
      <c r="AX9" s="6">
        <v>2</v>
      </c>
      <c r="AY9" s="6">
        <f>IF(Table3[[#This Row],[ShankDiameter]]=0.225,2,IF(Table3[[#This Row],[ShankDiameter]]=0.25,2,IF(Table3[[#This Row],[ShankDiameter]]=0.2875,2,0)))</f>
        <v>0</v>
      </c>
      <c r="AZ9" s="6">
        <v>0</v>
      </c>
      <c r="BA9" s="6">
        <v>0</v>
      </c>
      <c r="BB9" s="6">
        <v>0</v>
      </c>
      <c r="BC9" s="6">
        <v>0</v>
      </c>
      <c r="BD9" s="6">
        <v>0</v>
      </c>
      <c r="BE9" s="6">
        <v>0</v>
      </c>
      <c r="BF9" s="6">
        <v>0</v>
      </c>
      <c r="BG9" s="6">
        <v>0</v>
      </c>
      <c r="BH9" s="6">
        <v>0</v>
      </c>
      <c r="BI9" s="6">
        <f>IF(Table3[[#This Row],[Type]]="EM",IF((Table3[[#This Row],[Diameter]]/2)-Table3[[#This Row],[CornerRadius]]-0.012&gt;0,(Table3[[#This Row],[Diameter]]/2)-Table3[[#This Row],[CornerRadius]]-0.012,0),)</f>
        <v>0</v>
      </c>
      <c r="BK9" s="6" t="str">
        <f>IF(Table3[[#This Row],[ShoulderLength]]="","",IF(Table3[[#This Row],[ShoulderLength]]&lt;Table3[[#This Row],[LOC]],"FIX",""))</f>
        <v/>
      </c>
    </row>
    <row r="10" spans="1:63" x14ac:dyDescent="0.25">
      <c r="A10" s="7">
        <f>IF(Table3[[#This Row],[SoflexRule]]="",1,IF(Table3[[#This Row],[MinOHL]]="",1,IF(Table3[[#This Row],[Type]]="CT",1,IF(Table3[[#This Row],[I]]=1,0,1))))</f>
        <v>1</v>
      </c>
      <c r="B10" s="6" t="s">
        <v>59</v>
      </c>
      <c r="C10" s="6" t="s">
        <v>59</v>
      </c>
      <c r="E10" s="6">
        <v>9</v>
      </c>
      <c r="H10" s="10" t="s">
        <v>59</v>
      </c>
      <c r="I10" s="11" t="s">
        <v>71</v>
      </c>
      <c r="J10" s="12" t="s">
        <v>72</v>
      </c>
      <c r="K10" s="11" t="str">
        <f>CONCATENATE(Table3[[#This Row],[Type]]," "&amp;TEXT(Table3[[#This Row],[Diameter]],".0000")&amp;""," "&amp;Table3[[#This Row],[NumFlutes]]&amp;"FL")</f>
        <v>BA .0100 2FL</v>
      </c>
      <c r="M10" s="13">
        <v>0.01</v>
      </c>
      <c r="N10" s="13">
        <v>0.125</v>
      </c>
      <c r="O10" s="6">
        <v>9.9000000000000008E-3</v>
      </c>
      <c r="P10" s="6">
        <v>0.04</v>
      </c>
      <c r="Q10" s="6">
        <v>0.27</v>
      </c>
      <c r="R10" s="14">
        <f>IF(Table3[[#This Row],[ShoulderLenEnd]]="",0,90-(DEGREES(ATAN((Q10-P10)/((N10-O10)/2)))))</f>
        <v>14.047965789795157</v>
      </c>
      <c r="S10" s="15">
        <v>0.37</v>
      </c>
      <c r="T10" s="6">
        <v>2</v>
      </c>
      <c r="U10" s="6">
        <v>1.5</v>
      </c>
      <c r="V10" s="6">
        <v>0.03</v>
      </c>
      <c r="AA10" s="13" t="str">
        <f t="shared" si="0"/>
        <v/>
      </c>
      <c r="AE10" s="6" t="s">
        <v>44</v>
      </c>
      <c r="AF10" s="6" t="s">
        <v>73</v>
      </c>
      <c r="AG10" s="6" t="s">
        <v>66</v>
      </c>
      <c r="AI10" s="6">
        <v>0</v>
      </c>
      <c r="AJ10" s="6">
        <v>1</v>
      </c>
      <c r="AK10" s="6">
        <v>1</v>
      </c>
      <c r="AL10" s="6">
        <v>0</v>
      </c>
      <c r="AM10" s="6">
        <v>1</v>
      </c>
      <c r="AN10" s="6">
        <v>1</v>
      </c>
      <c r="AO10" s="6">
        <v>1</v>
      </c>
      <c r="AQ10" s="6">
        <v>0</v>
      </c>
      <c r="AR10" s="6">
        <v>0</v>
      </c>
      <c r="AS10" s="6">
        <v>0</v>
      </c>
      <c r="AT10" s="6">
        <v>0</v>
      </c>
      <c r="AU10" s="6">
        <f>IF(Table3[[#This Row],[ShankDiameter]]&gt;0.5,0,2)</f>
        <v>2</v>
      </c>
      <c r="AV10" s="6">
        <v>0</v>
      </c>
      <c r="AW10" s="6">
        <v>0</v>
      </c>
      <c r="AX10" s="6">
        <v>2</v>
      </c>
      <c r="AY10" s="6">
        <f>IF(Table3[[#This Row],[ShankDiameter]]=0.225,2,IF(Table3[[#This Row],[ShankDiameter]]=0.25,2,IF(Table3[[#This Row],[ShankDiameter]]=0.2875,2,0)))</f>
        <v>0</v>
      </c>
      <c r="AZ10" s="6">
        <v>0</v>
      </c>
      <c r="BA10" s="6">
        <v>0</v>
      </c>
      <c r="BB10" s="6">
        <v>0</v>
      </c>
      <c r="BC10" s="6">
        <v>0</v>
      </c>
      <c r="BD10" s="6">
        <v>0</v>
      </c>
      <c r="BE10" s="6">
        <v>0</v>
      </c>
      <c r="BF10" s="6">
        <v>0</v>
      </c>
      <c r="BG10" s="6">
        <v>0</v>
      </c>
      <c r="BH10" s="6">
        <v>0</v>
      </c>
      <c r="BI10" s="6">
        <f>IF(Table3[[#This Row],[Type]]="EM",IF((Table3[[#This Row],[Diameter]]/2)-Table3[[#This Row],[CornerRadius]]-0.012&gt;0,(Table3[[#This Row],[Diameter]]/2)-Table3[[#This Row],[CornerRadius]]-0.012,0),)</f>
        <v>0</v>
      </c>
      <c r="BK10" s="6" t="str">
        <f>IF(Table3[[#This Row],[ShoulderLength]]="","",IF(Table3[[#This Row],[ShoulderLength]]&lt;Table3[[#This Row],[LOC]],"FIX",""))</f>
        <v/>
      </c>
    </row>
    <row r="11" spans="1:63" x14ac:dyDescent="0.25">
      <c r="A11" s="7">
        <f>IF(Table3[[#This Row],[SoflexRule]]="",1,IF(Table3[[#This Row],[MinOHL]]="",1,IF(Table3[[#This Row],[Type]]="CT",1,IF(Table3[[#This Row],[I]]=1,0,1))))</f>
        <v>1</v>
      </c>
      <c r="B11" s="6" t="s">
        <v>59</v>
      </c>
      <c r="C11" s="6" t="s">
        <v>59</v>
      </c>
      <c r="D11" s="31"/>
      <c r="E11" s="6">
        <v>10</v>
      </c>
      <c r="F11" s="8" t="s">
        <v>60</v>
      </c>
      <c r="G11" s="9" t="s">
        <v>74</v>
      </c>
      <c r="H11" s="10" t="s">
        <v>59</v>
      </c>
      <c r="I11" s="11" t="s">
        <v>75</v>
      </c>
      <c r="J11" s="12">
        <v>32670</v>
      </c>
      <c r="K11" s="11" t="str">
        <f>CONCATENATE(Table3[[#This Row],[Type]]," "&amp;TEXT(Table3[[#This Row],[Diameter]],".0000")&amp;""," "&amp;Table3[[#This Row],[NumFlutes]]&amp;"FL")</f>
        <v>BA .0100 2FL</v>
      </c>
      <c r="M11" s="13">
        <v>0.01</v>
      </c>
      <c r="N11" s="13">
        <v>0.125</v>
      </c>
      <c r="O11" s="6">
        <v>0.01</v>
      </c>
      <c r="P11" s="6">
        <v>2.5000000000000001E-2</v>
      </c>
      <c r="Q11" s="6">
        <v>0.28000000000000003</v>
      </c>
      <c r="R11" s="14">
        <f>IF(Table3[[#This Row],[ShoulderLenEnd]]="",0,90-(DEGREES(ATAN((Q11-P11)/((N11-O11)/2)))))</f>
        <v>12.707113501316584</v>
      </c>
      <c r="S11" s="15">
        <v>0.35</v>
      </c>
      <c r="T11" s="6">
        <v>2</v>
      </c>
      <c r="U11" s="6">
        <v>1.5</v>
      </c>
      <c r="V11" s="6">
        <v>1.4999999999999999E-2</v>
      </c>
      <c r="AA11" s="13" t="str">
        <f t="shared" si="0"/>
        <v/>
      </c>
      <c r="AE11" s="6" t="s">
        <v>44</v>
      </c>
      <c r="AF11" s="6" t="s">
        <v>62</v>
      </c>
      <c r="AG11" s="6" t="s">
        <v>76</v>
      </c>
      <c r="AI11" s="6">
        <v>1</v>
      </c>
      <c r="AJ11" s="6">
        <v>1</v>
      </c>
      <c r="AK11" s="6">
        <v>1</v>
      </c>
      <c r="AL11" s="6">
        <v>1</v>
      </c>
      <c r="AM11" s="6">
        <v>1</v>
      </c>
      <c r="AN11" s="6">
        <v>1</v>
      </c>
      <c r="AO11" s="6">
        <v>1</v>
      </c>
      <c r="AQ11" s="6">
        <v>0</v>
      </c>
      <c r="AR11" s="6">
        <v>0</v>
      </c>
      <c r="AS11" s="6">
        <v>0</v>
      </c>
      <c r="AT11" s="6">
        <v>0</v>
      </c>
      <c r="AU11" s="6">
        <f>IF(Table3[[#This Row],[ShankDiameter]]&gt;0.5,0,2)</f>
        <v>2</v>
      </c>
      <c r="AV11" s="6">
        <v>0</v>
      </c>
      <c r="AW11" s="6">
        <v>0</v>
      </c>
      <c r="AX11" s="6">
        <v>2</v>
      </c>
      <c r="AY11" s="6">
        <f>IF(Table3[[#This Row],[ShankDiameter]]=0.225,2,IF(Table3[[#This Row],[ShankDiameter]]=0.25,2,IF(Table3[[#This Row],[ShankDiameter]]=0.2875,2,0)))</f>
        <v>0</v>
      </c>
      <c r="AZ11" s="6">
        <v>0</v>
      </c>
      <c r="BA11" s="6">
        <v>0</v>
      </c>
      <c r="BB11" s="6">
        <v>0</v>
      </c>
      <c r="BC11" s="6">
        <v>0</v>
      </c>
      <c r="BD11" s="6">
        <v>0</v>
      </c>
      <c r="BE11" s="6">
        <v>0</v>
      </c>
      <c r="BF11" s="6">
        <v>0</v>
      </c>
      <c r="BG11" s="6">
        <v>0</v>
      </c>
      <c r="BH11" s="6">
        <v>0</v>
      </c>
      <c r="BI11" s="6">
        <f>IF(Table3[[#This Row],[Type]]="EM",IF((Table3[[#This Row],[Diameter]]/2)-Table3[[#This Row],[CornerRadius]]-0.012&gt;0,(Table3[[#This Row],[Diameter]]/2)-Table3[[#This Row],[CornerRadius]]-0.012,0),)</f>
        <v>0</v>
      </c>
      <c r="BK11" s="6" t="str">
        <f>IF(Table3[[#This Row],[ShoulderLength]]="","",IF(Table3[[#This Row],[ShoulderLength]]&lt;Table3[[#This Row],[LOC]],"FIX",""))</f>
        <v/>
      </c>
    </row>
    <row r="12" spans="1:63" x14ac:dyDescent="0.25">
      <c r="A12" s="7">
        <f>IF(Table3[[#This Row],[SoflexRule]]="",1,IF(Table3[[#This Row],[MinOHL]]="",1,IF(Table3[[#This Row],[Type]]="CT",1,IF(Table3[[#This Row],[I]]=1,0,1))))</f>
        <v>1</v>
      </c>
      <c r="B12" s="6" t="s">
        <v>59</v>
      </c>
      <c r="C12" s="6" t="s">
        <v>59</v>
      </c>
      <c r="D12" s="31"/>
      <c r="E12" s="6">
        <v>11</v>
      </c>
      <c r="H12" s="10" t="s">
        <v>59</v>
      </c>
      <c r="I12" s="11" t="s">
        <v>77</v>
      </c>
      <c r="J12" s="12">
        <v>74015</v>
      </c>
      <c r="K12" s="11" t="str">
        <f>CONCATENATE(Table3[[#This Row],[Type]]," "&amp;TEXT(Table3[[#This Row],[Diameter]],".0000")&amp;""," "&amp;Table3[[#This Row],[NumFlutes]]&amp;"FL")</f>
        <v>BA .0150 2FL</v>
      </c>
      <c r="M12" s="13">
        <v>1.4999999999999999E-2</v>
      </c>
      <c r="N12" s="13">
        <v>0.125</v>
      </c>
      <c r="R12" s="14">
        <f>IF(Table3[[#This Row],[ShoulderLenEnd]]="",0,90-(DEGREES(ATAN((Q12-P12)/((N12-O12)/2)))))</f>
        <v>0</v>
      </c>
      <c r="T12" s="6">
        <v>2</v>
      </c>
      <c r="U12" s="6">
        <v>1.5</v>
      </c>
      <c r="V12" s="6">
        <v>4.4999999999999998E-2</v>
      </c>
      <c r="AA12" s="13" t="str">
        <f t="shared" si="0"/>
        <v/>
      </c>
      <c r="AE12" s="6" t="s">
        <v>44</v>
      </c>
      <c r="AF12" s="6" t="s">
        <v>62</v>
      </c>
      <c r="AG12" s="6" t="s">
        <v>66</v>
      </c>
      <c r="AI12" s="6">
        <v>1</v>
      </c>
      <c r="AJ12" s="6">
        <v>1</v>
      </c>
      <c r="AK12" s="6">
        <v>0</v>
      </c>
      <c r="AL12" s="6">
        <v>0</v>
      </c>
      <c r="AM12" s="6">
        <v>1</v>
      </c>
      <c r="AN12" s="6">
        <v>1</v>
      </c>
      <c r="AO12" s="6">
        <v>1</v>
      </c>
      <c r="AQ12" s="6">
        <v>0</v>
      </c>
      <c r="AR12" s="6">
        <v>0</v>
      </c>
      <c r="AS12" s="6">
        <v>0</v>
      </c>
      <c r="AT12" s="6">
        <v>0</v>
      </c>
      <c r="AU12" s="6">
        <f>IF(Table3[[#This Row],[ShankDiameter]]&gt;0.5,0,2)</f>
        <v>2</v>
      </c>
      <c r="AV12" s="6">
        <v>0</v>
      </c>
      <c r="AW12" s="6">
        <v>0</v>
      </c>
      <c r="AX12" s="6">
        <v>2</v>
      </c>
      <c r="AY12" s="6">
        <f>IF(Table3[[#This Row],[ShankDiameter]]=0.225,2,IF(Table3[[#This Row],[ShankDiameter]]=0.25,2,IF(Table3[[#This Row],[ShankDiameter]]=0.2875,2,0)))</f>
        <v>0</v>
      </c>
      <c r="AZ12" s="6">
        <v>0</v>
      </c>
      <c r="BA12" s="6">
        <v>0</v>
      </c>
      <c r="BB12" s="6">
        <v>0</v>
      </c>
      <c r="BC12" s="6">
        <v>0</v>
      </c>
      <c r="BD12" s="6">
        <v>0</v>
      </c>
      <c r="BE12" s="6">
        <v>0</v>
      </c>
      <c r="BF12" s="6">
        <v>0</v>
      </c>
      <c r="BG12" s="6">
        <v>0</v>
      </c>
      <c r="BH12" s="6">
        <v>0</v>
      </c>
      <c r="BI12" s="6">
        <f>IF(Table3[[#This Row],[Type]]="EM",IF((Table3[[#This Row],[Diameter]]/2)-Table3[[#This Row],[CornerRadius]]-0.012&gt;0,(Table3[[#This Row],[Diameter]]/2)-Table3[[#This Row],[CornerRadius]]-0.012,0),)</f>
        <v>0</v>
      </c>
      <c r="BK12" s="6" t="str">
        <f>IF(Table3[[#This Row],[ShoulderLength]]="","",IF(Table3[[#This Row],[ShoulderLength]]&lt;Table3[[#This Row],[LOC]],"FIX",""))</f>
        <v/>
      </c>
    </row>
    <row r="13" spans="1:63" x14ac:dyDescent="0.25">
      <c r="A13" s="7">
        <f>IF(Table3[[#This Row],[SoflexRule]]="",1,IF(Table3[[#This Row],[MinOHL]]="",1,IF(Table3[[#This Row],[Type]]="CT",1,IF(Table3[[#This Row],[I]]=1,0,1))))</f>
        <v>1</v>
      </c>
      <c r="B13" s="6" t="s">
        <v>59</v>
      </c>
      <c r="C13" s="6" t="s">
        <v>59</v>
      </c>
      <c r="E13" s="6">
        <v>12</v>
      </c>
      <c r="F13" s="8" t="s">
        <v>60</v>
      </c>
      <c r="G13" s="9" t="s">
        <v>74</v>
      </c>
      <c r="H13" s="10" t="s">
        <v>59</v>
      </c>
      <c r="I13" s="11" t="s">
        <v>78</v>
      </c>
      <c r="J13" s="12">
        <v>30302</v>
      </c>
      <c r="K13" s="11" t="str">
        <f>CONCATENATE(Table3[[#This Row],[Type]]," "&amp;TEXT(Table3[[#This Row],[Diameter]],".0000")&amp;""," "&amp;Table3[[#This Row],[NumFlutes]]&amp;"FL")</f>
        <v>BA .0156 2FL</v>
      </c>
      <c r="M13" s="13">
        <v>1.5599999999999999E-2</v>
      </c>
      <c r="N13" s="13">
        <v>0.125</v>
      </c>
      <c r="O13" s="6">
        <v>1.5599999999999999E-2</v>
      </c>
      <c r="P13" s="6">
        <v>4.1000000000000002E-2</v>
      </c>
      <c r="Q13" s="6">
        <v>0.27500000000000002</v>
      </c>
      <c r="R13" s="14">
        <f>IF(Table3[[#This Row],[ShoulderLenEnd]]="",0,90-(DEGREES(ATAN((Q13-P13)/((N13-O13)/2)))))</f>
        <v>13.157241224540542</v>
      </c>
      <c r="S13" s="15">
        <v>0.3</v>
      </c>
      <c r="T13" s="6">
        <v>2</v>
      </c>
      <c r="U13" s="6">
        <v>1.5</v>
      </c>
      <c r="V13" s="6">
        <v>3.1E-2</v>
      </c>
      <c r="AA13" s="13" t="str">
        <f t="shared" si="0"/>
        <v/>
      </c>
      <c r="AE13" s="6" t="s">
        <v>44</v>
      </c>
      <c r="AF13" s="6" t="s">
        <v>62</v>
      </c>
      <c r="AG13" s="6" t="s">
        <v>79</v>
      </c>
      <c r="AI13" s="6">
        <v>1</v>
      </c>
      <c r="AJ13" s="6">
        <v>1</v>
      </c>
      <c r="AK13" s="6">
        <v>1</v>
      </c>
      <c r="AL13" s="6">
        <v>1</v>
      </c>
      <c r="AM13" s="6">
        <v>1</v>
      </c>
      <c r="AN13" s="6">
        <v>1</v>
      </c>
      <c r="AO13" s="6">
        <v>1</v>
      </c>
      <c r="AQ13" s="6">
        <v>0</v>
      </c>
      <c r="AR13" s="6">
        <v>0</v>
      </c>
      <c r="AS13" s="6">
        <v>0</v>
      </c>
      <c r="AT13" s="6">
        <v>0</v>
      </c>
      <c r="AU13" s="6">
        <f>IF(Table3[[#This Row],[ShankDiameter]]&gt;0.5,0,2)</f>
        <v>2</v>
      </c>
      <c r="AV13" s="6">
        <v>0</v>
      </c>
      <c r="AW13" s="6">
        <v>0</v>
      </c>
      <c r="AX13" s="6">
        <v>2</v>
      </c>
      <c r="AY13" s="6">
        <v>2</v>
      </c>
      <c r="AZ13" s="6">
        <v>0</v>
      </c>
      <c r="BA13" s="6">
        <v>0</v>
      </c>
      <c r="BB13" s="6">
        <v>0</v>
      </c>
      <c r="BC13" s="6">
        <v>0</v>
      </c>
      <c r="BD13" s="6">
        <v>0</v>
      </c>
      <c r="BE13" s="6">
        <v>0</v>
      </c>
      <c r="BF13" s="6">
        <v>0</v>
      </c>
      <c r="BG13" s="6">
        <v>0</v>
      </c>
      <c r="BH13" s="6">
        <v>0</v>
      </c>
      <c r="BI13" s="6">
        <f>IF(Table3[[#This Row],[Type]]="EM",IF((Table3[[#This Row],[Diameter]]/2)-Table3[[#This Row],[CornerRadius]]-0.012&gt;0,(Table3[[#This Row],[Diameter]]/2)-Table3[[#This Row],[CornerRadius]]-0.012,0),)</f>
        <v>0</v>
      </c>
      <c r="BK13" s="6" t="str">
        <f>IF(Table3[[#This Row],[ShoulderLength]]="","",IF(Table3[[#This Row],[ShoulderLength]]&lt;Table3[[#This Row],[LOC]],"FIX",""))</f>
        <v/>
      </c>
    </row>
    <row r="14" spans="1:63" x14ac:dyDescent="0.25">
      <c r="A14" s="7">
        <f>IF(Table3[[#This Row],[SoflexRule]]="",1,IF(Table3[[#This Row],[MinOHL]]="",1,IF(Table3[[#This Row],[Type]]="CT",1,IF(Table3[[#This Row],[I]]=1,0,1))))</f>
        <v>1</v>
      </c>
      <c r="B14" s="6" t="s">
        <v>59</v>
      </c>
      <c r="C14" s="6" t="s">
        <v>59</v>
      </c>
      <c r="E14" s="6">
        <v>13</v>
      </c>
      <c r="F14" s="8" t="s">
        <v>60</v>
      </c>
      <c r="G14" s="9" t="s">
        <v>74</v>
      </c>
      <c r="H14" s="10" t="s">
        <v>59</v>
      </c>
      <c r="I14" s="11" t="s">
        <v>80</v>
      </c>
      <c r="J14" s="12">
        <v>32680</v>
      </c>
      <c r="K14" s="11" t="str">
        <f>CONCATENATE(Table3[[#This Row],[Type]]," "&amp;TEXT(Table3[[#This Row],[Diameter]],".0000")&amp;""," "&amp;Table3[[#This Row],[NumFlutes]]&amp;"FL")</f>
        <v>BA .0200 2FL</v>
      </c>
      <c r="M14" s="13">
        <v>0.02</v>
      </c>
      <c r="N14" s="13">
        <v>0.125</v>
      </c>
      <c r="O14" s="6">
        <v>0.02</v>
      </c>
      <c r="P14" s="6">
        <v>0.04</v>
      </c>
      <c r="Q14" s="6">
        <v>0.28999999999999998</v>
      </c>
      <c r="R14" s="14">
        <f>IF(Table3[[#This Row],[ShoulderLenEnd]]="",0,90-(DEGREES(ATAN((Q14-P14)/((N14-O14)/2)))))</f>
        <v>11.859779120947977</v>
      </c>
      <c r="S14" s="15">
        <v>0.3</v>
      </c>
      <c r="T14" s="6">
        <v>2</v>
      </c>
      <c r="U14" s="6">
        <v>1.5</v>
      </c>
      <c r="V14" s="6">
        <v>0.03</v>
      </c>
      <c r="AA14" s="13" t="str">
        <f t="shared" si="0"/>
        <v/>
      </c>
      <c r="AE14" s="6" t="s">
        <v>44</v>
      </c>
      <c r="AF14" s="6" t="s">
        <v>62</v>
      </c>
      <c r="AG14" s="6" t="s">
        <v>76</v>
      </c>
      <c r="AI14" s="6">
        <v>0</v>
      </c>
      <c r="AJ14" s="6">
        <v>1</v>
      </c>
      <c r="AK14" s="6">
        <v>0</v>
      </c>
      <c r="AL14" s="6">
        <v>0</v>
      </c>
      <c r="AM14" s="6">
        <v>0</v>
      </c>
      <c r="AN14" s="6">
        <v>1</v>
      </c>
      <c r="AO14" s="6">
        <v>1</v>
      </c>
      <c r="AQ14" s="6">
        <v>0</v>
      </c>
      <c r="AR14" s="6">
        <v>0</v>
      </c>
      <c r="AS14" s="6">
        <v>0</v>
      </c>
      <c r="AT14" s="6">
        <v>0</v>
      </c>
      <c r="AU14" s="6">
        <f>IF(Table3[[#This Row],[ShankDiameter]]&gt;0.5,0,2)</f>
        <v>2</v>
      </c>
      <c r="AV14" s="6">
        <v>0</v>
      </c>
      <c r="AW14" s="6">
        <v>0</v>
      </c>
      <c r="AX14" s="6">
        <v>0</v>
      </c>
      <c r="AY14" s="6">
        <f>IF(Table3[[#This Row],[ShankDiameter]]=0.225,2,IF(Table3[[#This Row],[ShankDiameter]]=0.25,2,IF(Table3[[#This Row],[ShankDiameter]]=0.2875,2,0)))</f>
        <v>0</v>
      </c>
      <c r="AZ14" s="6">
        <v>0</v>
      </c>
      <c r="BA14" s="6">
        <v>0</v>
      </c>
      <c r="BB14" s="6">
        <v>0</v>
      </c>
      <c r="BC14" s="6">
        <v>0</v>
      </c>
      <c r="BD14" s="6">
        <v>0</v>
      </c>
      <c r="BE14" s="6">
        <v>0</v>
      </c>
      <c r="BF14" s="6">
        <v>0</v>
      </c>
      <c r="BG14" s="6">
        <v>0</v>
      </c>
      <c r="BH14" s="6">
        <v>0</v>
      </c>
      <c r="BI14" s="6">
        <f>IF(Table3[[#This Row],[Type]]="EM",IF((Table3[[#This Row],[Diameter]]/2)-Table3[[#This Row],[CornerRadius]]-0.012&gt;0,(Table3[[#This Row],[Diameter]]/2)-Table3[[#This Row],[CornerRadius]]-0.012,0),)</f>
        <v>0</v>
      </c>
      <c r="BK14" s="6" t="str">
        <f>IF(Table3[[#This Row],[ShoulderLength]]="","",IF(Table3[[#This Row],[ShoulderLength]]&lt;Table3[[#This Row],[LOC]],"FIX",""))</f>
        <v/>
      </c>
    </row>
    <row r="15" spans="1:63" x14ac:dyDescent="0.25">
      <c r="A15" s="7">
        <f>IF(Table3[[#This Row],[SoflexRule]]="",1,IF(Table3[[#This Row],[MinOHL]]="",1,IF(Table3[[#This Row],[Type]]="CT",1,IF(Table3[[#This Row],[I]]=1,0,1))))</f>
        <v>1</v>
      </c>
      <c r="B15" s="6" t="s">
        <v>59</v>
      </c>
      <c r="C15" s="6" t="s">
        <v>59</v>
      </c>
      <c r="E15" s="6">
        <v>14</v>
      </c>
      <c r="F15" s="8" t="s">
        <v>60</v>
      </c>
      <c r="G15" s="9" t="s">
        <v>74</v>
      </c>
      <c r="H15" s="10" t="s">
        <v>59</v>
      </c>
      <c r="I15" s="11" t="s">
        <v>81</v>
      </c>
      <c r="J15" s="12">
        <v>30304</v>
      </c>
      <c r="K15" s="11" t="str">
        <f>CONCATENATE(Table3[[#This Row],[Type]]," "&amp;TEXT(Table3[[#This Row],[Diameter]],".0000")&amp;""," "&amp;Table3[[#This Row],[NumFlutes]]&amp;"FL")</f>
        <v>BA .0313 2FL</v>
      </c>
      <c r="M15" s="13">
        <v>3.1300000000000001E-2</v>
      </c>
      <c r="N15" s="13">
        <v>0.125</v>
      </c>
      <c r="O15" s="6">
        <v>3.1300000000000001E-2</v>
      </c>
      <c r="P15" s="6">
        <v>0.17299999999999999</v>
      </c>
      <c r="Q15" s="6">
        <v>0.3</v>
      </c>
      <c r="R15" s="14">
        <f>IF(Table3[[#This Row],[ShoulderLenEnd]]="",0,90-(DEGREES(ATAN((Q15-P15)/((N15-O15)/2)))))</f>
        <v>20.248898593711644</v>
      </c>
      <c r="S15" s="15">
        <v>0.32500000000000001</v>
      </c>
      <c r="T15" s="6">
        <v>2</v>
      </c>
      <c r="U15" s="6">
        <v>1.5</v>
      </c>
      <c r="V15" s="6">
        <v>7.8E-2</v>
      </c>
      <c r="AA15" s="13" t="str">
        <f t="shared" si="0"/>
        <v/>
      </c>
      <c r="AE15" s="6" t="s">
        <v>44</v>
      </c>
      <c r="AF15" s="6" t="s">
        <v>62</v>
      </c>
      <c r="AG15" s="6" t="s">
        <v>79</v>
      </c>
      <c r="AI15" s="6">
        <v>1</v>
      </c>
      <c r="AJ15" s="6">
        <v>1</v>
      </c>
      <c r="AK15" s="6">
        <v>1</v>
      </c>
      <c r="AL15" s="6">
        <v>1</v>
      </c>
      <c r="AM15" s="6">
        <v>1</v>
      </c>
      <c r="AN15" s="6">
        <v>1</v>
      </c>
      <c r="AO15" s="6">
        <v>1</v>
      </c>
      <c r="AQ15" s="6">
        <v>0</v>
      </c>
      <c r="AR15" s="6">
        <v>0</v>
      </c>
      <c r="AS15" s="6">
        <v>0</v>
      </c>
      <c r="AT15" s="6">
        <v>0</v>
      </c>
      <c r="AU15" s="6">
        <f>IF(Table3[[#This Row],[ShankDiameter]]&gt;0.5,0,2)</f>
        <v>2</v>
      </c>
      <c r="AV15" s="6">
        <v>0</v>
      </c>
      <c r="AW15" s="6">
        <v>0</v>
      </c>
      <c r="AX15" s="6">
        <v>2</v>
      </c>
      <c r="AY15" s="6">
        <f>IF(Table3[[#This Row],[ShankDiameter]]=0.225,2,IF(Table3[[#This Row],[ShankDiameter]]=0.25,2,IF(Table3[[#This Row],[ShankDiameter]]=0.2875,2,0)))</f>
        <v>0</v>
      </c>
      <c r="AZ15" s="6">
        <v>0</v>
      </c>
      <c r="BA15" s="6">
        <v>0</v>
      </c>
      <c r="BB15" s="6">
        <v>0</v>
      </c>
      <c r="BC15" s="6">
        <v>0</v>
      </c>
      <c r="BD15" s="6">
        <v>0</v>
      </c>
      <c r="BE15" s="6">
        <v>0</v>
      </c>
      <c r="BF15" s="6">
        <v>0</v>
      </c>
      <c r="BG15" s="6">
        <v>0</v>
      </c>
      <c r="BH15" s="6">
        <v>0</v>
      </c>
      <c r="BI15" s="6">
        <f>IF(Table3[[#This Row],[Type]]="EM",IF((Table3[[#This Row],[Diameter]]/2)-Table3[[#This Row],[CornerRadius]]-0.012&gt;0,(Table3[[#This Row],[Diameter]]/2)-Table3[[#This Row],[CornerRadius]]-0.012,0),)</f>
        <v>0</v>
      </c>
      <c r="BK15" s="6" t="str">
        <f>IF(Table3[[#This Row],[ShoulderLength]]="","",IF(Table3[[#This Row],[ShoulderLength]]&lt;Table3[[#This Row],[LOC]],"FIX",""))</f>
        <v/>
      </c>
    </row>
    <row r="16" spans="1:63" x14ac:dyDescent="0.25">
      <c r="A16" s="7">
        <f>IF(Table3[[#This Row],[SoflexRule]]="",1,IF(Table3[[#This Row],[MinOHL]]="",1,IF(Table3[[#This Row],[Type]]="CT",1,IF(Table3[[#This Row],[I]]=1,0,1))))</f>
        <v>1</v>
      </c>
      <c r="B16" s="6" t="s">
        <v>59</v>
      </c>
      <c r="C16" s="6" t="s">
        <v>59</v>
      </c>
      <c r="E16" s="6">
        <v>15</v>
      </c>
      <c r="F16" s="8" t="s">
        <v>60</v>
      </c>
      <c r="G16" s="9" t="s">
        <v>74</v>
      </c>
      <c r="H16" s="10" t="s">
        <v>59</v>
      </c>
      <c r="I16" s="11" t="s">
        <v>82</v>
      </c>
      <c r="J16" s="12" t="s">
        <v>83</v>
      </c>
      <c r="K16" s="11" t="str">
        <f>CONCATENATE(Table3[[#This Row],[Type]]," "&amp;TEXT(Table3[[#This Row],[Diameter]],".0000")&amp;""," "&amp;Table3[[#This Row],[NumFlutes]]&amp;"FL")</f>
        <v>BA .0400 3FL</v>
      </c>
      <c r="M16" s="13">
        <v>0.04</v>
      </c>
      <c r="N16" s="13">
        <v>0.125</v>
      </c>
      <c r="O16" s="6">
        <v>0.04</v>
      </c>
      <c r="P16" s="6">
        <v>0.49</v>
      </c>
      <c r="Q16" s="6">
        <v>0.62</v>
      </c>
      <c r="R16" s="14">
        <f>IF(Table3[[#This Row],[ShoulderLenEnd]]="",0,90-(DEGREES(ATAN((Q16-P16)/((N16-O16)/2)))))</f>
        <v>18.103763034506628</v>
      </c>
      <c r="S16" s="15">
        <v>0.65</v>
      </c>
      <c r="T16" s="6">
        <v>3</v>
      </c>
      <c r="U16" s="6">
        <v>2.5</v>
      </c>
      <c r="V16" s="6">
        <v>0.06</v>
      </c>
      <c r="AA16" s="13" t="str">
        <f t="shared" si="0"/>
        <v/>
      </c>
      <c r="AE16" s="6" t="s">
        <v>44</v>
      </c>
      <c r="AF16" s="6" t="s">
        <v>73</v>
      </c>
      <c r="AG16" s="6" t="s">
        <v>66</v>
      </c>
      <c r="AH16" s="6" t="s">
        <v>84</v>
      </c>
      <c r="AI16" s="6">
        <v>0</v>
      </c>
      <c r="AJ16" s="6">
        <v>1</v>
      </c>
      <c r="AK16" s="6">
        <v>1</v>
      </c>
      <c r="AL16" s="6">
        <v>0</v>
      </c>
      <c r="AM16" s="6">
        <v>1</v>
      </c>
      <c r="AN16" s="6">
        <v>1</v>
      </c>
      <c r="AO16" s="6">
        <v>1</v>
      </c>
      <c r="AQ16" s="6">
        <v>0</v>
      </c>
      <c r="AR16" s="6">
        <v>0</v>
      </c>
      <c r="AS16" s="6">
        <v>0</v>
      </c>
      <c r="AT16" s="6">
        <v>0</v>
      </c>
      <c r="AU16" s="6">
        <f>IF(Table3[[#This Row],[ShankDiameter]]&gt;0.5,0,2)</f>
        <v>2</v>
      </c>
      <c r="AV16" s="6">
        <v>0</v>
      </c>
      <c r="AW16" s="6">
        <v>0</v>
      </c>
      <c r="AX16" s="6">
        <v>2</v>
      </c>
      <c r="AY16" s="6">
        <f>IF(Table3[[#This Row],[ShankDiameter]]=0.225,2,IF(Table3[[#This Row],[ShankDiameter]]=0.25,2,IF(Table3[[#This Row],[ShankDiameter]]=0.2875,2,0)))</f>
        <v>0</v>
      </c>
      <c r="AZ16" s="6">
        <v>0</v>
      </c>
      <c r="BA16" s="6">
        <v>0</v>
      </c>
      <c r="BB16" s="6">
        <v>0</v>
      </c>
      <c r="BC16" s="6">
        <v>0</v>
      </c>
      <c r="BD16" s="6">
        <v>0</v>
      </c>
      <c r="BE16" s="6">
        <v>0</v>
      </c>
      <c r="BF16" s="6">
        <v>0</v>
      </c>
      <c r="BG16" s="6">
        <v>0</v>
      </c>
      <c r="BH16" s="6">
        <v>0</v>
      </c>
      <c r="BI16" s="6">
        <f>IF(Table3[[#This Row],[Type]]="EM",IF((Table3[[#This Row],[Diameter]]/2)-Table3[[#This Row],[CornerRadius]]-0.012&gt;0,(Table3[[#This Row],[Diameter]]/2)-Table3[[#This Row],[CornerRadius]]-0.012,0),)</f>
        <v>0</v>
      </c>
      <c r="BK16" s="6" t="str">
        <f>IF(Table3[[#This Row],[ShoulderLength]]="","",IF(Table3[[#This Row],[ShoulderLength]]&lt;Table3[[#This Row],[LOC]],"FIX",""))</f>
        <v/>
      </c>
    </row>
    <row r="17" spans="1:63" x14ac:dyDescent="0.25">
      <c r="A17" s="7">
        <f>IF(Table3[[#This Row],[SoflexRule]]="",1,IF(Table3[[#This Row],[MinOHL]]="",1,IF(Table3[[#This Row],[Type]]="CT",1,IF(Table3[[#This Row],[I]]=1,0,1))))</f>
        <v>1</v>
      </c>
      <c r="B17" s="6" t="s">
        <v>59</v>
      </c>
      <c r="C17" s="6" t="s">
        <v>59</v>
      </c>
      <c r="E17" s="6">
        <v>16</v>
      </c>
      <c r="F17" s="8" t="s">
        <v>74</v>
      </c>
      <c r="G17" s="9" t="s">
        <v>74</v>
      </c>
      <c r="H17" s="10" t="s">
        <v>59</v>
      </c>
      <c r="I17" s="11" t="s">
        <v>85</v>
      </c>
      <c r="J17" s="12">
        <v>30306</v>
      </c>
      <c r="K17" s="11" t="str">
        <f>CONCATENATE(Table3[[#This Row],[Type]]," "&amp;TEXT(Table3[[#This Row],[Diameter]],".0000")&amp;""," "&amp;Table3[[#This Row],[NumFlutes]]&amp;"FL")</f>
        <v>BA .0469 2FL</v>
      </c>
      <c r="M17" s="13">
        <v>4.6899999999999997E-2</v>
      </c>
      <c r="N17" s="13">
        <v>0.125</v>
      </c>
      <c r="O17" s="6">
        <v>4.6899999999999997E-2</v>
      </c>
      <c r="P17" s="6">
        <v>0.14000000000000001</v>
      </c>
      <c r="Q17" s="6">
        <v>0.25</v>
      </c>
      <c r="R17" s="14">
        <f>IF(Table3[[#This Row],[ShoulderLenEnd]]="",0,90-(DEGREES(ATAN((Q17-P17)/((N17-O17)/2)))))</f>
        <v>19.544862326628774</v>
      </c>
      <c r="S17" s="15">
        <v>0.35</v>
      </c>
      <c r="T17" s="6">
        <v>2</v>
      </c>
      <c r="U17" s="6">
        <v>1.5</v>
      </c>
      <c r="V17" s="6">
        <v>0.109</v>
      </c>
      <c r="AA17" s="13" t="str">
        <f t="shared" si="0"/>
        <v/>
      </c>
      <c r="AE17" s="6" t="s">
        <v>44</v>
      </c>
      <c r="AF17" s="6" t="s">
        <v>62</v>
      </c>
      <c r="AG17" s="6" t="s">
        <v>79</v>
      </c>
      <c r="AI17" s="6">
        <v>1</v>
      </c>
      <c r="AJ17" s="6">
        <v>1</v>
      </c>
      <c r="AK17" s="6">
        <v>1</v>
      </c>
      <c r="AL17" s="6">
        <v>1</v>
      </c>
      <c r="AM17" s="6">
        <v>1</v>
      </c>
      <c r="AN17" s="6">
        <v>1</v>
      </c>
      <c r="AO17" s="6">
        <v>1</v>
      </c>
      <c r="AQ17" s="6">
        <v>0</v>
      </c>
      <c r="AR17" s="6">
        <v>0</v>
      </c>
      <c r="AS17" s="6">
        <v>0</v>
      </c>
      <c r="AT17" s="6">
        <v>0</v>
      </c>
      <c r="AU17" s="6">
        <f>IF(Table3[[#This Row],[ShankDiameter]]&gt;0.5,0,2)</f>
        <v>2</v>
      </c>
      <c r="AV17" s="6">
        <v>0</v>
      </c>
      <c r="AW17" s="6">
        <v>0</v>
      </c>
      <c r="AX17" s="6">
        <v>2</v>
      </c>
      <c r="AY17" s="6">
        <f>IF(Table3[[#This Row],[ShankDiameter]]=0.225,2,IF(Table3[[#This Row],[ShankDiameter]]=0.25,2,IF(Table3[[#This Row],[ShankDiameter]]=0.2875,2,0)))</f>
        <v>0</v>
      </c>
      <c r="AZ17" s="6">
        <v>0</v>
      </c>
      <c r="BA17" s="6">
        <v>0</v>
      </c>
      <c r="BB17" s="6">
        <v>0</v>
      </c>
      <c r="BC17" s="6">
        <v>0</v>
      </c>
      <c r="BD17" s="6">
        <v>0</v>
      </c>
      <c r="BE17" s="6">
        <v>0</v>
      </c>
      <c r="BF17" s="6">
        <v>0</v>
      </c>
      <c r="BG17" s="6">
        <v>0</v>
      </c>
      <c r="BH17" s="6">
        <v>0</v>
      </c>
      <c r="BI17" s="6">
        <f>IF(Table3[[#This Row],[Type]]="EM",IF((Table3[[#This Row],[Diameter]]/2)-Table3[[#This Row],[CornerRadius]]-0.012&gt;0,(Table3[[#This Row],[Diameter]]/2)-Table3[[#This Row],[CornerRadius]]-0.012,0),)</f>
        <v>0</v>
      </c>
      <c r="BK17" s="6" t="str">
        <f>IF(Table3[[#This Row],[ShoulderLength]]="","",IF(Table3[[#This Row],[ShoulderLength]]&lt;Table3[[#This Row],[LOC]],"FIX",""))</f>
        <v/>
      </c>
    </row>
    <row r="18" spans="1:63" x14ac:dyDescent="0.25">
      <c r="A18" s="7">
        <f>IF(Table3[[#This Row],[SoflexRule]]="",1,IF(Table3[[#This Row],[MinOHL]]="",1,IF(Table3[[#This Row],[Type]]="CT",1,IF(Table3[[#This Row],[I]]=1,0,1))))</f>
        <v>1</v>
      </c>
      <c r="B18" s="6" t="s">
        <v>59</v>
      </c>
      <c r="C18" s="6" t="s">
        <v>59</v>
      </c>
      <c r="D18" s="31"/>
      <c r="E18" s="6">
        <v>17</v>
      </c>
      <c r="F18" s="8" t="s">
        <v>60</v>
      </c>
      <c r="H18" s="10" t="s">
        <v>59</v>
      </c>
      <c r="I18" s="11" t="s">
        <v>86</v>
      </c>
      <c r="J18" s="12">
        <v>30308</v>
      </c>
      <c r="K18" s="11" t="str">
        <f>CONCATENATE(Table3[[#This Row],[Type]]," "&amp;TEXT(Table3[[#This Row],[Diameter]],".0000")&amp;""," "&amp;Table3[[#This Row],[NumFlutes]]&amp;"FL")</f>
        <v>BA .0625 2FL</v>
      </c>
      <c r="M18" s="13">
        <v>6.25E-2</v>
      </c>
      <c r="N18" s="13">
        <v>0.125</v>
      </c>
      <c r="O18" s="6">
        <v>6.25E-2</v>
      </c>
      <c r="P18" s="6">
        <v>0.19700000000000001</v>
      </c>
      <c r="Q18" s="6">
        <v>0.32500000000000001</v>
      </c>
      <c r="R18" s="14">
        <f>IF(Table3[[#This Row],[ShoulderLenEnd]]="",0,90-(DEGREES(ATAN((Q18-P18)/((N18-O18)/2)))))</f>
        <v>13.719841090975748</v>
      </c>
      <c r="S18" s="15">
        <v>0.42499999999999999</v>
      </c>
      <c r="T18" s="6">
        <v>2</v>
      </c>
      <c r="U18" s="6">
        <v>1.5</v>
      </c>
      <c r="V18" s="6">
        <v>0.125</v>
      </c>
      <c r="AA18" s="13" t="str">
        <f t="shared" si="0"/>
        <v/>
      </c>
      <c r="AE18" s="6" t="s">
        <v>44</v>
      </c>
      <c r="AF18" s="6" t="s">
        <v>62</v>
      </c>
      <c r="AG18" s="6" t="s">
        <v>79</v>
      </c>
      <c r="AH18" s="6" t="s">
        <v>87</v>
      </c>
      <c r="AI18" s="6">
        <v>1</v>
      </c>
      <c r="AJ18" s="6">
        <v>1</v>
      </c>
      <c r="AK18" s="6">
        <v>1</v>
      </c>
      <c r="AL18" s="6">
        <v>1</v>
      </c>
      <c r="AM18" s="6">
        <v>1</v>
      </c>
      <c r="AN18" s="6">
        <v>0</v>
      </c>
      <c r="AO18" s="6">
        <v>1</v>
      </c>
      <c r="AQ18" s="6">
        <v>0</v>
      </c>
      <c r="AR18" s="6">
        <v>0</v>
      </c>
      <c r="AS18" s="6">
        <v>0</v>
      </c>
      <c r="AT18" s="6">
        <v>0</v>
      </c>
      <c r="AU18" s="6">
        <f>IF(Table3[[#This Row],[ShankDiameter]]&gt;0.5,0,2)</f>
        <v>2</v>
      </c>
      <c r="AV18" s="6">
        <v>0</v>
      </c>
      <c r="AW18" s="6">
        <v>0</v>
      </c>
      <c r="AX18" s="6">
        <v>2</v>
      </c>
      <c r="AY18" s="6">
        <f>IF(Table3[[#This Row],[ShankDiameter]]=0.225,2,IF(Table3[[#This Row],[ShankDiameter]]=0.25,2,IF(Table3[[#This Row],[ShankDiameter]]=0.2875,2,0)))</f>
        <v>0</v>
      </c>
      <c r="AZ18" s="6">
        <v>0</v>
      </c>
      <c r="BA18" s="6">
        <v>0</v>
      </c>
      <c r="BB18" s="6">
        <v>0</v>
      </c>
      <c r="BC18" s="6">
        <v>0</v>
      </c>
      <c r="BD18" s="6">
        <v>0</v>
      </c>
      <c r="BE18" s="6">
        <v>0</v>
      </c>
      <c r="BF18" s="6">
        <v>0</v>
      </c>
      <c r="BG18" s="6">
        <v>0</v>
      </c>
      <c r="BH18" s="6">
        <v>0</v>
      </c>
      <c r="BI18" s="6">
        <f>IF(Table3[[#This Row],[Type]]="EM",IF((Table3[[#This Row],[Diameter]]/2)-Table3[[#This Row],[CornerRadius]]-0.012&gt;0,(Table3[[#This Row],[Diameter]]/2)-Table3[[#This Row],[CornerRadius]]-0.012,0),)</f>
        <v>0</v>
      </c>
      <c r="BK18" s="6" t="str">
        <f>IF(Table3[[#This Row],[ShoulderLength]]="","",IF(Table3[[#This Row],[ShoulderLength]]&lt;Table3[[#This Row],[LOC]],"FIX",""))</f>
        <v/>
      </c>
    </row>
    <row r="19" spans="1:63" x14ac:dyDescent="0.25">
      <c r="A19" s="7">
        <f>IF(Table3[[#This Row],[SoflexRule]]="",1,IF(Table3[[#This Row],[MinOHL]]="",1,IF(Table3[[#This Row],[Type]]="CT",1,IF(Table3[[#This Row],[I]]=1,0,1))))</f>
        <v>1</v>
      </c>
      <c r="B19" s="6" t="s">
        <v>59</v>
      </c>
      <c r="C19" s="6" t="s">
        <v>59</v>
      </c>
      <c r="E19" s="6">
        <v>18</v>
      </c>
      <c r="G19" s="9" t="s">
        <v>74</v>
      </c>
      <c r="H19" s="10" t="s">
        <v>59</v>
      </c>
      <c r="I19" s="11" t="s">
        <v>88</v>
      </c>
      <c r="J19" s="12" t="s">
        <v>89</v>
      </c>
      <c r="K19" s="11" t="str">
        <f>CONCATENATE(Table3[[#This Row],[Type]]," "&amp;TEXT(Table3[[#This Row],[Diameter]],".0000")&amp;""," "&amp;Table3[[#This Row],[NumFlutes]]&amp;"FL")</f>
        <v>BA .0625 2FL</v>
      </c>
      <c r="M19" s="13">
        <v>6.25E-2</v>
      </c>
      <c r="N19" s="13">
        <v>0.125</v>
      </c>
      <c r="O19" s="6">
        <v>6.25E-2</v>
      </c>
      <c r="P19" s="6">
        <v>0.4</v>
      </c>
      <c r="Q19" s="6">
        <v>0.49</v>
      </c>
      <c r="R19" s="14">
        <f>IF(Table3[[#This Row],[ShoulderLenEnd]]="",0,90-(DEGREES(ATAN((Q19-P19)/((N19-O19)/2)))))</f>
        <v>19.148137457939598</v>
      </c>
      <c r="S19" s="15">
        <v>0.5</v>
      </c>
      <c r="T19" s="6">
        <v>2</v>
      </c>
      <c r="U19" s="6">
        <v>1.5</v>
      </c>
      <c r="V19" s="6">
        <v>0.1875</v>
      </c>
      <c r="AA19" s="13" t="str">
        <f t="shared" si="0"/>
        <v/>
      </c>
      <c r="AE19" s="6" t="s">
        <v>44</v>
      </c>
      <c r="AF19" s="6" t="s">
        <v>62</v>
      </c>
      <c r="AG19" s="6" t="s">
        <v>90</v>
      </c>
      <c r="AI19" s="6">
        <v>1</v>
      </c>
      <c r="AJ19" s="6">
        <v>1</v>
      </c>
      <c r="AK19" s="6">
        <v>1</v>
      </c>
      <c r="AL19" s="6">
        <v>1</v>
      </c>
      <c r="AM19" s="6">
        <v>1</v>
      </c>
      <c r="AN19" s="6">
        <v>1</v>
      </c>
      <c r="AO19" s="6">
        <v>1</v>
      </c>
      <c r="AQ19" s="6">
        <v>0</v>
      </c>
      <c r="AR19" s="6">
        <v>0</v>
      </c>
      <c r="AS19" s="6">
        <v>0</v>
      </c>
      <c r="AT19" s="6">
        <v>0</v>
      </c>
      <c r="AU19" s="6">
        <f>IF(Table3[[#This Row],[ShankDiameter]]&gt;0.5,0,2)</f>
        <v>2</v>
      </c>
      <c r="AV19" s="6">
        <v>0</v>
      </c>
      <c r="AW19" s="6">
        <v>0</v>
      </c>
      <c r="AX19" s="6">
        <v>2</v>
      </c>
      <c r="AY19" s="6">
        <v>2</v>
      </c>
      <c r="AZ19" s="6">
        <v>0</v>
      </c>
      <c r="BA19" s="6">
        <v>0</v>
      </c>
      <c r="BB19" s="6">
        <v>0</v>
      </c>
      <c r="BC19" s="6">
        <v>0</v>
      </c>
      <c r="BD19" s="6">
        <v>0</v>
      </c>
      <c r="BE19" s="6">
        <v>0</v>
      </c>
      <c r="BF19" s="6">
        <v>0</v>
      </c>
      <c r="BG19" s="6">
        <v>0</v>
      </c>
      <c r="BH19" s="6">
        <v>0</v>
      </c>
      <c r="BI19" s="6">
        <f>IF(Table3[[#This Row],[Type]]="EM",IF((Table3[[#This Row],[Diameter]]/2)-Table3[[#This Row],[CornerRadius]]-0.012&gt;0,(Table3[[#This Row],[Diameter]]/2)-Table3[[#This Row],[CornerRadius]]-0.012,0),)</f>
        <v>0</v>
      </c>
      <c r="BK19" s="6" t="str">
        <f>IF(Table3[[#This Row],[ShoulderLength]]="","",IF(Table3[[#This Row],[ShoulderLength]]&lt;Table3[[#This Row],[LOC]],"FIX",""))</f>
        <v/>
      </c>
    </row>
    <row r="20" spans="1:63" x14ac:dyDescent="0.25">
      <c r="A20" s="7">
        <f>IF(Table3[[#This Row],[SoflexRule]]="",1,IF(Table3[[#This Row],[MinOHL]]="",1,IF(Table3[[#This Row],[Type]]="CT",1,IF(Table3[[#This Row],[I]]=1,0,1))))</f>
        <v>1</v>
      </c>
      <c r="B20" s="6" t="s">
        <v>59</v>
      </c>
      <c r="C20" s="6" t="s">
        <v>59</v>
      </c>
      <c r="E20" s="6">
        <v>19</v>
      </c>
      <c r="G20" s="9" t="s">
        <v>74</v>
      </c>
      <c r="H20" s="10" t="s">
        <v>59</v>
      </c>
      <c r="I20" s="11" t="s">
        <v>91</v>
      </c>
      <c r="J20" s="12">
        <v>30310</v>
      </c>
      <c r="K20" s="11" t="str">
        <f>CONCATENATE(Table3[[#This Row],[Type]]," "&amp;TEXT(Table3[[#This Row],[Diameter]],".0000")&amp;""," "&amp;Table3[[#This Row],[NumFlutes]]&amp;"FL")</f>
        <v>BA .0781 2FL</v>
      </c>
      <c r="M20" s="13">
        <v>7.8100000000000003E-2</v>
      </c>
      <c r="N20" s="13">
        <v>0.125</v>
      </c>
      <c r="O20" s="6">
        <v>7.8100000000000003E-2</v>
      </c>
      <c r="P20" s="6">
        <v>0.22500000000000001</v>
      </c>
      <c r="Q20" s="6">
        <v>0.4</v>
      </c>
      <c r="R20" s="14">
        <f>IF(Table3[[#This Row],[ShoulderLenEnd]]="",0,90-(DEGREES(ATAN((Q20-P20)/((N20-O20)/2)))))</f>
        <v>7.6321700723641612</v>
      </c>
      <c r="S20" s="15">
        <v>0.52500000000000002</v>
      </c>
      <c r="T20" s="6">
        <v>2</v>
      </c>
      <c r="U20" s="6">
        <v>1.5</v>
      </c>
      <c r="V20" s="6">
        <v>0.187</v>
      </c>
      <c r="AA20" s="13" t="str">
        <f t="shared" si="0"/>
        <v/>
      </c>
      <c r="AE20" s="6" t="s">
        <v>44</v>
      </c>
      <c r="AF20" s="6" t="s">
        <v>62</v>
      </c>
      <c r="AG20" s="6" t="s">
        <v>79</v>
      </c>
      <c r="AI20" s="6">
        <v>1</v>
      </c>
      <c r="AJ20" s="6">
        <v>1</v>
      </c>
      <c r="AK20" s="6">
        <v>1</v>
      </c>
      <c r="AL20" s="6">
        <v>1</v>
      </c>
      <c r="AM20" s="6">
        <v>1</v>
      </c>
      <c r="AN20" s="6">
        <v>1</v>
      </c>
      <c r="AO20" s="6">
        <v>1</v>
      </c>
      <c r="AQ20" s="6">
        <v>0</v>
      </c>
      <c r="AR20" s="6">
        <v>0</v>
      </c>
      <c r="AS20" s="6">
        <v>0</v>
      </c>
      <c r="AT20" s="6">
        <v>0</v>
      </c>
      <c r="AU20" s="6">
        <f>IF(Table3[[#This Row],[ShankDiameter]]&gt;0.5,0,2)</f>
        <v>2</v>
      </c>
      <c r="AV20" s="6">
        <v>0</v>
      </c>
      <c r="AW20" s="6">
        <v>0</v>
      </c>
      <c r="AX20" s="6">
        <v>2</v>
      </c>
      <c r="AY20" s="6">
        <f>IF(Table3[[#This Row],[ShankDiameter]]=0.225,2,IF(Table3[[#This Row],[ShankDiameter]]=0.25,2,IF(Table3[[#This Row],[ShankDiameter]]=0.2875,2,0)))</f>
        <v>0</v>
      </c>
      <c r="AZ20" s="6">
        <v>0</v>
      </c>
      <c r="BA20" s="6">
        <v>0</v>
      </c>
      <c r="BB20" s="6">
        <v>0</v>
      </c>
      <c r="BC20" s="6">
        <v>0</v>
      </c>
      <c r="BD20" s="6">
        <v>0</v>
      </c>
      <c r="BE20" s="6">
        <v>0</v>
      </c>
      <c r="BF20" s="6">
        <v>0</v>
      </c>
      <c r="BG20" s="6">
        <v>0</v>
      </c>
      <c r="BH20" s="6">
        <v>0</v>
      </c>
      <c r="BI20" s="6">
        <f>IF(Table3[[#This Row],[Type]]="EM",IF((Table3[[#This Row],[Diameter]]/2)-Table3[[#This Row],[CornerRadius]]-0.012&gt;0,(Table3[[#This Row],[Diameter]]/2)-Table3[[#This Row],[CornerRadius]]-0.012,0),)</f>
        <v>0</v>
      </c>
      <c r="BK20" s="6" t="str">
        <f>IF(Table3[[#This Row],[ShoulderLength]]="","",IF(Table3[[#This Row],[ShoulderLength]]&lt;Table3[[#This Row],[LOC]],"FIX",""))</f>
        <v/>
      </c>
    </row>
    <row r="21" spans="1:63" x14ac:dyDescent="0.25">
      <c r="A21" s="7">
        <f>IF(Table3[[#This Row],[SoflexRule]]="",1,IF(Table3[[#This Row],[MinOHL]]="",1,IF(Table3[[#This Row],[Type]]="CT",1,IF(Table3[[#This Row],[I]]=1,0,1))))</f>
        <v>1</v>
      </c>
      <c r="B21" s="6" t="s">
        <v>59</v>
      </c>
      <c r="C21" s="6" t="s">
        <v>59</v>
      </c>
      <c r="D21" s="31"/>
      <c r="E21" s="6">
        <v>20</v>
      </c>
      <c r="F21" s="8" t="s">
        <v>60</v>
      </c>
      <c r="H21" s="10" t="s">
        <v>59</v>
      </c>
      <c r="I21" s="11" t="s">
        <v>92</v>
      </c>
      <c r="J21" s="12" t="s">
        <v>93</v>
      </c>
      <c r="K21" s="11" t="str">
        <f>CONCATENATE(Table3[[#This Row],[Type]]," "&amp;TEXT(Table3[[#This Row],[Diameter]],".0000")&amp;""," "&amp;Table3[[#This Row],[NumFlutes]]&amp;"FL")</f>
        <v>BA .0781 2FL</v>
      </c>
      <c r="M21" s="13">
        <v>7.8100000000000003E-2</v>
      </c>
      <c r="N21" s="13">
        <v>0.125</v>
      </c>
      <c r="O21" s="6">
        <v>7.8100000000000003E-2</v>
      </c>
      <c r="P21" s="6">
        <v>0.28199999999999997</v>
      </c>
      <c r="Q21" s="6">
        <v>0.45</v>
      </c>
      <c r="R21" s="14">
        <f>IF(Table3[[#This Row],[ShoulderLenEnd]]="",0,90-(DEGREES(ATAN((Q21-P21)/((N21-O21)/2)))))</f>
        <v>7.9461947351921509</v>
      </c>
      <c r="S21" s="15">
        <v>0.48</v>
      </c>
      <c r="T21" s="6">
        <v>2</v>
      </c>
      <c r="U21" s="6">
        <v>1.5</v>
      </c>
      <c r="V21" s="6">
        <v>0.25</v>
      </c>
      <c r="AA21" s="13" t="str">
        <f t="shared" si="0"/>
        <v/>
      </c>
      <c r="AE21" s="6" t="s">
        <v>44</v>
      </c>
      <c r="AF21" s="6" t="s">
        <v>62</v>
      </c>
      <c r="AG21" s="6" t="s">
        <v>90</v>
      </c>
      <c r="AI21" s="6">
        <v>1</v>
      </c>
      <c r="AJ21" s="6">
        <v>1</v>
      </c>
      <c r="AK21" s="6">
        <v>1</v>
      </c>
      <c r="AL21" s="6">
        <v>1</v>
      </c>
      <c r="AM21" s="6">
        <v>1</v>
      </c>
      <c r="AN21" s="6">
        <v>1</v>
      </c>
      <c r="AO21" s="6">
        <v>1</v>
      </c>
      <c r="AQ21" s="6">
        <v>0</v>
      </c>
      <c r="AR21" s="6">
        <v>0</v>
      </c>
      <c r="AS21" s="6">
        <v>0</v>
      </c>
      <c r="AT21" s="6">
        <v>0</v>
      </c>
      <c r="AU21" s="6">
        <f>IF(Table3[[#This Row],[ShankDiameter]]&gt;0.5,0,2)</f>
        <v>2</v>
      </c>
      <c r="AV21" s="6">
        <v>0</v>
      </c>
      <c r="AW21" s="6">
        <v>0</v>
      </c>
      <c r="AX21" s="6">
        <v>2</v>
      </c>
      <c r="AY21" s="6">
        <f>IF(Table3[[#This Row],[ShankDiameter]]=0.225,2,IF(Table3[[#This Row],[ShankDiameter]]=0.25,2,IF(Table3[[#This Row],[ShankDiameter]]=0.2875,2,0)))</f>
        <v>0</v>
      </c>
      <c r="AZ21" s="6">
        <v>0</v>
      </c>
      <c r="BA21" s="6">
        <v>0</v>
      </c>
      <c r="BB21" s="6">
        <v>0</v>
      </c>
      <c r="BC21" s="6">
        <v>0</v>
      </c>
      <c r="BD21" s="6">
        <v>0</v>
      </c>
      <c r="BE21" s="6">
        <v>0</v>
      </c>
      <c r="BF21" s="6">
        <v>0</v>
      </c>
      <c r="BG21" s="6">
        <v>0</v>
      </c>
      <c r="BH21" s="6">
        <v>0</v>
      </c>
      <c r="BI21" s="6">
        <f>IF(Table3[[#This Row],[Type]]="EM",IF((Table3[[#This Row],[Diameter]]/2)-Table3[[#This Row],[CornerRadius]]-0.012&gt;0,(Table3[[#This Row],[Diameter]]/2)-Table3[[#This Row],[CornerRadius]]-0.012,0),)</f>
        <v>0</v>
      </c>
      <c r="BK21" s="6" t="str">
        <f>IF(Table3[[#This Row],[ShoulderLength]]="","",IF(Table3[[#This Row],[ShoulderLength]]&lt;Table3[[#This Row],[LOC]],"FIX",""))</f>
        <v/>
      </c>
    </row>
    <row r="22" spans="1:63" x14ac:dyDescent="0.25">
      <c r="A22" s="7">
        <f>IF(Table3[[#This Row],[SoflexRule]]="",1,IF(Table3[[#This Row],[MinOHL]]="",1,IF(Table3[[#This Row],[Type]]="CT",1,IF(Table3[[#This Row],[I]]=1,0,1))))</f>
        <v>1</v>
      </c>
      <c r="B22" s="6" t="s">
        <v>59</v>
      </c>
      <c r="C22" s="6" t="s">
        <v>59</v>
      </c>
      <c r="D22" s="31"/>
      <c r="E22" s="6">
        <v>21</v>
      </c>
      <c r="F22" s="8" t="s">
        <v>60</v>
      </c>
      <c r="G22" s="9" t="s">
        <v>74</v>
      </c>
      <c r="H22" s="10" t="s">
        <v>59</v>
      </c>
      <c r="I22" s="11" t="s">
        <v>94</v>
      </c>
      <c r="J22" s="12">
        <v>30312</v>
      </c>
      <c r="K22" s="11" t="str">
        <f>CONCATENATE(Table3[[#This Row],[Type]]," "&amp;TEXT(Table3[[#This Row],[Diameter]],".0000")&amp;""," "&amp;Table3[[#This Row],[NumFlutes]]&amp;"FL")</f>
        <v>BA .0938 2FL</v>
      </c>
      <c r="M22" s="13">
        <v>9.3799999999999994E-2</v>
      </c>
      <c r="N22" s="13">
        <v>0.125</v>
      </c>
      <c r="O22" s="6">
        <v>9.3799999999999994E-2</v>
      </c>
      <c r="P22" s="6">
        <v>0.3</v>
      </c>
      <c r="Q22" s="6">
        <v>0.6</v>
      </c>
      <c r="R22" s="14">
        <f>IF(Table3[[#This Row],[ShoulderLenEnd]]="",0,90-(DEGREES(ATAN((Q22-P22)/((N22-O22)/2)))))</f>
        <v>2.9766994681117467</v>
      </c>
      <c r="S22" s="15">
        <v>0.625</v>
      </c>
      <c r="T22" s="6">
        <v>2</v>
      </c>
      <c r="U22" s="6">
        <v>1.5</v>
      </c>
      <c r="V22" s="6">
        <v>0.28100000000000003</v>
      </c>
      <c r="AA22" s="13" t="str">
        <f t="shared" si="0"/>
        <v/>
      </c>
      <c r="AE22" s="6" t="s">
        <v>44</v>
      </c>
      <c r="AF22" s="6" t="s">
        <v>62</v>
      </c>
      <c r="AG22" s="6" t="s">
        <v>79</v>
      </c>
      <c r="AI22" s="6">
        <v>1</v>
      </c>
      <c r="AJ22" s="6">
        <v>1</v>
      </c>
      <c r="AK22" s="6">
        <v>1</v>
      </c>
      <c r="AL22" s="6">
        <v>1</v>
      </c>
      <c r="AM22" s="6">
        <v>1</v>
      </c>
      <c r="AN22" s="6">
        <v>1</v>
      </c>
      <c r="AO22" s="6">
        <v>1</v>
      </c>
      <c r="AQ22" s="6">
        <v>0</v>
      </c>
      <c r="AR22" s="6">
        <v>0</v>
      </c>
      <c r="AS22" s="6">
        <v>0</v>
      </c>
      <c r="AT22" s="6">
        <v>0</v>
      </c>
      <c r="AU22" s="6">
        <f>IF(Table3[[#This Row],[ShankDiameter]]&gt;0.5,0,2)</f>
        <v>2</v>
      </c>
      <c r="AV22" s="6">
        <v>0</v>
      </c>
      <c r="AW22" s="6">
        <v>0</v>
      </c>
      <c r="AX22" s="6">
        <v>2</v>
      </c>
      <c r="AY22" s="6">
        <f>IF(Table3[[#This Row],[ShankDiameter]]=0.225,2,IF(Table3[[#This Row],[ShankDiameter]]=0.25,2,IF(Table3[[#This Row],[ShankDiameter]]=0.2875,2,0)))</f>
        <v>0</v>
      </c>
      <c r="AZ22" s="6">
        <v>0</v>
      </c>
      <c r="BA22" s="6">
        <v>0</v>
      </c>
      <c r="BB22" s="6">
        <v>0</v>
      </c>
      <c r="BC22" s="6">
        <v>0</v>
      </c>
      <c r="BD22" s="6">
        <v>0</v>
      </c>
      <c r="BE22" s="6">
        <v>0</v>
      </c>
      <c r="BF22" s="6">
        <v>0</v>
      </c>
      <c r="BG22" s="6">
        <v>0</v>
      </c>
      <c r="BH22" s="6">
        <v>0</v>
      </c>
      <c r="BI22" s="6">
        <f>IF(Table3[[#This Row],[Type]]="EM",IF((Table3[[#This Row],[Diameter]]/2)-Table3[[#This Row],[CornerRadius]]-0.012&gt;0,(Table3[[#This Row],[Diameter]]/2)-Table3[[#This Row],[CornerRadius]]-0.012,0),)</f>
        <v>0</v>
      </c>
      <c r="BK22" s="6" t="str">
        <f>IF(Table3[[#This Row],[ShoulderLength]]="","",IF(Table3[[#This Row],[ShoulderLength]]&lt;Table3[[#This Row],[LOC]],"FIX",""))</f>
        <v/>
      </c>
    </row>
    <row r="23" spans="1:63" x14ac:dyDescent="0.25">
      <c r="A23" s="7">
        <f>IF(Table3[[#This Row],[SoflexRule]]="",1,IF(Table3[[#This Row],[MinOHL]]="",1,IF(Table3[[#This Row],[Type]]="CT",1,IF(Table3[[#This Row],[I]]=1,0,1))))</f>
        <v>1</v>
      </c>
      <c r="B23" s="6" t="s">
        <v>59</v>
      </c>
      <c r="C23" s="6" t="s">
        <v>59</v>
      </c>
      <c r="D23" s="31"/>
      <c r="E23" s="6">
        <v>22</v>
      </c>
      <c r="F23" s="8" t="s">
        <v>60</v>
      </c>
      <c r="G23" s="9" t="s">
        <v>74</v>
      </c>
      <c r="H23" s="10" t="s">
        <v>59</v>
      </c>
      <c r="I23" s="11" t="s">
        <v>95</v>
      </c>
      <c r="J23" s="12" t="s">
        <v>96</v>
      </c>
      <c r="K23" s="11" t="str">
        <f>CONCATENATE(Table3[[#This Row],[Type]]," "&amp;TEXT(Table3[[#This Row],[Diameter]],".0000")&amp;""," "&amp;Table3[[#This Row],[NumFlutes]]&amp;"FL")</f>
        <v>BA .1250 2FL</v>
      </c>
      <c r="M23" s="13">
        <v>0.125</v>
      </c>
      <c r="N23" s="13">
        <v>0.125</v>
      </c>
      <c r="O23" s="6">
        <v>0.125</v>
      </c>
      <c r="P23" s="6">
        <v>0.75</v>
      </c>
      <c r="R23" s="14">
        <f>IF(Table3[[#This Row],[ShoulderLenEnd]]="",0,90-(DEGREES(ATAN((Q23-P23)/((N23-O23)/2)))))</f>
        <v>0</v>
      </c>
      <c r="S23" s="15">
        <v>0.75</v>
      </c>
      <c r="T23" s="6">
        <v>2</v>
      </c>
      <c r="U23" s="6">
        <v>1.5</v>
      </c>
      <c r="V23" s="6">
        <v>0.5</v>
      </c>
      <c r="AA23" s="13" t="str">
        <f t="shared" si="0"/>
        <v/>
      </c>
      <c r="AE23" s="6" t="s">
        <v>44</v>
      </c>
      <c r="AF23" s="6" t="s">
        <v>62</v>
      </c>
      <c r="AG23" s="6" t="s">
        <v>90</v>
      </c>
      <c r="AI23" s="6">
        <v>1</v>
      </c>
      <c r="AJ23" s="6">
        <v>0</v>
      </c>
      <c r="AK23" s="6">
        <v>1</v>
      </c>
      <c r="AL23" s="6">
        <v>1</v>
      </c>
      <c r="AM23" s="6">
        <v>1</v>
      </c>
      <c r="AN23" s="6">
        <v>1</v>
      </c>
      <c r="AO23" s="6">
        <v>1</v>
      </c>
      <c r="AQ23" s="6">
        <v>0</v>
      </c>
      <c r="AR23" s="6">
        <v>0</v>
      </c>
      <c r="AS23" s="6">
        <v>0</v>
      </c>
      <c r="AT23" s="6">
        <v>0</v>
      </c>
      <c r="AU23" s="6">
        <f>IF(Table3[[#This Row],[ShankDiameter]]&gt;0.5,0,2)</f>
        <v>2</v>
      </c>
      <c r="AV23" s="6">
        <v>0</v>
      </c>
      <c r="AW23" s="6">
        <v>0</v>
      </c>
      <c r="AX23" s="6">
        <v>2</v>
      </c>
      <c r="AY23" s="6">
        <v>2</v>
      </c>
      <c r="AZ23" s="6">
        <v>0</v>
      </c>
      <c r="BA23" s="6">
        <v>0</v>
      </c>
      <c r="BB23" s="6">
        <v>0</v>
      </c>
      <c r="BC23" s="6">
        <v>0</v>
      </c>
      <c r="BD23" s="6">
        <v>0</v>
      </c>
      <c r="BE23" s="6">
        <v>0</v>
      </c>
      <c r="BF23" s="6">
        <v>0</v>
      </c>
      <c r="BG23" s="6">
        <v>0</v>
      </c>
      <c r="BH23" s="6">
        <v>0</v>
      </c>
      <c r="BI23" s="6">
        <f>IF(Table3[[#This Row],[Type]]="EM",IF((Table3[[#This Row],[Diameter]]/2)-Table3[[#This Row],[CornerRadius]]-0.012&gt;0,(Table3[[#This Row],[Diameter]]/2)-Table3[[#This Row],[CornerRadius]]-0.012,0),)</f>
        <v>0</v>
      </c>
      <c r="BK23" s="6" t="str">
        <f>IF(Table3[[#This Row],[ShoulderLength]]="","",IF(Table3[[#This Row],[ShoulderLength]]&lt;Table3[[#This Row],[LOC]],"FIX",""))</f>
        <v/>
      </c>
    </row>
    <row r="24" spans="1:63" x14ac:dyDescent="0.25">
      <c r="A24" s="7">
        <f>IF(Table3[[#This Row],[SoflexRule]]="",1,IF(Table3[[#This Row],[MinOHL]]="",1,IF(Table3[[#This Row],[Type]]="CT",1,IF(Table3[[#This Row],[I]]=1,0,1))))</f>
        <v>1</v>
      </c>
      <c r="B24" s="6" t="s">
        <v>59</v>
      </c>
      <c r="C24" s="6" t="s">
        <v>59</v>
      </c>
      <c r="E24" s="6">
        <v>23</v>
      </c>
      <c r="F24" s="8" t="s">
        <v>60</v>
      </c>
      <c r="H24" s="10" t="s">
        <v>59</v>
      </c>
      <c r="I24" s="11" t="s">
        <v>97</v>
      </c>
      <c r="J24" s="12" t="s">
        <v>98</v>
      </c>
      <c r="K24" s="11" t="str">
        <f>CONCATENATE(Table3[[#This Row],[Type]]," "&amp;TEXT(Table3[[#This Row],[Diameter]],".0000")&amp;""," "&amp;Table3[[#This Row],[NumFlutes]]&amp;"FL")</f>
        <v>BA .0394 2FL</v>
      </c>
      <c r="M24" s="13">
        <v>3.9399999999999998E-2</v>
      </c>
      <c r="N24" s="13">
        <v>0.157</v>
      </c>
      <c r="O24" s="6">
        <v>3.6999999999999998E-2</v>
      </c>
      <c r="P24" s="6">
        <v>0.46</v>
      </c>
      <c r="Q24" s="6">
        <v>0.76800000000000002</v>
      </c>
      <c r="R24" s="14">
        <f>IF(Table3[[#This Row],[ShoulderLenEnd]]="",0,90-(DEGREES(ATAN((Q24-P24)/((N24-O24)/2)))))</f>
        <v>11.023455963743132</v>
      </c>
      <c r="S24" s="15">
        <v>0.8</v>
      </c>
      <c r="T24" s="6">
        <v>2</v>
      </c>
      <c r="U24" s="6">
        <v>2</v>
      </c>
      <c r="V24" s="6">
        <v>0.08</v>
      </c>
      <c r="AA24" s="13" t="str">
        <f t="shared" si="0"/>
        <v/>
      </c>
      <c r="AE24" s="6" t="s">
        <v>44</v>
      </c>
      <c r="AF24" s="6" t="s">
        <v>73</v>
      </c>
      <c r="AG24" s="6" t="s">
        <v>79</v>
      </c>
      <c r="AH24" s="6" t="s">
        <v>99</v>
      </c>
      <c r="AI24" s="6">
        <v>1</v>
      </c>
      <c r="AJ24" s="6">
        <v>1</v>
      </c>
      <c r="AK24" s="6">
        <v>1</v>
      </c>
      <c r="AL24" s="6">
        <v>1</v>
      </c>
      <c r="AM24" s="6">
        <v>1</v>
      </c>
      <c r="AN24" s="6">
        <v>0</v>
      </c>
      <c r="AO24" s="6">
        <v>1</v>
      </c>
      <c r="AQ24" s="6">
        <v>0</v>
      </c>
      <c r="AR24" s="6">
        <v>0</v>
      </c>
      <c r="AS24" s="6">
        <v>0</v>
      </c>
      <c r="AT24" s="6">
        <v>0</v>
      </c>
      <c r="AU24" s="6">
        <f>IF(Table3[[#This Row],[ShankDiameter]]&gt;0.5,0,2)</f>
        <v>2</v>
      </c>
      <c r="AV24" s="6">
        <v>0</v>
      </c>
      <c r="AW24" s="6">
        <v>0</v>
      </c>
      <c r="AX24" s="6">
        <v>2</v>
      </c>
      <c r="AY24" s="6">
        <f>IF(Table3[[#This Row],[ShankDiameter]]=0.225,2,IF(Table3[[#This Row],[ShankDiameter]]=0.25,2,IF(Table3[[#This Row],[ShankDiameter]]=0.2875,2,0)))</f>
        <v>0</v>
      </c>
      <c r="AZ24" s="6">
        <v>0</v>
      </c>
      <c r="BA24" s="6">
        <v>0</v>
      </c>
      <c r="BB24" s="6">
        <v>0</v>
      </c>
      <c r="BC24" s="6">
        <v>0</v>
      </c>
      <c r="BD24" s="6">
        <v>0</v>
      </c>
      <c r="BE24" s="6">
        <v>0</v>
      </c>
      <c r="BF24" s="6">
        <v>0</v>
      </c>
      <c r="BG24" s="6">
        <v>0</v>
      </c>
      <c r="BH24" s="6">
        <v>0</v>
      </c>
      <c r="BI24" s="6">
        <f>IF(Table3[[#This Row],[Type]]="EM",IF((Table3[[#This Row],[Diameter]]/2)-Table3[[#This Row],[CornerRadius]]-0.012&gt;0,(Table3[[#This Row],[Diameter]]/2)-Table3[[#This Row],[CornerRadius]]-0.012,0),)</f>
        <v>0</v>
      </c>
      <c r="BK24" s="6" t="str">
        <f>IF(Table3[[#This Row],[ShoulderLength]]="","",IF(Table3[[#This Row],[ShoulderLength]]&lt;Table3[[#This Row],[LOC]],"FIX",""))</f>
        <v/>
      </c>
    </row>
    <row r="25" spans="1:63" x14ac:dyDescent="0.25">
      <c r="A25" s="7">
        <f>IF(Table3[[#This Row],[SoflexRule]]="",1,IF(Table3[[#This Row],[MinOHL]]="",1,IF(Table3[[#This Row],[Type]]="CT",1,IF(Table3[[#This Row],[I]]=1,0,1))))</f>
        <v>1</v>
      </c>
      <c r="B25" s="6" t="s">
        <v>59</v>
      </c>
      <c r="C25" s="6" t="s">
        <v>59</v>
      </c>
      <c r="E25" s="6">
        <v>24</v>
      </c>
      <c r="G25" s="9" t="s">
        <v>74</v>
      </c>
      <c r="H25" s="10" t="s">
        <v>59</v>
      </c>
      <c r="I25" s="11" t="s">
        <v>100</v>
      </c>
      <c r="J25" s="12">
        <v>30324</v>
      </c>
      <c r="K25" s="11" t="str">
        <f>CONCATENATE(Table3[[#This Row],[Type]]," "&amp;TEXT(Table3[[#This Row],[Diameter]],".0000")&amp;""," "&amp;Table3[[#This Row],[NumFlutes]]&amp;"FL")</f>
        <v>BA .1875 2FL</v>
      </c>
      <c r="M25" s="13">
        <v>0.1875</v>
      </c>
      <c r="N25" s="13">
        <v>0.1875</v>
      </c>
      <c r="O25" s="6">
        <v>0.1875</v>
      </c>
      <c r="P25" s="6">
        <v>0.99</v>
      </c>
      <c r="R25" s="14">
        <f>IF(Table3[[#This Row],[ShoulderLenEnd]]="",0,90-(DEGREES(ATAN((Q25-P25)/((N25-O25)/2)))))</f>
        <v>0</v>
      </c>
      <c r="S25" s="15">
        <v>0.99</v>
      </c>
      <c r="T25" s="6">
        <v>2</v>
      </c>
      <c r="U25" s="6">
        <v>2</v>
      </c>
      <c r="V25" s="6">
        <v>0.625</v>
      </c>
      <c r="AA25" s="13" t="str">
        <f t="shared" si="0"/>
        <v/>
      </c>
      <c r="AE25" s="6" t="s">
        <v>44</v>
      </c>
      <c r="AF25" s="6" t="s">
        <v>62</v>
      </c>
      <c r="AG25" s="6" t="s">
        <v>79</v>
      </c>
      <c r="AI25" s="6">
        <v>1</v>
      </c>
      <c r="AJ25" s="6">
        <v>0</v>
      </c>
      <c r="AK25" s="6">
        <v>1</v>
      </c>
      <c r="AL25" s="6">
        <v>1</v>
      </c>
      <c r="AM25" s="6">
        <v>1</v>
      </c>
      <c r="AN25" s="6">
        <v>1</v>
      </c>
      <c r="AO25" s="6">
        <v>1</v>
      </c>
      <c r="AQ25" s="6">
        <v>0</v>
      </c>
      <c r="AR25" s="6">
        <v>0</v>
      </c>
      <c r="AS25" s="6">
        <v>0</v>
      </c>
      <c r="AT25" s="6">
        <v>0</v>
      </c>
      <c r="AU25" s="6">
        <f>IF(Table3[[#This Row],[ShankDiameter]]&gt;0.5,0,2)</f>
        <v>2</v>
      </c>
      <c r="AV25" s="6">
        <v>0</v>
      </c>
      <c r="AW25" s="6">
        <v>0</v>
      </c>
      <c r="AX25" s="6">
        <v>2</v>
      </c>
      <c r="AY25" s="6">
        <f>IF(Table3[[#This Row],[ShankDiameter]]=0.225,2,IF(Table3[[#This Row],[ShankDiameter]]=0.25,2,IF(Table3[[#This Row],[ShankDiameter]]=0.2875,2,0)))</f>
        <v>0</v>
      </c>
      <c r="AZ25" s="6">
        <v>0</v>
      </c>
      <c r="BA25" s="6">
        <v>0</v>
      </c>
      <c r="BB25" s="6">
        <v>0</v>
      </c>
      <c r="BC25" s="6">
        <v>0</v>
      </c>
      <c r="BD25" s="6">
        <v>0</v>
      </c>
      <c r="BE25" s="6">
        <v>0</v>
      </c>
      <c r="BF25" s="6">
        <v>0</v>
      </c>
      <c r="BG25" s="6">
        <v>0</v>
      </c>
      <c r="BH25" s="6">
        <v>0</v>
      </c>
      <c r="BI25" s="6">
        <f>IF(Table3[[#This Row],[Type]]="EM",IF((Table3[[#This Row],[Diameter]]/2)-Table3[[#This Row],[CornerRadius]]-0.012&gt;0,(Table3[[#This Row],[Diameter]]/2)-Table3[[#This Row],[CornerRadius]]-0.012,0),)</f>
        <v>0</v>
      </c>
      <c r="BK25" s="6" t="str">
        <f>IF(Table3[[#This Row],[ShoulderLength]]="","",IF(Table3[[#This Row],[ShoulderLength]]&lt;Table3[[#This Row],[LOC]],"FIX",""))</f>
        <v/>
      </c>
    </row>
    <row r="26" spans="1:63" x14ac:dyDescent="0.25">
      <c r="A26" s="7">
        <f>IF(Table3[[#This Row],[SoflexRule]]="",1,IF(Table3[[#This Row],[MinOHL]]="",1,IF(Table3[[#This Row],[Type]]="CT",1,IF(Table3[[#This Row],[I]]=1,0,1))))</f>
        <v>1</v>
      </c>
      <c r="B26" s="6" t="s">
        <v>59</v>
      </c>
      <c r="C26" s="6" t="s">
        <v>59</v>
      </c>
      <c r="E26" s="6">
        <v>25</v>
      </c>
      <c r="F26" s="8" t="s">
        <v>60</v>
      </c>
      <c r="H26" s="10" t="s">
        <v>59</v>
      </c>
      <c r="I26" s="11" t="s">
        <v>101</v>
      </c>
      <c r="J26" s="12" t="s">
        <v>102</v>
      </c>
      <c r="K26" s="11" t="str">
        <f>CONCATENATE(Table3[[#This Row],[Type]]," "&amp;TEXT(Table3[[#This Row],[Diameter]],".0000")&amp;""," "&amp;Table3[[#This Row],[NumFlutes]]&amp;"FL")</f>
        <v>BA .1875 2FL</v>
      </c>
      <c r="M26" s="13">
        <v>0.1875</v>
      </c>
      <c r="N26" s="13">
        <v>0.1875</v>
      </c>
      <c r="O26" s="6">
        <v>0.1875</v>
      </c>
      <c r="P26" s="6">
        <v>0.72</v>
      </c>
      <c r="R26" s="14">
        <f>IF(Table3[[#This Row],[ShoulderLenEnd]]="",0,90-(DEGREES(ATAN((Q26-P26)/((N26-O26)/2)))))</f>
        <v>0</v>
      </c>
      <c r="S26" s="15">
        <v>0.92</v>
      </c>
      <c r="T26" s="6">
        <v>2</v>
      </c>
      <c r="U26" s="6">
        <v>2</v>
      </c>
      <c r="V26" s="6">
        <v>0.625</v>
      </c>
      <c r="AA26" s="13" t="str">
        <f t="shared" si="0"/>
        <v/>
      </c>
      <c r="AE26" s="6" t="s">
        <v>44</v>
      </c>
      <c r="AF26" s="6" t="s">
        <v>62</v>
      </c>
      <c r="AG26" s="6" t="s">
        <v>90</v>
      </c>
      <c r="AI26" s="6">
        <v>1</v>
      </c>
      <c r="AJ26" s="6">
        <v>0</v>
      </c>
      <c r="AK26" s="6">
        <v>1</v>
      </c>
      <c r="AL26" s="6">
        <v>1</v>
      </c>
      <c r="AM26" s="6">
        <v>1</v>
      </c>
      <c r="AN26" s="6">
        <v>1</v>
      </c>
      <c r="AO26" s="6">
        <v>1</v>
      </c>
      <c r="AQ26" s="6">
        <v>0</v>
      </c>
      <c r="AR26" s="6">
        <v>0</v>
      </c>
      <c r="AS26" s="6">
        <v>0</v>
      </c>
      <c r="AT26" s="6">
        <v>0</v>
      </c>
      <c r="AU26" s="6">
        <f>IF(Table3[[#This Row],[ShankDiameter]]&gt;0.5,0,2)</f>
        <v>2</v>
      </c>
      <c r="AV26" s="6">
        <v>0</v>
      </c>
      <c r="AW26" s="6">
        <v>0</v>
      </c>
      <c r="AX26" s="6">
        <v>2</v>
      </c>
      <c r="AY26" s="6">
        <f>IF(Table3[[#This Row],[ShankDiameter]]=0.225,2,IF(Table3[[#This Row],[ShankDiameter]]=0.25,2,IF(Table3[[#This Row],[ShankDiameter]]=0.2875,2,0)))</f>
        <v>0</v>
      </c>
      <c r="AZ26" s="6">
        <v>0</v>
      </c>
      <c r="BA26" s="6">
        <v>0</v>
      </c>
      <c r="BB26" s="6">
        <v>0</v>
      </c>
      <c r="BC26" s="6">
        <v>0</v>
      </c>
      <c r="BD26" s="6">
        <v>0</v>
      </c>
      <c r="BE26" s="6">
        <v>0</v>
      </c>
      <c r="BF26" s="6">
        <v>0</v>
      </c>
      <c r="BG26" s="6">
        <v>0</v>
      </c>
      <c r="BH26" s="6">
        <v>0</v>
      </c>
      <c r="BI26" s="6">
        <f>IF(Table3[[#This Row],[Type]]="EM",IF((Table3[[#This Row],[Diameter]]/2)-Table3[[#This Row],[CornerRadius]]-0.012&gt;0,(Table3[[#This Row],[Diameter]]/2)-Table3[[#This Row],[CornerRadius]]-0.012,0),)</f>
        <v>0</v>
      </c>
      <c r="BK26" s="6" t="str">
        <f>IF(Table3[[#This Row],[ShoulderLength]]="","",IF(Table3[[#This Row],[ShoulderLength]]&lt;Table3[[#This Row],[LOC]],"FIX",""))</f>
        <v/>
      </c>
    </row>
    <row r="27" spans="1:63" x14ac:dyDescent="0.25">
      <c r="A27" s="7">
        <f>IF(Table3[[#This Row],[SoflexRule]]="",1,IF(Table3[[#This Row],[MinOHL]]="",1,IF(Table3[[#This Row],[Type]]="CT",1,IF(Table3[[#This Row],[I]]=1,0,1))))</f>
        <v>1</v>
      </c>
      <c r="B27" s="6" t="s">
        <v>59</v>
      </c>
      <c r="C27" s="6" t="s">
        <v>59</v>
      </c>
      <c r="D27" s="31"/>
      <c r="E27" s="6">
        <v>26</v>
      </c>
      <c r="F27" s="8" t="s">
        <v>60</v>
      </c>
      <c r="H27" s="10" t="s">
        <v>59</v>
      </c>
      <c r="I27" s="11" t="s">
        <v>103</v>
      </c>
      <c r="J27" s="12" t="s">
        <v>104</v>
      </c>
      <c r="K27" s="11" t="str">
        <f>CONCATENATE(Table3[[#This Row],[Type]]," "&amp;TEXT(Table3[[#This Row],[Diameter]],".0000")&amp;""," "&amp;Table3[[#This Row],[NumFlutes]]&amp;"FL")</f>
        <v>BA .1250 2FL</v>
      </c>
      <c r="M27" s="13">
        <v>0.125</v>
      </c>
      <c r="N27" s="13">
        <v>0.25</v>
      </c>
      <c r="O27" s="6">
        <v>0.125</v>
      </c>
      <c r="P27" s="6">
        <v>0.98</v>
      </c>
      <c r="Q27" s="6">
        <v>1.08</v>
      </c>
      <c r="R27" s="14">
        <f>IF(Table3[[#This Row],[ShoulderLenEnd]]="",0,90-(DEGREES(ATAN((Q27-P27)/((N27-O27)/2)))))</f>
        <v>32.005383208083472</v>
      </c>
      <c r="S27" s="15">
        <v>1.08</v>
      </c>
      <c r="T27" s="6">
        <v>2</v>
      </c>
      <c r="U27" s="6">
        <v>2.5</v>
      </c>
      <c r="V27" s="6">
        <v>0.1</v>
      </c>
      <c r="AA27" s="13" t="str">
        <f t="shared" si="0"/>
        <v/>
      </c>
      <c r="AE27" s="6" t="s">
        <v>44</v>
      </c>
      <c r="AF27" s="6" t="s">
        <v>73</v>
      </c>
      <c r="AG27" s="6" t="s">
        <v>66</v>
      </c>
      <c r="AI27" s="6">
        <v>0</v>
      </c>
      <c r="AJ27" s="6">
        <v>1</v>
      </c>
      <c r="AK27" s="6">
        <v>0</v>
      </c>
      <c r="AL27" s="6">
        <v>0</v>
      </c>
      <c r="AM27" s="6">
        <v>0</v>
      </c>
      <c r="AN27" s="6">
        <v>0</v>
      </c>
      <c r="AO27" s="6">
        <v>1</v>
      </c>
      <c r="AQ27" s="6">
        <v>0</v>
      </c>
      <c r="AR27" s="6">
        <v>0</v>
      </c>
      <c r="AS27" s="6">
        <v>0</v>
      </c>
      <c r="AT27" s="6">
        <v>0</v>
      </c>
      <c r="AU27" s="6">
        <f>IF(Table3[[#This Row],[ShankDiameter]]&gt;0.5,0,2)</f>
        <v>2</v>
      </c>
      <c r="AV27" s="6">
        <v>0</v>
      </c>
      <c r="AW27" s="6">
        <v>0</v>
      </c>
      <c r="AX27" s="6">
        <v>2</v>
      </c>
      <c r="AY27" s="6">
        <f>IF(Table3[[#This Row],[ShankDiameter]]=0.225,2,IF(Table3[[#This Row],[ShankDiameter]]=0.25,2,IF(Table3[[#This Row],[ShankDiameter]]=0.2875,2,0)))</f>
        <v>2</v>
      </c>
      <c r="AZ27" s="6">
        <v>0</v>
      </c>
      <c r="BA27" s="6">
        <v>0</v>
      </c>
      <c r="BB27" s="6">
        <v>0</v>
      </c>
      <c r="BC27" s="6">
        <v>0</v>
      </c>
      <c r="BD27" s="6">
        <v>0</v>
      </c>
      <c r="BE27" s="6">
        <v>0</v>
      </c>
      <c r="BF27" s="6">
        <v>0</v>
      </c>
      <c r="BG27" s="6">
        <v>0</v>
      </c>
      <c r="BH27" s="6">
        <v>0</v>
      </c>
      <c r="BI27" s="6">
        <f>IF(Table3[[#This Row],[Type]]="EM",IF((Table3[[#This Row],[Diameter]]/2)-Table3[[#This Row],[CornerRadius]]-0.012&gt;0,(Table3[[#This Row],[Diameter]]/2)-Table3[[#This Row],[CornerRadius]]-0.012,0),)</f>
        <v>0</v>
      </c>
      <c r="BK27" s="6" t="str">
        <f>IF(Table3[[#This Row],[ShoulderLength]]="","",IF(Table3[[#This Row],[ShoulderLength]]&lt;Table3[[#This Row],[LOC]],"FIX",""))</f>
        <v/>
      </c>
    </row>
    <row r="28" spans="1:63" x14ac:dyDescent="0.25">
      <c r="A28" s="7">
        <f>IF(Table3[[#This Row],[SoflexRule]]="",1,IF(Table3[[#This Row],[MinOHL]]="",1,IF(Table3[[#This Row],[Type]]="CT",1,IF(Table3[[#This Row],[I]]=1,0,1))))</f>
        <v>1</v>
      </c>
      <c r="B28" s="6" t="s">
        <v>59</v>
      </c>
      <c r="C28" s="6" t="s">
        <v>59</v>
      </c>
      <c r="E28" s="6">
        <v>27</v>
      </c>
      <c r="F28" s="8" t="s">
        <v>60</v>
      </c>
      <c r="G28" s="9" t="s">
        <v>74</v>
      </c>
      <c r="H28" s="10" t="s">
        <v>59</v>
      </c>
      <c r="I28" s="11" t="s">
        <v>105</v>
      </c>
      <c r="J28" s="12" t="s">
        <v>106</v>
      </c>
      <c r="K28" s="11" t="str">
        <f>CONCATENATE(Table3[[#This Row],[Type]]," "&amp;TEXT(Table3[[#This Row],[Diameter]],".0000")&amp;""," "&amp;Table3[[#This Row],[NumFlutes]]&amp;"FL")</f>
        <v>BA .2500 2FL</v>
      </c>
      <c r="M28" s="13">
        <v>0.25</v>
      </c>
      <c r="N28" s="13">
        <v>0.25</v>
      </c>
      <c r="O28" s="6">
        <v>0.25</v>
      </c>
      <c r="P28" s="6">
        <v>1.2</v>
      </c>
      <c r="R28" s="14">
        <f>IF(Table3[[#This Row],[ShoulderLenEnd]]="",0,90-(DEGREES(ATAN((Q28-P28)/((N28-O28)/2)))))</f>
        <v>0</v>
      </c>
      <c r="S28" s="15">
        <v>1.2</v>
      </c>
      <c r="T28" s="6">
        <v>2</v>
      </c>
      <c r="U28" s="6">
        <v>2.5</v>
      </c>
      <c r="V28" s="6">
        <v>0.75</v>
      </c>
      <c r="AA28" s="13" t="str">
        <f t="shared" si="0"/>
        <v/>
      </c>
      <c r="AE28" s="6" t="s">
        <v>44</v>
      </c>
      <c r="AF28" s="6" t="s">
        <v>62</v>
      </c>
      <c r="AG28" s="6" t="s">
        <v>90</v>
      </c>
      <c r="AI28" s="6">
        <v>1</v>
      </c>
      <c r="AJ28" s="6">
        <v>0</v>
      </c>
      <c r="AK28" s="6">
        <v>1</v>
      </c>
      <c r="AL28" s="6">
        <v>1</v>
      </c>
      <c r="AM28" s="6">
        <v>1</v>
      </c>
      <c r="AN28" s="6">
        <v>1</v>
      </c>
      <c r="AO28" s="6">
        <v>1</v>
      </c>
      <c r="AQ28" s="6">
        <v>0</v>
      </c>
      <c r="AR28" s="6">
        <v>0</v>
      </c>
      <c r="AS28" s="6">
        <v>0</v>
      </c>
      <c r="AT28" s="6">
        <v>0</v>
      </c>
      <c r="AU28" s="6">
        <f>IF(Table3[[#This Row],[ShankDiameter]]&gt;0.5,0,2)</f>
        <v>2</v>
      </c>
      <c r="AV28" s="6">
        <v>0</v>
      </c>
      <c r="AW28" s="6">
        <v>0</v>
      </c>
      <c r="AX28" s="6">
        <v>2</v>
      </c>
      <c r="AY28" s="6">
        <f>IF(Table3[[#This Row],[ShankDiameter]]=0.225,2,IF(Table3[[#This Row],[ShankDiameter]]=0.25,2,IF(Table3[[#This Row],[ShankDiameter]]=0.2875,2,0)))</f>
        <v>2</v>
      </c>
      <c r="AZ28" s="6">
        <v>0</v>
      </c>
      <c r="BA28" s="6">
        <v>0</v>
      </c>
      <c r="BB28" s="6">
        <v>0</v>
      </c>
      <c r="BC28" s="6">
        <v>0</v>
      </c>
      <c r="BD28" s="6">
        <v>0</v>
      </c>
      <c r="BE28" s="6">
        <v>0</v>
      </c>
      <c r="BF28" s="6">
        <v>0</v>
      </c>
      <c r="BG28" s="6">
        <v>0</v>
      </c>
      <c r="BH28" s="6">
        <v>0</v>
      </c>
      <c r="BI28" s="6">
        <f>IF(Table3[[#This Row],[Type]]="EM",IF((Table3[[#This Row],[Diameter]]/2)-Table3[[#This Row],[CornerRadius]]-0.012&gt;0,(Table3[[#This Row],[Diameter]]/2)-Table3[[#This Row],[CornerRadius]]-0.012,0),)</f>
        <v>0</v>
      </c>
      <c r="BK28" s="6" t="str">
        <f>IF(Table3[[#This Row],[ShoulderLength]]="","",IF(Table3[[#This Row],[ShoulderLength]]&lt;Table3[[#This Row],[LOC]],"FIX",""))</f>
        <v/>
      </c>
    </row>
    <row r="29" spans="1:63" x14ac:dyDescent="0.25">
      <c r="A29" s="7">
        <f>IF(Table3[[#This Row],[SoflexRule]]="",1,IF(Table3[[#This Row],[MinOHL]]="",1,IF(Table3[[#This Row],[Type]]="CT",1,IF(Table3[[#This Row],[I]]=1,0,1))))</f>
        <v>1</v>
      </c>
      <c r="B29" s="6" t="s">
        <v>59</v>
      </c>
      <c r="C29" s="6" t="s">
        <v>59</v>
      </c>
      <c r="D29" s="31"/>
      <c r="E29" s="6">
        <v>28</v>
      </c>
      <c r="H29" s="10" t="s">
        <v>59</v>
      </c>
      <c r="I29" s="11" t="s">
        <v>107</v>
      </c>
      <c r="J29" s="12" t="s">
        <v>108</v>
      </c>
      <c r="K29" s="11" t="str">
        <f>CONCATENATE(Table3[[#This Row],[Type]]," "&amp;TEXT(Table3[[#This Row],[Diameter]],".0000")&amp;""," "&amp;Table3[[#This Row],[NumFlutes]]&amp;"FL")</f>
        <v>BA .5000 2FL</v>
      </c>
      <c r="M29" s="13">
        <v>0.5</v>
      </c>
      <c r="N29" s="13">
        <v>0.5</v>
      </c>
      <c r="O29" s="6">
        <v>0.5</v>
      </c>
      <c r="P29" s="6">
        <v>0.625</v>
      </c>
      <c r="R29" s="14">
        <f>IF(Table3[[#This Row],[ShoulderLenEnd]]="",0,90-(DEGREES(ATAN((Q29-P29)/((N29-O29)/2)))))</f>
        <v>0</v>
      </c>
      <c r="T29" s="6">
        <v>2</v>
      </c>
      <c r="U29" s="6">
        <v>4</v>
      </c>
      <c r="V29" s="6">
        <v>2.125</v>
      </c>
      <c r="AA29" s="13" t="str">
        <f t="shared" si="0"/>
        <v/>
      </c>
      <c r="AE29" s="6" t="s">
        <v>44</v>
      </c>
      <c r="AF29" s="6" t="s">
        <v>62</v>
      </c>
      <c r="AG29" s="6" t="s">
        <v>109</v>
      </c>
      <c r="AI29" s="6">
        <v>1</v>
      </c>
      <c r="AJ29" s="6">
        <v>0</v>
      </c>
      <c r="AK29" s="6">
        <v>1</v>
      </c>
      <c r="AL29" s="6">
        <v>1</v>
      </c>
      <c r="AM29" s="6">
        <v>0</v>
      </c>
      <c r="AN29" s="6">
        <v>1</v>
      </c>
      <c r="AO29" s="6">
        <v>1</v>
      </c>
      <c r="AQ29" s="6">
        <v>0</v>
      </c>
      <c r="AR29" s="6">
        <v>0</v>
      </c>
      <c r="AS29" s="6">
        <v>0</v>
      </c>
      <c r="AT29" s="6">
        <v>0</v>
      </c>
      <c r="AU29" s="6">
        <f>IF(Table3[[#This Row],[ShankDiameter]]&gt;0.5,0,2)</f>
        <v>2</v>
      </c>
      <c r="AV29" s="6">
        <v>0</v>
      </c>
      <c r="AW29" s="6">
        <v>0</v>
      </c>
      <c r="AX29" s="6">
        <v>2</v>
      </c>
      <c r="AY29" s="6">
        <f>IF(Table3[[#This Row],[ShankDiameter]]=0.225,2,IF(Table3[[#This Row],[ShankDiameter]]=0.25,2,IF(Table3[[#This Row],[ShankDiameter]]=0.2875,2,0)))</f>
        <v>0</v>
      </c>
      <c r="AZ29" s="6">
        <v>0</v>
      </c>
      <c r="BA29" s="6">
        <v>0</v>
      </c>
      <c r="BB29" s="6">
        <v>0</v>
      </c>
      <c r="BC29" s="6">
        <v>0</v>
      </c>
      <c r="BD29" s="6">
        <v>0</v>
      </c>
      <c r="BE29" s="6">
        <v>0</v>
      </c>
      <c r="BF29" s="6">
        <v>0</v>
      </c>
      <c r="BG29" s="6">
        <v>0</v>
      </c>
      <c r="BH29" s="6">
        <v>0</v>
      </c>
      <c r="BI29" s="6">
        <f>IF(Table3[[#This Row],[Type]]="EM",IF((Table3[[#This Row],[Diameter]]/2)-Table3[[#This Row],[CornerRadius]]-0.012&gt;0,(Table3[[#This Row],[Diameter]]/2)-Table3[[#This Row],[CornerRadius]]-0.012,0),)</f>
        <v>0</v>
      </c>
      <c r="BK29" s="6" t="str">
        <f>IF(Table3[[#This Row],[ShoulderLength]]="","",IF(Table3[[#This Row],[ShoulderLength]]&lt;Table3[[#This Row],[LOC]],"FIX",""))</f>
        <v>FIX</v>
      </c>
    </row>
    <row r="30" spans="1:63" x14ac:dyDescent="0.25">
      <c r="A30" s="7">
        <f>IF(Table3[[#This Row],[SoflexRule]]="",1,IF(Table3[[#This Row],[MinOHL]]="",1,IF(Table3[[#This Row],[Type]]="CT",1,IF(Table3[[#This Row],[I]]=1,0,1))))</f>
        <v>1</v>
      </c>
      <c r="B30" s="6" t="s">
        <v>59</v>
      </c>
      <c r="C30" s="6" t="s">
        <v>59</v>
      </c>
      <c r="D30" s="31"/>
      <c r="E30" s="6">
        <v>29</v>
      </c>
      <c r="F30" s="8" t="s">
        <v>60</v>
      </c>
      <c r="G30" s="9" t="s">
        <v>74</v>
      </c>
      <c r="H30" s="10" t="s">
        <v>59</v>
      </c>
      <c r="I30" s="11" t="s">
        <v>110</v>
      </c>
      <c r="J30" s="12">
        <v>30364</v>
      </c>
      <c r="K30" s="11" t="str">
        <f>CONCATENATE(Table3[[#This Row],[Type]]," "&amp;TEXT(Table3[[#This Row],[Diameter]],".0000")&amp;""," "&amp;Table3[[#This Row],[NumFlutes]]&amp;"FL")</f>
        <v>BA .5000 2FL</v>
      </c>
      <c r="M30" s="13">
        <v>0.5</v>
      </c>
      <c r="N30" s="13">
        <v>0.5</v>
      </c>
      <c r="O30" s="6">
        <v>0.5</v>
      </c>
      <c r="P30" s="6">
        <v>1.6</v>
      </c>
      <c r="R30" s="14">
        <f>IF(Table3[[#This Row],[ShoulderLenEnd]]="",0,90-(DEGREES(ATAN((Q30-P30)/((N30-O30)/2)))))</f>
        <v>0</v>
      </c>
      <c r="S30" s="15">
        <v>1.6</v>
      </c>
      <c r="T30" s="6">
        <v>2</v>
      </c>
      <c r="U30" s="6">
        <v>3</v>
      </c>
      <c r="V30" s="6">
        <v>1</v>
      </c>
      <c r="AA30" s="13" t="str">
        <f t="shared" si="0"/>
        <v/>
      </c>
      <c r="AE30" s="6" t="s">
        <v>44</v>
      </c>
      <c r="AF30" s="6" t="s">
        <v>62</v>
      </c>
      <c r="AG30" s="6" t="s">
        <v>90</v>
      </c>
      <c r="AI30" s="6">
        <v>1</v>
      </c>
      <c r="AJ30" s="6">
        <v>0</v>
      </c>
      <c r="AK30" s="6">
        <v>1</v>
      </c>
      <c r="AL30" s="6">
        <v>1</v>
      </c>
      <c r="AM30" s="6">
        <v>1</v>
      </c>
      <c r="AN30" s="6">
        <v>1</v>
      </c>
      <c r="AO30" s="6">
        <v>1</v>
      </c>
      <c r="AQ30" s="6">
        <v>0</v>
      </c>
      <c r="AR30" s="6">
        <v>0</v>
      </c>
      <c r="AS30" s="6">
        <v>0</v>
      </c>
      <c r="AT30" s="6">
        <v>0</v>
      </c>
      <c r="AU30" s="6">
        <f>IF(Table3[[#This Row],[ShankDiameter]]&gt;0.5,0,2)</f>
        <v>2</v>
      </c>
      <c r="AV30" s="6">
        <v>0</v>
      </c>
      <c r="AW30" s="6">
        <v>0</v>
      </c>
      <c r="AX30" s="6">
        <v>2</v>
      </c>
      <c r="AY30" s="6">
        <f>IF(Table3[[#This Row],[ShankDiameter]]=0.225,2,IF(Table3[[#This Row],[ShankDiameter]]=0.25,2,IF(Table3[[#This Row],[ShankDiameter]]=0.2875,2,0)))</f>
        <v>0</v>
      </c>
      <c r="AZ30" s="6">
        <v>0</v>
      </c>
      <c r="BA30" s="6">
        <v>0</v>
      </c>
      <c r="BB30" s="6">
        <v>0</v>
      </c>
      <c r="BC30" s="6">
        <v>0</v>
      </c>
      <c r="BD30" s="6">
        <v>0</v>
      </c>
      <c r="BE30" s="6">
        <v>0</v>
      </c>
      <c r="BF30" s="6">
        <v>0</v>
      </c>
      <c r="BG30" s="6">
        <v>0</v>
      </c>
      <c r="BH30" s="6">
        <v>0</v>
      </c>
      <c r="BI30" s="6">
        <f>IF(Table3[[#This Row],[Type]]="EM",IF((Table3[[#This Row],[Diameter]]/2)-Table3[[#This Row],[CornerRadius]]-0.012&gt;0,(Table3[[#This Row],[Diameter]]/2)-Table3[[#This Row],[CornerRadius]]-0.012,0),)</f>
        <v>0</v>
      </c>
      <c r="BK30" s="6" t="str">
        <f>IF(Table3[[#This Row],[ShoulderLength]]="","",IF(Table3[[#This Row],[ShoulderLength]]&lt;Table3[[#This Row],[LOC]],"FIX",""))</f>
        <v/>
      </c>
    </row>
    <row r="31" spans="1:63" x14ac:dyDescent="0.25">
      <c r="A31" s="7">
        <f>IF(Table3[[#This Row],[SoflexRule]]="",1,IF(Table3[[#This Row],[MinOHL]]="",1,IF(Table3[[#This Row],[Type]]="CT",1,IF(Table3[[#This Row],[I]]=1,0,1))))</f>
        <v>1</v>
      </c>
      <c r="B31" s="6" t="s">
        <v>59</v>
      </c>
      <c r="C31" s="6" t="s">
        <v>59</v>
      </c>
      <c r="E31" s="6">
        <v>30</v>
      </c>
      <c r="H31" s="10" t="s">
        <v>59</v>
      </c>
      <c r="I31" s="11" t="s">
        <v>111</v>
      </c>
      <c r="J31" s="12" t="s">
        <v>112</v>
      </c>
      <c r="K31" s="11" t="str">
        <f>CONCATENATE(Table3[[#This Row],[Type]]," "&amp;TEXT(Table3[[#This Row],[Diameter]],".0000")&amp;""," "&amp;Table3[[#This Row],[NumFlutes]]&amp;"FL")</f>
        <v>BA .7500 2FL</v>
      </c>
      <c r="M31" s="13">
        <v>0.75</v>
      </c>
      <c r="N31" s="13">
        <v>0.75</v>
      </c>
      <c r="O31" s="6">
        <v>0.75</v>
      </c>
      <c r="P31" s="6">
        <v>1</v>
      </c>
      <c r="R31" s="14">
        <f>IF(Table3[[#This Row],[ShoulderLenEnd]]="",0,90-(DEGREES(ATAN((Q31-P31)/((N31-O31)/2)))))</f>
        <v>0</v>
      </c>
      <c r="T31" s="6">
        <v>2</v>
      </c>
      <c r="U31" s="6">
        <v>4</v>
      </c>
      <c r="V31" s="6">
        <v>1</v>
      </c>
      <c r="AA31" s="13" t="str">
        <f t="shared" si="0"/>
        <v/>
      </c>
      <c r="AE31" s="6" t="s">
        <v>44</v>
      </c>
      <c r="AF31" s="6" t="s">
        <v>62</v>
      </c>
      <c r="AG31" s="6" t="s">
        <v>109</v>
      </c>
      <c r="AI31" s="6">
        <v>1</v>
      </c>
      <c r="AJ31" s="6">
        <v>0</v>
      </c>
      <c r="AK31" s="6">
        <v>1</v>
      </c>
      <c r="AL31" s="6">
        <v>1</v>
      </c>
      <c r="AM31" s="6">
        <v>0</v>
      </c>
      <c r="AN31" s="6">
        <v>1</v>
      </c>
      <c r="AO31" s="6">
        <v>1</v>
      </c>
      <c r="AQ31" s="6">
        <v>0</v>
      </c>
      <c r="AR31" s="6">
        <v>0</v>
      </c>
      <c r="AS31" s="6">
        <v>0</v>
      </c>
      <c r="AT31" s="6">
        <v>0</v>
      </c>
      <c r="AU31" s="6">
        <f>IF(Table3[[#This Row],[ShankDiameter]]&gt;0.5,0,2)</f>
        <v>0</v>
      </c>
      <c r="AV31" s="6">
        <v>0</v>
      </c>
      <c r="AW31" s="6">
        <v>0</v>
      </c>
      <c r="AX31" s="6">
        <v>2</v>
      </c>
      <c r="AY31" s="6">
        <f>IF(Table3[[#This Row],[ShankDiameter]]=0.225,2,IF(Table3[[#This Row],[ShankDiameter]]=0.25,2,IF(Table3[[#This Row],[ShankDiameter]]=0.2875,2,0)))</f>
        <v>0</v>
      </c>
      <c r="AZ31" s="6">
        <v>0</v>
      </c>
      <c r="BA31" s="6">
        <v>0</v>
      </c>
      <c r="BB31" s="6">
        <v>0</v>
      </c>
      <c r="BC31" s="6">
        <v>0</v>
      </c>
      <c r="BD31" s="6">
        <v>0</v>
      </c>
      <c r="BE31" s="6">
        <v>0</v>
      </c>
      <c r="BF31" s="6">
        <v>0</v>
      </c>
      <c r="BG31" s="6">
        <v>0</v>
      </c>
      <c r="BH31" s="6">
        <v>0</v>
      </c>
      <c r="BI31" s="6">
        <f>IF(Table3[[#This Row],[Type]]="EM",IF((Table3[[#This Row],[Diameter]]/2)-Table3[[#This Row],[CornerRadius]]-0.012&gt;0,(Table3[[#This Row],[Diameter]]/2)-Table3[[#This Row],[CornerRadius]]-0.012,0),)</f>
        <v>0</v>
      </c>
      <c r="BK31" s="6" t="str">
        <f>IF(Table3[[#This Row],[ShoulderLength]]="","",IF(Table3[[#This Row],[ShoulderLength]]&lt;Table3[[#This Row],[LOC]],"FIX",""))</f>
        <v/>
      </c>
    </row>
    <row r="32" spans="1:63" x14ac:dyDescent="0.25">
      <c r="A32" s="7">
        <f>IF(Table3[[#This Row],[SoflexRule]]="",1,IF(Table3[[#This Row],[MinOHL]]="",1,IF(Table3[[#This Row],[Type]]="CT",1,IF(Table3[[#This Row],[I]]=1,0,1))))</f>
        <v>1</v>
      </c>
      <c r="B32" s="6" t="s">
        <v>59</v>
      </c>
      <c r="C32" s="6" t="s">
        <v>59</v>
      </c>
      <c r="D32" s="31"/>
      <c r="E32" s="6">
        <v>31</v>
      </c>
      <c r="H32" s="10" t="s">
        <v>59</v>
      </c>
      <c r="I32" s="11" t="s">
        <v>113</v>
      </c>
      <c r="J32" s="12" t="s">
        <v>114</v>
      </c>
      <c r="K32" s="11" t="str">
        <f>CONCATENATE(Table3[[#This Row],[Type]]," "&amp;TEXT(Table3[[#This Row],[Diameter]],".0000")&amp;""," "&amp;Table3[[#This Row],[NumFlutes]]&amp;"FL")</f>
        <v>BA .7500 2FL</v>
      </c>
      <c r="M32" s="13">
        <v>0.75</v>
      </c>
      <c r="N32" s="13">
        <v>0.75</v>
      </c>
      <c r="O32" s="6">
        <v>0.75</v>
      </c>
      <c r="P32" s="6">
        <v>1</v>
      </c>
      <c r="R32" s="14">
        <f>IF(Table3[[#This Row],[ShoulderLenEnd]]="",0,90-(DEGREES(ATAN((Q32-P32)/((N32-O32)/2)))))</f>
        <v>0</v>
      </c>
      <c r="T32" s="6">
        <v>2</v>
      </c>
      <c r="U32" s="6">
        <v>6</v>
      </c>
      <c r="V32" s="6">
        <v>1</v>
      </c>
      <c r="AA32" s="13" t="str">
        <f t="shared" si="0"/>
        <v/>
      </c>
      <c r="AE32" s="6" t="s">
        <v>44</v>
      </c>
      <c r="AF32" s="6" t="s">
        <v>62</v>
      </c>
      <c r="AG32" s="6" t="s">
        <v>109</v>
      </c>
      <c r="AI32" s="6">
        <v>1</v>
      </c>
      <c r="AJ32" s="6">
        <v>0</v>
      </c>
      <c r="AK32" s="6">
        <v>1</v>
      </c>
      <c r="AL32" s="6">
        <v>1</v>
      </c>
      <c r="AM32" s="6">
        <v>0</v>
      </c>
      <c r="AN32" s="6">
        <v>1</v>
      </c>
      <c r="AO32" s="6">
        <v>1</v>
      </c>
      <c r="AQ32" s="6">
        <v>0</v>
      </c>
      <c r="AR32" s="6">
        <v>0</v>
      </c>
      <c r="AS32" s="6">
        <v>0</v>
      </c>
      <c r="AT32" s="6">
        <v>0</v>
      </c>
      <c r="AU32" s="6">
        <f>IF(Table3[[#This Row],[ShankDiameter]]&gt;0.5,0,2)</f>
        <v>0</v>
      </c>
      <c r="AV32" s="6">
        <v>0</v>
      </c>
      <c r="AW32" s="6">
        <v>0</v>
      </c>
      <c r="AX32" s="6">
        <v>2</v>
      </c>
      <c r="AY32" s="6">
        <f>IF(Table3[[#This Row],[ShankDiameter]]=0.225,2,IF(Table3[[#This Row],[ShankDiameter]]=0.25,2,IF(Table3[[#This Row],[ShankDiameter]]=0.2875,2,0)))</f>
        <v>0</v>
      </c>
      <c r="AZ32" s="6">
        <v>0</v>
      </c>
      <c r="BA32" s="6">
        <v>0</v>
      </c>
      <c r="BB32" s="6">
        <v>0</v>
      </c>
      <c r="BC32" s="6">
        <v>0</v>
      </c>
      <c r="BD32" s="6">
        <v>0</v>
      </c>
      <c r="BE32" s="6">
        <v>0</v>
      </c>
      <c r="BF32" s="6">
        <v>0</v>
      </c>
      <c r="BG32" s="6">
        <v>0</v>
      </c>
      <c r="BH32" s="6">
        <v>0</v>
      </c>
      <c r="BI32" s="6">
        <f>IF(Table3[[#This Row],[Type]]="EM",IF((Table3[[#This Row],[Diameter]]/2)-Table3[[#This Row],[CornerRadius]]-0.012&gt;0,(Table3[[#This Row],[Diameter]]/2)-Table3[[#This Row],[CornerRadius]]-0.012,0),)</f>
        <v>0</v>
      </c>
      <c r="BK32" s="6" t="str">
        <f>IF(Table3[[#This Row],[ShoulderLength]]="","",IF(Table3[[#This Row],[ShoulderLength]]&lt;Table3[[#This Row],[LOC]],"FIX",""))</f>
        <v/>
      </c>
    </row>
    <row r="33" spans="1:63" x14ac:dyDescent="0.25">
      <c r="A33" s="7">
        <f>IF(Table3[[#This Row],[SoflexRule]]="",1,IF(Table3[[#This Row],[MinOHL]]="",1,IF(Table3[[#This Row],[Type]]="CT",1,IF(Table3[[#This Row],[I]]=1,0,1))))</f>
        <v>1</v>
      </c>
      <c r="B33" s="6" t="s">
        <v>59</v>
      </c>
      <c r="C33" s="6" t="s">
        <v>59</v>
      </c>
      <c r="E33" s="6">
        <v>32</v>
      </c>
      <c r="H33" s="10" t="s">
        <v>59</v>
      </c>
      <c r="I33" s="11" t="s">
        <v>115</v>
      </c>
      <c r="J33" s="12" t="s">
        <v>116</v>
      </c>
      <c r="K33" s="11" t="str">
        <f>CONCATENATE(Table3[[#This Row],[Type]]," "&amp;TEXT(Table3[[#This Row],[Diameter]],".0000")&amp;""," "&amp;Table3[[#This Row],[NumFlutes]]&amp;"FL")</f>
        <v>BA 1.0000 2FL</v>
      </c>
      <c r="M33" s="13">
        <v>1</v>
      </c>
      <c r="N33" s="13">
        <v>1</v>
      </c>
      <c r="O33" s="6">
        <v>1</v>
      </c>
      <c r="P33" s="6">
        <v>1.25</v>
      </c>
      <c r="R33" s="14">
        <f>IF(Table3[[#This Row],[ShoulderLenEnd]]="",0,90-(DEGREES(ATAN((Q33-P33)/((N33-O33)/2)))))</f>
        <v>0</v>
      </c>
      <c r="T33" s="6">
        <v>2</v>
      </c>
      <c r="U33" s="6">
        <v>5</v>
      </c>
      <c r="V33" s="6">
        <v>1.25</v>
      </c>
      <c r="AA33" s="13" t="str">
        <f t="shared" si="0"/>
        <v/>
      </c>
      <c r="AE33" s="6" t="s">
        <v>44</v>
      </c>
      <c r="AF33" s="6" t="s">
        <v>62</v>
      </c>
      <c r="AG33" s="6" t="s">
        <v>109</v>
      </c>
      <c r="AH33" s="6" t="s">
        <v>117</v>
      </c>
      <c r="AI33" s="6">
        <v>1</v>
      </c>
      <c r="AJ33" s="6">
        <v>0</v>
      </c>
      <c r="AK33" s="6">
        <v>1</v>
      </c>
      <c r="AL33" s="6">
        <v>1</v>
      </c>
      <c r="AM33" s="6">
        <v>0</v>
      </c>
      <c r="AN33" s="6">
        <v>0</v>
      </c>
      <c r="AO33" s="6">
        <v>1</v>
      </c>
      <c r="AQ33" s="6">
        <v>0</v>
      </c>
      <c r="AR33" s="6">
        <v>0</v>
      </c>
      <c r="AS33" s="6">
        <v>0</v>
      </c>
      <c r="AT33" s="6">
        <v>0</v>
      </c>
      <c r="AU33" s="6">
        <f>IF(Table3[[#This Row],[ShankDiameter]]&gt;0.5,0,2)</f>
        <v>0</v>
      </c>
      <c r="AV33" s="6">
        <v>0</v>
      </c>
      <c r="AW33" s="6">
        <v>0</v>
      </c>
      <c r="AX33" s="6">
        <v>2</v>
      </c>
      <c r="AY33" s="6">
        <f>IF(Table3[[#This Row],[ShankDiameter]]=0.225,2,IF(Table3[[#This Row],[ShankDiameter]]=0.25,2,IF(Table3[[#This Row],[ShankDiameter]]=0.2875,2,0)))</f>
        <v>0</v>
      </c>
      <c r="AZ33" s="6">
        <v>0</v>
      </c>
      <c r="BA33" s="6">
        <v>0</v>
      </c>
      <c r="BB33" s="6">
        <v>0</v>
      </c>
      <c r="BC33" s="6">
        <v>0</v>
      </c>
      <c r="BD33" s="6">
        <v>0</v>
      </c>
      <c r="BE33" s="6">
        <v>0</v>
      </c>
      <c r="BF33" s="6">
        <v>0</v>
      </c>
      <c r="BG33" s="6">
        <v>0</v>
      </c>
      <c r="BH33" s="6">
        <v>0</v>
      </c>
      <c r="BI33" s="6">
        <f>IF(Table3[[#This Row],[Type]]="EM",IF((Table3[[#This Row],[Diameter]]/2)-Table3[[#This Row],[CornerRadius]]-0.012&gt;0,(Table3[[#This Row],[Diameter]]/2)-Table3[[#This Row],[CornerRadius]]-0.012,0),)</f>
        <v>0</v>
      </c>
      <c r="BK33" s="6" t="str">
        <f>IF(Table3[[#This Row],[ShoulderLength]]="","",IF(Table3[[#This Row],[ShoulderLength]]&lt;Table3[[#This Row],[LOC]],"FIX",""))</f>
        <v/>
      </c>
    </row>
    <row r="34" spans="1:63" x14ac:dyDescent="0.25">
      <c r="A34" s="7">
        <f>IF(Table3[[#This Row],[SoflexRule]]="",1,IF(Table3[[#This Row],[MinOHL]]="",1,IF(Table3[[#This Row],[Type]]="CT",1,IF(Table3[[#This Row],[I]]=1,0,1))))</f>
        <v>1</v>
      </c>
      <c r="B34" s="6" t="s">
        <v>120</v>
      </c>
      <c r="C34" s="6" t="s">
        <v>120</v>
      </c>
      <c r="E34" s="6">
        <v>33</v>
      </c>
      <c r="F34" s="8" t="s">
        <v>60</v>
      </c>
      <c r="H34" s="10" t="s">
        <v>120</v>
      </c>
      <c r="I34" s="11" t="s">
        <v>121</v>
      </c>
      <c r="J34" s="12" t="s">
        <v>122</v>
      </c>
      <c r="K34" s="11" t="str">
        <f>CONCATENATE(Table3[[#This Row],[Type]]," "&amp;TEXT(Table3[[#This Row],[Diameter]],".0000")&amp;""," "&amp;Table3[[#This Row],[NumFlutes]]&amp;"FL")</f>
        <v>BU .1094 3FL</v>
      </c>
      <c r="M34" s="13">
        <v>0.1094</v>
      </c>
      <c r="N34" s="13">
        <v>0.125</v>
      </c>
      <c r="O34" s="6">
        <v>0.1094</v>
      </c>
      <c r="P34" s="6">
        <v>0.41099999999999998</v>
      </c>
      <c r="Q34" s="6">
        <v>0.52</v>
      </c>
      <c r="R34" s="14">
        <f>IF(Table3[[#This Row],[ShoulderLenEnd]]="",0,90-(DEGREES(ATAN((Q34-P34)/((N34-O34)/2)))))</f>
        <v>4.0930878686681069</v>
      </c>
      <c r="S34" s="15">
        <v>0.55000000000000004</v>
      </c>
      <c r="T34" s="6">
        <v>3</v>
      </c>
      <c r="U34" s="6">
        <v>1.5</v>
      </c>
      <c r="V34" s="6">
        <v>0.375</v>
      </c>
      <c r="W34" s="6">
        <v>0.02</v>
      </c>
      <c r="AA34" s="13" t="str">
        <f t="shared" si="0"/>
        <v/>
      </c>
      <c r="AE34" s="6" t="s">
        <v>44</v>
      </c>
      <c r="AF34" s="6" t="s">
        <v>123</v>
      </c>
      <c r="AG34" s="6" t="s">
        <v>124</v>
      </c>
      <c r="AI34" s="6">
        <v>0</v>
      </c>
      <c r="AJ34" s="6">
        <v>1</v>
      </c>
      <c r="AK34" s="6">
        <v>0</v>
      </c>
      <c r="AL34" s="6">
        <v>0</v>
      </c>
      <c r="AM34" s="6">
        <v>0</v>
      </c>
      <c r="AN34" s="6">
        <v>1</v>
      </c>
      <c r="AO34" s="6">
        <v>0</v>
      </c>
      <c r="AQ34" s="6">
        <v>0</v>
      </c>
      <c r="AR34" s="6">
        <v>0</v>
      </c>
      <c r="AS34" s="6">
        <v>0</v>
      </c>
      <c r="AT34" s="6">
        <v>0</v>
      </c>
      <c r="AU34" s="6">
        <f>IF(Table3[[#This Row],[ShankDiameter]]&gt;0.5,0,2)</f>
        <v>2</v>
      </c>
      <c r="AV34" s="6">
        <v>0</v>
      </c>
      <c r="AW34" s="6">
        <v>0</v>
      </c>
      <c r="AX34" s="6">
        <v>2</v>
      </c>
      <c r="AY34" s="6">
        <f>IF(Table3[[#This Row],[ShankDiameter]]=0.225,2,IF(Table3[[#This Row],[ShankDiameter]]=0.25,2,IF(Table3[[#This Row],[ShankDiameter]]=0.2875,2,0)))</f>
        <v>0</v>
      </c>
      <c r="AZ34" s="6">
        <v>0</v>
      </c>
      <c r="BA34" s="6">
        <v>0</v>
      </c>
      <c r="BB34" s="6">
        <v>0</v>
      </c>
      <c r="BC34" s="6">
        <v>0</v>
      </c>
      <c r="BD34" s="6">
        <v>0</v>
      </c>
      <c r="BE34" s="6">
        <v>0</v>
      </c>
      <c r="BF34" s="6">
        <v>0</v>
      </c>
      <c r="BG34" s="6">
        <v>0</v>
      </c>
      <c r="BH34" s="6">
        <v>0</v>
      </c>
      <c r="BI34" s="6">
        <f>IF(Table3[[#This Row],[Type]]="EM",IF((Table3[[#This Row],[Diameter]]/2)-Table3[[#This Row],[CornerRadius]]-0.012&gt;0,(Table3[[#This Row],[Diameter]]/2)-Table3[[#This Row],[CornerRadius]]-0.012,0),)</f>
        <v>0</v>
      </c>
      <c r="BK34" s="6" t="str">
        <f>IF(Table3[[#This Row],[ShoulderLength]]="","",IF(Table3[[#This Row],[ShoulderLength]]&lt;Table3[[#This Row],[LOC]],"FIX",""))</f>
        <v/>
      </c>
    </row>
    <row r="35" spans="1:63" x14ac:dyDescent="0.25">
      <c r="A35" s="7">
        <f>IF(Table3[[#This Row],[SoflexRule]]="",1,IF(Table3[[#This Row],[MinOHL]]="",1,IF(Table3[[#This Row],[Type]]="CT",1,IF(Table3[[#This Row],[I]]=1,0,1))))</f>
        <v>1</v>
      </c>
      <c r="B35" s="6" t="s">
        <v>120</v>
      </c>
      <c r="C35" s="6" t="s">
        <v>120</v>
      </c>
      <c r="E35" s="6">
        <v>34</v>
      </c>
      <c r="G35" s="9" t="s">
        <v>74</v>
      </c>
      <c r="H35" s="10" t="s">
        <v>120</v>
      </c>
      <c r="I35" s="11" t="s">
        <v>125</v>
      </c>
      <c r="J35" s="12">
        <v>81648</v>
      </c>
      <c r="K35" s="11" t="str">
        <f>CONCATENATE(Table3[[#This Row],[Type]]," "&amp;TEXT(Table3[[#This Row],[Diameter]],".0000")&amp;""," "&amp;Table3[[#This Row],[NumFlutes]]&amp;"FL")</f>
        <v>BU .1250 4FL</v>
      </c>
      <c r="M35" s="13">
        <v>0.125</v>
      </c>
      <c r="N35" s="13">
        <v>0.125</v>
      </c>
      <c r="O35" s="6">
        <v>0.125</v>
      </c>
      <c r="P35" s="6">
        <v>0.55000000000000004</v>
      </c>
      <c r="R35" s="14">
        <f>IF(Table3[[#This Row],[ShoulderLenEnd]]="",0,90-(DEGREES(ATAN((Q35-P35)/((N35-O35)/2)))))</f>
        <v>0</v>
      </c>
      <c r="S35" s="15">
        <v>0.55000000000000004</v>
      </c>
      <c r="T35" s="6">
        <v>4</v>
      </c>
      <c r="U35" s="6">
        <v>2</v>
      </c>
      <c r="V35" s="6">
        <v>0.375</v>
      </c>
      <c r="W35" s="6">
        <v>0.01</v>
      </c>
      <c r="AA35" s="13" t="str">
        <f t="shared" si="0"/>
        <v/>
      </c>
      <c r="AE35" s="6" t="s">
        <v>44</v>
      </c>
      <c r="AF35" s="6" t="s">
        <v>126</v>
      </c>
      <c r="AG35" s="6" t="s">
        <v>127</v>
      </c>
      <c r="AI35" s="6">
        <v>0</v>
      </c>
      <c r="AJ35" s="6">
        <v>1</v>
      </c>
      <c r="AK35" s="6">
        <v>0</v>
      </c>
      <c r="AL35" s="6">
        <v>0</v>
      </c>
      <c r="AM35" s="6">
        <v>0</v>
      </c>
      <c r="AN35" s="6">
        <v>1</v>
      </c>
      <c r="AO35" s="6">
        <v>1</v>
      </c>
      <c r="AQ35" s="6">
        <v>0</v>
      </c>
      <c r="AR35" s="6">
        <v>0</v>
      </c>
      <c r="AS35" s="6">
        <v>0</v>
      </c>
      <c r="AT35" s="6">
        <v>0</v>
      </c>
      <c r="AU35" s="6">
        <f>IF(Table3[[#This Row],[ShankDiameter]]&gt;0.5,0,2)</f>
        <v>2</v>
      </c>
      <c r="AV35" s="6">
        <v>0</v>
      </c>
      <c r="AW35" s="6">
        <v>0</v>
      </c>
      <c r="AX35" s="6">
        <v>2</v>
      </c>
      <c r="AY35" s="6">
        <f>IF(Table3[[#This Row],[ShankDiameter]]=0.225,2,IF(Table3[[#This Row],[ShankDiameter]]=0.25,2,IF(Table3[[#This Row],[ShankDiameter]]=0.2875,2,0)))</f>
        <v>0</v>
      </c>
      <c r="AZ35" s="6">
        <v>0</v>
      </c>
      <c r="BA35" s="6">
        <v>0</v>
      </c>
      <c r="BB35" s="6">
        <v>0</v>
      </c>
      <c r="BC35" s="6">
        <v>0</v>
      </c>
      <c r="BD35" s="6">
        <v>0</v>
      </c>
      <c r="BE35" s="6">
        <v>0</v>
      </c>
      <c r="BF35" s="6">
        <v>0</v>
      </c>
      <c r="BG35" s="6">
        <v>0</v>
      </c>
      <c r="BH35" s="6">
        <v>0</v>
      </c>
      <c r="BI35" s="6">
        <f>IF(Table3[[#This Row],[Type]]="EM",IF((Table3[[#This Row],[Diameter]]/2)-Table3[[#This Row],[CornerRadius]]-0.012&gt;0,(Table3[[#This Row],[Diameter]]/2)-Table3[[#This Row],[CornerRadius]]-0.012,0),)</f>
        <v>0</v>
      </c>
      <c r="BK35" s="6" t="str">
        <f>IF(Table3[[#This Row],[ShoulderLength]]="","",IF(Table3[[#This Row],[ShoulderLength]]&lt;Table3[[#This Row],[LOC]],"FIX",""))</f>
        <v/>
      </c>
    </row>
    <row r="36" spans="1:63" x14ac:dyDescent="0.25">
      <c r="A36" s="7">
        <f>IF(Table3[[#This Row],[SoflexRule]]="",1,IF(Table3[[#This Row],[MinOHL]]="",1,IF(Table3[[#This Row],[Type]]="CT",1,IF(Table3[[#This Row],[I]]=1,0,1))))</f>
        <v>1</v>
      </c>
      <c r="B36" s="6" t="s">
        <v>120</v>
      </c>
      <c r="C36" s="6" t="s">
        <v>120</v>
      </c>
      <c r="E36" s="6">
        <v>35</v>
      </c>
      <c r="F36" s="8" t="s">
        <v>60</v>
      </c>
      <c r="H36" s="10" t="s">
        <v>120</v>
      </c>
      <c r="I36" s="11" t="s">
        <v>128</v>
      </c>
      <c r="J36" s="12" t="s">
        <v>129</v>
      </c>
      <c r="K36" s="11" t="str">
        <f>CONCATENATE(Table3[[#This Row],[Type]]," "&amp;TEXT(Table3[[#This Row],[Diameter]],".0000")&amp;""," "&amp;Table3[[#This Row],[NumFlutes]]&amp;"FL")</f>
        <v>BU .1406 4FL</v>
      </c>
      <c r="M36" s="13">
        <v>0.1406</v>
      </c>
      <c r="N36" s="13">
        <v>0.1875</v>
      </c>
      <c r="O36" s="6">
        <v>0.1406</v>
      </c>
      <c r="P36" s="6">
        <v>0.78400000000000003</v>
      </c>
      <c r="Q36" s="6">
        <v>0.96299999999999997</v>
      </c>
      <c r="R36" s="14">
        <f>IF(Table3[[#This Row],[ShoulderLenEnd]]="",0,90-(DEGREES(ATAN((Q36-P36)/((N36-O36)/2)))))</f>
        <v>7.4635631690231179</v>
      </c>
      <c r="S36" s="15">
        <v>1</v>
      </c>
      <c r="T36" s="6">
        <v>4</v>
      </c>
      <c r="U36" s="6">
        <v>3</v>
      </c>
      <c r="V36" s="6">
        <v>0.75</v>
      </c>
      <c r="W36" s="6">
        <v>1.4999999999999999E-2</v>
      </c>
      <c r="AA36" s="13" t="str">
        <f t="shared" si="0"/>
        <v/>
      </c>
      <c r="AE36" s="6" t="s">
        <v>44</v>
      </c>
      <c r="AF36" s="6" t="s">
        <v>73</v>
      </c>
      <c r="AG36" s="6" t="s">
        <v>66</v>
      </c>
      <c r="AI36" s="6">
        <v>0</v>
      </c>
      <c r="AJ36" s="6">
        <v>1</v>
      </c>
      <c r="AK36" s="6">
        <v>0</v>
      </c>
      <c r="AL36" s="6">
        <v>0</v>
      </c>
      <c r="AM36" s="6">
        <v>0</v>
      </c>
      <c r="AN36" s="6">
        <v>1</v>
      </c>
      <c r="AO36" s="6">
        <v>0</v>
      </c>
      <c r="AQ36" s="6">
        <v>0</v>
      </c>
      <c r="AR36" s="6">
        <v>0</v>
      </c>
      <c r="AS36" s="6">
        <v>0</v>
      </c>
      <c r="AT36" s="6">
        <v>0</v>
      </c>
      <c r="AU36" s="6">
        <f>IF(Table3[[#This Row],[ShankDiameter]]&gt;0.5,0,2)</f>
        <v>2</v>
      </c>
      <c r="AV36" s="6">
        <v>0</v>
      </c>
      <c r="AW36" s="6">
        <v>0</v>
      </c>
      <c r="AX36" s="6">
        <v>2</v>
      </c>
      <c r="AY36" s="6">
        <f>IF(Table3[[#This Row],[ShankDiameter]]=0.225,2,IF(Table3[[#This Row],[ShankDiameter]]=0.25,2,IF(Table3[[#This Row],[ShankDiameter]]=0.2875,2,0)))</f>
        <v>0</v>
      </c>
      <c r="AZ36" s="6">
        <v>0</v>
      </c>
      <c r="BA36" s="6">
        <v>0</v>
      </c>
      <c r="BB36" s="6">
        <v>0</v>
      </c>
      <c r="BC36" s="6">
        <v>0</v>
      </c>
      <c r="BD36" s="6">
        <v>0</v>
      </c>
      <c r="BE36" s="6">
        <v>0</v>
      </c>
      <c r="BF36" s="6">
        <v>0</v>
      </c>
      <c r="BG36" s="6">
        <v>0</v>
      </c>
      <c r="BH36" s="6">
        <v>0</v>
      </c>
      <c r="BI36" s="6">
        <f>IF(Table3[[#This Row],[Type]]="EM",IF((Table3[[#This Row],[Diameter]]/2)-Table3[[#This Row],[CornerRadius]]-0.012&gt;0,(Table3[[#This Row],[Diameter]]/2)-Table3[[#This Row],[CornerRadius]]-0.012,0),)</f>
        <v>0</v>
      </c>
      <c r="BK36" s="6" t="str">
        <f>IF(Table3[[#This Row],[ShoulderLength]]="","",IF(Table3[[#This Row],[ShoulderLength]]&lt;Table3[[#This Row],[LOC]],"FIX",""))</f>
        <v/>
      </c>
    </row>
    <row r="37" spans="1:63" x14ac:dyDescent="0.25">
      <c r="A37" s="7">
        <f>IF(Table3[[#This Row],[SoflexRule]]="",1,IF(Table3[[#This Row],[MinOHL]]="",1,IF(Table3[[#This Row],[Type]]="CT",1,IF(Table3[[#This Row],[I]]=1,0,1))))</f>
        <v>1</v>
      </c>
      <c r="B37" s="6" t="s">
        <v>120</v>
      </c>
      <c r="C37" s="6" t="s">
        <v>120</v>
      </c>
      <c r="E37" s="6">
        <v>36</v>
      </c>
      <c r="F37" s="8" t="s">
        <v>60</v>
      </c>
      <c r="H37" s="10" t="s">
        <v>120</v>
      </c>
      <c r="I37" s="11" t="s">
        <v>130</v>
      </c>
      <c r="J37" s="12" t="s">
        <v>131</v>
      </c>
      <c r="K37" s="11" t="str">
        <f>CONCATENATE(Table3[[#This Row],[Type]]," "&amp;TEXT(Table3[[#This Row],[Diameter]],".0000")&amp;""," "&amp;Table3[[#This Row],[NumFlutes]]&amp;"FL")</f>
        <v>BU .1875 3FL</v>
      </c>
      <c r="M37" s="13">
        <v>0.1875</v>
      </c>
      <c r="N37" s="13">
        <v>0.1875</v>
      </c>
      <c r="O37" s="6">
        <v>0.1875</v>
      </c>
      <c r="P37" s="6">
        <v>0.7</v>
      </c>
      <c r="R37" s="14">
        <f>IF(Table3[[#This Row],[ShoulderLenEnd]]="",0,90-(DEGREES(ATAN((Q37-P37)/((N37-O37)/2)))))</f>
        <v>0</v>
      </c>
      <c r="S37" s="15">
        <v>0.74</v>
      </c>
      <c r="T37" s="6">
        <v>3</v>
      </c>
      <c r="U37" s="6">
        <v>2</v>
      </c>
      <c r="V37" s="6">
        <v>0.5625</v>
      </c>
      <c r="W37" s="6">
        <v>0.01</v>
      </c>
      <c r="AA37" s="13" t="str">
        <f t="shared" si="0"/>
        <v/>
      </c>
      <c r="AE37" s="6" t="s">
        <v>44</v>
      </c>
      <c r="AF37" s="6" t="s">
        <v>119</v>
      </c>
      <c r="AG37" s="6" t="s">
        <v>132</v>
      </c>
      <c r="AI37" s="6">
        <v>0</v>
      </c>
      <c r="AJ37" s="6">
        <v>1</v>
      </c>
      <c r="AK37" s="6">
        <v>0</v>
      </c>
      <c r="AL37" s="6">
        <v>0</v>
      </c>
      <c r="AM37" s="6">
        <v>0</v>
      </c>
      <c r="AN37" s="6">
        <v>1</v>
      </c>
      <c r="AO37" s="6">
        <v>1</v>
      </c>
      <c r="AQ37" s="6">
        <v>0</v>
      </c>
      <c r="AR37" s="6">
        <v>0</v>
      </c>
      <c r="AS37" s="6">
        <v>0</v>
      </c>
      <c r="AT37" s="6">
        <v>0</v>
      </c>
      <c r="AU37" s="6">
        <f>IF(Table3[[#This Row],[ShankDiameter]]&gt;0.5,0,2)</f>
        <v>2</v>
      </c>
      <c r="AV37" s="6">
        <v>0</v>
      </c>
      <c r="AW37" s="6">
        <v>0</v>
      </c>
      <c r="AX37" s="6">
        <v>2</v>
      </c>
      <c r="AY37" s="6">
        <f>IF(Table3[[#This Row],[ShankDiameter]]=0.225,2,IF(Table3[[#This Row],[ShankDiameter]]=0.25,2,IF(Table3[[#This Row],[ShankDiameter]]=0.2875,2,0)))</f>
        <v>0</v>
      </c>
      <c r="AZ37" s="6">
        <v>0</v>
      </c>
      <c r="BA37" s="6">
        <v>0</v>
      </c>
      <c r="BB37" s="6">
        <v>0</v>
      </c>
      <c r="BC37" s="6">
        <v>0</v>
      </c>
      <c r="BD37" s="6">
        <v>0</v>
      </c>
      <c r="BE37" s="6">
        <v>0</v>
      </c>
      <c r="BF37" s="6">
        <v>0</v>
      </c>
      <c r="BG37" s="6">
        <v>0</v>
      </c>
      <c r="BH37" s="6">
        <v>0</v>
      </c>
      <c r="BI37" s="6">
        <f>IF(Table3[[#This Row],[Type]]="EM",IF((Table3[[#This Row],[Diameter]]/2)-Table3[[#This Row],[CornerRadius]]-0.012&gt;0,(Table3[[#This Row],[Diameter]]/2)-Table3[[#This Row],[CornerRadius]]-0.012,0),)</f>
        <v>0</v>
      </c>
      <c r="BK37" s="6" t="str">
        <f>IF(Table3[[#This Row],[ShoulderLength]]="","",IF(Table3[[#This Row],[ShoulderLength]]&lt;Table3[[#This Row],[LOC]],"FIX",""))</f>
        <v/>
      </c>
    </row>
    <row r="38" spans="1:63" x14ac:dyDescent="0.25">
      <c r="A38" s="7">
        <f>IF(Table3[[#This Row],[SoflexRule]]="",1,IF(Table3[[#This Row],[MinOHL]]="",1,IF(Table3[[#This Row],[Type]]="CT",1,IF(Table3[[#This Row],[I]]=1,0,1))))</f>
        <v>1</v>
      </c>
      <c r="B38" s="6" t="s">
        <v>120</v>
      </c>
      <c r="C38" s="6" t="s">
        <v>120</v>
      </c>
      <c r="E38" s="6">
        <v>37</v>
      </c>
      <c r="G38" s="9" t="s">
        <v>74</v>
      </c>
      <c r="H38" s="10" t="s">
        <v>120</v>
      </c>
      <c r="I38" s="11" t="s">
        <v>133</v>
      </c>
      <c r="J38" s="12">
        <v>81727</v>
      </c>
      <c r="K38" s="11" t="str">
        <f>CONCATENATE(Table3[[#This Row],[Type]]," "&amp;TEXT(Table3[[#This Row],[Diameter]],".0000")&amp;""," "&amp;Table3[[#This Row],[NumFlutes]]&amp;"FL")</f>
        <v>BU .1875 5FL</v>
      </c>
      <c r="M38" s="13">
        <v>0.1875</v>
      </c>
      <c r="N38" s="13">
        <v>0.1875</v>
      </c>
      <c r="O38" s="6">
        <v>0.1875</v>
      </c>
      <c r="P38" s="6">
        <v>0.47499999999999998</v>
      </c>
      <c r="R38" s="14">
        <f>IF(Table3[[#This Row],[ShoulderLenEnd]]="",0,90-(DEGREES(ATAN((Q38-P38)/((N38-O38)/2)))))</f>
        <v>0</v>
      </c>
      <c r="S38" s="15">
        <v>0.47499999999999998</v>
      </c>
      <c r="T38" s="6">
        <v>5</v>
      </c>
      <c r="U38" s="6">
        <v>2</v>
      </c>
      <c r="V38" s="6">
        <v>0.3125</v>
      </c>
      <c r="W38" s="6">
        <v>1.4999999999999999E-2</v>
      </c>
      <c r="AA38" s="13" t="str">
        <f t="shared" si="0"/>
        <v/>
      </c>
      <c r="AE38" s="6" t="s">
        <v>44</v>
      </c>
      <c r="AF38" s="6" t="s">
        <v>126</v>
      </c>
      <c r="AG38" s="6" t="s">
        <v>127</v>
      </c>
      <c r="AI38" s="6">
        <v>0</v>
      </c>
      <c r="AJ38" s="6">
        <v>1</v>
      </c>
      <c r="AK38" s="6">
        <v>0</v>
      </c>
      <c r="AL38" s="6">
        <v>0</v>
      </c>
      <c r="AM38" s="6">
        <v>0</v>
      </c>
      <c r="AN38" s="6">
        <v>1</v>
      </c>
      <c r="AO38" s="6">
        <v>1</v>
      </c>
      <c r="AQ38" s="6">
        <v>0</v>
      </c>
      <c r="AR38" s="6">
        <v>0</v>
      </c>
      <c r="AS38" s="6">
        <v>0</v>
      </c>
      <c r="AT38" s="6">
        <v>0</v>
      </c>
      <c r="AU38" s="6">
        <f>IF(Table3[[#This Row],[ShankDiameter]]&gt;0.5,0,2)</f>
        <v>2</v>
      </c>
      <c r="AV38" s="6">
        <v>0</v>
      </c>
      <c r="AW38" s="6">
        <v>0</v>
      </c>
      <c r="AX38" s="6">
        <v>2</v>
      </c>
      <c r="AY38" s="6">
        <f>IF(Table3[[#This Row],[ShankDiameter]]=0.225,2,IF(Table3[[#This Row],[ShankDiameter]]=0.25,2,IF(Table3[[#This Row],[ShankDiameter]]=0.2875,2,0)))</f>
        <v>0</v>
      </c>
      <c r="AZ38" s="6">
        <v>0</v>
      </c>
      <c r="BA38" s="6">
        <v>0</v>
      </c>
      <c r="BB38" s="6">
        <v>0</v>
      </c>
      <c r="BC38" s="6">
        <v>0</v>
      </c>
      <c r="BD38" s="6">
        <v>0</v>
      </c>
      <c r="BE38" s="6">
        <v>0</v>
      </c>
      <c r="BF38" s="6">
        <v>0</v>
      </c>
      <c r="BG38" s="6">
        <v>0</v>
      </c>
      <c r="BH38" s="6">
        <v>0</v>
      </c>
      <c r="BI38" s="6">
        <f>IF(Table3[[#This Row],[Type]]="EM",IF((Table3[[#This Row],[Diameter]]/2)-Table3[[#This Row],[CornerRadius]]-0.012&gt;0,(Table3[[#This Row],[Diameter]]/2)-Table3[[#This Row],[CornerRadius]]-0.012,0),)</f>
        <v>0</v>
      </c>
      <c r="BK38" s="6" t="str">
        <f>IF(Table3[[#This Row],[ShoulderLength]]="","",IF(Table3[[#This Row],[ShoulderLength]]&lt;Table3[[#This Row],[LOC]],"FIX",""))</f>
        <v/>
      </c>
    </row>
    <row r="39" spans="1:63" x14ac:dyDescent="0.25">
      <c r="A39" s="7">
        <f>IF(Table3[[#This Row],[SoflexRule]]="",1,IF(Table3[[#This Row],[MinOHL]]="",1,IF(Table3[[#This Row],[Type]]="CT",1,IF(Table3[[#This Row],[I]]=1,0,1))))</f>
        <v>1</v>
      </c>
      <c r="B39" s="6" t="s">
        <v>120</v>
      </c>
      <c r="C39" s="6" t="s">
        <v>120</v>
      </c>
      <c r="D39" s="31"/>
      <c r="E39" s="6">
        <v>38</v>
      </c>
      <c r="G39" s="9" t="s">
        <v>74</v>
      </c>
      <c r="H39" s="10" t="s">
        <v>120</v>
      </c>
      <c r="I39" s="11" t="s">
        <v>134</v>
      </c>
      <c r="J39" s="12" t="s">
        <v>135</v>
      </c>
      <c r="K39" s="11" t="str">
        <f>CONCATENATE(Table3[[#This Row],[Type]]," "&amp;TEXT(Table3[[#This Row],[Diameter]],".0000")&amp;""," "&amp;Table3[[#This Row],[NumFlutes]]&amp;"FL")</f>
        <v>BU .2500 3FL</v>
      </c>
      <c r="M39" s="13">
        <v>0.25</v>
      </c>
      <c r="N39" s="13">
        <v>0.25</v>
      </c>
      <c r="O39" s="6">
        <v>0.25</v>
      </c>
      <c r="P39" s="6">
        <v>0.98</v>
      </c>
      <c r="R39" s="14">
        <f>IF(Table3[[#This Row],[ShoulderLenEnd]]="",0,90-(DEGREES(ATAN((Q39-P39)/((N39-O39)/2)))))</f>
        <v>0</v>
      </c>
      <c r="S39" s="15">
        <v>0.98</v>
      </c>
      <c r="T39" s="6">
        <v>3</v>
      </c>
      <c r="U39" s="6">
        <v>2.5</v>
      </c>
      <c r="V39" s="6">
        <v>0.75</v>
      </c>
      <c r="W39" s="6">
        <v>0.02</v>
      </c>
      <c r="AA39" s="13" t="str">
        <f t="shared" si="0"/>
        <v/>
      </c>
      <c r="AE39" s="6" t="s">
        <v>44</v>
      </c>
      <c r="AF39" s="6" t="s">
        <v>119</v>
      </c>
      <c r="AG39" s="6" t="s">
        <v>132</v>
      </c>
      <c r="AI39" s="6">
        <v>0</v>
      </c>
      <c r="AJ39" s="6">
        <v>1</v>
      </c>
      <c r="AK39" s="6">
        <v>0</v>
      </c>
      <c r="AL39" s="6">
        <v>0</v>
      </c>
      <c r="AM39" s="6">
        <v>0</v>
      </c>
      <c r="AN39" s="6">
        <v>1</v>
      </c>
      <c r="AO39" s="6">
        <v>1</v>
      </c>
      <c r="AQ39" s="6">
        <v>0</v>
      </c>
      <c r="AR39" s="6">
        <v>0</v>
      </c>
      <c r="AS39" s="6">
        <v>0</v>
      </c>
      <c r="AT39" s="6">
        <v>0</v>
      </c>
      <c r="AU39" s="6">
        <f>IF(Table3[[#This Row],[ShankDiameter]]&gt;0.5,0,2)</f>
        <v>2</v>
      </c>
      <c r="AV39" s="6">
        <v>0</v>
      </c>
      <c r="AW39" s="6">
        <v>0</v>
      </c>
      <c r="AX39" s="6">
        <v>2</v>
      </c>
      <c r="AY39" s="6">
        <f>IF(Table3[[#This Row],[ShankDiameter]]=0.225,2,IF(Table3[[#This Row],[ShankDiameter]]=0.25,2,IF(Table3[[#This Row],[ShankDiameter]]=0.2875,2,0)))</f>
        <v>2</v>
      </c>
      <c r="AZ39" s="6">
        <v>0</v>
      </c>
      <c r="BA39" s="6">
        <v>0</v>
      </c>
      <c r="BB39" s="6">
        <v>0</v>
      </c>
      <c r="BC39" s="6">
        <v>0</v>
      </c>
      <c r="BD39" s="6">
        <v>0</v>
      </c>
      <c r="BE39" s="6">
        <v>0</v>
      </c>
      <c r="BF39" s="6">
        <v>0</v>
      </c>
      <c r="BG39" s="6">
        <v>0</v>
      </c>
      <c r="BH39" s="6">
        <v>0</v>
      </c>
      <c r="BI39" s="6">
        <f>IF(Table3[[#This Row],[Type]]="EM",IF((Table3[[#This Row],[Diameter]]/2)-Table3[[#This Row],[CornerRadius]]-0.012&gt;0,(Table3[[#This Row],[Diameter]]/2)-Table3[[#This Row],[CornerRadius]]-0.012,0),)</f>
        <v>0</v>
      </c>
      <c r="BK39" s="6" t="str">
        <f>IF(Table3[[#This Row],[ShoulderLength]]="","",IF(Table3[[#This Row],[ShoulderLength]]&lt;Table3[[#This Row],[LOC]],"FIX",""))</f>
        <v/>
      </c>
    </row>
    <row r="40" spans="1:63" x14ac:dyDescent="0.25">
      <c r="A40" s="7">
        <f>IF(Table3[[#This Row],[SoflexRule]]="",1,IF(Table3[[#This Row],[MinOHL]]="",1,IF(Table3[[#This Row],[Type]]="CT",1,IF(Table3[[#This Row],[I]]=1,0,1))))</f>
        <v>1</v>
      </c>
      <c r="B40" s="6" t="s">
        <v>120</v>
      </c>
      <c r="C40" s="6" t="s">
        <v>120</v>
      </c>
      <c r="E40" s="6">
        <v>39</v>
      </c>
      <c r="G40" s="9" t="s">
        <v>74</v>
      </c>
      <c r="H40" s="10" t="s">
        <v>120</v>
      </c>
      <c r="I40" s="11" t="s">
        <v>136</v>
      </c>
      <c r="J40" s="12">
        <v>31137</v>
      </c>
      <c r="K40" s="11" t="str">
        <f>CONCATENATE(Table3[[#This Row],[Type]]," "&amp;TEXT(Table3[[#This Row],[Diameter]],".0000")&amp;""," "&amp;Table3[[#This Row],[NumFlutes]]&amp;"FL")</f>
        <v>BU .2500 4FL</v>
      </c>
      <c r="M40" s="13">
        <v>0.25</v>
      </c>
      <c r="N40" s="13">
        <v>0.25</v>
      </c>
      <c r="O40" s="6">
        <v>0.25</v>
      </c>
      <c r="P40" s="6">
        <v>0.6</v>
      </c>
      <c r="R40" s="14">
        <f>IF(Table3[[#This Row],[ShoulderLenEnd]]="",0,90-(DEGREES(ATAN((Q40-P40)/((N40-O40)/2)))))</f>
        <v>0</v>
      </c>
      <c r="S40" s="15">
        <v>0.6</v>
      </c>
      <c r="T40" s="6">
        <v>4</v>
      </c>
      <c r="U40" s="6">
        <v>2</v>
      </c>
      <c r="V40" s="6">
        <v>0.375</v>
      </c>
      <c r="W40" s="6">
        <v>0.02</v>
      </c>
      <c r="AA40" s="13" t="str">
        <f t="shared" si="0"/>
        <v/>
      </c>
      <c r="AE40" s="6" t="s">
        <v>44</v>
      </c>
      <c r="AF40" s="6" t="s">
        <v>126</v>
      </c>
      <c r="AG40" s="6" t="s">
        <v>127</v>
      </c>
      <c r="AI40" s="6">
        <v>0</v>
      </c>
      <c r="AJ40" s="6">
        <v>1</v>
      </c>
      <c r="AK40" s="6">
        <v>0</v>
      </c>
      <c r="AL40" s="6">
        <v>0</v>
      </c>
      <c r="AM40" s="6">
        <v>0</v>
      </c>
      <c r="AN40" s="6">
        <v>1</v>
      </c>
      <c r="AO40" s="6">
        <v>1</v>
      </c>
      <c r="AQ40" s="6">
        <v>0</v>
      </c>
      <c r="AR40" s="6">
        <v>0</v>
      </c>
      <c r="AS40" s="6">
        <v>0</v>
      </c>
      <c r="AT40" s="6">
        <v>0</v>
      </c>
      <c r="AU40" s="6">
        <f>IF(Table3[[#This Row],[ShankDiameter]]&gt;0.5,0,2)</f>
        <v>2</v>
      </c>
      <c r="AV40" s="6">
        <v>0</v>
      </c>
      <c r="AW40" s="6">
        <v>0</v>
      </c>
      <c r="AX40" s="6">
        <v>2</v>
      </c>
      <c r="AY40" s="6">
        <f>IF(Table3[[#This Row],[ShankDiameter]]=0.225,2,IF(Table3[[#This Row],[ShankDiameter]]=0.25,2,IF(Table3[[#This Row],[ShankDiameter]]=0.2875,2,0)))</f>
        <v>2</v>
      </c>
      <c r="AZ40" s="6">
        <v>0</v>
      </c>
      <c r="BA40" s="6">
        <v>0</v>
      </c>
      <c r="BB40" s="6">
        <v>0</v>
      </c>
      <c r="BC40" s="6">
        <v>0</v>
      </c>
      <c r="BD40" s="6">
        <v>0</v>
      </c>
      <c r="BE40" s="6">
        <v>0</v>
      </c>
      <c r="BF40" s="6">
        <v>0</v>
      </c>
      <c r="BG40" s="6">
        <v>0</v>
      </c>
      <c r="BH40" s="6">
        <v>0</v>
      </c>
      <c r="BI40" s="6">
        <f>IF(Table3[[#This Row],[Type]]="EM",IF((Table3[[#This Row],[Diameter]]/2)-Table3[[#This Row],[CornerRadius]]-0.012&gt;0,(Table3[[#This Row],[Diameter]]/2)-Table3[[#This Row],[CornerRadius]]-0.012,0),)</f>
        <v>0</v>
      </c>
      <c r="BK40" s="6" t="str">
        <f>IF(Table3[[#This Row],[ShoulderLength]]="","",IF(Table3[[#This Row],[ShoulderLength]]&lt;Table3[[#This Row],[LOC]],"FIX",""))</f>
        <v/>
      </c>
    </row>
    <row r="41" spans="1:63" x14ac:dyDescent="0.25">
      <c r="A41" s="7">
        <f>IF(Table3[[#This Row],[SoflexRule]]="",1,IF(Table3[[#This Row],[MinOHL]]="",1,IF(Table3[[#This Row],[Type]]="CT",1,IF(Table3[[#This Row],[I]]=1,0,1))))</f>
        <v>1</v>
      </c>
      <c r="B41" s="6" t="s">
        <v>120</v>
      </c>
      <c r="C41" s="6" t="s">
        <v>120</v>
      </c>
      <c r="E41" s="6">
        <v>40</v>
      </c>
      <c r="G41" s="9" t="s">
        <v>74</v>
      </c>
      <c r="H41" s="10" t="s">
        <v>120</v>
      </c>
      <c r="I41" s="11" t="s">
        <v>137</v>
      </c>
      <c r="J41" s="12" t="s">
        <v>138</v>
      </c>
      <c r="K41" s="11" t="str">
        <f>CONCATENATE(Table3[[#This Row],[Type]]," "&amp;TEXT(Table3[[#This Row],[Diameter]],".0000")&amp;""," "&amp;Table3[[#This Row],[NumFlutes]]&amp;"FL")</f>
        <v>BU .3125 3FL</v>
      </c>
      <c r="M41" s="13">
        <v>0.3125</v>
      </c>
      <c r="N41" s="13">
        <v>0.3125</v>
      </c>
      <c r="O41" s="6">
        <v>0.3125</v>
      </c>
      <c r="P41" s="6">
        <v>1.1599999999999999</v>
      </c>
      <c r="R41" s="14">
        <f>IF(Table3[[#This Row],[ShoulderLenEnd]]="",0,90-(DEGREES(ATAN((Q41-P41)/((N41-O41)/2)))))</f>
        <v>0</v>
      </c>
      <c r="S41" s="15">
        <v>1.1599999999999999</v>
      </c>
      <c r="T41" s="6">
        <v>3</v>
      </c>
      <c r="U41" s="6">
        <v>2.5</v>
      </c>
      <c r="V41" s="6">
        <v>0.8125</v>
      </c>
      <c r="W41" s="6">
        <v>0.02</v>
      </c>
      <c r="AA41" s="13" t="str">
        <f t="shared" si="0"/>
        <v/>
      </c>
      <c r="AE41" s="6" t="s">
        <v>44</v>
      </c>
      <c r="AF41" s="6" t="s">
        <v>119</v>
      </c>
      <c r="AG41" s="6" t="s">
        <v>132</v>
      </c>
      <c r="AI41" s="6">
        <v>0</v>
      </c>
      <c r="AJ41" s="6">
        <v>1</v>
      </c>
      <c r="AK41" s="6">
        <v>0</v>
      </c>
      <c r="AL41" s="6">
        <v>0</v>
      </c>
      <c r="AM41" s="6">
        <v>0</v>
      </c>
      <c r="AN41" s="6">
        <v>1</v>
      </c>
      <c r="AO41" s="6">
        <v>1</v>
      </c>
      <c r="AQ41" s="6">
        <v>0</v>
      </c>
      <c r="AR41" s="6">
        <v>0</v>
      </c>
      <c r="AS41" s="6">
        <v>0</v>
      </c>
      <c r="AT41" s="6">
        <v>0</v>
      </c>
      <c r="AU41" s="6">
        <f>IF(Table3[[#This Row],[ShankDiameter]]&gt;0.5,0,2)</f>
        <v>2</v>
      </c>
      <c r="AV41" s="6">
        <v>0</v>
      </c>
      <c r="AW41" s="6">
        <v>0</v>
      </c>
      <c r="AX41" s="6">
        <v>2</v>
      </c>
      <c r="AY41" s="6">
        <f>IF(Table3[[#This Row],[ShankDiameter]]=0.225,2,IF(Table3[[#This Row],[ShankDiameter]]=0.25,2,IF(Table3[[#This Row],[ShankDiameter]]=0.2875,2,0)))</f>
        <v>0</v>
      </c>
      <c r="AZ41" s="6">
        <v>0</v>
      </c>
      <c r="BA41" s="6">
        <v>0</v>
      </c>
      <c r="BB41" s="6">
        <v>0</v>
      </c>
      <c r="BC41" s="6">
        <v>0</v>
      </c>
      <c r="BD41" s="6">
        <v>0</v>
      </c>
      <c r="BE41" s="6">
        <v>0</v>
      </c>
      <c r="BF41" s="6">
        <v>0</v>
      </c>
      <c r="BG41" s="6">
        <v>0</v>
      </c>
      <c r="BH41" s="6">
        <v>0</v>
      </c>
      <c r="BI41" s="6">
        <f>IF(Table3[[#This Row],[Type]]="EM",IF((Table3[[#This Row],[Diameter]]/2)-Table3[[#This Row],[CornerRadius]]-0.012&gt;0,(Table3[[#This Row],[Diameter]]/2)-Table3[[#This Row],[CornerRadius]]-0.012,0),)</f>
        <v>0</v>
      </c>
      <c r="BK41" s="6" t="str">
        <f>IF(Table3[[#This Row],[ShoulderLength]]="","",IF(Table3[[#This Row],[ShoulderLength]]&lt;Table3[[#This Row],[LOC]],"FIX",""))</f>
        <v/>
      </c>
    </row>
    <row r="42" spans="1:63" x14ac:dyDescent="0.25">
      <c r="A42" s="7">
        <f>IF(Table3[[#This Row],[SoflexRule]]="",1,IF(Table3[[#This Row],[MinOHL]]="",1,IF(Table3[[#This Row],[Type]]="CT",1,IF(Table3[[#This Row],[I]]=1,0,1))))</f>
        <v>1</v>
      </c>
      <c r="B42" s="6" t="s">
        <v>120</v>
      </c>
      <c r="C42" s="6" t="s">
        <v>120</v>
      </c>
      <c r="E42" s="6">
        <v>41</v>
      </c>
      <c r="F42" s="8" t="s">
        <v>60</v>
      </c>
      <c r="H42" s="10" t="s">
        <v>120</v>
      </c>
      <c r="I42" s="11" t="s">
        <v>139</v>
      </c>
      <c r="J42" s="12" t="s">
        <v>140</v>
      </c>
      <c r="K42" s="11" t="str">
        <f>CONCATENATE(Table3[[#This Row],[Type]]," "&amp;TEXT(Table3[[#This Row],[Diameter]],".0000")&amp;""," "&amp;Table3[[#This Row],[NumFlutes]]&amp;"FL")</f>
        <v>BU .3750 3FL</v>
      </c>
      <c r="M42" s="13">
        <v>0.375</v>
      </c>
      <c r="N42" s="13">
        <v>0.375</v>
      </c>
      <c r="O42" s="6">
        <v>0.375</v>
      </c>
      <c r="P42" s="6">
        <v>1.34</v>
      </c>
      <c r="R42" s="14">
        <f>IF(Table3[[#This Row],[ShoulderLenEnd]]="",0,90-(DEGREES(ATAN((Q42-P42)/((N42-O42)/2)))))</f>
        <v>0</v>
      </c>
      <c r="S42" s="15">
        <v>1.38</v>
      </c>
      <c r="T42" s="6">
        <v>3</v>
      </c>
      <c r="U42" s="6">
        <v>2.5</v>
      </c>
      <c r="V42" s="6">
        <v>1</v>
      </c>
      <c r="W42" s="6">
        <v>0.02</v>
      </c>
      <c r="AA42" s="13" t="str">
        <f t="shared" si="0"/>
        <v/>
      </c>
      <c r="AE42" s="6" t="s">
        <v>44</v>
      </c>
      <c r="AF42" s="6" t="s">
        <v>119</v>
      </c>
      <c r="AG42" s="6" t="s">
        <v>132</v>
      </c>
      <c r="AI42" s="6">
        <v>0</v>
      </c>
      <c r="AJ42" s="6">
        <v>1</v>
      </c>
      <c r="AK42" s="6">
        <v>0</v>
      </c>
      <c r="AL42" s="6">
        <v>0</v>
      </c>
      <c r="AM42" s="6">
        <v>0</v>
      </c>
      <c r="AN42" s="6">
        <v>1</v>
      </c>
      <c r="AO42" s="6">
        <v>1</v>
      </c>
      <c r="AQ42" s="6">
        <v>0</v>
      </c>
      <c r="AR42" s="6">
        <v>0</v>
      </c>
      <c r="AS42" s="6">
        <v>0</v>
      </c>
      <c r="AT42" s="6">
        <v>0</v>
      </c>
      <c r="AU42" s="6">
        <f>IF(Table3[[#This Row],[ShankDiameter]]&gt;0.5,0,2)</f>
        <v>2</v>
      </c>
      <c r="AV42" s="6">
        <v>0</v>
      </c>
      <c r="AW42" s="6">
        <v>0</v>
      </c>
      <c r="AX42" s="6">
        <v>2</v>
      </c>
      <c r="AY42" s="6">
        <f>IF(Table3[[#This Row],[ShankDiameter]]=0.225,2,IF(Table3[[#This Row],[ShankDiameter]]=0.25,2,IF(Table3[[#This Row],[ShankDiameter]]=0.2875,2,0)))</f>
        <v>0</v>
      </c>
      <c r="AZ42" s="6">
        <v>0</v>
      </c>
      <c r="BA42" s="6">
        <v>0</v>
      </c>
      <c r="BB42" s="6">
        <v>0</v>
      </c>
      <c r="BC42" s="6">
        <v>0</v>
      </c>
      <c r="BD42" s="6">
        <v>0</v>
      </c>
      <c r="BE42" s="6">
        <v>0</v>
      </c>
      <c r="BF42" s="6">
        <v>0</v>
      </c>
      <c r="BG42" s="6">
        <v>0</v>
      </c>
      <c r="BH42" s="6">
        <v>0</v>
      </c>
      <c r="BI42" s="6">
        <f>IF(Table3[[#This Row],[Type]]="EM",IF((Table3[[#This Row],[Diameter]]/2)-Table3[[#This Row],[CornerRadius]]-0.012&gt;0,(Table3[[#This Row],[Diameter]]/2)-Table3[[#This Row],[CornerRadius]]-0.012,0),)</f>
        <v>0</v>
      </c>
      <c r="BK42" s="6" t="str">
        <f>IF(Table3[[#This Row],[ShoulderLength]]="","",IF(Table3[[#This Row],[ShoulderLength]]&lt;Table3[[#This Row],[LOC]],"FIX",""))</f>
        <v/>
      </c>
    </row>
    <row r="43" spans="1:63" x14ac:dyDescent="0.25">
      <c r="A43" s="7">
        <f>IF(Table3[[#This Row],[SoflexRule]]="",1,IF(Table3[[#This Row],[MinOHL]]="",1,IF(Table3[[#This Row],[Type]]="CT",1,IF(Table3[[#This Row],[I]]=1,0,1))))</f>
        <v>1</v>
      </c>
      <c r="B43" s="6" t="s">
        <v>120</v>
      </c>
      <c r="C43" s="6" t="s">
        <v>120</v>
      </c>
      <c r="D43" s="33"/>
      <c r="E43" s="6">
        <v>42</v>
      </c>
      <c r="G43" s="9" t="s">
        <v>74</v>
      </c>
      <c r="H43" s="10" t="s">
        <v>120</v>
      </c>
      <c r="I43" s="11" t="s">
        <v>141</v>
      </c>
      <c r="J43" s="12">
        <v>31317</v>
      </c>
      <c r="K43" s="11" t="str">
        <f>CONCATENATE(Table3[[#This Row],[Type]]," "&amp;TEXT(Table3[[#This Row],[Diameter]],".0000")&amp;""," "&amp;Table3[[#This Row],[NumFlutes]]&amp;"FL")</f>
        <v>BU .3750 4FL</v>
      </c>
      <c r="M43" s="13">
        <v>0.375</v>
      </c>
      <c r="N43" s="13">
        <v>0.375</v>
      </c>
      <c r="O43" s="6">
        <v>0.375</v>
      </c>
      <c r="P43" s="6">
        <v>0.7</v>
      </c>
      <c r="R43" s="14">
        <f>IF(Table3[[#This Row],[ShoulderLenEnd]]="",0,90-(DEGREES(ATAN((Q43-P43)/((N43-O43)/2)))))</f>
        <v>0</v>
      </c>
      <c r="S43" s="15">
        <v>0.7</v>
      </c>
      <c r="T43" s="6">
        <v>4</v>
      </c>
      <c r="U43" s="6">
        <v>2</v>
      </c>
      <c r="V43" s="6">
        <v>0.5</v>
      </c>
      <c r="W43" s="6">
        <v>0.02</v>
      </c>
      <c r="AA43" s="13" t="str">
        <f t="shared" si="0"/>
        <v/>
      </c>
      <c r="AE43" s="6" t="s">
        <v>44</v>
      </c>
      <c r="AF43" s="6" t="s">
        <v>126</v>
      </c>
      <c r="AG43" s="6" t="s">
        <v>127</v>
      </c>
      <c r="AI43" s="6">
        <v>0</v>
      </c>
      <c r="AJ43" s="6">
        <v>1</v>
      </c>
      <c r="AK43" s="6">
        <v>0</v>
      </c>
      <c r="AL43" s="6">
        <v>0</v>
      </c>
      <c r="AM43" s="6">
        <v>0</v>
      </c>
      <c r="AN43" s="6">
        <v>1</v>
      </c>
      <c r="AO43" s="6">
        <v>1</v>
      </c>
      <c r="AQ43" s="6">
        <v>0</v>
      </c>
      <c r="AR43" s="6">
        <v>0</v>
      </c>
      <c r="AS43" s="6">
        <v>0</v>
      </c>
      <c r="AT43" s="6">
        <v>0</v>
      </c>
      <c r="AU43" s="6">
        <f>IF(Table3[[#This Row],[ShankDiameter]]&gt;0.5,0,2)</f>
        <v>2</v>
      </c>
      <c r="AV43" s="6">
        <v>0</v>
      </c>
      <c r="AW43" s="6">
        <v>0</v>
      </c>
      <c r="AX43" s="6">
        <v>2</v>
      </c>
      <c r="AY43" s="6">
        <f>IF(Table3[[#This Row],[ShankDiameter]]=0.225,2,IF(Table3[[#This Row],[ShankDiameter]]=0.25,2,IF(Table3[[#This Row],[ShankDiameter]]=0.2875,2,0)))</f>
        <v>0</v>
      </c>
      <c r="AZ43" s="6">
        <v>0</v>
      </c>
      <c r="BA43" s="6">
        <v>0</v>
      </c>
      <c r="BB43" s="6">
        <v>0</v>
      </c>
      <c r="BC43" s="6">
        <v>0</v>
      </c>
      <c r="BD43" s="6">
        <v>0</v>
      </c>
      <c r="BE43" s="6">
        <v>0</v>
      </c>
      <c r="BF43" s="6">
        <v>0</v>
      </c>
      <c r="BG43" s="6">
        <v>0</v>
      </c>
      <c r="BH43" s="6">
        <v>0</v>
      </c>
      <c r="BI43" s="6">
        <f>IF(Table3[[#This Row],[Type]]="EM",IF((Table3[[#This Row],[Diameter]]/2)-Table3[[#This Row],[CornerRadius]]-0.012&gt;0,(Table3[[#This Row],[Diameter]]/2)-Table3[[#This Row],[CornerRadius]]-0.012,0),)</f>
        <v>0</v>
      </c>
      <c r="BK43" s="6" t="str">
        <f>IF(Table3[[#This Row],[ShoulderLength]]="","",IF(Table3[[#This Row],[ShoulderLength]]&lt;Table3[[#This Row],[LOC]],"FIX",""))</f>
        <v/>
      </c>
    </row>
    <row r="44" spans="1:63" x14ac:dyDescent="0.25">
      <c r="A44" s="7">
        <f>IF(Table3[[#This Row],[SoflexRule]]="",1,IF(Table3[[#This Row],[MinOHL]]="",1,IF(Table3[[#This Row],[Type]]="CT",1,IF(Table3[[#This Row],[I]]=1,0,1))))</f>
        <v>1</v>
      </c>
      <c r="B44" s="6" t="s">
        <v>120</v>
      </c>
      <c r="C44" s="6" t="s">
        <v>120</v>
      </c>
      <c r="E44" s="6">
        <v>43</v>
      </c>
      <c r="G44" s="9" t="s">
        <v>74</v>
      </c>
      <c r="H44" s="10" t="s">
        <v>120</v>
      </c>
      <c r="I44" s="11" t="s">
        <v>142</v>
      </c>
      <c r="J44" s="12" t="s">
        <v>143</v>
      </c>
      <c r="K44" s="11" t="str">
        <f>CONCATENATE(Table3[[#This Row],[Type]]," "&amp;TEXT(Table3[[#This Row],[Diameter]],".0000")&amp;""," "&amp;Table3[[#This Row],[NumFlutes]]&amp;"FL")</f>
        <v>BU .5000 3FL</v>
      </c>
      <c r="M44" s="13">
        <v>0.5</v>
      </c>
      <c r="N44" s="13">
        <v>0.5</v>
      </c>
      <c r="O44" s="6">
        <v>0.5</v>
      </c>
      <c r="P44" s="6">
        <v>1.6</v>
      </c>
      <c r="R44" s="14">
        <f>IF(Table3[[#This Row],[ShoulderLenEnd]]="",0,90-(DEGREES(ATAN((Q44-P44)/((N44-O44)/2)))))</f>
        <v>0</v>
      </c>
      <c r="S44" s="15">
        <v>1.6</v>
      </c>
      <c r="T44" s="6">
        <v>3</v>
      </c>
      <c r="U44" s="6">
        <v>3</v>
      </c>
      <c r="V44" s="6">
        <v>1.25</v>
      </c>
      <c r="W44" s="6">
        <v>0.03</v>
      </c>
      <c r="AA44" s="13" t="str">
        <f t="shared" si="0"/>
        <v/>
      </c>
      <c r="AE44" s="6" t="s">
        <v>44</v>
      </c>
      <c r="AF44" s="6" t="s">
        <v>119</v>
      </c>
      <c r="AG44" s="6" t="s">
        <v>132</v>
      </c>
      <c r="AI44" s="6">
        <v>0</v>
      </c>
      <c r="AJ44" s="6">
        <v>1</v>
      </c>
      <c r="AK44" s="6">
        <v>0</v>
      </c>
      <c r="AL44" s="6">
        <v>0</v>
      </c>
      <c r="AM44" s="6">
        <v>0</v>
      </c>
      <c r="AN44" s="6">
        <v>1</v>
      </c>
      <c r="AO44" s="6">
        <v>1</v>
      </c>
      <c r="AQ44" s="6">
        <v>0</v>
      </c>
      <c r="AR44" s="6">
        <v>0</v>
      </c>
      <c r="AS44" s="6">
        <v>0</v>
      </c>
      <c r="AT44" s="6">
        <v>0</v>
      </c>
      <c r="AU44" s="6">
        <f>IF(Table3[[#This Row],[ShankDiameter]]&gt;0.5,0,2)</f>
        <v>2</v>
      </c>
      <c r="AV44" s="6">
        <v>0</v>
      </c>
      <c r="AW44" s="6">
        <v>0</v>
      </c>
      <c r="AX44" s="6">
        <v>2</v>
      </c>
      <c r="AY44" s="6">
        <f>IF(Table3[[#This Row],[ShankDiameter]]=0.225,2,IF(Table3[[#This Row],[ShankDiameter]]=0.25,2,IF(Table3[[#This Row],[ShankDiameter]]=0.2875,2,0)))</f>
        <v>0</v>
      </c>
      <c r="AZ44" s="6">
        <v>0</v>
      </c>
      <c r="BA44" s="6">
        <v>0</v>
      </c>
      <c r="BB44" s="6">
        <v>0</v>
      </c>
      <c r="BC44" s="6">
        <v>0</v>
      </c>
      <c r="BD44" s="6">
        <v>0</v>
      </c>
      <c r="BE44" s="6">
        <v>0</v>
      </c>
      <c r="BF44" s="6">
        <v>0</v>
      </c>
      <c r="BG44" s="6">
        <v>0</v>
      </c>
      <c r="BH44" s="6">
        <v>0</v>
      </c>
      <c r="BI44" s="6">
        <f>IF(Table3[[#This Row],[Type]]="EM",IF((Table3[[#This Row],[Diameter]]/2)-Table3[[#This Row],[CornerRadius]]-0.012&gt;0,(Table3[[#This Row],[Diameter]]/2)-Table3[[#This Row],[CornerRadius]]-0.012,0),)</f>
        <v>0</v>
      </c>
      <c r="BK44" s="6" t="str">
        <f>IF(Table3[[#This Row],[ShoulderLength]]="","",IF(Table3[[#This Row],[ShoulderLength]]&lt;Table3[[#This Row],[LOC]],"FIX",""))</f>
        <v/>
      </c>
    </row>
    <row r="45" spans="1:63" x14ac:dyDescent="0.25">
      <c r="A45" s="7">
        <f>IF(Table3[[#This Row],[SoflexRule]]="",1,IF(Table3[[#This Row],[MinOHL]]="",1,IF(Table3[[#This Row],[Type]]="CT",1,IF(Table3[[#This Row],[I]]=1,0,1))))</f>
        <v>1</v>
      </c>
      <c r="B45" s="6" t="s">
        <v>120</v>
      </c>
      <c r="C45" s="6" t="s">
        <v>120</v>
      </c>
      <c r="D45" s="31"/>
      <c r="E45" s="6">
        <v>44</v>
      </c>
      <c r="G45" s="9" t="s">
        <v>74</v>
      </c>
      <c r="H45" s="10" t="s">
        <v>120</v>
      </c>
      <c r="I45" s="11" t="s">
        <v>144</v>
      </c>
      <c r="J45" s="12">
        <v>34257</v>
      </c>
      <c r="K45" s="11" t="str">
        <f>CONCATENATE(Table3[[#This Row],[Type]]," "&amp;TEXT(Table3[[#This Row],[Diameter]],".0000")&amp;""," "&amp;Table3[[#This Row],[NumFlutes]]&amp;"FL")</f>
        <v>BU .5000 5FL</v>
      </c>
      <c r="M45" s="13">
        <v>0.5</v>
      </c>
      <c r="N45" s="13">
        <v>0.5</v>
      </c>
      <c r="O45" s="6">
        <v>0.5</v>
      </c>
      <c r="P45" s="6">
        <v>0.8</v>
      </c>
      <c r="R45" s="14">
        <f>IF(Table3[[#This Row],[ShoulderLenEnd]]="",0,90-(DEGREES(ATAN((Q45-P45)/((N45-O45)/2)))))</f>
        <v>0</v>
      </c>
      <c r="S45" s="15">
        <v>0.8</v>
      </c>
      <c r="T45" s="6">
        <v>5</v>
      </c>
      <c r="U45" s="6">
        <v>2.5</v>
      </c>
      <c r="V45" s="6">
        <v>0.625</v>
      </c>
      <c r="W45" s="6">
        <v>0.03</v>
      </c>
      <c r="AA45" s="13" t="str">
        <f t="shared" si="0"/>
        <v/>
      </c>
      <c r="AE45" s="6" t="s">
        <v>44</v>
      </c>
      <c r="AF45" s="6" t="s">
        <v>126</v>
      </c>
      <c r="AG45" s="6" t="s">
        <v>127</v>
      </c>
      <c r="AI45" s="6">
        <v>0</v>
      </c>
      <c r="AJ45" s="6">
        <v>1</v>
      </c>
      <c r="AK45" s="6">
        <v>0</v>
      </c>
      <c r="AL45" s="6">
        <v>0</v>
      </c>
      <c r="AM45" s="6">
        <v>0</v>
      </c>
      <c r="AN45" s="6">
        <v>1</v>
      </c>
      <c r="AO45" s="6">
        <v>1</v>
      </c>
      <c r="AQ45" s="6">
        <v>0</v>
      </c>
      <c r="AR45" s="6">
        <v>0</v>
      </c>
      <c r="AS45" s="6">
        <v>0</v>
      </c>
      <c r="AT45" s="6">
        <v>0</v>
      </c>
      <c r="AU45" s="6">
        <f>IF(Table3[[#This Row],[ShankDiameter]]&gt;0.5,0,2)</f>
        <v>2</v>
      </c>
      <c r="AV45" s="6">
        <v>0</v>
      </c>
      <c r="AW45" s="6">
        <v>0</v>
      </c>
      <c r="AX45" s="6">
        <v>2</v>
      </c>
      <c r="AY45" s="6">
        <f>IF(Table3[[#This Row],[ShankDiameter]]=0.225,2,IF(Table3[[#This Row],[ShankDiameter]]=0.25,2,IF(Table3[[#This Row],[ShankDiameter]]=0.2875,2,0)))</f>
        <v>0</v>
      </c>
      <c r="AZ45" s="6">
        <v>0</v>
      </c>
      <c r="BA45" s="6">
        <v>0</v>
      </c>
      <c r="BB45" s="6">
        <v>0</v>
      </c>
      <c r="BC45" s="6">
        <v>0</v>
      </c>
      <c r="BD45" s="6">
        <v>0</v>
      </c>
      <c r="BE45" s="6">
        <v>0</v>
      </c>
      <c r="BF45" s="6">
        <v>0</v>
      </c>
      <c r="BG45" s="6">
        <v>0</v>
      </c>
      <c r="BH45" s="6">
        <v>0</v>
      </c>
      <c r="BI45" s="6">
        <f>IF(Table3[[#This Row],[Type]]="EM",IF((Table3[[#This Row],[Diameter]]/2)-Table3[[#This Row],[CornerRadius]]-0.012&gt;0,(Table3[[#This Row],[Diameter]]/2)-Table3[[#This Row],[CornerRadius]]-0.012,0),)</f>
        <v>0</v>
      </c>
      <c r="BK45" s="6" t="str">
        <f>IF(Table3[[#This Row],[ShoulderLength]]="","",IF(Table3[[#This Row],[ShoulderLength]]&lt;Table3[[#This Row],[LOC]],"FIX",""))</f>
        <v/>
      </c>
    </row>
    <row r="46" spans="1:63" x14ac:dyDescent="0.25">
      <c r="A46" s="7">
        <f>IF(Table3[[#This Row],[SoflexRule]]="",1,IF(Table3[[#This Row],[MinOHL]]="",1,IF(Table3[[#This Row],[Type]]="CT",1,IF(Table3[[#This Row],[I]]=1,0,1))))</f>
        <v>1</v>
      </c>
      <c r="B46" s="6" t="s">
        <v>120</v>
      </c>
      <c r="C46" s="6" t="s">
        <v>120</v>
      </c>
      <c r="D46" s="31"/>
      <c r="E46" s="6">
        <v>45</v>
      </c>
      <c r="F46" s="8" t="s">
        <v>60</v>
      </c>
      <c r="H46" s="10" t="s">
        <v>120</v>
      </c>
      <c r="I46" s="11" t="s">
        <v>145</v>
      </c>
      <c r="J46" s="12">
        <v>59320</v>
      </c>
      <c r="K46" s="11" t="str">
        <f>CONCATENATE(Table3[[#This Row],[Type]]," "&amp;TEXT(Table3[[#This Row],[Diameter]],".0000")&amp;""," "&amp;Table3[[#This Row],[NumFlutes]]&amp;"FL")</f>
        <v>BU .5000 6FL</v>
      </c>
      <c r="M46" s="13">
        <v>0.5</v>
      </c>
      <c r="N46" s="13">
        <v>0.5</v>
      </c>
      <c r="O46" s="6">
        <v>0.5</v>
      </c>
      <c r="P46" s="6">
        <v>0.8</v>
      </c>
      <c r="R46" s="14">
        <f>IF(Table3[[#This Row],[ShoulderLenEnd]]="",0,90-(DEGREES(ATAN((Q46-P46)/((N46-O46)/2)))))</f>
        <v>0</v>
      </c>
      <c r="S46" s="15">
        <v>0.85</v>
      </c>
      <c r="T46" s="6">
        <v>6</v>
      </c>
      <c r="U46" s="6">
        <v>2.5</v>
      </c>
      <c r="V46" s="6">
        <v>0.625</v>
      </c>
      <c r="W46" s="6">
        <v>0.03</v>
      </c>
      <c r="AA46" s="13" t="str">
        <f t="shared" si="0"/>
        <v/>
      </c>
      <c r="AE46" s="6" t="s">
        <v>44</v>
      </c>
      <c r="AF46" s="6" t="s">
        <v>126</v>
      </c>
      <c r="AG46" s="6" t="s">
        <v>127</v>
      </c>
      <c r="AI46" s="6">
        <v>0</v>
      </c>
      <c r="AJ46" s="6">
        <v>1</v>
      </c>
      <c r="AK46" s="6">
        <v>0</v>
      </c>
      <c r="AL46" s="6">
        <v>0</v>
      </c>
      <c r="AM46" s="6">
        <v>0</v>
      </c>
      <c r="AN46" s="6">
        <v>1</v>
      </c>
      <c r="AO46" s="6">
        <v>1</v>
      </c>
      <c r="AQ46" s="6">
        <v>0</v>
      </c>
      <c r="AR46" s="6">
        <v>0</v>
      </c>
      <c r="AS46" s="6">
        <v>0</v>
      </c>
      <c r="AT46" s="6">
        <v>0</v>
      </c>
      <c r="AU46" s="6">
        <f>IF(Table3[[#This Row],[ShankDiameter]]&gt;0.5,0,2)</f>
        <v>2</v>
      </c>
      <c r="AV46" s="6">
        <v>0</v>
      </c>
      <c r="AW46" s="6">
        <v>0</v>
      </c>
      <c r="AX46" s="6">
        <v>2</v>
      </c>
      <c r="AY46" s="6">
        <f>IF(Table3[[#This Row],[ShankDiameter]]=0.225,2,IF(Table3[[#This Row],[ShankDiameter]]=0.25,2,IF(Table3[[#This Row],[ShankDiameter]]=0.2875,2,0)))</f>
        <v>0</v>
      </c>
      <c r="AZ46" s="6">
        <v>0</v>
      </c>
      <c r="BA46" s="6">
        <v>0</v>
      </c>
      <c r="BB46" s="6">
        <v>0</v>
      </c>
      <c r="BC46" s="6">
        <v>0</v>
      </c>
      <c r="BD46" s="6">
        <v>0</v>
      </c>
      <c r="BE46" s="6">
        <v>0</v>
      </c>
      <c r="BF46" s="6">
        <v>0</v>
      </c>
      <c r="BG46" s="6">
        <v>0</v>
      </c>
      <c r="BH46" s="6">
        <v>0</v>
      </c>
      <c r="BI46" s="6">
        <f>IF(Table3[[#This Row],[Type]]="EM",IF((Table3[[#This Row],[Diameter]]/2)-Table3[[#This Row],[CornerRadius]]-0.012&gt;0,(Table3[[#This Row],[Diameter]]/2)-Table3[[#This Row],[CornerRadius]]-0.012,0),)</f>
        <v>0</v>
      </c>
      <c r="BK46" s="6" t="str">
        <f>IF(Table3[[#This Row],[ShoulderLength]]="","",IF(Table3[[#This Row],[ShoulderLength]]&lt;Table3[[#This Row],[LOC]],"FIX",""))</f>
        <v/>
      </c>
    </row>
    <row r="47" spans="1:63" x14ac:dyDescent="0.25">
      <c r="A47" s="7">
        <f>IF(Table3[[#This Row],[SoflexRule]]="",1,IF(Table3[[#This Row],[MinOHL]]="",1,IF(Table3[[#This Row],[Type]]="CT",1,IF(Table3[[#This Row],[I]]=1,0,1))))</f>
        <v>1</v>
      </c>
      <c r="B47" s="6" t="s">
        <v>120</v>
      </c>
      <c r="C47" s="6" t="s">
        <v>120</v>
      </c>
      <c r="D47" s="31"/>
      <c r="E47" s="6">
        <v>46</v>
      </c>
      <c r="F47" s="22"/>
      <c r="G47" s="25"/>
      <c r="H47" s="10" t="s">
        <v>120</v>
      </c>
      <c r="I47" s="11" t="s">
        <v>146</v>
      </c>
      <c r="J47" s="12" t="s">
        <v>147</v>
      </c>
      <c r="K47" s="11" t="str">
        <f>CONCATENATE(Table3[[#This Row],[Type]]," "&amp;TEXT(Table3[[#This Row],[Diameter]],".0000")&amp;""," "&amp;Table3[[#This Row],[NumFlutes]]&amp;"FL")</f>
        <v>BU 1.0000 3FL</v>
      </c>
      <c r="M47" s="13">
        <v>1</v>
      </c>
      <c r="N47" s="13">
        <v>1</v>
      </c>
      <c r="R47" s="14">
        <f>IF(Table3[[#This Row],[ShoulderLenEnd]]="",0,90-(DEGREES(ATAN((Q47-P47)/((N47-O47)/2)))))</f>
        <v>0</v>
      </c>
      <c r="T47" s="6">
        <v>3</v>
      </c>
      <c r="U47" s="6">
        <v>7</v>
      </c>
      <c r="V47" s="6">
        <v>4</v>
      </c>
      <c r="W47" s="6">
        <v>0.02</v>
      </c>
      <c r="AA47" s="13" t="str">
        <f t="shared" si="0"/>
        <v/>
      </c>
      <c r="AE47" s="6" t="s">
        <v>44</v>
      </c>
      <c r="AF47" s="6" t="s">
        <v>148</v>
      </c>
      <c r="AG47" s="6" t="s">
        <v>124</v>
      </c>
      <c r="AI47" s="6">
        <v>0</v>
      </c>
      <c r="AJ47" s="6">
        <v>1</v>
      </c>
      <c r="AK47" s="6">
        <v>0</v>
      </c>
      <c r="AL47" s="6">
        <v>0</v>
      </c>
      <c r="AM47" s="6">
        <v>0</v>
      </c>
      <c r="AN47" s="6">
        <v>1</v>
      </c>
      <c r="AO47" s="6">
        <v>0</v>
      </c>
      <c r="AQ47" s="6">
        <v>0</v>
      </c>
      <c r="AR47" s="6">
        <v>0</v>
      </c>
      <c r="AS47" s="6">
        <v>0</v>
      </c>
      <c r="AT47" s="6">
        <v>0</v>
      </c>
      <c r="AU47" s="6">
        <f>IF(Table3[[#This Row],[ShankDiameter]]&gt;0.5,0,2)</f>
        <v>0</v>
      </c>
      <c r="AV47" s="6">
        <v>0</v>
      </c>
      <c r="AW47" s="6">
        <v>0</v>
      </c>
      <c r="AX47" s="6">
        <v>2</v>
      </c>
      <c r="AY47" s="6">
        <f>IF(Table3[[#This Row],[ShankDiameter]]=0.225,2,IF(Table3[[#This Row],[ShankDiameter]]=0.25,2,IF(Table3[[#This Row],[ShankDiameter]]=0.2875,2,0)))</f>
        <v>0</v>
      </c>
      <c r="AZ47" s="6">
        <v>0</v>
      </c>
      <c r="BA47" s="6">
        <v>0</v>
      </c>
      <c r="BB47" s="6">
        <v>0</v>
      </c>
      <c r="BC47" s="6">
        <v>0</v>
      </c>
      <c r="BD47" s="6">
        <v>0</v>
      </c>
      <c r="BE47" s="6">
        <v>0</v>
      </c>
      <c r="BF47" s="6">
        <v>0</v>
      </c>
      <c r="BG47" s="6">
        <v>0</v>
      </c>
      <c r="BH47" s="6">
        <v>0</v>
      </c>
      <c r="BI47" s="6">
        <f>IF(Table3[[#This Row],[Type]]="EM",IF((Table3[[#This Row],[Diameter]]/2)-Table3[[#This Row],[CornerRadius]]-0.012&gt;0,(Table3[[#This Row],[Diameter]]/2)-Table3[[#This Row],[CornerRadius]]-0.012,0),)</f>
        <v>0</v>
      </c>
      <c r="BK47" s="6" t="str">
        <f>IF(Table3[[#This Row],[ShoulderLength]]="","",IF(Table3[[#This Row],[ShoulderLength]]&lt;Table3[[#This Row],[LOC]],"FIX",""))</f>
        <v/>
      </c>
    </row>
    <row r="48" spans="1:63" x14ac:dyDescent="0.25">
      <c r="A48" s="7">
        <f>IF(Table3[[#This Row],[SoflexRule]]="",1,IF(Table3[[#This Row],[MinOHL]]="",1,IF(Table3[[#This Row],[Type]]="CT",1,IF(Table3[[#This Row],[I]]=1,0,1))))</f>
        <v>1</v>
      </c>
      <c r="B48" s="6" t="s">
        <v>149</v>
      </c>
      <c r="D48" s="6" t="s">
        <v>149</v>
      </c>
      <c r="E48" s="6">
        <v>47</v>
      </c>
      <c r="G48" s="9" t="s">
        <v>74</v>
      </c>
      <c r="H48" s="10" t="s">
        <v>150</v>
      </c>
      <c r="I48" s="11" t="s">
        <v>151</v>
      </c>
      <c r="J48" s="12">
        <v>1203106</v>
      </c>
      <c r="K48" s="11" t="str">
        <f>CONCATENATE(Table3[[#This Row],[Type]]," "&amp;TEXT(Table3[[#This Row],[Diameter]],".0000")&amp;""," "&amp;Table3[[#This Row],[NumFlutes]]&amp;"FL")</f>
        <v>CD .0040 2FL</v>
      </c>
      <c r="M48" s="13">
        <v>4.0000000000000001E-3</v>
      </c>
      <c r="N48" s="13">
        <v>0.125</v>
      </c>
      <c r="O48" s="6">
        <v>4.0000000000000001E-3</v>
      </c>
      <c r="P48" s="6">
        <v>0.82499999999999996</v>
      </c>
      <c r="R48" s="14">
        <f>IF(Table3[[#This Row],[ShoulderLenEnd]]="",0,90-(DEGREES(ATAN((Q48-P48)/((N48-O48)/2)))))</f>
        <v>0</v>
      </c>
      <c r="S48" s="15">
        <v>0.8</v>
      </c>
      <c r="T48" s="6">
        <v>2</v>
      </c>
      <c r="U48" s="6">
        <v>1.5</v>
      </c>
      <c r="V48" s="6">
        <v>6.5000000000000002E-2</v>
      </c>
      <c r="Z48" s="6">
        <v>120</v>
      </c>
      <c r="AA48" s="13">
        <f t="shared" si="0"/>
        <v>1.1547005383792518E-3</v>
      </c>
      <c r="AE48" s="6" t="s">
        <v>44</v>
      </c>
      <c r="AF48" s="6" t="s">
        <v>62</v>
      </c>
      <c r="AG48" s="6" t="s">
        <v>152</v>
      </c>
      <c r="AH48" s="6" t="s">
        <v>153</v>
      </c>
      <c r="AI48" s="6">
        <v>1</v>
      </c>
      <c r="AJ48" s="6">
        <v>0</v>
      </c>
      <c r="AK48" s="6">
        <v>1</v>
      </c>
      <c r="AL48" s="6">
        <v>1</v>
      </c>
      <c r="AM48" s="6">
        <v>1</v>
      </c>
      <c r="AN48" s="6">
        <v>1</v>
      </c>
      <c r="AO48" s="6">
        <v>1</v>
      </c>
      <c r="AP48" s="6" t="s">
        <v>154</v>
      </c>
      <c r="AQ48" s="6">
        <v>0</v>
      </c>
      <c r="AR48" s="6">
        <v>0</v>
      </c>
      <c r="AS48" s="6">
        <v>0</v>
      </c>
      <c r="AT48" s="6">
        <v>0</v>
      </c>
      <c r="AU48" s="6">
        <f>IF(Table3[[#This Row],[ShankDiameter]]&gt;0.5,0,IF(Table3[[#This Row],[Type]]="CD",0,1))</f>
        <v>0</v>
      </c>
      <c r="AV48" s="6">
        <v>0</v>
      </c>
      <c r="AW48" s="6">
        <v>0</v>
      </c>
      <c r="AX48" s="6">
        <v>0</v>
      </c>
      <c r="AY48" s="6">
        <v>2</v>
      </c>
      <c r="AZ48" s="6">
        <v>0</v>
      </c>
      <c r="BA48" s="6">
        <v>0</v>
      </c>
      <c r="BB48" s="6">
        <v>0</v>
      </c>
      <c r="BC48" s="6">
        <v>0</v>
      </c>
      <c r="BD48" s="6">
        <v>0</v>
      </c>
      <c r="BE48" s="6">
        <v>0</v>
      </c>
      <c r="BF48" s="6">
        <v>0</v>
      </c>
      <c r="BG48" s="6">
        <v>0</v>
      </c>
      <c r="BH48" s="6">
        <v>0</v>
      </c>
      <c r="BI48" s="6">
        <f>IF(Table3[[#This Row],[Type]]="EM",IF((Table3[[#This Row],[Diameter]]/2)-Table3[[#This Row],[CornerRadius]]-0.012&gt;0,(Table3[[#This Row],[Diameter]]/2)-Table3[[#This Row],[CornerRadius]]-0.012,0),)</f>
        <v>0</v>
      </c>
      <c r="BK48" s="6" t="str">
        <f>IF(Table3[[#This Row],[ShoulderLength]]="","",IF(Table3[[#This Row],[ShoulderLength]]&lt;Table3[[#This Row],[LOC]],"FIX",""))</f>
        <v/>
      </c>
    </row>
    <row r="49" spans="1:63" x14ac:dyDescent="0.25">
      <c r="A49" s="7">
        <f>IF(Table3[[#This Row],[SoflexRule]]="",1,IF(Table3[[#This Row],[MinOHL]]="",1,IF(Table3[[#This Row],[Type]]="CT",1,IF(Table3[[#This Row],[I]]=1,0,1))))</f>
        <v>1</v>
      </c>
      <c r="B49" s="6" t="s">
        <v>149</v>
      </c>
      <c r="D49" s="6" t="s">
        <v>149</v>
      </c>
      <c r="E49" s="6">
        <v>48</v>
      </c>
      <c r="G49" s="9" t="s">
        <v>74</v>
      </c>
      <c r="H49" s="10" t="s">
        <v>150</v>
      </c>
      <c r="I49" s="11" t="s">
        <v>155</v>
      </c>
      <c r="J49" s="12" t="s">
        <v>156</v>
      </c>
      <c r="K49" s="11" t="str">
        <f>CONCATENATE(Table3[[#This Row],[Type]]," "&amp;TEXT(Table3[[#This Row],[Diameter]],".0000")&amp;""," "&amp;Table3[[#This Row],[NumFlutes]]&amp;"FL")</f>
        <v>CD .0045 2FL</v>
      </c>
      <c r="M49" s="13">
        <v>4.4999999999999997E-3</v>
      </c>
      <c r="N49" s="13">
        <v>0.125</v>
      </c>
      <c r="O49" s="6">
        <v>4.4999999999999997E-3</v>
      </c>
      <c r="P49" s="6">
        <v>0.82499999999999996</v>
      </c>
      <c r="R49" s="14">
        <f>IF(Table3[[#This Row],[ShoulderLenEnd]]="",0,90-(DEGREES(ATAN((Q49-P49)/((N49-O49)/2)))))</f>
        <v>0</v>
      </c>
      <c r="S49" s="15">
        <v>0.8</v>
      </c>
      <c r="T49" s="6">
        <v>2</v>
      </c>
      <c r="U49" s="6">
        <v>1.5</v>
      </c>
      <c r="V49" s="6">
        <v>6.5000000000000002E-2</v>
      </c>
      <c r="Z49" s="6">
        <v>120</v>
      </c>
      <c r="AA49" s="13">
        <f t="shared" si="0"/>
        <v>1.2990381056766584E-3</v>
      </c>
      <c r="AE49" s="6" t="s">
        <v>44</v>
      </c>
      <c r="AF49" s="6" t="s">
        <v>62</v>
      </c>
      <c r="AG49" s="6" t="s">
        <v>152</v>
      </c>
      <c r="AH49" s="6" t="s">
        <v>153</v>
      </c>
      <c r="AI49" s="6">
        <v>1</v>
      </c>
      <c r="AJ49" s="6">
        <v>0</v>
      </c>
      <c r="AK49" s="6">
        <v>1</v>
      </c>
      <c r="AL49" s="6">
        <v>1</v>
      </c>
      <c r="AM49" s="6">
        <v>1</v>
      </c>
      <c r="AN49" s="6">
        <v>1</v>
      </c>
      <c r="AO49" s="6">
        <v>1</v>
      </c>
      <c r="AP49" s="6" t="s">
        <v>157</v>
      </c>
      <c r="AQ49" s="6">
        <v>0</v>
      </c>
      <c r="AR49" s="6">
        <v>0</v>
      </c>
      <c r="AS49" s="6">
        <v>0</v>
      </c>
      <c r="AT49" s="6">
        <v>0</v>
      </c>
      <c r="AU49" s="6">
        <f>IF(Table3[[#This Row],[ShankDiameter]]&gt;0.5,0,IF(Table3[[#This Row],[Type]]="CD",0,1))</f>
        <v>0</v>
      </c>
      <c r="AV49" s="6">
        <v>0</v>
      </c>
      <c r="AW49" s="6">
        <v>0</v>
      </c>
      <c r="AX49" s="6">
        <v>0</v>
      </c>
      <c r="AY49" s="6">
        <v>2</v>
      </c>
      <c r="AZ49" s="6">
        <v>0</v>
      </c>
      <c r="BA49" s="6">
        <v>0</v>
      </c>
      <c r="BB49" s="6">
        <v>0</v>
      </c>
      <c r="BC49" s="6">
        <v>0</v>
      </c>
      <c r="BD49" s="6">
        <v>0</v>
      </c>
      <c r="BE49" s="6">
        <v>0</v>
      </c>
      <c r="BF49" s="6">
        <v>0</v>
      </c>
      <c r="BG49" s="6">
        <v>0</v>
      </c>
      <c r="BH49" s="6">
        <v>0</v>
      </c>
      <c r="BI49" s="6">
        <f>IF(Table3[[#This Row],[Type]]="EM",IF((Table3[[#This Row],[Diameter]]/2)-Table3[[#This Row],[CornerRadius]]-0.012&gt;0,(Table3[[#This Row],[Diameter]]/2)-Table3[[#This Row],[CornerRadius]]-0.012,0),)</f>
        <v>0</v>
      </c>
      <c r="BK49" s="6" t="str">
        <f>IF(Table3[[#This Row],[ShoulderLength]]="","",IF(Table3[[#This Row],[ShoulderLength]]&lt;Table3[[#This Row],[LOC]],"FIX",""))</f>
        <v/>
      </c>
    </row>
    <row r="50" spans="1:63" x14ac:dyDescent="0.25">
      <c r="A50" s="7">
        <f>IF(Table3[[#This Row],[SoflexRule]]="",1,IF(Table3[[#This Row],[MinOHL]]="",1,IF(Table3[[#This Row],[Type]]="CT",1,IF(Table3[[#This Row],[I]]=1,0,1))))</f>
        <v>1</v>
      </c>
      <c r="B50" s="6" t="s">
        <v>149</v>
      </c>
      <c r="D50" s="6" t="s">
        <v>149</v>
      </c>
      <c r="E50" s="6">
        <v>49</v>
      </c>
      <c r="G50" s="9" t="s">
        <v>74</v>
      </c>
      <c r="H50" s="10" t="s">
        <v>150</v>
      </c>
      <c r="I50" s="11" t="s">
        <v>158</v>
      </c>
      <c r="J50" s="12" t="s">
        <v>159</v>
      </c>
      <c r="K50" s="11" t="str">
        <f>CONCATENATE(Table3[[#This Row],[Type]]," "&amp;TEXT(Table3[[#This Row],[Diameter]],".0000")&amp;""," "&amp;Table3[[#This Row],[NumFlutes]]&amp;"FL")</f>
        <v>CD .0050 2FL</v>
      </c>
      <c r="M50" s="13">
        <v>5.0000000000000001E-3</v>
      </c>
      <c r="N50" s="13">
        <v>0.125</v>
      </c>
      <c r="O50" s="6">
        <v>5.0000000000000001E-3</v>
      </c>
      <c r="P50" s="6">
        <v>0.82499999999999996</v>
      </c>
      <c r="R50" s="14">
        <f>IF(Table3[[#This Row],[ShoulderLenEnd]]="",0,90-(DEGREES(ATAN((Q50-P50)/((N50-O50)/2)))))</f>
        <v>0</v>
      </c>
      <c r="S50" s="15">
        <v>0.8</v>
      </c>
      <c r="T50" s="6">
        <v>2</v>
      </c>
      <c r="U50" s="6">
        <v>1.5</v>
      </c>
      <c r="V50" s="6">
        <v>0.09</v>
      </c>
      <c r="Z50" s="6">
        <v>120</v>
      </c>
      <c r="AA50" s="13">
        <f t="shared" si="0"/>
        <v>1.4433756729740649E-3</v>
      </c>
      <c r="AE50" s="6" t="s">
        <v>44</v>
      </c>
      <c r="AF50" s="6" t="s">
        <v>62</v>
      </c>
      <c r="AG50" s="6" t="s">
        <v>152</v>
      </c>
      <c r="AH50" s="6" t="s">
        <v>153</v>
      </c>
      <c r="AI50" s="6">
        <v>1</v>
      </c>
      <c r="AJ50" s="6">
        <v>0</v>
      </c>
      <c r="AK50" s="6">
        <v>1</v>
      </c>
      <c r="AL50" s="6">
        <v>1</v>
      </c>
      <c r="AM50" s="6">
        <v>1</v>
      </c>
      <c r="AN50" s="6">
        <v>1</v>
      </c>
      <c r="AO50" s="6">
        <v>1</v>
      </c>
      <c r="AP50" s="6" t="s">
        <v>160</v>
      </c>
      <c r="AQ50" s="6">
        <v>0</v>
      </c>
      <c r="AR50" s="6">
        <v>0</v>
      </c>
      <c r="AS50" s="6">
        <v>0</v>
      </c>
      <c r="AT50" s="6">
        <v>0</v>
      </c>
      <c r="AU50" s="6">
        <f>IF(Table3[[#This Row],[ShankDiameter]]&gt;0.5,0,IF(Table3[[#This Row],[Type]]="CD",0,1))</f>
        <v>0</v>
      </c>
      <c r="AV50" s="6">
        <v>0</v>
      </c>
      <c r="AW50" s="6">
        <v>0</v>
      </c>
      <c r="AX50" s="6">
        <v>0</v>
      </c>
      <c r="AY50" s="6">
        <v>2</v>
      </c>
      <c r="AZ50" s="6">
        <v>0</v>
      </c>
      <c r="BA50" s="6">
        <v>0</v>
      </c>
      <c r="BB50" s="6">
        <v>0</v>
      </c>
      <c r="BC50" s="6">
        <v>0</v>
      </c>
      <c r="BD50" s="6">
        <v>0</v>
      </c>
      <c r="BE50" s="6">
        <v>0</v>
      </c>
      <c r="BF50" s="6">
        <v>0</v>
      </c>
      <c r="BG50" s="6">
        <v>0</v>
      </c>
      <c r="BH50" s="6">
        <v>0</v>
      </c>
      <c r="BI50" s="6">
        <f>IF(Table3[[#This Row],[Type]]="EM",IF((Table3[[#This Row],[Diameter]]/2)-Table3[[#This Row],[CornerRadius]]-0.012&gt;0,(Table3[[#This Row],[Diameter]]/2)-Table3[[#This Row],[CornerRadius]]-0.012,0),)</f>
        <v>0</v>
      </c>
      <c r="BK50" s="6" t="str">
        <f>IF(Table3[[#This Row],[ShoulderLength]]="","",IF(Table3[[#This Row],[ShoulderLength]]&lt;Table3[[#This Row],[LOC]],"FIX",""))</f>
        <v/>
      </c>
    </row>
    <row r="51" spans="1:63" x14ac:dyDescent="0.25">
      <c r="A51" s="7">
        <f>IF(Table3[[#This Row],[SoflexRule]]="",1,IF(Table3[[#This Row],[MinOHL]]="",1,IF(Table3[[#This Row],[Type]]="CT",1,IF(Table3[[#This Row],[I]]=1,0,1))))</f>
        <v>1</v>
      </c>
      <c r="B51" s="6" t="s">
        <v>149</v>
      </c>
      <c r="D51" s="6" t="s">
        <v>149</v>
      </c>
      <c r="E51" s="6">
        <v>50</v>
      </c>
      <c r="G51" s="9" t="s">
        <v>74</v>
      </c>
      <c r="H51" s="10" t="s">
        <v>150</v>
      </c>
      <c r="I51" s="11" t="s">
        <v>161</v>
      </c>
      <c r="K51" s="11" t="str">
        <f>CONCATENATE(Table3[[#This Row],[Type]]," "&amp;TEXT(Table3[[#This Row],[Diameter]],".0000")&amp;""," "&amp;Table3[[#This Row],[NumFlutes]]&amp;"FL")</f>
        <v>CD .0055 2FL</v>
      </c>
      <c r="M51" s="13">
        <v>5.4999999999999997E-3</v>
      </c>
      <c r="N51" s="13">
        <v>0.125</v>
      </c>
      <c r="O51" s="6">
        <v>5.4999999999999997E-3</v>
      </c>
      <c r="P51" s="6">
        <v>0.82499999999999996</v>
      </c>
      <c r="R51" s="14">
        <f>IF(Table3[[#This Row],[ShoulderLenEnd]]="",0,90-(DEGREES(ATAN((Q51-P51)/((N51-O51)/2)))))</f>
        <v>0</v>
      </c>
      <c r="S51" s="15">
        <v>0.8</v>
      </c>
      <c r="T51" s="6">
        <v>2</v>
      </c>
      <c r="U51" s="6">
        <v>1.5</v>
      </c>
      <c r="V51" s="6">
        <v>0.08</v>
      </c>
      <c r="Z51" s="6">
        <v>120</v>
      </c>
      <c r="AA51" s="13">
        <f t="shared" si="0"/>
        <v>1.5877132402714713E-3</v>
      </c>
      <c r="AE51" s="6" t="s">
        <v>44</v>
      </c>
      <c r="AF51" s="6" t="s">
        <v>62</v>
      </c>
      <c r="AG51" s="6" t="s">
        <v>152</v>
      </c>
      <c r="AH51" s="6" t="s">
        <v>153</v>
      </c>
      <c r="AI51" s="6">
        <v>1</v>
      </c>
      <c r="AJ51" s="6">
        <v>0</v>
      </c>
      <c r="AK51" s="6">
        <v>1</v>
      </c>
      <c r="AL51" s="6">
        <v>1</v>
      </c>
      <c r="AM51" s="6">
        <v>1</v>
      </c>
      <c r="AN51" s="6">
        <v>1</v>
      </c>
      <c r="AO51" s="6">
        <v>1</v>
      </c>
      <c r="AP51" s="6" t="s">
        <v>162</v>
      </c>
      <c r="AQ51" s="6">
        <v>0</v>
      </c>
      <c r="AR51" s="6">
        <v>0</v>
      </c>
      <c r="AS51" s="6">
        <v>0</v>
      </c>
      <c r="AT51" s="6">
        <v>0</v>
      </c>
      <c r="AU51" s="6">
        <f>IF(Table3[[#This Row],[ShankDiameter]]&gt;0.5,0,IF(Table3[[#This Row],[Type]]="CD",0,1))</f>
        <v>0</v>
      </c>
      <c r="AV51" s="6">
        <v>0</v>
      </c>
      <c r="AW51" s="6">
        <v>0</v>
      </c>
      <c r="AX51" s="6">
        <v>0</v>
      </c>
      <c r="AY51" s="6">
        <v>2</v>
      </c>
      <c r="AZ51" s="6">
        <v>0</v>
      </c>
      <c r="BA51" s="6">
        <v>0</v>
      </c>
      <c r="BB51" s="6">
        <v>0</v>
      </c>
      <c r="BC51" s="6">
        <v>0</v>
      </c>
      <c r="BD51" s="6">
        <v>0</v>
      </c>
      <c r="BE51" s="6">
        <v>0</v>
      </c>
      <c r="BF51" s="6">
        <v>0</v>
      </c>
      <c r="BG51" s="6">
        <v>0</v>
      </c>
      <c r="BH51" s="6">
        <v>0</v>
      </c>
      <c r="BI51" s="6">
        <f>IF(Table3[[#This Row],[Type]]="EM",IF((Table3[[#This Row],[Diameter]]/2)-Table3[[#This Row],[CornerRadius]]-0.012&gt;0,(Table3[[#This Row],[Diameter]]/2)-Table3[[#This Row],[CornerRadius]]-0.012,0),)</f>
        <v>0</v>
      </c>
      <c r="BK51" s="6" t="str">
        <f>IF(Table3[[#This Row],[ShoulderLength]]="","",IF(Table3[[#This Row],[ShoulderLength]]&lt;Table3[[#This Row],[LOC]],"FIX",""))</f>
        <v/>
      </c>
    </row>
    <row r="52" spans="1:63" x14ac:dyDescent="0.25">
      <c r="A52" s="7">
        <f>IF(Table3[[#This Row],[SoflexRule]]="",1,IF(Table3[[#This Row],[MinOHL]]="",1,IF(Table3[[#This Row],[Type]]="CT",1,IF(Table3[[#This Row],[I]]=1,0,1))))</f>
        <v>1</v>
      </c>
      <c r="B52" s="6" t="s">
        <v>149</v>
      </c>
      <c r="D52" s="6" t="s">
        <v>149</v>
      </c>
      <c r="E52" s="6">
        <v>51</v>
      </c>
      <c r="G52" s="9" t="s">
        <v>74</v>
      </c>
      <c r="H52" s="10" t="s">
        <v>150</v>
      </c>
      <c r="I52" s="11" t="s">
        <v>163</v>
      </c>
      <c r="J52" s="12" t="s">
        <v>164</v>
      </c>
      <c r="K52" s="11" t="str">
        <f>CONCATENATE(Table3[[#This Row],[Type]]," "&amp;TEXT(Table3[[#This Row],[Diameter]],".0000")&amp;""," "&amp;Table3[[#This Row],[NumFlutes]]&amp;"FL")</f>
        <v>CD .0056 2FL</v>
      </c>
      <c r="M52" s="13">
        <v>5.5999999999999999E-3</v>
      </c>
      <c r="N52" s="13">
        <v>0.125</v>
      </c>
      <c r="O52" s="6">
        <v>5.5999999999999999E-3</v>
      </c>
      <c r="P52" s="6">
        <v>0.82499999999999996</v>
      </c>
      <c r="R52" s="14">
        <f>IF(Table3[[#This Row],[ShoulderLenEnd]]="",0,90-(DEGREES(ATAN((Q52-P52)/((N52-O52)/2)))))</f>
        <v>0</v>
      </c>
      <c r="S52" s="15">
        <v>0.8</v>
      </c>
      <c r="T52" s="6">
        <v>2</v>
      </c>
      <c r="U52" s="6">
        <v>1.5</v>
      </c>
      <c r="V52" s="6">
        <v>0.11</v>
      </c>
      <c r="Z52" s="6">
        <v>120</v>
      </c>
      <c r="AA52" s="13">
        <f t="shared" si="0"/>
        <v>1.6165807537309527E-3</v>
      </c>
      <c r="AE52" s="6" t="s">
        <v>44</v>
      </c>
      <c r="AF52" s="6" t="s">
        <v>62</v>
      </c>
      <c r="AG52" s="6" t="s">
        <v>152</v>
      </c>
      <c r="AH52" s="6" t="s">
        <v>153</v>
      </c>
      <c r="AI52" s="6">
        <v>1</v>
      </c>
      <c r="AJ52" s="6">
        <v>0</v>
      </c>
      <c r="AK52" s="6">
        <v>1</v>
      </c>
      <c r="AL52" s="6">
        <v>1</v>
      </c>
      <c r="AM52" s="6">
        <v>1</v>
      </c>
      <c r="AN52" s="6">
        <v>1</v>
      </c>
      <c r="AO52" s="6">
        <v>1</v>
      </c>
      <c r="AP52" s="6" t="s">
        <v>165</v>
      </c>
      <c r="AQ52" s="6">
        <v>0</v>
      </c>
      <c r="AR52" s="6">
        <v>0</v>
      </c>
      <c r="AS52" s="6">
        <v>0</v>
      </c>
      <c r="AT52" s="6">
        <v>0</v>
      </c>
      <c r="AU52" s="6">
        <f>IF(Table3[[#This Row],[ShankDiameter]]&gt;0.5,0,IF(Table3[[#This Row],[Type]]="CD",0,1))</f>
        <v>0</v>
      </c>
      <c r="AV52" s="6">
        <v>0</v>
      </c>
      <c r="AW52" s="6">
        <v>0</v>
      </c>
      <c r="AX52" s="6">
        <v>0</v>
      </c>
      <c r="AY52" s="6">
        <v>2</v>
      </c>
      <c r="AZ52" s="6">
        <v>0</v>
      </c>
      <c r="BA52" s="6">
        <v>0</v>
      </c>
      <c r="BB52" s="6">
        <v>0</v>
      </c>
      <c r="BC52" s="6">
        <v>0</v>
      </c>
      <c r="BD52" s="6">
        <v>0</v>
      </c>
      <c r="BE52" s="6">
        <v>0</v>
      </c>
      <c r="BF52" s="6">
        <v>0</v>
      </c>
      <c r="BG52" s="6">
        <v>0</v>
      </c>
      <c r="BH52" s="6">
        <v>0</v>
      </c>
      <c r="BI52" s="6">
        <f>IF(Table3[[#This Row],[Type]]="EM",IF((Table3[[#This Row],[Diameter]]/2)-Table3[[#This Row],[CornerRadius]]-0.012&gt;0,(Table3[[#This Row],[Diameter]]/2)-Table3[[#This Row],[CornerRadius]]-0.012,0),)</f>
        <v>0</v>
      </c>
      <c r="BK52" s="6" t="str">
        <f>IF(Table3[[#This Row],[ShoulderLength]]="","",IF(Table3[[#This Row],[ShoulderLength]]&lt;Table3[[#This Row],[LOC]],"FIX",""))</f>
        <v/>
      </c>
    </row>
    <row r="53" spans="1:63" x14ac:dyDescent="0.25">
      <c r="A53" s="7">
        <f>IF(Table3[[#This Row],[SoflexRule]]="",1,IF(Table3[[#This Row],[MinOHL]]="",1,IF(Table3[[#This Row],[Type]]="CT",1,IF(Table3[[#This Row],[I]]=1,0,1))))</f>
        <v>1</v>
      </c>
      <c r="B53" s="6" t="s">
        <v>149</v>
      </c>
      <c r="D53" s="6" t="s">
        <v>149</v>
      </c>
      <c r="E53" s="6">
        <v>52</v>
      </c>
      <c r="G53" s="9" t="s">
        <v>74</v>
      </c>
      <c r="H53" s="10" t="s">
        <v>150</v>
      </c>
      <c r="I53" s="11" t="s">
        <v>166</v>
      </c>
      <c r="J53" s="12" t="s">
        <v>167</v>
      </c>
      <c r="K53" s="11" t="str">
        <f>CONCATENATE(Table3[[#This Row],[Type]]," "&amp;TEXT(Table3[[#This Row],[Diameter]],".0000")&amp;""," "&amp;Table3[[#This Row],[NumFlutes]]&amp;"FL")</f>
        <v>CD .0056 2FL</v>
      </c>
      <c r="M53" s="13">
        <v>5.5999999999999999E-3</v>
      </c>
      <c r="N53" s="13">
        <v>0.125</v>
      </c>
      <c r="O53" s="6">
        <v>5.5999999999999999E-3</v>
      </c>
      <c r="P53" s="6">
        <v>0.82499999999999996</v>
      </c>
      <c r="R53" s="14">
        <f>IF(Table3[[#This Row],[ShoulderLenEnd]]="",0,90-(DEGREES(ATAN((Q53-P53)/((N53-O53)/2)))))</f>
        <v>0</v>
      </c>
      <c r="S53" s="15">
        <v>0.8</v>
      </c>
      <c r="T53" s="6">
        <v>2</v>
      </c>
      <c r="U53" s="6">
        <v>1.5</v>
      </c>
      <c r="V53" s="6">
        <v>0.12</v>
      </c>
      <c r="Z53" s="6">
        <v>120</v>
      </c>
      <c r="AA53" s="13">
        <f t="shared" si="0"/>
        <v>1.6165807537309527E-3</v>
      </c>
      <c r="AE53" s="6" t="s">
        <v>44</v>
      </c>
      <c r="AF53" s="6" t="s">
        <v>62</v>
      </c>
      <c r="AG53" s="6" t="s">
        <v>152</v>
      </c>
      <c r="AH53" s="6" t="s">
        <v>153</v>
      </c>
      <c r="AI53" s="6">
        <v>1</v>
      </c>
      <c r="AJ53" s="6">
        <v>0</v>
      </c>
      <c r="AK53" s="6">
        <v>1</v>
      </c>
      <c r="AL53" s="6">
        <v>1</v>
      </c>
      <c r="AM53" s="6">
        <v>1</v>
      </c>
      <c r="AN53" s="6">
        <v>1</v>
      </c>
      <c r="AO53" s="6">
        <v>1</v>
      </c>
      <c r="AP53" s="6" t="s">
        <v>168</v>
      </c>
      <c r="AQ53" s="6">
        <v>0</v>
      </c>
      <c r="AR53" s="6">
        <v>0</v>
      </c>
      <c r="AS53" s="6">
        <v>0</v>
      </c>
      <c r="AT53" s="6">
        <v>0</v>
      </c>
      <c r="AU53" s="6">
        <f>IF(Table3[[#This Row],[ShankDiameter]]&gt;0.5,0,IF(Table3[[#This Row],[Type]]="CD",0,1))</f>
        <v>0</v>
      </c>
      <c r="AV53" s="6">
        <v>0</v>
      </c>
      <c r="AW53" s="6">
        <v>0</v>
      </c>
      <c r="AX53" s="6">
        <v>0</v>
      </c>
      <c r="AY53" s="6">
        <v>2</v>
      </c>
      <c r="AZ53" s="6">
        <v>0</v>
      </c>
      <c r="BA53" s="6">
        <v>0</v>
      </c>
      <c r="BB53" s="6">
        <v>0</v>
      </c>
      <c r="BC53" s="6">
        <v>0</v>
      </c>
      <c r="BD53" s="6">
        <v>0</v>
      </c>
      <c r="BE53" s="6">
        <v>0</v>
      </c>
      <c r="BF53" s="6">
        <v>0</v>
      </c>
      <c r="BG53" s="6">
        <v>0</v>
      </c>
      <c r="BH53" s="6">
        <v>0</v>
      </c>
      <c r="BI53" s="6">
        <f>IF(Table3[[#This Row],[Type]]="EM",IF((Table3[[#This Row],[Diameter]]/2)-Table3[[#This Row],[CornerRadius]]-0.012&gt;0,(Table3[[#This Row],[Diameter]]/2)-Table3[[#This Row],[CornerRadius]]-0.012,0),)</f>
        <v>0</v>
      </c>
      <c r="BK53" s="6" t="str">
        <f>IF(Table3[[#This Row],[ShoulderLength]]="","",IF(Table3[[#This Row],[ShoulderLength]]&lt;Table3[[#This Row],[LOC]],"FIX",""))</f>
        <v/>
      </c>
    </row>
    <row r="54" spans="1:63" x14ac:dyDescent="0.25">
      <c r="A54" s="7">
        <f>IF(Table3[[#This Row],[SoflexRule]]="",1,IF(Table3[[#This Row],[MinOHL]]="",1,IF(Table3[[#This Row],[Type]]="CT",1,IF(Table3[[#This Row],[I]]=1,0,1))))</f>
        <v>1</v>
      </c>
      <c r="B54" s="6" t="s">
        <v>149</v>
      </c>
      <c r="D54" s="6" t="s">
        <v>149</v>
      </c>
      <c r="E54" s="6">
        <v>53</v>
      </c>
      <c r="G54" s="9" t="s">
        <v>74</v>
      </c>
      <c r="H54" s="10" t="s">
        <v>150</v>
      </c>
      <c r="I54" s="11" t="s">
        <v>169</v>
      </c>
      <c r="J54" s="12" t="s">
        <v>170</v>
      </c>
      <c r="K54" s="11" t="str">
        <f>CONCATENATE(Table3[[#This Row],[Type]]," "&amp;TEXT(Table3[[#This Row],[Diameter]],".0000")&amp;""," "&amp;Table3[[#This Row],[NumFlutes]]&amp;"FL")</f>
        <v>CD .0059 2FL</v>
      </c>
      <c r="M54" s="13">
        <v>5.8999999999999999E-3</v>
      </c>
      <c r="N54" s="13">
        <v>0.125</v>
      </c>
      <c r="O54" s="6">
        <v>5.8999999999999999E-3</v>
      </c>
      <c r="P54" s="6">
        <v>0.82499999999999996</v>
      </c>
      <c r="R54" s="14">
        <f>IF(Table3[[#This Row],[ShoulderLenEnd]]="",0,90-(DEGREES(ATAN((Q54-P54)/((N54-O54)/2)))))</f>
        <v>0</v>
      </c>
      <c r="S54" s="15">
        <v>0.8</v>
      </c>
      <c r="T54" s="6">
        <v>2</v>
      </c>
      <c r="U54" s="6">
        <v>1.5</v>
      </c>
      <c r="V54" s="6">
        <v>0.09</v>
      </c>
      <c r="Z54" s="6">
        <v>120</v>
      </c>
      <c r="AA54" s="13">
        <f t="shared" si="0"/>
        <v>1.7031832941093966E-3</v>
      </c>
      <c r="AE54" s="6" t="s">
        <v>44</v>
      </c>
      <c r="AF54" s="6" t="s">
        <v>62</v>
      </c>
      <c r="AG54" s="6" t="s">
        <v>152</v>
      </c>
      <c r="AH54" s="6" t="s">
        <v>153</v>
      </c>
      <c r="AI54" s="6">
        <v>1</v>
      </c>
      <c r="AJ54" s="6">
        <v>0</v>
      </c>
      <c r="AK54" s="6">
        <v>1</v>
      </c>
      <c r="AL54" s="6">
        <v>1</v>
      </c>
      <c r="AM54" s="6">
        <v>1</v>
      </c>
      <c r="AN54" s="6">
        <v>1</v>
      </c>
      <c r="AO54" s="6">
        <v>1</v>
      </c>
      <c r="AP54" s="6" t="s">
        <v>171</v>
      </c>
      <c r="AQ54" s="6">
        <v>0</v>
      </c>
      <c r="AR54" s="6">
        <v>0</v>
      </c>
      <c r="AS54" s="6">
        <v>0</v>
      </c>
      <c r="AT54" s="6">
        <v>0</v>
      </c>
      <c r="AU54" s="6">
        <f>IF(Table3[[#This Row],[ShankDiameter]]&gt;0.5,0,IF(Table3[[#This Row],[Type]]="CD",0,1))</f>
        <v>0</v>
      </c>
      <c r="AV54" s="6">
        <v>0</v>
      </c>
      <c r="AW54" s="6">
        <v>0</v>
      </c>
      <c r="AX54" s="6">
        <v>0</v>
      </c>
      <c r="AY54" s="6">
        <v>2</v>
      </c>
      <c r="AZ54" s="6">
        <v>0</v>
      </c>
      <c r="BA54" s="6">
        <v>0</v>
      </c>
      <c r="BB54" s="6">
        <v>0</v>
      </c>
      <c r="BC54" s="6">
        <v>0</v>
      </c>
      <c r="BD54" s="6">
        <v>0</v>
      </c>
      <c r="BE54" s="6">
        <v>0</v>
      </c>
      <c r="BF54" s="6">
        <v>0</v>
      </c>
      <c r="BG54" s="6">
        <v>0</v>
      </c>
      <c r="BH54" s="6">
        <v>0</v>
      </c>
      <c r="BI54" s="6">
        <f>IF(Table3[[#This Row],[Type]]="EM",IF((Table3[[#This Row],[Diameter]]/2)-Table3[[#This Row],[CornerRadius]]-0.012&gt;0,(Table3[[#This Row],[Diameter]]/2)-Table3[[#This Row],[CornerRadius]]-0.012,0),)</f>
        <v>0</v>
      </c>
      <c r="BK54" s="6" t="str">
        <f>IF(Table3[[#This Row],[ShoulderLength]]="","",IF(Table3[[#This Row],[ShoulderLength]]&lt;Table3[[#This Row],[LOC]],"FIX",""))</f>
        <v/>
      </c>
    </row>
    <row r="55" spans="1:63" x14ac:dyDescent="0.25">
      <c r="A55" s="7">
        <f>IF(Table3[[#This Row],[SoflexRule]]="",1,IF(Table3[[#This Row],[MinOHL]]="",1,IF(Table3[[#This Row],[Type]]="CT",1,IF(Table3[[#This Row],[I]]=1,0,1))))</f>
        <v>1</v>
      </c>
      <c r="B55" s="6" t="s">
        <v>149</v>
      </c>
      <c r="D55" s="6" t="s">
        <v>149</v>
      </c>
      <c r="E55" s="6">
        <v>54</v>
      </c>
      <c r="G55" s="9" t="s">
        <v>74</v>
      </c>
      <c r="H55" s="10" t="s">
        <v>150</v>
      </c>
      <c r="I55" s="11" t="s">
        <v>172</v>
      </c>
      <c r="J55" s="12" t="s">
        <v>173</v>
      </c>
      <c r="K55" s="11" t="str">
        <f>CONCATENATE(Table3[[#This Row],[Type]]," "&amp;TEXT(Table3[[#This Row],[Diameter]],".0000")&amp;""," "&amp;Table3[[#This Row],[NumFlutes]]&amp;"FL")</f>
        <v>CD .0063 2FL</v>
      </c>
      <c r="M55" s="13">
        <v>6.3E-3</v>
      </c>
      <c r="N55" s="13">
        <v>0.125</v>
      </c>
      <c r="O55" s="6">
        <v>6.3E-3</v>
      </c>
      <c r="P55" s="6">
        <v>0.82499999999999996</v>
      </c>
      <c r="R55" s="14">
        <f>IF(Table3[[#This Row],[ShoulderLenEnd]]="",0,90-(DEGREES(ATAN((Q55-P55)/((N55-O55)/2)))))</f>
        <v>0</v>
      </c>
      <c r="S55" s="15">
        <v>0.8</v>
      </c>
      <c r="T55" s="6">
        <v>2</v>
      </c>
      <c r="U55" s="6">
        <v>1.5</v>
      </c>
      <c r="V55" s="6">
        <v>7.4999999999999997E-2</v>
      </c>
      <c r="Z55" s="6">
        <v>120</v>
      </c>
      <c r="AA55" s="13">
        <f t="shared" si="0"/>
        <v>1.8186533479473217E-3</v>
      </c>
      <c r="AE55" s="6" t="s">
        <v>44</v>
      </c>
      <c r="AF55" s="6" t="s">
        <v>62</v>
      </c>
      <c r="AG55" s="6" t="s">
        <v>152</v>
      </c>
      <c r="AH55" s="6" t="s">
        <v>153</v>
      </c>
      <c r="AI55" s="6">
        <v>1</v>
      </c>
      <c r="AJ55" s="6">
        <v>0</v>
      </c>
      <c r="AK55" s="6">
        <v>1</v>
      </c>
      <c r="AL55" s="6">
        <v>1</v>
      </c>
      <c r="AM55" s="6">
        <v>1</v>
      </c>
      <c r="AN55" s="6">
        <v>1</v>
      </c>
      <c r="AO55" s="6">
        <v>1</v>
      </c>
      <c r="AP55" s="6" t="s">
        <v>174</v>
      </c>
      <c r="AQ55" s="6">
        <v>0</v>
      </c>
      <c r="AR55" s="6">
        <v>0</v>
      </c>
      <c r="AS55" s="6">
        <v>0</v>
      </c>
      <c r="AT55" s="6">
        <v>0</v>
      </c>
      <c r="AU55" s="6">
        <f>IF(Table3[[#This Row],[ShankDiameter]]&gt;0.5,0,IF(Table3[[#This Row],[Type]]="CD",0,1))</f>
        <v>0</v>
      </c>
      <c r="AV55" s="6">
        <v>0</v>
      </c>
      <c r="AW55" s="6">
        <v>0</v>
      </c>
      <c r="AX55" s="6">
        <v>0</v>
      </c>
      <c r="AY55" s="6">
        <v>2</v>
      </c>
      <c r="AZ55" s="6">
        <v>0</v>
      </c>
      <c r="BA55" s="6">
        <v>0</v>
      </c>
      <c r="BB55" s="6">
        <v>0</v>
      </c>
      <c r="BC55" s="6">
        <v>0</v>
      </c>
      <c r="BD55" s="6">
        <v>0</v>
      </c>
      <c r="BE55" s="6">
        <v>0</v>
      </c>
      <c r="BF55" s="6">
        <v>0</v>
      </c>
      <c r="BG55" s="6">
        <v>0</v>
      </c>
      <c r="BH55" s="6">
        <v>0</v>
      </c>
      <c r="BI55" s="6">
        <f>IF(Table3[[#This Row],[Type]]="EM",IF((Table3[[#This Row],[Diameter]]/2)-Table3[[#This Row],[CornerRadius]]-0.012&gt;0,(Table3[[#This Row],[Diameter]]/2)-Table3[[#This Row],[CornerRadius]]-0.012,0),)</f>
        <v>0</v>
      </c>
      <c r="BK55" s="6" t="str">
        <f>IF(Table3[[#This Row],[ShoulderLength]]="","",IF(Table3[[#This Row],[ShoulderLength]]&lt;Table3[[#This Row],[LOC]],"FIX",""))</f>
        <v/>
      </c>
    </row>
    <row r="56" spans="1:63" x14ac:dyDescent="0.25">
      <c r="A56" s="7">
        <f>IF(Table3[[#This Row],[SoflexRule]]="",1,IF(Table3[[#This Row],[MinOHL]]="",1,IF(Table3[[#This Row],[Type]]="CT",1,IF(Table3[[#This Row],[I]]=1,0,1))))</f>
        <v>1</v>
      </c>
      <c r="B56" s="6" t="s">
        <v>149</v>
      </c>
      <c r="D56" s="6" t="s">
        <v>149</v>
      </c>
      <c r="E56" s="6">
        <v>55</v>
      </c>
      <c r="G56" s="9" t="s">
        <v>74</v>
      </c>
      <c r="H56" s="10" t="s">
        <v>150</v>
      </c>
      <c r="I56" s="11" t="s">
        <v>175</v>
      </c>
      <c r="K56" s="11" t="str">
        <f>CONCATENATE(Table3[[#This Row],[Type]]," "&amp;TEXT(Table3[[#This Row],[Diameter]],".0000")&amp;""," "&amp;Table3[[#This Row],[NumFlutes]]&amp;"FL")</f>
        <v>CD .0067 2FL</v>
      </c>
      <c r="M56" s="13">
        <v>6.7000000000000002E-3</v>
      </c>
      <c r="N56" s="13">
        <v>0.125</v>
      </c>
      <c r="O56" s="6">
        <v>6.7000000000000002E-3</v>
      </c>
      <c r="P56" s="6">
        <v>0.82499999999999996</v>
      </c>
      <c r="R56" s="14">
        <f>IF(Table3[[#This Row],[ShoulderLenEnd]]="",0,90-(DEGREES(ATAN((Q56-P56)/((N56-O56)/2)))))</f>
        <v>0</v>
      </c>
      <c r="S56" s="15">
        <v>0.8</v>
      </c>
      <c r="T56" s="6">
        <v>2</v>
      </c>
      <c r="U56" s="6">
        <v>1.5</v>
      </c>
      <c r="V56" s="6">
        <v>0.08</v>
      </c>
      <c r="Z56" s="6">
        <v>120</v>
      </c>
      <c r="AA56" s="13">
        <f t="shared" si="0"/>
        <v>1.934123401785247E-3</v>
      </c>
      <c r="AE56" s="6" t="s">
        <v>44</v>
      </c>
      <c r="AF56" s="6" t="s">
        <v>62</v>
      </c>
      <c r="AG56" s="6" t="s">
        <v>152</v>
      </c>
      <c r="AH56" s="6" t="s">
        <v>153</v>
      </c>
      <c r="AI56" s="6">
        <v>1</v>
      </c>
      <c r="AJ56" s="6">
        <v>0</v>
      </c>
      <c r="AK56" s="6">
        <v>1</v>
      </c>
      <c r="AL56" s="6">
        <v>1</v>
      </c>
      <c r="AM56" s="6">
        <v>1</v>
      </c>
      <c r="AN56" s="6">
        <v>1</v>
      </c>
      <c r="AO56" s="6">
        <v>1</v>
      </c>
      <c r="AP56" s="6" t="s">
        <v>176</v>
      </c>
      <c r="AQ56" s="6">
        <v>0</v>
      </c>
      <c r="AR56" s="6">
        <v>0</v>
      </c>
      <c r="AS56" s="6">
        <v>0</v>
      </c>
      <c r="AT56" s="6">
        <v>0</v>
      </c>
      <c r="AU56" s="6">
        <f>IF(Table3[[#This Row],[ShankDiameter]]&gt;0.5,0,IF(Table3[[#This Row],[Type]]="CD",0,1))</f>
        <v>0</v>
      </c>
      <c r="AV56" s="6">
        <v>0</v>
      </c>
      <c r="AW56" s="6">
        <v>0</v>
      </c>
      <c r="AX56" s="6">
        <v>0</v>
      </c>
      <c r="AY56" s="6">
        <v>2</v>
      </c>
      <c r="AZ56" s="6">
        <v>0</v>
      </c>
      <c r="BA56" s="6">
        <v>0</v>
      </c>
      <c r="BB56" s="6">
        <v>0</v>
      </c>
      <c r="BC56" s="6">
        <v>0</v>
      </c>
      <c r="BD56" s="6">
        <v>0</v>
      </c>
      <c r="BE56" s="6">
        <v>0</v>
      </c>
      <c r="BF56" s="6">
        <v>0</v>
      </c>
      <c r="BG56" s="6">
        <v>0</v>
      </c>
      <c r="BH56" s="6">
        <v>0</v>
      </c>
      <c r="BI56" s="6">
        <f>IF(Table3[[#This Row],[Type]]="EM",IF((Table3[[#This Row],[Diameter]]/2)-Table3[[#This Row],[CornerRadius]]-0.012&gt;0,(Table3[[#This Row],[Diameter]]/2)-Table3[[#This Row],[CornerRadius]]-0.012,0),)</f>
        <v>0</v>
      </c>
      <c r="BK56" s="6" t="str">
        <f>IF(Table3[[#This Row],[ShoulderLength]]="","",IF(Table3[[#This Row],[ShoulderLength]]&lt;Table3[[#This Row],[LOC]],"FIX",""))</f>
        <v/>
      </c>
    </row>
    <row r="57" spans="1:63" x14ac:dyDescent="0.25">
      <c r="A57" s="7">
        <f>IF(Table3[[#This Row],[SoflexRule]]="",1,IF(Table3[[#This Row],[MinOHL]]="",1,IF(Table3[[#This Row],[Type]]="CT",1,IF(Table3[[#This Row],[I]]=1,0,1))))</f>
        <v>1</v>
      </c>
      <c r="B57" s="6" t="s">
        <v>149</v>
      </c>
      <c r="D57" s="6" t="s">
        <v>149</v>
      </c>
      <c r="E57" s="6">
        <v>56</v>
      </c>
      <c r="G57" s="9" t="s">
        <v>74</v>
      </c>
      <c r="H57" s="10" t="s">
        <v>150</v>
      </c>
      <c r="I57" s="11" t="s">
        <v>177</v>
      </c>
      <c r="J57" s="12" t="s">
        <v>178</v>
      </c>
      <c r="K57" s="11" t="str">
        <f>CONCATENATE(Table3[[#This Row],[Type]]," "&amp;TEXT(Table3[[#This Row],[Diameter]],".0000")&amp;""," "&amp;Table3[[#This Row],[NumFlutes]]&amp;"FL")</f>
        <v>CD .0071 2FL</v>
      </c>
      <c r="M57" s="13">
        <v>7.1000000000000004E-3</v>
      </c>
      <c r="N57" s="13">
        <v>0.125</v>
      </c>
      <c r="O57" s="6">
        <v>7.1000000000000004E-3</v>
      </c>
      <c r="P57" s="6">
        <v>0.82499999999999996</v>
      </c>
      <c r="R57" s="14">
        <f>IF(Table3[[#This Row],[ShoulderLenEnd]]="",0,90-(DEGREES(ATAN((Q57-P57)/((N57-O57)/2)))))</f>
        <v>0</v>
      </c>
      <c r="S57" s="15">
        <v>0.8</v>
      </c>
      <c r="T57" s="6">
        <v>2</v>
      </c>
      <c r="U57" s="6">
        <v>1.5</v>
      </c>
      <c r="V57" s="6">
        <v>9.5000000000000001E-2</v>
      </c>
      <c r="Z57" s="6">
        <v>120</v>
      </c>
      <c r="AA57" s="13">
        <f t="shared" si="0"/>
        <v>2.0495934556231722E-3</v>
      </c>
      <c r="AE57" s="6" t="s">
        <v>44</v>
      </c>
      <c r="AF57" s="6" t="s">
        <v>62</v>
      </c>
      <c r="AG57" s="6" t="s">
        <v>152</v>
      </c>
      <c r="AH57" s="6" t="s">
        <v>153</v>
      </c>
      <c r="AI57" s="6">
        <v>1</v>
      </c>
      <c r="AJ57" s="6">
        <v>0</v>
      </c>
      <c r="AK57" s="6">
        <v>1</v>
      </c>
      <c r="AL57" s="6">
        <v>1</v>
      </c>
      <c r="AM57" s="6">
        <v>1</v>
      </c>
      <c r="AN57" s="6">
        <v>1</v>
      </c>
      <c r="AO57" s="6">
        <v>1</v>
      </c>
      <c r="AP57" s="6" t="s">
        <v>179</v>
      </c>
      <c r="AQ57" s="6">
        <v>0</v>
      </c>
      <c r="AR57" s="6">
        <v>0</v>
      </c>
      <c r="AS57" s="6">
        <v>0</v>
      </c>
      <c r="AT57" s="6">
        <v>0</v>
      </c>
      <c r="AU57" s="6">
        <f>IF(Table3[[#This Row],[ShankDiameter]]&gt;0.5,0,IF(Table3[[#This Row],[Type]]="CD",0,1))</f>
        <v>0</v>
      </c>
      <c r="AV57" s="6">
        <v>0</v>
      </c>
      <c r="AW57" s="6">
        <v>0</v>
      </c>
      <c r="AX57" s="6">
        <v>0</v>
      </c>
      <c r="AY57" s="6">
        <v>2</v>
      </c>
      <c r="AZ57" s="6">
        <v>0</v>
      </c>
      <c r="BA57" s="6">
        <v>0</v>
      </c>
      <c r="BB57" s="6">
        <v>0</v>
      </c>
      <c r="BC57" s="6">
        <v>0</v>
      </c>
      <c r="BD57" s="6">
        <v>0</v>
      </c>
      <c r="BE57" s="6">
        <v>0</v>
      </c>
      <c r="BF57" s="6">
        <v>0</v>
      </c>
      <c r="BG57" s="6">
        <v>0</v>
      </c>
      <c r="BH57" s="6">
        <v>0</v>
      </c>
      <c r="BI57" s="6">
        <f>IF(Table3[[#This Row],[Type]]="EM",IF((Table3[[#This Row],[Diameter]]/2)-Table3[[#This Row],[CornerRadius]]-0.012&gt;0,(Table3[[#This Row],[Diameter]]/2)-Table3[[#This Row],[CornerRadius]]-0.012,0),)</f>
        <v>0</v>
      </c>
      <c r="BK57" s="6" t="str">
        <f>IF(Table3[[#This Row],[ShoulderLength]]="","",IF(Table3[[#This Row],[ShoulderLength]]&lt;Table3[[#This Row],[LOC]],"FIX",""))</f>
        <v/>
      </c>
    </row>
    <row r="58" spans="1:63" x14ac:dyDescent="0.25">
      <c r="A58" s="7">
        <f>IF(Table3[[#This Row],[SoflexRule]]="",1,IF(Table3[[#This Row],[MinOHL]]="",1,IF(Table3[[#This Row],[Type]]="CT",1,IF(Table3[[#This Row],[I]]=1,0,1))))</f>
        <v>1</v>
      </c>
      <c r="B58" s="6" t="s">
        <v>149</v>
      </c>
      <c r="D58" s="6" t="s">
        <v>149</v>
      </c>
      <c r="E58" s="6">
        <v>57</v>
      </c>
      <c r="G58" s="9" t="s">
        <v>74</v>
      </c>
      <c r="H58" s="10" t="s">
        <v>150</v>
      </c>
      <c r="I58" s="11" t="s">
        <v>180</v>
      </c>
      <c r="J58" s="12" t="s">
        <v>181</v>
      </c>
      <c r="K58" s="11" t="str">
        <f>CONCATENATE(Table3[[#This Row],[Type]]," "&amp;TEXT(Table3[[#This Row],[Diameter]],".0000")&amp;""," "&amp;Table3[[#This Row],[NumFlutes]]&amp;"FL")</f>
        <v>CD .0075 2FL</v>
      </c>
      <c r="M58" s="13">
        <v>7.4999999999999997E-3</v>
      </c>
      <c r="N58" s="13">
        <v>0.125</v>
      </c>
      <c r="O58" s="6">
        <v>7.4999999999999997E-3</v>
      </c>
      <c r="P58" s="6">
        <v>0.82499999999999996</v>
      </c>
      <c r="R58" s="14">
        <f>IF(Table3[[#This Row],[ShoulderLenEnd]]="",0,90-(DEGREES(ATAN((Q58-P58)/((N58-O58)/2)))))</f>
        <v>0</v>
      </c>
      <c r="S58" s="15">
        <v>0.8</v>
      </c>
      <c r="T58" s="6">
        <v>2</v>
      </c>
      <c r="U58" s="6">
        <v>1.5</v>
      </c>
      <c r="V58" s="6">
        <v>0.14000000000000001</v>
      </c>
      <c r="Z58" s="6">
        <v>120</v>
      </c>
      <c r="AA58" s="13">
        <f t="shared" si="0"/>
        <v>2.1650635094610971E-3</v>
      </c>
      <c r="AE58" s="6" t="s">
        <v>44</v>
      </c>
      <c r="AF58" s="6" t="s">
        <v>62</v>
      </c>
      <c r="AG58" s="6" t="s">
        <v>152</v>
      </c>
      <c r="AH58" s="6" t="s">
        <v>153</v>
      </c>
      <c r="AI58" s="6">
        <v>1</v>
      </c>
      <c r="AJ58" s="6">
        <v>0</v>
      </c>
      <c r="AK58" s="6">
        <v>1</v>
      </c>
      <c r="AL58" s="6">
        <v>1</v>
      </c>
      <c r="AM58" s="6">
        <v>1</v>
      </c>
      <c r="AN58" s="6">
        <v>1</v>
      </c>
      <c r="AO58" s="6">
        <v>1</v>
      </c>
      <c r="AP58" s="6" t="s">
        <v>182</v>
      </c>
      <c r="AQ58" s="6">
        <v>0</v>
      </c>
      <c r="AR58" s="6">
        <v>0</v>
      </c>
      <c r="AS58" s="6">
        <v>0</v>
      </c>
      <c r="AT58" s="6">
        <v>0</v>
      </c>
      <c r="AU58" s="6">
        <f>IF(Table3[[#This Row],[ShankDiameter]]&gt;0.5,0,IF(Table3[[#This Row],[Type]]="CD",0,1))</f>
        <v>0</v>
      </c>
      <c r="AV58" s="6">
        <v>0</v>
      </c>
      <c r="AW58" s="6">
        <v>0</v>
      </c>
      <c r="AX58" s="6">
        <v>0</v>
      </c>
      <c r="AY58" s="6">
        <v>2</v>
      </c>
      <c r="AZ58" s="6">
        <v>0</v>
      </c>
      <c r="BA58" s="6">
        <v>0</v>
      </c>
      <c r="BB58" s="6">
        <v>0</v>
      </c>
      <c r="BC58" s="6">
        <v>0</v>
      </c>
      <c r="BD58" s="6">
        <v>0</v>
      </c>
      <c r="BE58" s="6">
        <v>0</v>
      </c>
      <c r="BF58" s="6">
        <v>0</v>
      </c>
      <c r="BG58" s="6">
        <v>0</v>
      </c>
      <c r="BH58" s="6">
        <v>0</v>
      </c>
      <c r="BI58" s="6">
        <f>IF(Table3[[#This Row],[Type]]="EM",IF((Table3[[#This Row],[Diameter]]/2)-Table3[[#This Row],[CornerRadius]]-0.012&gt;0,(Table3[[#This Row],[Diameter]]/2)-Table3[[#This Row],[CornerRadius]]-0.012,0),)</f>
        <v>0</v>
      </c>
      <c r="BK58" s="6" t="str">
        <f>IF(Table3[[#This Row],[ShoulderLength]]="","",IF(Table3[[#This Row],[ShoulderLength]]&lt;Table3[[#This Row],[LOC]],"FIX",""))</f>
        <v/>
      </c>
    </row>
    <row r="59" spans="1:63" x14ac:dyDescent="0.25">
      <c r="A59" s="7">
        <f>IF(Table3[[#This Row],[SoflexRule]]="",1,IF(Table3[[#This Row],[MinOHL]]="",1,IF(Table3[[#This Row],[Type]]="CT",1,IF(Table3[[#This Row],[I]]=1,0,1))))</f>
        <v>1</v>
      </c>
      <c r="B59" s="6" t="s">
        <v>149</v>
      </c>
      <c r="D59" s="6" t="s">
        <v>149</v>
      </c>
      <c r="E59" s="6">
        <v>58</v>
      </c>
      <c r="G59" s="9" t="s">
        <v>74</v>
      </c>
      <c r="H59" s="10" t="s">
        <v>150</v>
      </c>
      <c r="I59" s="11" t="s">
        <v>183</v>
      </c>
      <c r="K59" s="11" t="str">
        <f>CONCATENATE(Table3[[#This Row],[Type]]," "&amp;TEXT(Table3[[#This Row],[Diameter]],".0000")&amp;""," "&amp;Table3[[#This Row],[NumFlutes]]&amp;"FL")</f>
        <v>CD .0079 2FL</v>
      </c>
      <c r="M59" s="13">
        <v>7.9000000000000008E-3</v>
      </c>
      <c r="N59" s="13">
        <v>0.125</v>
      </c>
      <c r="O59" s="6">
        <v>7.9000000000000008E-3</v>
      </c>
      <c r="P59" s="6">
        <v>0.82499999999999996</v>
      </c>
      <c r="R59" s="14">
        <f>IF(Table3[[#This Row],[ShoulderLenEnd]]="",0,90-(DEGREES(ATAN((Q59-P59)/((N59-O59)/2)))))</f>
        <v>0</v>
      </c>
      <c r="S59" s="15">
        <v>0.8</v>
      </c>
      <c r="T59" s="6">
        <v>2</v>
      </c>
      <c r="U59" s="6">
        <v>1.5</v>
      </c>
      <c r="V59" s="6">
        <v>0.13</v>
      </c>
      <c r="Z59" s="6">
        <v>120</v>
      </c>
      <c r="AA59" s="13">
        <f t="shared" si="0"/>
        <v>2.2805335632990228E-3</v>
      </c>
      <c r="AE59" s="6" t="s">
        <v>44</v>
      </c>
      <c r="AF59" s="6" t="s">
        <v>62</v>
      </c>
      <c r="AG59" s="6" t="s">
        <v>152</v>
      </c>
      <c r="AH59" s="6" t="s">
        <v>153</v>
      </c>
      <c r="AI59" s="6">
        <v>1</v>
      </c>
      <c r="AJ59" s="6">
        <v>0</v>
      </c>
      <c r="AK59" s="6">
        <v>1</v>
      </c>
      <c r="AL59" s="6">
        <v>1</v>
      </c>
      <c r="AM59" s="6">
        <v>1</v>
      </c>
      <c r="AN59" s="6">
        <v>1</v>
      </c>
      <c r="AO59" s="6">
        <v>1</v>
      </c>
      <c r="AP59" s="6" t="s">
        <v>184</v>
      </c>
      <c r="AQ59" s="6">
        <v>0</v>
      </c>
      <c r="AR59" s="6">
        <v>0</v>
      </c>
      <c r="AS59" s="6">
        <v>0</v>
      </c>
      <c r="AT59" s="6">
        <v>0</v>
      </c>
      <c r="AU59" s="6">
        <f>IF(Table3[[#This Row],[ShankDiameter]]&gt;0.5,0,IF(Table3[[#This Row],[Type]]="CD",0,1))</f>
        <v>0</v>
      </c>
      <c r="AV59" s="6">
        <v>0</v>
      </c>
      <c r="AW59" s="6">
        <v>0</v>
      </c>
      <c r="AX59" s="6">
        <v>0</v>
      </c>
      <c r="AY59" s="6">
        <v>2</v>
      </c>
      <c r="AZ59" s="6">
        <v>0</v>
      </c>
      <c r="BA59" s="6">
        <v>0</v>
      </c>
      <c r="BB59" s="6">
        <v>0</v>
      </c>
      <c r="BC59" s="6">
        <v>0</v>
      </c>
      <c r="BD59" s="6">
        <v>0</v>
      </c>
      <c r="BE59" s="6">
        <v>0</v>
      </c>
      <c r="BF59" s="6">
        <v>0</v>
      </c>
      <c r="BG59" s="6">
        <v>0</v>
      </c>
      <c r="BH59" s="6">
        <v>0</v>
      </c>
      <c r="BI59" s="6">
        <f>IF(Table3[[#This Row],[Type]]="EM",IF((Table3[[#This Row],[Diameter]]/2)-Table3[[#This Row],[CornerRadius]]-0.012&gt;0,(Table3[[#This Row],[Diameter]]/2)-Table3[[#This Row],[CornerRadius]]-0.012,0),)</f>
        <v>0</v>
      </c>
      <c r="BK59" s="6" t="str">
        <f>IF(Table3[[#This Row],[ShoulderLength]]="","",IF(Table3[[#This Row],[ShoulderLength]]&lt;Table3[[#This Row],[LOC]],"FIX",""))</f>
        <v/>
      </c>
    </row>
    <row r="60" spans="1:63" x14ac:dyDescent="0.25">
      <c r="A60" s="7">
        <f>IF(Table3[[#This Row],[SoflexRule]]="",1,IF(Table3[[#This Row],[MinOHL]]="",1,IF(Table3[[#This Row],[Type]]="CT",1,IF(Table3[[#This Row],[I]]=1,0,1))))</f>
        <v>1</v>
      </c>
      <c r="B60" s="6" t="s">
        <v>149</v>
      </c>
      <c r="D60" s="6" t="s">
        <v>149</v>
      </c>
      <c r="E60" s="6">
        <v>59</v>
      </c>
      <c r="G60" s="9" t="s">
        <v>74</v>
      </c>
      <c r="H60" s="10" t="s">
        <v>150</v>
      </c>
      <c r="I60" s="11" t="s">
        <v>185</v>
      </c>
      <c r="K60" s="11" t="str">
        <f>CONCATENATE(Table3[[#This Row],[Type]]," "&amp;TEXT(Table3[[#This Row],[Diameter]],".0000")&amp;""," "&amp;Table3[[#This Row],[NumFlutes]]&amp;"FL")</f>
        <v>CD .0083 2FL</v>
      </c>
      <c r="M60" s="13">
        <v>8.3000000000000001E-3</v>
      </c>
      <c r="N60" s="13">
        <v>0.125</v>
      </c>
      <c r="O60" s="6">
        <v>8.3000000000000001E-3</v>
      </c>
      <c r="P60" s="6">
        <v>0.82499999999999996</v>
      </c>
      <c r="R60" s="14">
        <f>IF(Table3[[#This Row],[ShoulderLenEnd]]="",0,90-(DEGREES(ATAN((Q60-P60)/((N60-O60)/2)))))</f>
        <v>0</v>
      </c>
      <c r="S60" s="15">
        <v>0.8</v>
      </c>
      <c r="T60" s="6">
        <v>2</v>
      </c>
      <c r="U60" s="6">
        <v>1.5</v>
      </c>
      <c r="V60" s="6">
        <v>0.13</v>
      </c>
      <c r="Z60" s="6">
        <v>120</v>
      </c>
      <c r="AA60" s="13">
        <f t="shared" si="0"/>
        <v>2.3960036171369477E-3</v>
      </c>
      <c r="AE60" s="6" t="s">
        <v>44</v>
      </c>
      <c r="AF60" s="6" t="s">
        <v>62</v>
      </c>
      <c r="AG60" s="6" t="s">
        <v>152</v>
      </c>
      <c r="AH60" s="6" t="s">
        <v>153</v>
      </c>
      <c r="AI60" s="6">
        <v>1</v>
      </c>
      <c r="AJ60" s="6">
        <v>0</v>
      </c>
      <c r="AK60" s="6">
        <v>1</v>
      </c>
      <c r="AL60" s="6">
        <v>1</v>
      </c>
      <c r="AM60" s="6">
        <v>1</v>
      </c>
      <c r="AN60" s="6">
        <v>1</v>
      </c>
      <c r="AO60" s="6">
        <v>1</v>
      </c>
      <c r="AP60" s="6" t="s">
        <v>186</v>
      </c>
      <c r="AQ60" s="6">
        <v>0</v>
      </c>
      <c r="AR60" s="6">
        <v>0</v>
      </c>
      <c r="AS60" s="6">
        <v>0</v>
      </c>
      <c r="AT60" s="6">
        <v>0</v>
      </c>
      <c r="AU60" s="6">
        <f>IF(Table3[[#This Row],[ShankDiameter]]&gt;0.5,0,IF(Table3[[#This Row],[Type]]="CD",0,1))</f>
        <v>0</v>
      </c>
      <c r="AV60" s="6">
        <v>0</v>
      </c>
      <c r="AW60" s="6">
        <v>0</v>
      </c>
      <c r="AX60" s="6">
        <v>0</v>
      </c>
      <c r="AY60" s="6">
        <v>2</v>
      </c>
      <c r="AZ60" s="6">
        <v>0</v>
      </c>
      <c r="BA60" s="6">
        <v>0</v>
      </c>
      <c r="BB60" s="6">
        <v>0</v>
      </c>
      <c r="BC60" s="6">
        <v>0</v>
      </c>
      <c r="BD60" s="6">
        <v>0</v>
      </c>
      <c r="BE60" s="6">
        <v>0</v>
      </c>
      <c r="BF60" s="6">
        <v>0</v>
      </c>
      <c r="BG60" s="6">
        <v>0</v>
      </c>
      <c r="BH60" s="6">
        <v>0</v>
      </c>
      <c r="BI60" s="6">
        <f>IF(Table3[[#This Row],[Type]]="EM",IF((Table3[[#This Row],[Diameter]]/2)-Table3[[#This Row],[CornerRadius]]-0.012&gt;0,(Table3[[#This Row],[Diameter]]/2)-Table3[[#This Row],[CornerRadius]]-0.012,0),)</f>
        <v>0</v>
      </c>
      <c r="BK60" s="6" t="str">
        <f>IF(Table3[[#This Row],[ShoulderLength]]="","",IF(Table3[[#This Row],[ShoulderLength]]&lt;Table3[[#This Row],[LOC]],"FIX",""))</f>
        <v/>
      </c>
    </row>
    <row r="61" spans="1:63" x14ac:dyDescent="0.25">
      <c r="A61" s="7">
        <f>IF(Table3[[#This Row],[SoflexRule]]="",1,IF(Table3[[#This Row],[MinOHL]]="",1,IF(Table3[[#This Row],[Type]]="CT",1,IF(Table3[[#This Row],[I]]=1,0,1))))</f>
        <v>1</v>
      </c>
      <c r="B61" s="6" t="s">
        <v>149</v>
      </c>
      <c r="D61" s="6" t="s">
        <v>149</v>
      </c>
      <c r="E61" s="6">
        <v>60</v>
      </c>
      <c r="G61" s="9" t="s">
        <v>74</v>
      </c>
      <c r="H61" s="10" t="s">
        <v>150</v>
      </c>
      <c r="I61" s="11" t="s">
        <v>187</v>
      </c>
      <c r="J61" s="12" t="s">
        <v>188</v>
      </c>
      <c r="K61" s="11" t="str">
        <f>CONCATENATE(Table3[[#This Row],[Type]]," "&amp;TEXT(Table3[[#This Row],[Diameter]],".0000")&amp;""," "&amp;Table3[[#This Row],[NumFlutes]]&amp;"FL")</f>
        <v>CD .0087 2FL</v>
      </c>
      <c r="M61" s="13">
        <v>8.6999999999999994E-3</v>
      </c>
      <c r="N61" s="13">
        <v>0.125</v>
      </c>
      <c r="O61" s="6">
        <v>8.6999999999999994E-3</v>
      </c>
      <c r="P61" s="6">
        <v>0.82499999999999996</v>
      </c>
      <c r="R61" s="14">
        <f>IF(Table3[[#This Row],[ShoulderLenEnd]]="",0,90-(DEGREES(ATAN((Q61-P61)/((N61-O61)/2)))))</f>
        <v>0</v>
      </c>
      <c r="S61" s="15">
        <v>0.8</v>
      </c>
      <c r="T61" s="6">
        <v>2</v>
      </c>
      <c r="U61" s="6">
        <v>1.5</v>
      </c>
      <c r="V61" s="6">
        <v>0.11</v>
      </c>
      <c r="Z61" s="6">
        <v>120</v>
      </c>
      <c r="AA61" s="13">
        <f t="shared" si="0"/>
        <v>2.5114736709748726E-3</v>
      </c>
      <c r="AE61" s="6" t="s">
        <v>44</v>
      </c>
      <c r="AF61" s="6" t="s">
        <v>62</v>
      </c>
      <c r="AG61" s="6" t="s">
        <v>152</v>
      </c>
      <c r="AH61" s="6" t="s">
        <v>153</v>
      </c>
      <c r="AI61" s="6">
        <v>1</v>
      </c>
      <c r="AJ61" s="6">
        <v>0</v>
      </c>
      <c r="AK61" s="6">
        <v>1</v>
      </c>
      <c r="AL61" s="6">
        <v>1</v>
      </c>
      <c r="AM61" s="6">
        <v>1</v>
      </c>
      <c r="AN61" s="6">
        <v>1</v>
      </c>
      <c r="AO61" s="6">
        <v>1</v>
      </c>
      <c r="AP61" s="6" t="s">
        <v>189</v>
      </c>
      <c r="AQ61" s="6">
        <v>0</v>
      </c>
      <c r="AR61" s="6">
        <v>0</v>
      </c>
      <c r="AS61" s="6">
        <v>0</v>
      </c>
      <c r="AT61" s="6">
        <v>0</v>
      </c>
      <c r="AU61" s="6">
        <f>IF(Table3[[#This Row],[ShankDiameter]]&gt;0.5,0,IF(Table3[[#This Row],[Type]]="CD",0,1))</f>
        <v>0</v>
      </c>
      <c r="AV61" s="6">
        <v>0</v>
      </c>
      <c r="AW61" s="6">
        <v>0</v>
      </c>
      <c r="AX61" s="6">
        <v>0</v>
      </c>
      <c r="AY61" s="6">
        <v>2</v>
      </c>
      <c r="AZ61" s="6">
        <v>0</v>
      </c>
      <c r="BA61" s="6">
        <v>0</v>
      </c>
      <c r="BB61" s="6">
        <v>0</v>
      </c>
      <c r="BC61" s="6">
        <v>0</v>
      </c>
      <c r="BD61" s="6">
        <v>0</v>
      </c>
      <c r="BE61" s="6">
        <v>0</v>
      </c>
      <c r="BF61" s="6">
        <v>0</v>
      </c>
      <c r="BG61" s="6">
        <v>0</v>
      </c>
      <c r="BH61" s="6">
        <v>0</v>
      </c>
      <c r="BI61" s="6">
        <f>IF(Table3[[#This Row],[Type]]="EM",IF((Table3[[#This Row],[Diameter]]/2)-Table3[[#This Row],[CornerRadius]]-0.012&gt;0,(Table3[[#This Row],[Diameter]]/2)-Table3[[#This Row],[CornerRadius]]-0.012,0),)</f>
        <v>0</v>
      </c>
      <c r="BK61" s="6" t="str">
        <f>IF(Table3[[#This Row],[ShoulderLength]]="","",IF(Table3[[#This Row],[ShoulderLength]]&lt;Table3[[#This Row],[LOC]],"FIX",""))</f>
        <v/>
      </c>
    </row>
    <row r="62" spans="1:63" x14ac:dyDescent="0.25">
      <c r="A62" s="7">
        <f>IF(Table3[[#This Row],[SoflexRule]]="",1,IF(Table3[[#This Row],[MinOHL]]="",1,IF(Table3[[#This Row],[Type]]="CT",1,IF(Table3[[#This Row],[I]]=1,0,1))))</f>
        <v>1</v>
      </c>
      <c r="B62" s="6" t="s">
        <v>149</v>
      </c>
      <c r="D62" s="6" t="s">
        <v>149</v>
      </c>
      <c r="E62" s="6">
        <v>61</v>
      </c>
      <c r="G62" s="9" t="s">
        <v>74</v>
      </c>
      <c r="H62" s="10" t="s">
        <v>150</v>
      </c>
      <c r="I62" s="11" t="s">
        <v>190</v>
      </c>
      <c r="J62" s="12" t="s">
        <v>191</v>
      </c>
      <c r="K62" s="11" t="str">
        <f>CONCATENATE(Table3[[#This Row],[Type]]," "&amp;TEXT(Table3[[#This Row],[Diameter]],".0000")&amp;""," "&amp;Table3[[#This Row],[NumFlutes]]&amp;"FL")</f>
        <v>CD .0091 2FL</v>
      </c>
      <c r="M62" s="13">
        <v>9.1000000000000004E-3</v>
      </c>
      <c r="N62" s="13">
        <v>0.125</v>
      </c>
      <c r="O62" s="6">
        <v>9.1000000000000004E-3</v>
      </c>
      <c r="P62" s="6">
        <v>0.82499999999999996</v>
      </c>
      <c r="R62" s="14">
        <f>IF(Table3[[#This Row],[ShoulderLenEnd]]="",0,90-(DEGREES(ATAN((Q62-P62)/((N62-O62)/2)))))</f>
        <v>0</v>
      </c>
      <c r="S62" s="15">
        <v>0.8</v>
      </c>
      <c r="T62" s="6">
        <v>2</v>
      </c>
      <c r="U62" s="6">
        <v>1.5</v>
      </c>
      <c r="V62" s="6">
        <v>0.17</v>
      </c>
      <c r="Z62" s="6">
        <v>120</v>
      </c>
      <c r="AA62" s="13">
        <f t="shared" si="0"/>
        <v>2.6269437248127984E-3</v>
      </c>
      <c r="AE62" s="6" t="s">
        <v>44</v>
      </c>
      <c r="AF62" s="6" t="s">
        <v>62</v>
      </c>
      <c r="AG62" s="6" t="s">
        <v>152</v>
      </c>
      <c r="AH62" s="6" t="s">
        <v>153</v>
      </c>
      <c r="AI62" s="6">
        <v>1</v>
      </c>
      <c r="AJ62" s="6">
        <v>0</v>
      </c>
      <c r="AK62" s="6">
        <v>1</v>
      </c>
      <c r="AL62" s="6">
        <v>1</v>
      </c>
      <c r="AM62" s="6">
        <v>1</v>
      </c>
      <c r="AN62" s="6">
        <v>1</v>
      </c>
      <c r="AO62" s="6">
        <v>1</v>
      </c>
      <c r="AP62" s="6" t="s">
        <v>192</v>
      </c>
      <c r="AQ62" s="6">
        <v>0</v>
      </c>
      <c r="AR62" s="6">
        <v>0</v>
      </c>
      <c r="AS62" s="6">
        <v>0</v>
      </c>
      <c r="AT62" s="6">
        <v>0</v>
      </c>
      <c r="AU62" s="6">
        <f>IF(Table3[[#This Row],[ShankDiameter]]&gt;0.5,0,IF(Table3[[#This Row],[Type]]="CD",0,1))</f>
        <v>0</v>
      </c>
      <c r="AV62" s="6">
        <v>0</v>
      </c>
      <c r="AW62" s="6">
        <v>0</v>
      </c>
      <c r="AX62" s="6">
        <v>0</v>
      </c>
      <c r="AY62" s="6">
        <v>2</v>
      </c>
      <c r="AZ62" s="6">
        <v>0</v>
      </c>
      <c r="BA62" s="6">
        <v>0</v>
      </c>
      <c r="BB62" s="6">
        <v>0</v>
      </c>
      <c r="BC62" s="6">
        <v>0</v>
      </c>
      <c r="BD62" s="6">
        <v>0</v>
      </c>
      <c r="BE62" s="6">
        <v>0</v>
      </c>
      <c r="BF62" s="6">
        <v>0</v>
      </c>
      <c r="BG62" s="6">
        <v>0</v>
      </c>
      <c r="BH62" s="6">
        <v>0</v>
      </c>
      <c r="BI62" s="6">
        <f>IF(Table3[[#This Row],[Type]]="EM",IF((Table3[[#This Row],[Diameter]]/2)-Table3[[#This Row],[CornerRadius]]-0.012&gt;0,(Table3[[#This Row],[Diameter]]/2)-Table3[[#This Row],[CornerRadius]]-0.012,0),)</f>
        <v>0</v>
      </c>
      <c r="BK62" s="6" t="str">
        <f>IF(Table3[[#This Row],[ShoulderLength]]="","",IF(Table3[[#This Row],[ShoulderLength]]&lt;Table3[[#This Row],[LOC]],"FIX",""))</f>
        <v/>
      </c>
    </row>
    <row r="63" spans="1:63" x14ac:dyDescent="0.25">
      <c r="A63" s="7">
        <f>IF(Table3[[#This Row],[SoflexRule]]="",1,IF(Table3[[#This Row],[MinOHL]]="",1,IF(Table3[[#This Row],[Type]]="CT",1,IF(Table3[[#This Row],[I]]=1,0,1))))</f>
        <v>1</v>
      </c>
      <c r="B63" s="6" t="s">
        <v>149</v>
      </c>
      <c r="D63" s="6" t="s">
        <v>149</v>
      </c>
      <c r="E63" s="6">
        <v>62</v>
      </c>
      <c r="G63" s="9" t="s">
        <v>74</v>
      </c>
      <c r="H63" s="10" t="s">
        <v>150</v>
      </c>
      <c r="I63" s="11" t="s">
        <v>193</v>
      </c>
      <c r="K63" s="11" t="str">
        <f>CONCATENATE(Table3[[#This Row],[Type]]," "&amp;TEXT(Table3[[#This Row],[Diameter]],".0000")&amp;""," "&amp;Table3[[#This Row],[NumFlutes]]&amp;"FL")</f>
        <v>CD .0095 2FL</v>
      </c>
      <c r="M63" s="13">
        <v>9.4999999999999998E-3</v>
      </c>
      <c r="N63" s="13">
        <v>0.125</v>
      </c>
      <c r="O63" s="6">
        <v>9.4999999999999998E-3</v>
      </c>
      <c r="P63" s="6">
        <v>0.82499999999999996</v>
      </c>
      <c r="R63" s="14">
        <f>IF(Table3[[#This Row],[ShoulderLenEnd]]="",0,90-(DEGREES(ATAN((Q63-P63)/((N63-O63)/2)))))</f>
        <v>0</v>
      </c>
      <c r="S63" s="15">
        <v>0.8</v>
      </c>
      <c r="T63" s="6">
        <v>2</v>
      </c>
      <c r="U63" s="6">
        <v>1.5</v>
      </c>
      <c r="V63" s="6">
        <v>0.13500000000000001</v>
      </c>
      <c r="Z63" s="6">
        <v>120</v>
      </c>
      <c r="AA63" s="13">
        <f t="shared" si="0"/>
        <v>2.7424137786507233E-3</v>
      </c>
      <c r="AE63" s="6" t="s">
        <v>44</v>
      </c>
      <c r="AF63" s="6" t="s">
        <v>62</v>
      </c>
      <c r="AG63" s="6" t="s">
        <v>152</v>
      </c>
      <c r="AH63" s="6" t="s">
        <v>153</v>
      </c>
      <c r="AI63" s="6">
        <v>1</v>
      </c>
      <c r="AJ63" s="6">
        <v>0</v>
      </c>
      <c r="AK63" s="6">
        <v>1</v>
      </c>
      <c r="AL63" s="6">
        <v>1</v>
      </c>
      <c r="AM63" s="6">
        <v>1</v>
      </c>
      <c r="AN63" s="6">
        <v>1</v>
      </c>
      <c r="AO63" s="6">
        <v>1</v>
      </c>
      <c r="AP63" s="6" t="s">
        <v>194</v>
      </c>
      <c r="AQ63" s="6">
        <v>0</v>
      </c>
      <c r="AR63" s="6">
        <v>0</v>
      </c>
      <c r="AS63" s="6">
        <v>0</v>
      </c>
      <c r="AT63" s="6">
        <v>0</v>
      </c>
      <c r="AU63" s="6">
        <f>IF(Table3[[#This Row],[ShankDiameter]]&gt;0.5,0,IF(Table3[[#This Row],[Type]]="CD",0,1))</f>
        <v>0</v>
      </c>
      <c r="AV63" s="6">
        <v>0</v>
      </c>
      <c r="AW63" s="6">
        <v>0</v>
      </c>
      <c r="AX63" s="6">
        <v>0</v>
      </c>
      <c r="AY63" s="6">
        <v>2</v>
      </c>
      <c r="AZ63" s="6">
        <v>0</v>
      </c>
      <c r="BA63" s="6">
        <v>0</v>
      </c>
      <c r="BB63" s="6">
        <v>0</v>
      </c>
      <c r="BC63" s="6">
        <v>0</v>
      </c>
      <c r="BD63" s="6">
        <v>0</v>
      </c>
      <c r="BE63" s="6">
        <v>0</v>
      </c>
      <c r="BF63" s="6">
        <v>0</v>
      </c>
      <c r="BG63" s="6">
        <v>0</v>
      </c>
      <c r="BH63" s="6">
        <v>0</v>
      </c>
      <c r="BI63" s="6">
        <f>IF(Table3[[#This Row],[Type]]="EM",IF((Table3[[#This Row],[Diameter]]/2)-Table3[[#This Row],[CornerRadius]]-0.012&gt;0,(Table3[[#This Row],[Diameter]]/2)-Table3[[#This Row],[CornerRadius]]-0.012,0),)</f>
        <v>0</v>
      </c>
      <c r="BK63" s="6" t="str">
        <f>IF(Table3[[#This Row],[ShoulderLength]]="","",IF(Table3[[#This Row],[ShoulderLength]]&lt;Table3[[#This Row],[LOC]],"FIX",""))</f>
        <v/>
      </c>
    </row>
    <row r="64" spans="1:63" x14ac:dyDescent="0.25">
      <c r="A64" s="7">
        <f>IF(Table3[[#This Row],[SoflexRule]]="",1,IF(Table3[[#This Row],[MinOHL]]="",1,IF(Table3[[#This Row],[Type]]="CT",1,IF(Table3[[#This Row],[I]]=1,0,1))))</f>
        <v>1</v>
      </c>
      <c r="B64" s="6" t="s">
        <v>149</v>
      </c>
      <c r="D64" s="6" t="s">
        <v>149</v>
      </c>
      <c r="E64" s="6">
        <v>63</v>
      </c>
      <c r="G64" s="9" t="s">
        <v>74</v>
      </c>
      <c r="H64" s="10" t="s">
        <v>150</v>
      </c>
      <c r="I64" s="11" t="s">
        <v>195</v>
      </c>
      <c r="J64" s="12" t="s">
        <v>196</v>
      </c>
      <c r="K64" s="11" t="str">
        <f>CONCATENATE(Table3[[#This Row],[Type]]," "&amp;TEXT(Table3[[#This Row],[Diameter]],".0000")&amp;""," "&amp;Table3[[#This Row],[NumFlutes]]&amp;"FL")</f>
        <v>CD .0098 2FL</v>
      </c>
      <c r="M64" s="13">
        <v>9.7999999999999997E-3</v>
      </c>
      <c r="N64" s="13">
        <v>0.125</v>
      </c>
      <c r="O64" s="6">
        <v>9.7999999999999997E-3</v>
      </c>
      <c r="P64" s="6">
        <v>0.82499999999999996</v>
      </c>
      <c r="R64" s="14">
        <f>IF(Table3[[#This Row],[ShoulderLenEnd]]="",0,90-(DEGREES(ATAN((Q64-P64)/((N64-O64)/2)))))</f>
        <v>0</v>
      </c>
      <c r="S64" s="15">
        <v>0.8</v>
      </c>
      <c r="T64" s="6">
        <v>2</v>
      </c>
      <c r="U64" s="6">
        <v>1.5</v>
      </c>
      <c r="V64" s="6">
        <v>0.18</v>
      </c>
      <c r="Z64" s="6">
        <v>120</v>
      </c>
      <c r="AA64" s="13">
        <f t="shared" si="0"/>
        <v>2.829016319029167E-3</v>
      </c>
      <c r="AE64" s="6" t="s">
        <v>44</v>
      </c>
      <c r="AF64" s="6" t="s">
        <v>62</v>
      </c>
      <c r="AG64" s="6" t="s">
        <v>152</v>
      </c>
      <c r="AH64" s="6" t="s">
        <v>153</v>
      </c>
      <c r="AI64" s="6">
        <v>1</v>
      </c>
      <c r="AJ64" s="6">
        <v>0</v>
      </c>
      <c r="AK64" s="6">
        <v>1</v>
      </c>
      <c r="AL64" s="6">
        <v>1</v>
      </c>
      <c r="AM64" s="6">
        <v>1</v>
      </c>
      <c r="AN64" s="6">
        <v>1</v>
      </c>
      <c r="AO64" s="6">
        <v>1</v>
      </c>
      <c r="AP64" s="6" t="s">
        <v>197</v>
      </c>
      <c r="AQ64" s="6">
        <v>0</v>
      </c>
      <c r="AR64" s="6">
        <v>0</v>
      </c>
      <c r="AS64" s="6">
        <v>0</v>
      </c>
      <c r="AT64" s="6">
        <v>0</v>
      </c>
      <c r="AU64" s="6">
        <f>IF(Table3[[#This Row],[ShankDiameter]]&gt;0.5,0,IF(Table3[[#This Row],[Type]]="CD",0,1))</f>
        <v>0</v>
      </c>
      <c r="AV64" s="6">
        <v>0</v>
      </c>
      <c r="AW64" s="6">
        <v>0</v>
      </c>
      <c r="AX64" s="6">
        <v>0</v>
      </c>
      <c r="AY64" s="6">
        <v>2</v>
      </c>
      <c r="AZ64" s="6">
        <v>0</v>
      </c>
      <c r="BA64" s="6">
        <v>0</v>
      </c>
      <c r="BB64" s="6">
        <v>0</v>
      </c>
      <c r="BC64" s="6">
        <v>0</v>
      </c>
      <c r="BD64" s="6">
        <v>0</v>
      </c>
      <c r="BE64" s="6">
        <v>0</v>
      </c>
      <c r="BF64" s="6">
        <v>0</v>
      </c>
      <c r="BG64" s="6">
        <v>0</v>
      </c>
      <c r="BH64" s="6">
        <v>0</v>
      </c>
      <c r="BI64" s="6">
        <f>IF(Table3[[#This Row],[Type]]="EM",IF((Table3[[#This Row],[Diameter]]/2)-Table3[[#This Row],[CornerRadius]]-0.012&gt;0,(Table3[[#This Row],[Diameter]]/2)-Table3[[#This Row],[CornerRadius]]-0.012,0),)</f>
        <v>0</v>
      </c>
      <c r="BK64" s="6" t="str">
        <f>IF(Table3[[#This Row],[ShoulderLength]]="","",IF(Table3[[#This Row],[ShoulderLength]]&lt;Table3[[#This Row],[LOC]],"FIX",""))</f>
        <v/>
      </c>
    </row>
    <row r="65" spans="1:63" x14ac:dyDescent="0.25">
      <c r="A65" s="7">
        <f>IF(Table3[[#This Row],[SoflexRule]]="",1,IF(Table3[[#This Row],[MinOHL]]="",1,IF(Table3[[#This Row],[Type]]="CT",1,IF(Table3[[#This Row],[I]]=1,0,1))))</f>
        <v>1</v>
      </c>
      <c r="B65" s="6" t="s">
        <v>149</v>
      </c>
      <c r="D65" s="6" t="s">
        <v>149</v>
      </c>
      <c r="E65" s="6">
        <v>64</v>
      </c>
      <c r="G65" s="9" t="s">
        <v>74</v>
      </c>
      <c r="H65" s="10" t="s">
        <v>150</v>
      </c>
      <c r="I65" s="11" t="s">
        <v>198</v>
      </c>
      <c r="J65" s="12" t="s">
        <v>199</v>
      </c>
      <c r="K65" s="11" t="str">
        <f>CONCATENATE(Table3[[#This Row],[Type]]," "&amp;TEXT(Table3[[#This Row],[Diameter]],".0000")&amp;""," "&amp;Table3[[#This Row],[NumFlutes]]&amp;"FL")</f>
        <v>CD .0098 2FL</v>
      </c>
      <c r="M65" s="13">
        <v>9.7999999999999997E-3</v>
      </c>
      <c r="N65" s="13">
        <v>0.125</v>
      </c>
      <c r="O65" s="6">
        <v>9.7999999999999997E-3</v>
      </c>
      <c r="P65" s="6">
        <v>0.82499999999999996</v>
      </c>
      <c r="R65" s="14">
        <f>IF(Table3[[#This Row],[ShoulderLenEnd]]="",0,90-(DEGREES(ATAN((Q65-P65)/((N65-O65)/2)))))</f>
        <v>0</v>
      </c>
      <c r="S65" s="15">
        <v>0.8</v>
      </c>
      <c r="T65" s="6">
        <v>2</v>
      </c>
      <c r="U65" s="6">
        <v>1.5</v>
      </c>
      <c r="V65" s="6">
        <v>0.18</v>
      </c>
      <c r="Z65" s="6">
        <v>120</v>
      </c>
      <c r="AA65" s="13">
        <f t="shared" si="0"/>
        <v>2.829016319029167E-3</v>
      </c>
      <c r="AE65" s="6" t="s">
        <v>44</v>
      </c>
      <c r="AF65" s="6" t="s">
        <v>62</v>
      </c>
      <c r="AG65" s="6" t="s">
        <v>152</v>
      </c>
      <c r="AH65" s="6" t="s">
        <v>153</v>
      </c>
      <c r="AI65" s="6">
        <v>1</v>
      </c>
      <c r="AJ65" s="6">
        <v>0</v>
      </c>
      <c r="AK65" s="6">
        <v>1</v>
      </c>
      <c r="AL65" s="6">
        <v>1</v>
      </c>
      <c r="AM65" s="6">
        <v>1</v>
      </c>
      <c r="AN65" s="6">
        <v>1</v>
      </c>
      <c r="AO65" s="6">
        <v>1</v>
      </c>
      <c r="AP65" s="6" t="s">
        <v>197</v>
      </c>
      <c r="AQ65" s="6">
        <v>0</v>
      </c>
      <c r="AR65" s="6">
        <v>0</v>
      </c>
      <c r="AS65" s="6">
        <v>0</v>
      </c>
      <c r="AT65" s="6">
        <v>0</v>
      </c>
      <c r="AU65" s="6">
        <f>IF(Table3[[#This Row],[ShankDiameter]]&gt;0.5,0,IF(Table3[[#This Row],[Type]]="CD",0,1))</f>
        <v>0</v>
      </c>
      <c r="AV65" s="6">
        <v>0</v>
      </c>
      <c r="AW65" s="6">
        <v>0</v>
      </c>
      <c r="AX65" s="6">
        <v>0</v>
      </c>
      <c r="AY65" s="6">
        <v>2</v>
      </c>
      <c r="AZ65" s="6">
        <v>0</v>
      </c>
      <c r="BA65" s="6">
        <v>0</v>
      </c>
      <c r="BB65" s="6">
        <v>0</v>
      </c>
      <c r="BC65" s="6">
        <v>0</v>
      </c>
      <c r="BD65" s="6">
        <v>0</v>
      </c>
      <c r="BE65" s="6">
        <v>0</v>
      </c>
      <c r="BF65" s="6">
        <v>0</v>
      </c>
      <c r="BG65" s="6">
        <v>0</v>
      </c>
      <c r="BH65" s="6">
        <v>0</v>
      </c>
      <c r="BI65" s="6">
        <f>IF(Table3[[#This Row],[Type]]="EM",IF((Table3[[#This Row],[Diameter]]/2)-Table3[[#This Row],[CornerRadius]]-0.012&gt;0,(Table3[[#This Row],[Diameter]]/2)-Table3[[#This Row],[CornerRadius]]-0.012,0),)</f>
        <v>0</v>
      </c>
      <c r="BK65" s="6" t="str">
        <f>IF(Table3[[#This Row],[ShoulderLength]]="","",IF(Table3[[#This Row],[ShoulderLength]]&lt;Table3[[#This Row],[LOC]],"FIX",""))</f>
        <v/>
      </c>
    </row>
    <row r="66" spans="1:63" x14ac:dyDescent="0.25">
      <c r="A66" s="7">
        <f>IF(Table3[[#This Row],[SoflexRule]]="",1,IF(Table3[[#This Row],[MinOHL]]="",1,IF(Table3[[#This Row],[Type]]="CT",1,IF(Table3[[#This Row],[I]]=1,0,1))))</f>
        <v>1</v>
      </c>
      <c r="B66" s="6" t="s">
        <v>149</v>
      </c>
      <c r="D66" s="6" t="s">
        <v>149</v>
      </c>
      <c r="E66" s="6">
        <v>65</v>
      </c>
      <c r="G66" s="9" t="s">
        <v>74</v>
      </c>
      <c r="H66" s="10" t="s">
        <v>150</v>
      </c>
      <c r="I66" s="11" t="s">
        <v>200</v>
      </c>
      <c r="J66" s="12" t="s">
        <v>201</v>
      </c>
      <c r="K66" s="11" t="str">
        <f>CONCATENATE(Table3[[#This Row],[Type]]," "&amp;TEXT(Table3[[#This Row],[Diameter]],".0000")&amp;""," "&amp;Table3[[#This Row],[NumFlutes]]&amp;"FL")</f>
        <v>CD .0105 2FL</v>
      </c>
      <c r="M66" s="13">
        <v>1.0500000000000001E-2</v>
      </c>
      <c r="N66" s="13">
        <v>0.125</v>
      </c>
      <c r="O66" s="6">
        <v>1.0500000000000001E-2</v>
      </c>
      <c r="P66" s="6">
        <v>0.82499999999999996</v>
      </c>
      <c r="R66" s="14">
        <f>IF(Table3[[#This Row],[ShoulderLenEnd]]="",0,90-(DEGREES(ATAN((Q66-P66)/((N66-O66)/2)))))</f>
        <v>0</v>
      </c>
      <c r="S66" s="15">
        <v>0.8</v>
      </c>
      <c r="T66" s="6">
        <v>2</v>
      </c>
      <c r="U66" s="6">
        <v>1.5</v>
      </c>
      <c r="V66" s="6">
        <v>0.185</v>
      </c>
      <c r="Z66" s="6">
        <v>120</v>
      </c>
      <c r="AA66" s="13">
        <f t="shared" ref="AA66:AA129" si="1">IF(Z66 &lt; 1, "", (M66/2)/TAN(RADIANS(Z66/2)))</f>
        <v>3.0310889132455364E-3</v>
      </c>
      <c r="AE66" s="6" t="s">
        <v>44</v>
      </c>
      <c r="AF66" s="6" t="s">
        <v>62</v>
      </c>
      <c r="AG66" s="6" t="s">
        <v>152</v>
      </c>
      <c r="AH66" s="6" t="s">
        <v>153</v>
      </c>
      <c r="AI66" s="6">
        <v>1</v>
      </c>
      <c r="AJ66" s="6">
        <v>0</v>
      </c>
      <c r="AK66" s="6">
        <v>1</v>
      </c>
      <c r="AL66" s="6">
        <v>1</v>
      </c>
      <c r="AM66" s="6">
        <v>1</v>
      </c>
      <c r="AN66" s="6">
        <v>1</v>
      </c>
      <c r="AO66" s="6">
        <v>1</v>
      </c>
      <c r="AP66" s="6" t="s">
        <v>202</v>
      </c>
      <c r="AQ66" s="6">
        <v>0</v>
      </c>
      <c r="AR66" s="6">
        <v>0</v>
      </c>
      <c r="AS66" s="6">
        <v>0</v>
      </c>
      <c r="AT66" s="6">
        <v>0</v>
      </c>
      <c r="AU66" s="6">
        <f>IF(Table3[[#This Row],[ShankDiameter]]&gt;0.5,0,IF(Table3[[#This Row],[Type]]="CD",0,1))</f>
        <v>0</v>
      </c>
      <c r="AV66" s="6">
        <v>0</v>
      </c>
      <c r="AW66" s="6">
        <v>0</v>
      </c>
      <c r="AX66" s="6">
        <v>0</v>
      </c>
      <c r="AY66" s="6">
        <v>2</v>
      </c>
      <c r="AZ66" s="6">
        <v>0</v>
      </c>
      <c r="BA66" s="6">
        <v>0</v>
      </c>
      <c r="BB66" s="6">
        <v>0</v>
      </c>
      <c r="BC66" s="6">
        <v>0</v>
      </c>
      <c r="BD66" s="6">
        <v>0</v>
      </c>
      <c r="BE66" s="6">
        <v>0</v>
      </c>
      <c r="BF66" s="6">
        <v>0</v>
      </c>
      <c r="BG66" s="6">
        <v>0</v>
      </c>
      <c r="BH66" s="6">
        <v>0</v>
      </c>
      <c r="BI66" s="6">
        <f>IF(Table3[[#This Row],[Type]]="EM",IF((Table3[[#This Row],[Diameter]]/2)-Table3[[#This Row],[CornerRadius]]-0.012&gt;0,(Table3[[#This Row],[Diameter]]/2)-Table3[[#This Row],[CornerRadius]]-0.012,0),)</f>
        <v>0</v>
      </c>
      <c r="BK66" s="6" t="str">
        <f>IF(Table3[[#This Row],[ShoulderLength]]="","",IF(Table3[[#This Row],[ShoulderLength]]&lt;Table3[[#This Row],[LOC]],"FIX",""))</f>
        <v/>
      </c>
    </row>
    <row r="67" spans="1:63" x14ac:dyDescent="0.25">
      <c r="A67" s="7">
        <f>IF(Table3[[#This Row],[SoflexRule]]="",1,IF(Table3[[#This Row],[MinOHL]]="",1,IF(Table3[[#This Row],[Type]]="CT",1,IF(Table3[[#This Row],[I]]=1,0,1))))</f>
        <v>1</v>
      </c>
      <c r="B67" s="6" t="s">
        <v>149</v>
      </c>
      <c r="D67" s="6" t="s">
        <v>149</v>
      </c>
      <c r="E67" s="6">
        <v>66</v>
      </c>
      <c r="G67" s="9" t="s">
        <v>74</v>
      </c>
      <c r="H67" s="10" t="s">
        <v>150</v>
      </c>
      <c r="I67" s="11" t="s">
        <v>203</v>
      </c>
      <c r="J67" s="12" t="s">
        <v>204</v>
      </c>
      <c r="K67" s="11" t="str">
        <f>CONCATENATE(Table3[[#This Row],[Type]]," "&amp;TEXT(Table3[[#This Row],[Diameter]],".0000")&amp;""," "&amp;Table3[[#This Row],[NumFlutes]]&amp;"FL")</f>
        <v>CD .0110 2FL</v>
      </c>
      <c r="M67" s="13">
        <v>1.0999999999999999E-2</v>
      </c>
      <c r="N67" s="13">
        <v>0.125</v>
      </c>
      <c r="O67" s="6">
        <v>1.0999999999999999E-2</v>
      </c>
      <c r="P67" s="6">
        <v>0.82499999999999996</v>
      </c>
      <c r="R67" s="14">
        <f>IF(Table3[[#This Row],[ShoulderLenEnd]]="",0,90-(DEGREES(ATAN((Q67-P67)/((N67-O67)/2)))))</f>
        <v>0</v>
      </c>
      <c r="S67" s="15">
        <v>0.8</v>
      </c>
      <c r="T67" s="6">
        <v>2</v>
      </c>
      <c r="U67" s="6">
        <v>1.5</v>
      </c>
      <c r="V67" s="6">
        <v>0.18</v>
      </c>
      <c r="Z67" s="6">
        <v>130</v>
      </c>
      <c r="AA67" s="13">
        <f t="shared" si="1"/>
        <v>2.564692119852492E-3</v>
      </c>
      <c r="AE67" s="6" t="s">
        <v>44</v>
      </c>
      <c r="AF67" s="6" t="s">
        <v>62</v>
      </c>
      <c r="AG67" s="6" t="s">
        <v>152</v>
      </c>
      <c r="AH67" s="6" t="s">
        <v>153</v>
      </c>
      <c r="AI67" s="6">
        <v>1</v>
      </c>
      <c r="AJ67" s="6">
        <v>0</v>
      </c>
      <c r="AK67" s="6">
        <v>1</v>
      </c>
      <c r="AL67" s="6">
        <v>1</v>
      </c>
      <c r="AM67" s="6">
        <v>1</v>
      </c>
      <c r="AN67" s="6">
        <v>1</v>
      </c>
      <c r="AO67" s="6">
        <v>1</v>
      </c>
      <c r="AP67" s="6" t="s">
        <v>205</v>
      </c>
      <c r="AQ67" s="6">
        <v>0</v>
      </c>
      <c r="AR67" s="6">
        <v>0</v>
      </c>
      <c r="AS67" s="6">
        <v>0</v>
      </c>
      <c r="AT67" s="6">
        <v>0</v>
      </c>
      <c r="AU67" s="6">
        <f>IF(Table3[[#This Row],[ShankDiameter]]&gt;0.5,0,IF(Table3[[#This Row],[Type]]="CD",0,1))</f>
        <v>0</v>
      </c>
      <c r="AV67" s="6">
        <v>0</v>
      </c>
      <c r="AW67" s="6">
        <v>0</v>
      </c>
      <c r="AX67" s="6">
        <v>0</v>
      </c>
      <c r="AY67" s="6">
        <v>2</v>
      </c>
      <c r="AZ67" s="6">
        <v>0</v>
      </c>
      <c r="BA67" s="6">
        <v>0</v>
      </c>
      <c r="BB67" s="6">
        <v>0</v>
      </c>
      <c r="BC67" s="6">
        <v>0</v>
      </c>
      <c r="BD67" s="6">
        <v>0</v>
      </c>
      <c r="BE67" s="6">
        <v>0</v>
      </c>
      <c r="BF67" s="6">
        <v>0</v>
      </c>
      <c r="BG67" s="6">
        <v>0</v>
      </c>
      <c r="BH67" s="6">
        <v>0</v>
      </c>
      <c r="BI67" s="6">
        <f>IF(Table3[[#This Row],[Type]]="EM",IF((Table3[[#This Row],[Diameter]]/2)-Table3[[#This Row],[CornerRadius]]-0.012&gt;0,(Table3[[#This Row],[Diameter]]/2)-Table3[[#This Row],[CornerRadius]]-0.012,0),)</f>
        <v>0</v>
      </c>
      <c r="BK67" s="6" t="str">
        <f>IF(Table3[[#This Row],[ShoulderLength]]="","",IF(Table3[[#This Row],[ShoulderLength]]&lt;Table3[[#This Row],[LOC]],"FIX",""))</f>
        <v/>
      </c>
    </row>
    <row r="68" spans="1:63" x14ac:dyDescent="0.25">
      <c r="A68" s="7">
        <f>IF(Table3[[#This Row],[SoflexRule]]="",1,IF(Table3[[#This Row],[MinOHL]]="",1,IF(Table3[[#This Row],[Type]]="CT",1,IF(Table3[[#This Row],[I]]=1,0,1))))</f>
        <v>1</v>
      </c>
      <c r="B68" s="6" t="s">
        <v>149</v>
      </c>
      <c r="D68" s="6" t="s">
        <v>149</v>
      </c>
      <c r="E68" s="6">
        <v>67</v>
      </c>
      <c r="G68" s="9" t="s">
        <v>74</v>
      </c>
      <c r="H68" s="10" t="s">
        <v>150</v>
      </c>
      <c r="I68" s="11" t="s">
        <v>206</v>
      </c>
      <c r="J68" s="12">
        <v>1130031</v>
      </c>
      <c r="K68" s="11" t="str">
        <f>CONCATENATE(Table3[[#This Row],[Type]]," "&amp;TEXT(Table3[[#This Row],[Diameter]],".0000")&amp;""," "&amp;Table3[[#This Row],[NumFlutes]]&amp;"FL")</f>
        <v>CD .0118 2FL</v>
      </c>
      <c r="M68" s="13">
        <v>1.18E-2</v>
      </c>
      <c r="N68" s="13">
        <v>0.125</v>
      </c>
      <c r="O68" s="6">
        <v>1.18E-2</v>
      </c>
      <c r="P68" s="6">
        <v>0.82499999999999996</v>
      </c>
      <c r="R68" s="14">
        <f>IF(Table3[[#This Row],[ShoulderLenEnd]]="",0,90-(DEGREES(ATAN((Q68-P68)/((N68-O68)/2)))))</f>
        <v>0</v>
      </c>
      <c r="S68" s="15">
        <v>0.8</v>
      </c>
      <c r="T68" s="6">
        <v>2</v>
      </c>
      <c r="U68" s="6">
        <v>1.5</v>
      </c>
      <c r="V68" s="6">
        <v>0.18</v>
      </c>
      <c r="Z68" s="6">
        <v>130</v>
      </c>
      <c r="AA68" s="13">
        <f t="shared" si="1"/>
        <v>2.7512151831144914E-3</v>
      </c>
      <c r="AE68" s="6" t="s">
        <v>44</v>
      </c>
      <c r="AF68" s="6" t="s">
        <v>62</v>
      </c>
      <c r="AG68" s="6" t="s">
        <v>152</v>
      </c>
      <c r="AH68" s="6" t="s">
        <v>153</v>
      </c>
      <c r="AI68" s="6">
        <v>1</v>
      </c>
      <c r="AJ68" s="6">
        <v>0</v>
      </c>
      <c r="AK68" s="6">
        <v>1</v>
      </c>
      <c r="AL68" s="6">
        <v>1</v>
      </c>
      <c r="AM68" s="6">
        <v>1</v>
      </c>
      <c r="AN68" s="6">
        <v>1</v>
      </c>
      <c r="AO68" s="6">
        <v>1</v>
      </c>
      <c r="AP68" s="6" t="s">
        <v>207</v>
      </c>
      <c r="AQ68" s="6">
        <v>0</v>
      </c>
      <c r="AR68" s="6">
        <v>0</v>
      </c>
      <c r="AS68" s="6">
        <v>0</v>
      </c>
      <c r="AT68" s="6">
        <v>0</v>
      </c>
      <c r="AU68" s="6">
        <f>IF(Table3[[#This Row],[ShankDiameter]]&gt;0.5,0,IF(Table3[[#This Row],[Type]]="CD",0,1))</f>
        <v>0</v>
      </c>
      <c r="AV68" s="6">
        <v>0</v>
      </c>
      <c r="AW68" s="6">
        <v>0</v>
      </c>
      <c r="AX68" s="6">
        <v>0</v>
      </c>
      <c r="AY68" s="6">
        <v>2</v>
      </c>
      <c r="AZ68" s="6">
        <v>0</v>
      </c>
      <c r="BA68" s="6">
        <v>0</v>
      </c>
      <c r="BB68" s="6">
        <v>0</v>
      </c>
      <c r="BC68" s="6">
        <v>0</v>
      </c>
      <c r="BD68" s="6">
        <v>0</v>
      </c>
      <c r="BE68" s="6">
        <v>0</v>
      </c>
      <c r="BF68" s="6">
        <v>0</v>
      </c>
      <c r="BG68" s="6">
        <v>0</v>
      </c>
      <c r="BH68" s="6">
        <v>0</v>
      </c>
      <c r="BI68" s="6">
        <f>IF(Table3[[#This Row],[Type]]="EM",IF((Table3[[#This Row],[Diameter]]/2)-Table3[[#This Row],[CornerRadius]]-0.012&gt;0,(Table3[[#This Row],[Diameter]]/2)-Table3[[#This Row],[CornerRadius]]-0.012,0),)</f>
        <v>0</v>
      </c>
      <c r="BK68" s="6" t="str">
        <f>IF(Table3[[#This Row],[ShoulderLength]]="","",IF(Table3[[#This Row],[ShoulderLength]]&lt;Table3[[#This Row],[LOC]],"FIX",""))</f>
        <v/>
      </c>
    </row>
    <row r="69" spans="1:63" x14ac:dyDescent="0.25">
      <c r="A69" s="7">
        <f>IF(Table3[[#This Row],[SoflexRule]]="",1,IF(Table3[[#This Row],[MinOHL]]="",1,IF(Table3[[#This Row],[Type]]="CT",1,IF(Table3[[#This Row],[I]]=1,0,1))))</f>
        <v>1</v>
      </c>
      <c r="B69" s="6" t="s">
        <v>149</v>
      </c>
      <c r="D69" s="6" t="s">
        <v>149</v>
      </c>
      <c r="E69" s="6">
        <v>68</v>
      </c>
      <c r="G69" s="9" t="s">
        <v>74</v>
      </c>
      <c r="H69" s="10" t="s">
        <v>150</v>
      </c>
      <c r="I69" s="11" t="s">
        <v>208</v>
      </c>
      <c r="J69" s="12" t="s">
        <v>209</v>
      </c>
      <c r="K69" s="11" t="str">
        <f>CONCATENATE(Table3[[#This Row],[Type]]," "&amp;TEXT(Table3[[#This Row],[Diameter]],".0000")&amp;""," "&amp;Table3[[#This Row],[NumFlutes]]&amp;"FL")</f>
        <v>CD .0120 2FL</v>
      </c>
      <c r="M69" s="13">
        <v>1.2E-2</v>
      </c>
      <c r="N69" s="13">
        <v>0.125</v>
      </c>
      <c r="O69" s="6">
        <v>1.2E-2</v>
      </c>
      <c r="P69" s="6">
        <v>0.82499999999999996</v>
      </c>
      <c r="R69" s="14">
        <f>IF(Table3[[#This Row],[ShoulderLenEnd]]="",0,90-(DEGREES(ATAN((Q69-P69)/((N69-O69)/2)))))</f>
        <v>0</v>
      </c>
      <c r="S69" s="15">
        <v>0.8</v>
      </c>
      <c r="T69" s="6">
        <v>2</v>
      </c>
      <c r="U69" s="6">
        <v>1.5</v>
      </c>
      <c r="V69" s="6">
        <v>0.08</v>
      </c>
      <c r="Z69" s="6">
        <v>130</v>
      </c>
      <c r="AA69" s="13">
        <f t="shared" si="1"/>
        <v>2.7978459489299916E-3</v>
      </c>
      <c r="AE69" s="6" t="s">
        <v>44</v>
      </c>
      <c r="AF69" s="6" t="s">
        <v>62</v>
      </c>
      <c r="AG69" s="6" t="s">
        <v>152</v>
      </c>
      <c r="AH69" s="6" t="s">
        <v>153</v>
      </c>
      <c r="AI69" s="6">
        <v>1</v>
      </c>
      <c r="AJ69" s="6">
        <v>0</v>
      </c>
      <c r="AK69" s="6">
        <v>1</v>
      </c>
      <c r="AL69" s="6">
        <v>1</v>
      </c>
      <c r="AM69" s="6">
        <v>1</v>
      </c>
      <c r="AN69" s="6">
        <v>1</v>
      </c>
      <c r="AO69" s="6">
        <v>1</v>
      </c>
      <c r="AP69" s="6" t="s">
        <v>210</v>
      </c>
      <c r="AQ69" s="6">
        <v>0</v>
      </c>
      <c r="AR69" s="6">
        <v>0</v>
      </c>
      <c r="AS69" s="6">
        <v>0</v>
      </c>
      <c r="AT69" s="6">
        <v>0</v>
      </c>
      <c r="AU69" s="6">
        <f>IF(Table3[[#This Row],[ShankDiameter]]&gt;0.5,0,IF(Table3[[#This Row],[Type]]="CD",0,1))</f>
        <v>0</v>
      </c>
      <c r="AV69" s="6">
        <v>0</v>
      </c>
      <c r="AW69" s="6">
        <v>0</v>
      </c>
      <c r="AX69" s="6">
        <v>0</v>
      </c>
      <c r="AY69" s="6">
        <v>2</v>
      </c>
      <c r="AZ69" s="6">
        <v>0</v>
      </c>
      <c r="BA69" s="6">
        <v>0</v>
      </c>
      <c r="BB69" s="6">
        <v>0</v>
      </c>
      <c r="BC69" s="6">
        <v>0</v>
      </c>
      <c r="BD69" s="6">
        <v>0</v>
      </c>
      <c r="BE69" s="6">
        <v>0</v>
      </c>
      <c r="BF69" s="6">
        <v>0</v>
      </c>
      <c r="BG69" s="6">
        <v>0</v>
      </c>
      <c r="BH69" s="6">
        <v>0</v>
      </c>
      <c r="BI69" s="6">
        <f>IF(Table3[[#This Row],[Type]]="EM",IF((Table3[[#This Row],[Diameter]]/2)-Table3[[#This Row],[CornerRadius]]-0.012&gt;0,(Table3[[#This Row],[Diameter]]/2)-Table3[[#This Row],[CornerRadius]]-0.012,0),)</f>
        <v>0</v>
      </c>
      <c r="BK69" s="6" t="str">
        <f>IF(Table3[[#This Row],[ShoulderLength]]="","",IF(Table3[[#This Row],[ShoulderLength]]&lt;Table3[[#This Row],[LOC]],"FIX",""))</f>
        <v/>
      </c>
    </row>
    <row r="70" spans="1:63" x14ac:dyDescent="0.25">
      <c r="A70" s="7">
        <f>IF(Table3[[#This Row],[SoflexRule]]="",1,IF(Table3[[#This Row],[MinOHL]]="",1,IF(Table3[[#This Row],[Type]]="CT",1,IF(Table3[[#This Row],[I]]=1,0,1))))</f>
        <v>1</v>
      </c>
      <c r="B70" s="6" t="s">
        <v>149</v>
      </c>
      <c r="D70" s="6" t="s">
        <v>149</v>
      </c>
      <c r="E70" s="6">
        <v>69</v>
      </c>
      <c r="G70" s="9" t="s">
        <v>74</v>
      </c>
      <c r="H70" s="10" t="s">
        <v>150</v>
      </c>
      <c r="I70" s="11" t="s">
        <v>211</v>
      </c>
      <c r="J70" s="12">
        <v>1017432</v>
      </c>
      <c r="K70" s="11" t="str">
        <f>CONCATENATE(Table3[[#This Row],[Type]]," "&amp;TEXT(Table3[[#This Row],[Diameter]],".0000")&amp;""," "&amp;Table3[[#This Row],[NumFlutes]]&amp;"FL")</f>
        <v>CD .0125 2FL</v>
      </c>
      <c r="M70" s="13">
        <v>1.2500000000000001E-2</v>
      </c>
      <c r="N70" s="13">
        <v>0.125</v>
      </c>
      <c r="O70" s="6">
        <v>1.2500000000000001E-2</v>
      </c>
      <c r="P70" s="6">
        <v>0.82499999999999996</v>
      </c>
      <c r="R70" s="14">
        <f>IF(Table3[[#This Row],[ShoulderLenEnd]]="",0,90-(DEGREES(ATAN((Q70-P70)/((N70-O70)/2)))))</f>
        <v>0</v>
      </c>
      <c r="S70" s="15">
        <v>0.8</v>
      </c>
      <c r="T70" s="6">
        <v>2</v>
      </c>
      <c r="U70" s="6">
        <v>1.5</v>
      </c>
      <c r="V70" s="6">
        <v>0.24</v>
      </c>
      <c r="Z70" s="6">
        <v>130</v>
      </c>
      <c r="AA70" s="13">
        <f t="shared" si="1"/>
        <v>2.9144228634687412E-3</v>
      </c>
      <c r="AE70" s="6" t="s">
        <v>44</v>
      </c>
      <c r="AF70" s="6" t="s">
        <v>62</v>
      </c>
      <c r="AG70" s="6" t="s">
        <v>152</v>
      </c>
      <c r="AH70" s="6" t="s">
        <v>153</v>
      </c>
      <c r="AI70" s="6">
        <v>1</v>
      </c>
      <c r="AJ70" s="6">
        <v>0</v>
      </c>
      <c r="AK70" s="6">
        <v>1</v>
      </c>
      <c r="AL70" s="6">
        <v>1</v>
      </c>
      <c r="AM70" s="6">
        <v>1</v>
      </c>
      <c r="AN70" s="6">
        <v>1</v>
      </c>
      <c r="AO70" s="6">
        <v>1</v>
      </c>
      <c r="AP70" s="6" t="s">
        <v>212</v>
      </c>
      <c r="AQ70" s="6">
        <v>0</v>
      </c>
      <c r="AR70" s="6">
        <v>0</v>
      </c>
      <c r="AS70" s="6">
        <v>0</v>
      </c>
      <c r="AT70" s="6">
        <v>0</v>
      </c>
      <c r="AU70" s="6">
        <f>IF(Table3[[#This Row],[ShankDiameter]]&gt;0.5,0,IF(Table3[[#This Row],[Type]]="CD",0,1))</f>
        <v>0</v>
      </c>
      <c r="AV70" s="6">
        <v>0</v>
      </c>
      <c r="AW70" s="6">
        <v>0</v>
      </c>
      <c r="AX70" s="6">
        <v>0</v>
      </c>
      <c r="AY70" s="6">
        <v>2</v>
      </c>
      <c r="AZ70" s="6">
        <v>0</v>
      </c>
      <c r="BA70" s="6">
        <v>0</v>
      </c>
      <c r="BB70" s="6">
        <v>0</v>
      </c>
      <c r="BC70" s="6">
        <v>0</v>
      </c>
      <c r="BD70" s="6">
        <v>0</v>
      </c>
      <c r="BE70" s="6">
        <v>0</v>
      </c>
      <c r="BF70" s="6">
        <v>0</v>
      </c>
      <c r="BG70" s="6">
        <v>0</v>
      </c>
      <c r="BH70" s="6">
        <v>0</v>
      </c>
      <c r="BI70" s="6">
        <f>IF(Table3[[#This Row],[Type]]="EM",IF((Table3[[#This Row],[Diameter]]/2)-Table3[[#This Row],[CornerRadius]]-0.012&gt;0,(Table3[[#This Row],[Diameter]]/2)-Table3[[#This Row],[CornerRadius]]-0.012,0),)</f>
        <v>0</v>
      </c>
      <c r="BK70" s="6" t="str">
        <f>IF(Table3[[#This Row],[ShoulderLength]]="","",IF(Table3[[#This Row],[ShoulderLength]]&lt;Table3[[#This Row],[LOC]],"FIX",""))</f>
        <v/>
      </c>
    </row>
    <row r="71" spans="1:63" x14ac:dyDescent="0.25">
      <c r="A71" s="7">
        <f>IF(Table3[[#This Row],[SoflexRule]]="",1,IF(Table3[[#This Row],[MinOHL]]="",1,IF(Table3[[#This Row],[Type]]="CT",1,IF(Table3[[#This Row],[I]]=1,0,1))))</f>
        <v>1</v>
      </c>
      <c r="B71" s="6" t="s">
        <v>149</v>
      </c>
      <c r="D71" s="6" t="s">
        <v>149</v>
      </c>
      <c r="E71" s="6">
        <v>70</v>
      </c>
      <c r="G71" s="9" t="s">
        <v>74</v>
      </c>
      <c r="H71" s="10" t="s">
        <v>150</v>
      </c>
      <c r="I71" s="11" t="s">
        <v>213</v>
      </c>
      <c r="J71" s="12">
        <v>1183601</v>
      </c>
      <c r="K71" s="11" t="str">
        <f>CONCATENATE(Table3[[#This Row],[Type]]," "&amp;TEXT(Table3[[#This Row],[Diameter]],".0000")&amp;""," "&amp;Table3[[#This Row],[NumFlutes]]&amp;"FL")</f>
        <v>CD .0130 2FL</v>
      </c>
      <c r="M71" s="13">
        <v>1.2999999999999999E-2</v>
      </c>
      <c r="N71" s="13">
        <v>0.125</v>
      </c>
      <c r="O71" s="6">
        <v>1.2999999999999999E-2</v>
      </c>
      <c r="P71" s="6">
        <v>0.82499999999999996</v>
      </c>
      <c r="R71" s="14">
        <f>IF(Table3[[#This Row],[ShoulderLenEnd]]="",0,90-(DEGREES(ATAN((Q71-P71)/((N71-O71)/2)))))</f>
        <v>0</v>
      </c>
      <c r="S71" s="15">
        <v>0.8</v>
      </c>
      <c r="T71" s="6">
        <v>2</v>
      </c>
      <c r="U71" s="6">
        <v>1.5</v>
      </c>
      <c r="V71" s="6">
        <v>0.23</v>
      </c>
      <c r="Z71" s="6">
        <v>130</v>
      </c>
      <c r="AA71" s="13">
        <f t="shared" si="1"/>
        <v>3.0309997780074908E-3</v>
      </c>
      <c r="AE71" s="6" t="s">
        <v>44</v>
      </c>
      <c r="AF71" s="6" t="s">
        <v>62</v>
      </c>
      <c r="AG71" s="6" t="s">
        <v>152</v>
      </c>
      <c r="AH71" s="6" t="s">
        <v>153</v>
      </c>
      <c r="AI71" s="6">
        <v>1</v>
      </c>
      <c r="AJ71" s="6">
        <v>0</v>
      </c>
      <c r="AK71" s="6">
        <v>1</v>
      </c>
      <c r="AL71" s="6">
        <v>1</v>
      </c>
      <c r="AM71" s="6">
        <v>1</v>
      </c>
      <c r="AN71" s="6">
        <v>1</v>
      </c>
      <c r="AO71" s="6">
        <v>1</v>
      </c>
      <c r="AP71" s="6" t="s">
        <v>214</v>
      </c>
      <c r="AQ71" s="6">
        <v>0</v>
      </c>
      <c r="AR71" s="6">
        <v>0</v>
      </c>
      <c r="AS71" s="6">
        <v>0</v>
      </c>
      <c r="AT71" s="6">
        <v>0</v>
      </c>
      <c r="AU71" s="6">
        <f>IF(Table3[[#This Row],[ShankDiameter]]&gt;0.5,0,IF(Table3[[#This Row],[Type]]="CD",0,1))</f>
        <v>0</v>
      </c>
      <c r="AV71" s="6">
        <v>0</v>
      </c>
      <c r="AW71" s="6">
        <v>0</v>
      </c>
      <c r="AX71" s="6">
        <v>0</v>
      </c>
      <c r="AY71" s="6">
        <v>2</v>
      </c>
      <c r="AZ71" s="6">
        <v>0</v>
      </c>
      <c r="BA71" s="6">
        <v>0</v>
      </c>
      <c r="BB71" s="6">
        <v>0</v>
      </c>
      <c r="BC71" s="6">
        <v>0</v>
      </c>
      <c r="BD71" s="6">
        <v>0</v>
      </c>
      <c r="BE71" s="6">
        <v>0</v>
      </c>
      <c r="BF71" s="6">
        <v>0</v>
      </c>
      <c r="BG71" s="6">
        <v>0</v>
      </c>
      <c r="BH71" s="6">
        <v>0</v>
      </c>
      <c r="BI71" s="6">
        <f>IF(Table3[[#This Row],[Type]]="EM",IF((Table3[[#This Row],[Diameter]]/2)-Table3[[#This Row],[CornerRadius]]-0.012&gt;0,(Table3[[#This Row],[Diameter]]/2)-Table3[[#This Row],[CornerRadius]]-0.012,0),)</f>
        <v>0</v>
      </c>
      <c r="BK71" s="6" t="str">
        <f>IF(Table3[[#This Row],[ShoulderLength]]="","",IF(Table3[[#This Row],[ShoulderLength]]&lt;Table3[[#This Row],[LOC]],"FIX",""))</f>
        <v/>
      </c>
    </row>
    <row r="72" spans="1:63" x14ac:dyDescent="0.25">
      <c r="A72" s="7">
        <f>IF(Table3[[#This Row],[SoflexRule]]="",1,IF(Table3[[#This Row],[MinOHL]]="",1,IF(Table3[[#This Row],[Type]]="CT",1,IF(Table3[[#This Row],[I]]=1,0,1))))</f>
        <v>1</v>
      </c>
      <c r="B72" s="6" t="s">
        <v>149</v>
      </c>
      <c r="D72" s="6" t="s">
        <v>149</v>
      </c>
      <c r="E72" s="6">
        <v>71</v>
      </c>
      <c r="G72" s="9" t="s">
        <v>74</v>
      </c>
      <c r="H72" s="10" t="s">
        <v>150</v>
      </c>
      <c r="I72" s="11" t="s">
        <v>215</v>
      </c>
      <c r="J72" s="12" t="s">
        <v>216</v>
      </c>
      <c r="K72" s="11" t="str">
        <f>CONCATENATE(Table3[[#This Row],[Type]]," "&amp;TEXT(Table3[[#This Row],[Diameter]],".0000")&amp;""," "&amp;Table3[[#This Row],[NumFlutes]]&amp;"FL")</f>
        <v>CD .0135 2FL</v>
      </c>
      <c r="M72" s="13">
        <v>1.35E-2</v>
      </c>
      <c r="N72" s="13">
        <v>0.125</v>
      </c>
      <c r="O72" s="6">
        <v>1.35E-2</v>
      </c>
      <c r="P72" s="6">
        <v>0.82499999999999996</v>
      </c>
      <c r="R72" s="14">
        <f>IF(Table3[[#This Row],[ShoulderLenEnd]]="",0,90-(DEGREES(ATAN((Q72-P72)/((N72-O72)/2)))))</f>
        <v>0</v>
      </c>
      <c r="S72" s="15">
        <v>0.8</v>
      </c>
      <c r="T72" s="6">
        <v>2</v>
      </c>
      <c r="U72" s="6">
        <v>1.5</v>
      </c>
      <c r="V72" s="6">
        <v>0.2</v>
      </c>
      <c r="Z72" s="6">
        <v>130</v>
      </c>
      <c r="AA72" s="13">
        <f t="shared" si="1"/>
        <v>3.1475766925462404E-3</v>
      </c>
      <c r="AE72" s="6" t="s">
        <v>44</v>
      </c>
      <c r="AF72" s="6" t="s">
        <v>62</v>
      </c>
      <c r="AG72" s="6" t="s">
        <v>152</v>
      </c>
      <c r="AH72" s="6" t="s">
        <v>153</v>
      </c>
      <c r="AI72" s="6">
        <v>1</v>
      </c>
      <c r="AJ72" s="6">
        <v>0</v>
      </c>
      <c r="AK72" s="6">
        <v>1</v>
      </c>
      <c r="AL72" s="6">
        <v>1</v>
      </c>
      <c r="AM72" s="6">
        <v>1</v>
      </c>
      <c r="AN72" s="6">
        <v>1</v>
      </c>
      <c r="AO72" s="6">
        <v>1</v>
      </c>
      <c r="AP72" s="6" t="s">
        <v>217</v>
      </c>
      <c r="AQ72" s="6">
        <v>0</v>
      </c>
      <c r="AR72" s="6">
        <v>0</v>
      </c>
      <c r="AS72" s="6">
        <v>0</v>
      </c>
      <c r="AT72" s="6">
        <v>0</v>
      </c>
      <c r="AU72" s="6">
        <f>IF(Table3[[#This Row],[ShankDiameter]]&gt;0.5,0,IF(Table3[[#This Row],[Type]]="CD",0,1))</f>
        <v>0</v>
      </c>
      <c r="AV72" s="6">
        <v>0</v>
      </c>
      <c r="AW72" s="6">
        <v>0</v>
      </c>
      <c r="AX72" s="6">
        <v>0</v>
      </c>
      <c r="AY72" s="6">
        <v>2</v>
      </c>
      <c r="AZ72" s="6">
        <v>0</v>
      </c>
      <c r="BA72" s="6">
        <v>0</v>
      </c>
      <c r="BB72" s="6">
        <v>0</v>
      </c>
      <c r="BC72" s="6">
        <v>0</v>
      </c>
      <c r="BD72" s="6">
        <v>0</v>
      </c>
      <c r="BE72" s="6">
        <v>0</v>
      </c>
      <c r="BF72" s="6">
        <v>0</v>
      </c>
      <c r="BG72" s="6">
        <v>0</v>
      </c>
      <c r="BH72" s="6">
        <v>0</v>
      </c>
      <c r="BI72" s="6">
        <f>IF(Table3[[#This Row],[Type]]="EM",IF((Table3[[#This Row],[Diameter]]/2)-Table3[[#This Row],[CornerRadius]]-0.012&gt;0,(Table3[[#This Row],[Diameter]]/2)-Table3[[#This Row],[CornerRadius]]-0.012,0),)</f>
        <v>0</v>
      </c>
      <c r="BK72" s="6" t="str">
        <f>IF(Table3[[#This Row],[ShoulderLength]]="","",IF(Table3[[#This Row],[ShoulderLength]]&lt;Table3[[#This Row],[LOC]],"FIX",""))</f>
        <v/>
      </c>
    </row>
    <row r="73" spans="1:63" x14ac:dyDescent="0.25">
      <c r="A73" s="7">
        <f>IF(Table3[[#This Row],[SoflexRule]]="",1,IF(Table3[[#This Row],[MinOHL]]="",1,IF(Table3[[#This Row],[Type]]="CT",1,IF(Table3[[#This Row],[I]]=1,0,1))))</f>
        <v>1</v>
      </c>
      <c r="B73" s="6" t="s">
        <v>149</v>
      </c>
      <c r="D73" s="6" t="s">
        <v>149</v>
      </c>
      <c r="E73" s="6">
        <v>72</v>
      </c>
      <c r="G73" s="9" t="s">
        <v>74</v>
      </c>
      <c r="H73" s="10" t="s">
        <v>150</v>
      </c>
      <c r="I73" s="11" t="s">
        <v>218</v>
      </c>
      <c r="J73" s="12" t="s">
        <v>219</v>
      </c>
      <c r="K73" s="11" t="str">
        <f>CONCATENATE(Table3[[#This Row],[Type]]," "&amp;TEXT(Table3[[#This Row],[Diameter]],".0000")&amp;""," "&amp;Table3[[#This Row],[NumFlutes]]&amp;"FL")</f>
        <v>CD .0145 2FL</v>
      </c>
      <c r="M73" s="13">
        <v>1.4500000000000001E-2</v>
      </c>
      <c r="N73" s="13">
        <v>0.125</v>
      </c>
      <c r="O73" s="6">
        <v>1.4500000000000001E-2</v>
      </c>
      <c r="P73" s="6">
        <v>0.82499999999999996</v>
      </c>
      <c r="R73" s="14">
        <f>IF(Table3[[#This Row],[ShoulderLenEnd]]="",0,90-(DEGREES(ATAN((Q73-P73)/((N73-O73)/2)))))</f>
        <v>0</v>
      </c>
      <c r="S73" s="15">
        <v>0.8</v>
      </c>
      <c r="T73" s="6">
        <v>2</v>
      </c>
      <c r="U73" s="6">
        <v>1.5</v>
      </c>
      <c r="V73" s="6">
        <v>0.22</v>
      </c>
      <c r="Z73" s="6">
        <v>130</v>
      </c>
      <c r="AA73" s="13">
        <f t="shared" si="1"/>
        <v>3.3807305216237401E-3</v>
      </c>
      <c r="AE73" s="6" t="s">
        <v>44</v>
      </c>
      <c r="AF73" s="6" t="s">
        <v>62</v>
      </c>
      <c r="AG73" s="6" t="s">
        <v>152</v>
      </c>
      <c r="AH73" s="6" t="s">
        <v>153</v>
      </c>
      <c r="AI73" s="6">
        <v>1</v>
      </c>
      <c r="AJ73" s="6">
        <v>0</v>
      </c>
      <c r="AK73" s="6">
        <v>1</v>
      </c>
      <c r="AL73" s="6">
        <v>1</v>
      </c>
      <c r="AM73" s="6">
        <v>1</v>
      </c>
      <c r="AN73" s="6">
        <v>1</v>
      </c>
      <c r="AO73" s="6">
        <v>1</v>
      </c>
      <c r="AP73" s="6" t="s">
        <v>220</v>
      </c>
      <c r="AQ73" s="6">
        <v>0</v>
      </c>
      <c r="AR73" s="6">
        <v>0</v>
      </c>
      <c r="AS73" s="6">
        <v>0</v>
      </c>
      <c r="AT73" s="6">
        <v>0</v>
      </c>
      <c r="AU73" s="6">
        <f>IF(Table3[[#This Row],[ShankDiameter]]&gt;0.5,0,IF(Table3[[#This Row],[Type]]="CD",0,1))</f>
        <v>0</v>
      </c>
      <c r="AV73" s="6">
        <v>0</v>
      </c>
      <c r="AW73" s="6">
        <v>0</v>
      </c>
      <c r="AX73" s="6">
        <v>0</v>
      </c>
      <c r="AY73" s="6">
        <v>2</v>
      </c>
      <c r="AZ73" s="6">
        <v>0</v>
      </c>
      <c r="BA73" s="6">
        <v>0</v>
      </c>
      <c r="BB73" s="6">
        <v>0</v>
      </c>
      <c r="BC73" s="6">
        <v>0</v>
      </c>
      <c r="BD73" s="6">
        <v>0</v>
      </c>
      <c r="BE73" s="6">
        <v>0</v>
      </c>
      <c r="BF73" s="6">
        <v>0</v>
      </c>
      <c r="BG73" s="6">
        <v>0</v>
      </c>
      <c r="BH73" s="6">
        <v>0</v>
      </c>
      <c r="BI73" s="6">
        <f>IF(Table3[[#This Row],[Type]]="EM",IF((Table3[[#This Row],[Diameter]]/2)-Table3[[#This Row],[CornerRadius]]-0.012&gt;0,(Table3[[#This Row],[Diameter]]/2)-Table3[[#This Row],[CornerRadius]]-0.012,0),)</f>
        <v>0</v>
      </c>
      <c r="BK73" s="6" t="str">
        <f>IF(Table3[[#This Row],[ShoulderLength]]="","",IF(Table3[[#This Row],[ShoulderLength]]&lt;Table3[[#This Row],[LOC]],"FIX",""))</f>
        <v/>
      </c>
    </row>
    <row r="74" spans="1:63" x14ac:dyDescent="0.25">
      <c r="A74" s="7">
        <f>IF(Table3[[#This Row],[SoflexRule]]="",1,IF(Table3[[#This Row],[MinOHL]]="",1,IF(Table3[[#This Row],[Type]]="CT",1,IF(Table3[[#This Row],[I]]=1,0,1))))</f>
        <v>1</v>
      </c>
      <c r="B74" s="6" t="s">
        <v>149</v>
      </c>
      <c r="D74" s="6" t="s">
        <v>149</v>
      </c>
      <c r="E74" s="6">
        <v>73</v>
      </c>
      <c r="G74" s="9" t="s">
        <v>74</v>
      </c>
      <c r="H74" s="10" t="s">
        <v>150</v>
      </c>
      <c r="I74" s="11" t="s">
        <v>221</v>
      </c>
      <c r="J74" s="12" t="s">
        <v>222</v>
      </c>
      <c r="K74" s="11" t="str">
        <f>CONCATENATE(Table3[[#This Row],[Type]]," "&amp;TEXT(Table3[[#This Row],[Diameter]],".0000")&amp;""," "&amp;Table3[[#This Row],[NumFlutes]]&amp;"FL")</f>
        <v>CD .0156 2FL</v>
      </c>
      <c r="M74" s="13">
        <v>1.5599999999999999E-2</v>
      </c>
      <c r="N74" s="13">
        <v>0.125</v>
      </c>
      <c r="O74" s="6">
        <v>1.5599999999999999E-2</v>
      </c>
      <c r="P74" s="6">
        <v>0.82499999999999996</v>
      </c>
      <c r="R74" s="14">
        <f>IF(Table3[[#This Row],[ShoulderLenEnd]]="",0,90-(DEGREES(ATAN((Q74-P74)/((N74-O74)/2)))))</f>
        <v>0</v>
      </c>
      <c r="S74" s="15">
        <v>0.8</v>
      </c>
      <c r="T74" s="6">
        <v>2</v>
      </c>
      <c r="U74" s="6">
        <v>1.5</v>
      </c>
      <c r="V74" s="6">
        <v>0.22</v>
      </c>
      <c r="Z74" s="6">
        <v>130</v>
      </c>
      <c r="AA74" s="13">
        <f t="shared" si="1"/>
        <v>3.6371997336089889E-3</v>
      </c>
      <c r="AE74" s="6" t="s">
        <v>44</v>
      </c>
      <c r="AF74" s="6" t="s">
        <v>62</v>
      </c>
      <c r="AG74" s="6" t="s">
        <v>152</v>
      </c>
      <c r="AH74" s="6" t="s">
        <v>153</v>
      </c>
      <c r="AI74" s="6">
        <v>1</v>
      </c>
      <c r="AJ74" s="6">
        <v>0</v>
      </c>
      <c r="AK74" s="6">
        <v>1</v>
      </c>
      <c r="AL74" s="6">
        <v>1</v>
      </c>
      <c r="AM74" s="6">
        <v>1</v>
      </c>
      <c r="AN74" s="6">
        <v>1</v>
      </c>
      <c r="AO74" s="6">
        <v>1</v>
      </c>
      <c r="AP74" s="6" t="s">
        <v>223</v>
      </c>
      <c r="AQ74" s="6">
        <v>0</v>
      </c>
      <c r="AR74" s="6">
        <v>0</v>
      </c>
      <c r="AS74" s="6">
        <v>0</v>
      </c>
      <c r="AT74" s="6">
        <v>0</v>
      </c>
      <c r="AU74" s="6">
        <f>IF(Table3[[#This Row],[ShankDiameter]]&gt;0.5,0,IF(Table3[[#This Row],[Type]]="CD",0,1))</f>
        <v>0</v>
      </c>
      <c r="AV74" s="6">
        <v>0</v>
      </c>
      <c r="AW74" s="6">
        <v>0</v>
      </c>
      <c r="AX74" s="6">
        <v>0</v>
      </c>
      <c r="AY74" s="6">
        <v>2</v>
      </c>
      <c r="AZ74" s="6">
        <v>0</v>
      </c>
      <c r="BA74" s="6">
        <v>0</v>
      </c>
      <c r="BB74" s="6">
        <v>0</v>
      </c>
      <c r="BC74" s="6">
        <v>0</v>
      </c>
      <c r="BD74" s="6">
        <v>0</v>
      </c>
      <c r="BE74" s="6">
        <v>0</v>
      </c>
      <c r="BF74" s="6">
        <v>0</v>
      </c>
      <c r="BG74" s="6">
        <v>0</v>
      </c>
      <c r="BH74" s="6">
        <v>0</v>
      </c>
      <c r="BI74" s="6">
        <f>IF(Table3[[#This Row],[Type]]="EM",IF((Table3[[#This Row],[Diameter]]/2)-Table3[[#This Row],[CornerRadius]]-0.012&gt;0,(Table3[[#This Row],[Diameter]]/2)-Table3[[#This Row],[CornerRadius]]-0.012,0),)</f>
        <v>0</v>
      </c>
      <c r="BK74" s="6" t="str">
        <f>IF(Table3[[#This Row],[ShoulderLength]]="","",IF(Table3[[#This Row],[ShoulderLength]]&lt;Table3[[#This Row],[LOC]],"FIX",""))</f>
        <v/>
      </c>
    </row>
    <row r="75" spans="1:63" x14ac:dyDescent="0.25">
      <c r="A75" s="7">
        <f>IF(Table3[[#This Row],[SoflexRule]]="",1,IF(Table3[[#This Row],[MinOHL]]="",1,IF(Table3[[#This Row],[Type]]="CT",1,IF(Table3[[#This Row],[I]]=1,0,1))))</f>
        <v>1</v>
      </c>
      <c r="B75" s="6" t="s">
        <v>149</v>
      </c>
      <c r="D75" s="6" t="s">
        <v>149</v>
      </c>
      <c r="E75" s="6">
        <v>74</v>
      </c>
      <c r="G75" s="9" t="s">
        <v>74</v>
      </c>
      <c r="H75" s="10" t="s">
        <v>150</v>
      </c>
      <c r="I75" s="11" t="s">
        <v>224</v>
      </c>
      <c r="J75" s="12">
        <v>1138040</v>
      </c>
      <c r="K75" s="11" t="str">
        <f>CONCATENATE(Table3[[#This Row],[Type]]," "&amp;TEXT(Table3[[#This Row],[Diameter]],".0000")&amp;""," "&amp;Table3[[#This Row],[NumFlutes]]&amp;"FL")</f>
        <v>CD .0158 2FL</v>
      </c>
      <c r="M75" s="13">
        <v>1.5800000000000002E-2</v>
      </c>
      <c r="N75" s="13">
        <v>0.125</v>
      </c>
      <c r="O75" s="6">
        <v>1.5800000000000002E-2</v>
      </c>
      <c r="P75" s="6">
        <v>0.82499999999999996</v>
      </c>
      <c r="R75" s="14">
        <f>IF(Table3[[#This Row],[ShoulderLenEnd]]="",0,90-(DEGREES(ATAN((Q75-P75)/((N75-O75)/2)))))</f>
        <v>0</v>
      </c>
      <c r="S75" s="15">
        <v>0.8</v>
      </c>
      <c r="T75" s="6">
        <v>2</v>
      </c>
      <c r="U75" s="6">
        <v>1.5</v>
      </c>
      <c r="V75" s="6">
        <v>0.23</v>
      </c>
      <c r="Z75" s="6">
        <v>130</v>
      </c>
      <c r="AA75" s="13">
        <f t="shared" si="1"/>
        <v>3.6838304994244891E-3</v>
      </c>
      <c r="AE75" s="6" t="s">
        <v>44</v>
      </c>
      <c r="AF75" s="6" t="s">
        <v>62</v>
      </c>
      <c r="AG75" s="6" t="s">
        <v>152</v>
      </c>
      <c r="AH75" s="6" t="s">
        <v>153</v>
      </c>
      <c r="AI75" s="6">
        <v>1</v>
      </c>
      <c r="AJ75" s="6">
        <v>0</v>
      </c>
      <c r="AK75" s="6">
        <v>1</v>
      </c>
      <c r="AL75" s="6">
        <v>1</v>
      </c>
      <c r="AM75" s="6">
        <v>1</v>
      </c>
      <c r="AN75" s="6">
        <v>1</v>
      </c>
      <c r="AO75" s="6">
        <v>1</v>
      </c>
      <c r="AP75" s="6" t="s">
        <v>225</v>
      </c>
      <c r="AQ75" s="6">
        <v>0</v>
      </c>
      <c r="AR75" s="6">
        <v>0</v>
      </c>
      <c r="AS75" s="6">
        <v>0</v>
      </c>
      <c r="AT75" s="6">
        <v>0</v>
      </c>
      <c r="AU75" s="6">
        <f>IF(Table3[[#This Row],[ShankDiameter]]&gt;0.5,0,IF(Table3[[#This Row],[Type]]="CD",0,1))</f>
        <v>0</v>
      </c>
      <c r="AV75" s="6">
        <v>0</v>
      </c>
      <c r="AW75" s="6">
        <v>0</v>
      </c>
      <c r="AX75" s="6">
        <v>0</v>
      </c>
      <c r="AY75" s="6">
        <v>2</v>
      </c>
      <c r="AZ75" s="6">
        <v>0</v>
      </c>
      <c r="BA75" s="6">
        <v>0</v>
      </c>
      <c r="BB75" s="6">
        <v>0</v>
      </c>
      <c r="BC75" s="6">
        <v>0</v>
      </c>
      <c r="BD75" s="6">
        <v>0</v>
      </c>
      <c r="BE75" s="6">
        <v>0</v>
      </c>
      <c r="BF75" s="6">
        <v>0</v>
      </c>
      <c r="BG75" s="6">
        <v>0</v>
      </c>
      <c r="BH75" s="6">
        <v>0</v>
      </c>
      <c r="BI75" s="6">
        <f>IF(Table3[[#This Row],[Type]]="EM",IF((Table3[[#This Row],[Diameter]]/2)-Table3[[#This Row],[CornerRadius]]-0.012&gt;0,(Table3[[#This Row],[Diameter]]/2)-Table3[[#This Row],[CornerRadius]]-0.012,0),)</f>
        <v>0</v>
      </c>
      <c r="BK75" s="6" t="str">
        <f>IF(Table3[[#This Row],[ShoulderLength]]="","",IF(Table3[[#This Row],[ShoulderLength]]&lt;Table3[[#This Row],[LOC]],"FIX",""))</f>
        <v/>
      </c>
    </row>
    <row r="76" spans="1:63" x14ac:dyDescent="0.25">
      <c r="A76" s="7">
        <f>IF(Table3[[#This Row],[SoflexRule]]="",1,IF(Table3[[#This Row],[MinOHL]]="",1,IF(Table3[[#This Row],[Type]]="CT",1,IF(Table3[[#This Row],[I]]=1,0,1))))</f>
        <v>1</v>
      </c>
      <c r="B76" s="6" t="s">
        <v>149</v>
      </c>
      <c r="D76" s="6" t="s">
        <v>149</v>
      </c>
      <c r="E76" s="6">
        <v>75</v>
      </c>
      <c r="G76" s="9" t="s">
        <v>74</v>
      </c>
      <c r="H76" s="10" t="s">
        <v>150</v>
      </c>
      <c r="I76" s="11" t="s">
        <v>226</v>
      </c>
      <c r="K76" s="11" t="str">
        <f>CONCATENATE(Table3[[#This Row],[Type]]," "&amp;TEXT(Table3[[#This Row],[Diameter]],".0000")&amp;""," "&amp;Table3[[#This Row],[NumFlutes]]&amp;"FL")</f>
        <v>CD .0165 2FL</v>
      </c>
      <c r="M76" s="13">
        <v>1.6500000000000001E-2</v>
      </c>
      <c r="N76" s="13">
        <v>0.125</v>
      </c>
      <c r="O76" s="6">
        <v>1.6500000000000001E-2</v>
      </c>
      <c r="P76" s="6">
        <v>0.82499999999999996</v>
      </c>
      <c r="R76" s="14">
        <f>IF(Table3[[#This Row],[ShoulderLenEnd]]="",0,90-(DEGREES(ATAN((Q76-P76)/((N76-O76)/2)))))</f>
        <v>0</v>
      </c>
      <c r="S76" s="15">
        <v>0.8</v>
      </c>
      <c r="T76" s="6">
        <v>2</v>
      </c>
      <c r="U76" s="6">
        <v>1.5</v>
      </c>
      <c r="V76" s="6">
        <v>0.23</v>
      </c>
      <c r="Z76" s="6">
        <v>130</v>
      </c>
      <c r="AA76" s="13">
        <f t="shared" si="1"/>
        <v>3.8470381797787384E-3</v>
      </c>
      <c r="AE76" s="6" t="s">
        <v>44</v>
      </c>
      <c r="AF76" s="6" t="s">
        <v>62</v>
      </c>
      <c r="AG76" s="6" t="s">
        <v>152</v>
      </c>
      <c r="AH76" s="6" t="s">
        <v>153</v>
      </c>
      <c r="AI76" s="6">
        <v>1</v>
      </c>
      <c r="AJ76" s="6">
        <v>0</v>
      </c>
      <c r="AK76" s="6">
        <v>1</v>
      </c>
      <c r="AL76" s="6">
        <v>1</v>
      </c>
      <c r="AM76" s="6">
        <v>1</v>
      </c>
      <c r="AN76" s="6">
        <v>1</v>
      </c>
      <c r="AO76" s="6">
        <v>1</v>
      </c>
      <c r="AP76" s="6" t="s">
        <v>227</v>
      </c>
      <c r="AQ76" s="6">
        <v>0</v>
      </c>
      <c r="AR76" s="6">
        <v>0</v>
      </c>
      <c r="AS76" s="6">
        <v>0</v>
      </c>
      <c r="AT76" s="6">
        <v>0</v>
      </c>
      <c r="AU76" s="6">
        <f>IF(Table3[[#This Row],[ShankDiameter]]&gt;0.5,0,2)</f>
        <v>2</v>
      </c>
      <c r="AV76" s="6">
        <v>0</v>
      </c>
      <c r="AW76" s="6">
        <v>0</v>
      </c>
      <c r="AX76" s="6">
        <v>0</v>
      </c>
      <c r="AY76" s="6">
        <v>2</v>
      </c>
      <c r="AZ76" s="6">
        <v>0</v>
      </c>
      <c r="BA76" s="6">
        <v>0</v>
      </c>
      <c r="BB76" s="6">
        <v>0</v>
      </c>
      <c r="BC76" s="6">
        <v>0</v>
      </c>
      <c r="BD76" s="6">
        <v>0</v>
      </c>
      <c r="BE76" s="6">
        <v>0</v>
      </c>
      <c r="BF76" s="6">
        <v>0</v>
      </c>
      <c r="BG76" s="6">
        <v>0</v>
      </c>
      <c r="BH76" s="6">
        <v>0</v>
      </c>
      <c r="BI76" s="6">
        <f>IF(Table3[[#This Row],[Type]]="EM",IF((Table3[[#This Row],[Diameter]]/2)-Table3[[#This Row],[CornerRadius]]-0.012&gt;0,(Table3[[#This Row],[Diameter]]/2)-Table3[[#This Row],[CornerRadius]]-0.012,0),)</f>
        <v>0</v>
      </c>
      <c r="BK76" s="6" t="str">
        <f>IF(Table3[[#This Row],[ShoulderLength]]="","",IF(Table3[[#This Row],[ShoulderLength]]&lt;Table3[[#This Row],[LOC]],"FIX",""))</f>
        <v/>
      </c>
    </row>
    <row r="77" spans="1:63" x14ac:dyDescent="0.25">
      <c r="A77" s="7">
        <f>IF(Table3[[#This Row],[SoflexRule]]="",1,IF(Table3[[#This Row],[MinOHL]]="",1,IF(Table3[[#This Row],[Type]]="CT",1,IF(Table3[[#This Row],[I]]=1,0,1))))</f>
        <v>1</v>
      </c>
      <c r="B77" s="6" t="s">
        <v>149</v>
      </c>
      <c r="D77" s="6" t="s">
        <v>149</v>
      </c>
      <c r="E77" s="6">
        <v>76</v>
      </c>
      <c r="G77" s="9" t="s">
        <v>74</v>
      </c>
      <c r="H77" s="10" t="s">
        <v>150</v>
      </c>
      <c r="I77" s="11" t="s">
        <v>228</v>
      </c>
      <c r="K77" s="11" t="str">
        <f>CONCATENATE(Table3[[#This Row],[Type]]," "&amp;TEXT(Table3[[#This Row],[Diameter]],".0000")&amp;""," "&amp;Table3[[#This Row],[NumFlutes]]&amp;"FL")</f>
        <v>CD .0167 2FL</v>
      </c>
      <c r="M77" s="13">
        <v>1.67E-2</v>
      </c>
      <c r="N77" s="13">
        <v>0.125</v>
      </c>
      <c r="O77" s="6">
        <v>1.67E-2</v>
      </c>
      <c r="P77" s="6">
        <v>0.82499999999999996</v>
      </c>
      <c r="R77" s="14">
        <f>IF(Table3[[#This Row],[ShoulderLenEnd]]="",0,90-(DEGREES(ATAN((Q77-P77)/((N77-O77)/2)))))</f>
        <v>0</v>
      </c>
      <c r="S77" s="15">
        <v>0.8</v>
      </c>
      <c r="T77" s="6">
        <v>2</v>
      </c>
      <c r="U77" s="6">
        <v>1.5</v>
      </c>
      <c r="V77" s="6">
        <v>0.26</v>
      </c>
      <c r="Z77" s="6">
        <v>130</v>
      </c>
      <c r="AA77" s="13">
        <f t="shared" si="1"/>
        <v>3.8936689455942382E-3</v>
      </c>
      <c r="AE77" s="6" t="s">
        <v>44</v>
      </c>
      <c r="AF77" s="6" t="s">
        <v>62</v>
      </c>
      <c r="AG77" s="6" t="s">
        <v>152</v>
      </c>
      <c r="AH77" s="6" t="s">
        <v>153</v>
      </c>
      <c r="AI77" s="6">
        <v>1</v>
      </c>
      <c r="AJ77" s="6">
        <v>0</v>
      </c>
      <c r="AK77" s="6">
        <v>1</v>
      </c>
      <c r="AL77" s="6">
        <v>1</v>
      </c>
      <c r="AM77" s="6">
        <v>1</v>
      </c>
      <c r="AN77" s="6">
        <v>1</v>
      </c>
      <c r="AO77" s="6">
        <v>1</v>
      </c>
      <c r="AP77" s="6" t="s">
        <v>229</v>
      </c>
      <c r="AQ77" s="6">
        <v>0</v>
      </c>
      <c r="AR77" s="6">
        <v>0</v>
      </c>
      <c r="AS77" s="6">
        <v>0</v>
      </c>
      <c r="AT77" s="6">
        <v>0</v>
      </c>
      <c r="AU77" s="6">
        <f>IF(Table3[[#This Row],[ShankDiameter]]&gt;0.5,0,IF(Table3[[#This Row],[Type]]="CD",0,1))</f>
        <v>0</v>
      </c>
      <c r="AV77" s="6">
        <v>0</v>
      </c>
      <c r="AW77" s="6">
        <v>0</v>
      </c>
      <c r="AX77" s="6">
        <v>0</v>
      </c>
      <c r="AY77" s="6">
        <v>2</v>
      </c>
      <c r="AZ77" s="6">
        <v>0</v>
      </c>
      <c r="BA77" s="6">
        <v>0</v>
      </c>
      <c r="BB77" s="6">
        <v>0</v>
      </c>
      <c r="BC77" s="6">
        <v>0</v>
      </c>
      <c r="BD77" s="6">
        <v>0</v>
      </c>
      <c r="BE77" s="6">
        <v>0</v>
      </c>
      <c r="BF77" s="6">
        <v>0</v>
      </c>
      <c r="BG77" s="6">
        <v>0</v>
      </c>
      <c r="BH77" s="6">
        <v>0</v>
      </c>
      <c r="BI77" s="6">
        <f>IF(Table3[[#This Row],[Type]]="EM",IF((Table3[[#This Row],[Diameter]]/2)-Table3[[#This Row],[CornerRadius]]-0.012&gt;0,(Table3[[#This Row],[Diameter]]/2)-Table3[[#This Row],[CornerRadius]]-0.012,0),)</f>
        <v>0</v>
      </c>
      <c r="BK77" s="6" t="str">
        <f>IF(Table3[[#This Row],[ShoulderLength]]="","",IF(Table3[[#This Row],[ShoulderLength]]&lt;Table3[[#This Row],[LOC]],"FIX",""))</f>
        <v/>
      </c>
    </row>
    <row r="78" spans="1:63" x14ac:dyDescent="0.25">
      <c r="A78" s="7">
        <f>IF(Table3[[#This Row],[SoflexRule]]="",1,IF(Table3[[#This Row],[MinOHL]]="",1,IF(Table3[[#This Row],[Type]]="CT",1,IF(Table3[[#This Row],[I]]=1,0,1))))</f>
        <v>1</v>
      </c>
      <c r="B78" s="6" t="s">
        <v>149</v>
      </c>
      <c r="D78" s="6" t="s">
        <v>149</v>
      </c>
      <c r="E78" s="6">
        <v>77</v>
      </c>
      <c r="G78" s="9" t="s">
        <v>74</v>
      </c>
      <c r="H78" s="10" t="s">
        <v>150</v>
      </c>
      <c r="I78" s="11" t="s">
        <v>230</v>
      </c>
      <c r="J78" s="12">
        <v>1138047</v>
      </c>
      <c r="K78" s="11" t="str">
        <f>CONCATENATE(Table3[[#This Row],[Type]]," "&amp;TEXT(Table3[[#This Row],[Diameter]],".0000")&amp;""," "&amp;Table3[[#This Row],[NumFlutes]]&amp;"FL")</f>
        <v>CD .0177 2FL</v>
      </c>
      <c r="M78" s="13">
        <v>1.77E-2</v>
      </c>
      <c r="N78" s="13">
        <v>0.125</v>
      </c>
      <c r="O78" s="6">
        <v>1.77E-2</v>
      </c>
      <c r="P78" s="6">
        <v>0.82499999999999996</v>
      </c>
      <c r="R78" s="14">
        <f>IF(Table3[[#This Row],[ShoulderLenEnd]]="",0,90-(DEGREES(ATAN((Q78-P78)/((N78-O78)/2)))))</f>
        <v>0</v>
      </c>
      <c r="S78" s="15">
        <v>0.8</v>
      </c>
      <c r="T78" s="6">
        <v>2</v>
      </c>
      <c r="U78" s="6">
        <v>1.5</v>
      </c>
      <c r="V78" s="6">
        <v>0.22</v>
      </c>
      <c r="Z78" s="6">
        <v>130</v>
      </c>
      <c r="AA78" s="13">
        <f t="shared" si="1"/>
        <v>4.1268227746717378E-3</v>
      </c>
      <c r="AE78" s="6" t="s">
        <v>44</v>
      </c>
      <c r="AF78" s="6" t="s">
        <v>62</v>
      </c>
      <c r="AG78" s="6" t="s">
        <v>152</v>
      </c>
      <c r="AH78" s="6" t="s">
        <v>153</v>
      </c>
      <c r="AI78" s="6">
        <v>1</v>
      </c>
      <c r="AJ78" s="6">
        <v>0</v>
      </c>
      <c r="AK78" s="6">
        <v>1</v>
      </c>
      <c r="AL78" s="6">
        <v>1</v>
      </c>
      <c r="AM78" s="6">
        <v>1</v>
      </c>
      <c r="AN78" s="6">
        <v>1</v>
      </c>
      <c r="AO78" s="6">
        <v>1</v>
      </c>
      <c r="AP78" s="6" t="s">
        <v>231</v>
      </c>
      <c r="AQ78" s="6">
        <v>0</v>
      </c>
      <c r="AR78" s="6">
        <v>0</v>
      </c>
      <c r="AS78" s="6">
        <v>0</v>
      </c>
      <c r="AT78" s="6">
        <v>0</v>
      </c>
      <c r="AU78" s="6">
        <f>IF(Table3[[#This Row],[ShankDiameter]]&gt;0.5,0,IF(Table3[[#This Row],[Type]]="CD",0,1))</f>
        <v>0</v>
      </c>
      <c r="AV78" s="6">
        <v>0</v>
      </c>
      <c r="AW78" s="6">
        <v>0</v>
      </c>
      <c r="AX78" s="6">
        <v>0</v>
      </c>
      <c r="AY78" s="6">
        <v>2</v>
      </c>
      <c r="AZ78" s="6">
        <v>0</v>
      </c>
      <c r="BA78" s="6">
        <v>0</v>
      </c>
      <c r="BB78" s="6">
        <v>0</v>
      </c>
      <c r="BC78" s="6">
        <v>0</v>
      </c>
      <c r="BD78" s="6">
        <v>0</v>
      </c>
      <c r="BE78" s="6">
        <v>0</v>
      </c>
      <c r="BF78" s="6">
        <v>0</v>
      </c>
      <c r="BG78" s="6">
        <v>0</v>
      </c>
      <c r="BH78" s="6">
        <v>0</v>
      </c>
      <c r="BI78" s="6">
        <f>IF(Table3[[#This Row],[Type]]="EM",IF((Table3[[#This Row],[Diameter]]/2)-Table3[[#This Row],[CornerRadius]]-0.012&gt;0,(Table3[[#This Row],[Diameter]]/2)-Table3[[#This Row],[CornerRadius]]-0.012,0),)</f>
        <v>0</v>
      </c>
      <c r="BK78" s="6" t="str">
        <f>IF(Table3[[#This Row],[ShoulderLength]]="","",IF(Table3[[#This Row],[ShoulderLength]]&lt;Table3[[#This Row],[LOC]],"FIX",""))</f>
        <v/>
      </c>
    </row>
    <row r="79" spans="1:63" x14ac:dyDescent="0.25">
      <c r="A79" s="7">
        <f>IF(Table3[[#This Row],[SoflexRule]]="",1,IF(Table3[[#This Row],[MinOHL]]="",1,IF(Table3[[#This Row],[Type]]="CT",1,IF(Table3[[#This Row],[I]]=1,0,1))))</f>
        <v>1</v>
      </c>
      <c r="B79" s="6" t="s">
        <v>149</v>
      </c>
      <c r="D79" s="6" t="s">
        <v>149</v>
      </c>
      <c r="E79" s="6">
        <v>78</v>
      </c>
      <c r="G79" s="9" t="s">
        <v>74</v>
      </c>
      <c r="H79" s="10" t="s">
        <v>150</v>
      </c>
      <c r="I79" s="11" t="s">
        <v>232</v>
      </c>
      <c r="J79" s="12" t="s">
        <v>233</v>
      </c>
      <c r="K79" s="11" t="str">
        <f>CONCATENATE(Table3[[#This Row],[Type]]," "&amp;TEXT(Table3[[#This Row],[Diameter]],".0000")&amp;""," "&amp;Table3[[#This Row],[NumFlutes]]&amp;"FL")</f>
        <v>CD .0185 2FL</v>
      </c>
      <c r="M79" s="13">
        <v>1.8499999999999999E-2</v>
      </c>
      <c r="N79" s="13">
        <v>0.125</v>
      </c>
      <c r="O79" s="6">
        <v>1.8499999999999999E-2</v>
      </c>
      <c r="P79" s="6">
        <v>0.82499999999999996</v>
      </c>
      <c r="R79" s="14">
        <f>IF(Table3[[#This Row],[ShoulderLenEnd]]="",0,90-(DEGREES(ATAN((Q79-P79)/((N79-O79)/2)))))</f>
        <v>0</v>
      </c>
      <c r="S79" s="15">
        <v>0.8</v>
      </c>
      <c r="T79" s="6">
        <v>2</v>
      </c>
      <c r="U79" s="6">
        <v>1.5</v>
      </c>
      <c r="V79" s="6">
        <v>0.22</v>
      </c>
      <c r="Z79" s="6">
        <v>130</v>
      </c>
      <c r="AA79" s="13">
        <f t="shared" si="1"/>
        <v>4.3133458379337368E-3</v>
      </c>
      <c r="AE79" s="6" t="s">
        <v>44</v>
      </c>
      <c r="AF79" s="6" t="s">
        <v>62</v>
      </c>
      <c r="AG79" s="6" t="s">
        <v>152</v>
      </c>
      <c r="AH79" s="6" t="s">
        <v>153</v>
      </c>
      <c r="AI79" s="6">
        <v>1</v>
      </c>
      <c r="AJ79" s="6">
        <v>0</v>
      </c>
      <c r="AK79" s="6">
        <v>1</v>
      </c>
      <c r="AL79" s="6">
        <v>1</v>
      </c>
      <c r="AM79" s="6">
        <v>1</v>
      </c>
      <c r="AN79" s="6">
        <v>1</v>
      </c>
      <c r="AO79" s="6">
        <v>1</v>
      </c>
      <c r="AP79" s="6" t="s">
        <v>234</v>
      </c>
      <c r="AQ79" s="6">
        <v>0</v>
      </c>
      <c r="AR79" s="6">
        <v>0</v>
      </c>
      <c r="AS79" s="6">
        <v>0</v>
      </c>
      <c r="AT79" s="6">
        <v>0</v>
      </c>
      <c r="AU79" s="6">
        <f>IF(Table3[[#This Row],[ShankDiameter]]&gt;0.5,0,IF(Table3[[#This Row],[Type]]="CD",0,1))</f>
        <v>0</v>
      </c>
      <c r="AV79" s="6">
        <v>0</v>
      </c>
      <c r="AW79" s="6">
        <v>0</v>
      </c>
      <c r="AX79" s="6">
        <v>0</v>
      </c>
      <c r="AY79" s="6">
        <v>2</v>
      </c>
      <c r="AZ79" s="6">
        <v>0</v>
      </c>
      <c r="BA79" s="6">
        <v>0</v>
      </c>
      <c r="BB79" s="6">
        <v>0</v>
      </c>
      <c r="BC79" s="6">
        <v>0</v>
      </c>
      <c r="BD79" s="6">
        <v>0</v>
      </c>
      <c r="BE79" s="6">
        <v>0</v>
      </c>
      <c r="BF79" s="6">
        <v>0</v>
      </c>
      <c r="BG79" s="6">
        <v>0</v>
      </c>
      <c r="BH79" s="6">
        <v>0</v>
      </c>
      <c r="BI79" s="6">
        <f>IF(Table3[[#This Row],[Type]]="EM",IF((Table3[[#This Row],[Diameter]]/2)-Table3[[#This Row],[CornerRadius]]-0.012&gt;0,(Table3[[#This Row],[Diameter]]/2)-Table3[[#This Row],[CornerRadius]]-0.012,0),)</f>
        <v>0</v>
      </c>
      <c r="BK79" s="6" t="str">
        <f>IF(Table3[[#This Row],[ShoulderLength]]="","",IF(Table3[[#This Row],[ShoulderLength]]&lt;Table3[[#This Row],[LOC]],"FIX",""))</f>
        <v/>
      </c>
    </row>
    <row r="80" spans="1:63" x14ac:dyDescent="0.25">
      <c r="A80" s="7">
        <f>IF(Table3[[#This Row],[SoflexRule]]="",1,IF(Table3[[#This Row],[MinOHL]]="",1,IF(Table3[[#This Row],[Type]]="CT",1,IF(Table3[[#This Row],[I]]=1,0,1))))</f>
        <v>1</v>
      </c>
      <c r="B80" s="6" t="s">
        <v>149</v>
      </c>
      <c r="D80" s="6" t="s">
        <v>149</v>
      </c>
      <c r="E80" s="6">
        <v>79</v>
      </c>
      <c r="G80" s="9" t="s">
        <v>74</v>
      </c>
      <c r="H80" s="10" t="s">
        <v>150</v>
      </c>
      <c r="I80" s="11" t="s">
        <v>235</v>
      </c>
      <c r="J80" s="12">
        <v>1138052</v>
      </c>
      <c r="K80" s="11" t="str">
        <f>CONCATENATE(Table3[[#This Row],[Type]]," "&amp;TEXT(Table3[[#This Row],[Diameter]],".0000")&amp;""," "&amp;Table3[[#This Row],[NumFlutes]]&amp;"FL")</f>
        <v>CD .0197 2FL</v>
      </c>
      <c r="M80" s="13">
        <v>1.9699999999999999E-2</v>
      </c>
      <c r="N80" s="13">
        <v>0.125</v>
      </c>
      <c r="O80" s="6">
        <v>1.9699999999999999E-2</v>
      </c>
      <c r="P80" s="6">
        <v>0.82499999999999996</v>
      </c>
      <c r="R80" s="14">
        <f>IF(Table3[[#This Row],[ShoulderLenEnd]]="",0,90-(DEGREES(ATAN((Q80-P80)/((N80-O80)/2)))))</f>
        <v>0</v>
      </c>
      <c r="S80" s="15">
        <v>0.8</v>
      </c>
      <c r="T80" s="6">
        <v>2</v>
      </c>
      <c r="U80" s="6">
        <v>1.5</v>
      </c>
      <c r="V80" s="6">
        <v>0.22</v>
      </c>
      <c r="Z80" s="6">
        <v>130</v>
      </c>
      <c r="AA80" s="13">
        <f t="shared" si="1"/>
        <v>4.5931304328267362E-3</v>
      </c>
      <c r="AE80" s="6" t="s">
        <v>44</v>
      </c>
      <c r="AF80" s="6" t="s">
        <v>62</v>
      </c>
      <c r="AG80" s="6" t="s">
        <v>152</v>
      </c>
      <c r="AH80" s="6" t="s">
        <v>153</v>
      </c>
      <c r="AI80" s="6">
        <v>1</v>
      </c>
      <c r="AJ80" s="6">
        <v>0</v>
      </c>
      <c r="AK80" s="6">
        <v>1</v>
      </c>
      <c r="AL80" s="6">
        <v>1</v>
      </c>
      <c r="AM80" s="6">
        <v>1</v>
      </c>
      <c r="AN80" s="6">
        <v>1</v>
      </c>
      <c r="AO80" s="6">
        <v>1</v>
      </c>
      <c r="AP80" s="6" t="s">
        <v>237</v>
      </c>
      <c r="AQ80" s="6">
        <v>0</v>
      </c>
      <c r="AR80" s="6">
        <v>0</v>
      </c>
      <c r="AS80" s="6">
        <v>0</v>
      </c>
      <c r="AT80" s="6">
        <v>0</v>
      </c>
      <c r="AU80" s="6">
        <f>IF(Table3[[#This Row],[ShankDiameter]]&gt;0.5,0,IF(Table3[[#This Row],[Type]]="CD",0,1))</f>
        <v>0</v>
      </c>
      <c r="AV80" s="6">
        <v>0</v>
      </c>
      <c r="AW80" s="6">
        <v>0</v>
      </c>
      <c r="AX80" s="6">
        <v>0</v>
      </c>
      <c r="AY80" s="6">
        <v>2</v>
      </c>
      <c r="AZ80" s="6">
        <v>0</v>
      </c>
      <c r="BA80" s="6">
        <v>0</v>
      </c>
      <c r="BB80" s="6">
        <v>0</v>
      </c>
      <c r="BC80" s="6">
        <v>0</v>
      </c>
      <c r="BD80" s="6">
        <v>0</v>
      </c>
      <c r="BE80" s="6">
        <v>0</v>
      </c>
      <c r="BF80" s="6">
        <v>0</v>
      </c>
      <c r="BG80" s="6">
        <v>0</v>
      </c>
      <c r="BH80" s="6">
        <v>0</v>
      </c>
      <c r="BI80" s="6">
        <f>IF(Table3[[#This Row],[Type]]="EM",IF((Table3[[#This Row],[Diameter]]/2)-Table3[[#This Row],[CornerRadius]]-0.012&gt;0,(Table3[[#This Row],[Diameter]]/2)-Table3[[#This Row],[CornerRadius]]-0.012,0),)</f>
        <v>0</v>
      </c>
      <c r="BK80" s="6" t="str">
        <f>IF(Table3[[#This Row],[ShoulderLength]]="","",IF(Table3[[#This Row],[ShoulderLength]]&lt;Table3[[#This Row],[LOC]],"FIX",""))</f>
        <v/>
      </c>
    </row>
    <row r="81" spans="1:63" x14ac:dyDescent="0.25">
      <c r="A81" s="7">
        <f>IF(Table3[[#This Row],[SoflexRule]]="",1,IF(Table3[[#This Row],[MinOHL]]="",1,IF(Table3[[#This Row],[Type]]="CT",1,IF(Table3[[#This Row],[I]]=1,0,1))))</f>
        <v>1</v>
      </c>
      <c r="B81" s="6" t="s">
        <v>149</v>
      </c>
      <c r="D81" s="6" t="s">
        <v>149</v>
      </c>
      <c r="E81" s="6">
        <v>80</v>
      </c>
      <c r="G81" s="9" t="s">
        <v>74</v>
      </c>
      <c r="H81" s="10" t="s">
        <v>150</v>
      </c>
      <c r="I81" s="11" t="s">
        <v>238</v>
      </c>
      <c r="J81" s="12" t="s">
        <v>239</v>
      </c>
      <c r="K81" s="11" t="str">
        <f>CONCATENATE(Table3[[#This Row],[Type]]," "&amp;TEXT(Table3[[#This Row],[Diameter]],".0000")&amp;""," "&amp;Table3[[#This Row],[NumFlutes]]&amp;"FL")</f>
        <v>CD .0200 2FL</v>
      </c>
      <c r="M81" s="13">
        <v>0.02</v>
      </c>
      <c r="N81" s="13">
        <v>0.125</v>
      </c>
      <c r="O81" s="6">
        <v>0.02</v>
      </c>
      <c r="P81" s="6">
        <v>0.82499999999999996</v>
      </c>
      <c r="R81" s="14">
        <f>IF(Table3[[#This Row],[ShoulderLenEnd]]="",0,90-(DEGREES(ATAN((Q81-P81)/((N81-O81)/2)))))</f>
        <v>0</v>
      </c>
      <c r="S81" s="15">
        <v>0.8</v>
      </c>
      <c r="T81" s="6">
        <v>2</v>
      </c>
      <c r="U81" s="6">
        <v>1.5</v>
      </c>
      <c r="V81" s="6">
        <v>0.26</v>
      </c>
      <c r="Z81" s="6">
        <v>130</v>
      </c>
      <c r="AA81" s="13">
        <f t="shared" si="1"/>
        <v>4.6630765815499865E-3</v>
      </c>
      <c r="AE81" s="6" t="s">
        <v>44</v>
      </c>
      <c r="AF81" s="6" t="s">
        <v>62</v>
      </c>
      <c r="AG81" s="6" t="s">
        <v>152</v>
      </c>
      <c r="AH81" s="6" t="s">
        <v>153</v>
      </c>
      <c r="AI81" s="6">
        <v>1</v>
      </c>
      <c r="AJ81" s="6">
        <v>0</v>
      </c>
      <c r="AK81" s="6">
        <v>1</v>
      </c>
      <c r="AL81" s="6">
        <v>1</v>
      </c>
      <c r="AM81" s="6">
        <v>1</v>
      </c>
      <c r="AN81" s="6">
        <v>1</v>
      </c>
      <c r="AO81" s="6">
        <v>1</v>
      </c>
      <c r="AP81" s="6" t="s">
        <v>240</v>
      </c>
      <c r="AQ81" s="6">
        <v>0</v>
      </c>
      <c r="AR81" s="6">
        <v>0</v>
      </c>
      <c r="AS81" s="6">
        <v>0</v>
      </c>
      <c r="AT81" s="6">
        <v>0</v>
      </c>
      <c r="AU81" s="6">
        <f>IF(Table3[[#This Row],[ShankDiameter]]&gt;0.5,0,IF(Table3[[#This Row],[Type]]="CD",0,1))</f>
        <v>0</v>
      </c>
      <c r="AV81" s="6">
        <v>0</v>
      </c>
      <c r="AW81" s="6">
        <v>0</v>
      </c>
      <c r="AX81" s="6">
        <v>0</v>
      </c>
      <c r="AY81" s="6">
        <v>2</v>
      </c>
      <c r="AZ81" s="6">
        <v>0</v>
      </c>
      <c r="BA81" s="6">
        <v>0</v>
      </c>
      <c r="BB81" s="6">
        <v>0</v>
      </c>
      <c r="BC81" s="6">
        <v>0</v>
      </c>
      <c r="BD81" s="6">
        <v>0</v>
      </c>
      <c r="BE81" s="6">
        <v>0</v>
      </c>
      <c r="BF81" s="6">
        <v>0</v>
      </c>
      <c r="BG81" s="6">
        <v>0</v>
      </c>
      <c r="BH81" s="6">
        <v>0</v>
      </c>
      <c r="BI81" s="6">
        <f>IF(Table3[[#This Row],[Type]]="EM",IF((Table3[[#This Row],[Diameter]]/2)-Table3[[#This Row],[CornerRadius]]-0.012&gt;0,(Table3[[#This Row],[Diameter]]/2)-Table3[[#This Row],[CornerRadius]]-0.012,0),)</f>
        <v>0</v>
      </c>
      <c r="BK81" s="6" t="str">
        <f>IF(Table3[[#This Row],[ShoulderLength]]="","",IF(Table3[[#This Row],[ShoulderLength]]&lt;Table3[[#This Row],[LOC]],"FIX",""))</f>
        <v/>
      </c>
    </row>
    <row r="82" spans="1:63" x14ac:dyDescent="0.25">
      <c r="A82" s="7">
        <f>IF(Table3[[#This Row],[SoflexRule]]="",1,IF(Table3[[#This Row],[MinOHL]]="",1,IF(Table3[[#This Row],[Type]]="CT",1,IF(Table3[[#This Row],[I]]=1,0,1))))</f>
        <v>1</v>
      </c>
      <c r="B82" s="6" t="s">
        <v>149</v>
      </c>
      <c r="D82" s="6" t="s">
        <v>149</v>
      </c>
      <c r="E82" s="6">
        <v>81</v>
      </c>
      <c r="G82" s="9" t="s">
        <v>74</v>
      </c>
      <c r="H82" s="10" t="s">
        <v>150</v>
      </c>
      <c r="I82" s="11" t="s">
        <v>241</v>
      </c>
      <c r="J82" s="12" t="s">
        <v>242</v>
      </c>
      <c r="K82" s="11" t="str">
        <f>CONCATENATE(Table3[[#This Row],[Type]]," "&amp;TEXT(Table3[[#This Row],[Diameter]],".0000")&amp;""," "&amp;Table3[[#This Row],[NumFlutes]]&amp;"FL")</f>
        <v>CD .0210 2FL</v>
      </c>
      <c r="M82" s="13">
        <v>2.1000000000000001E-2</v>
      </c>
      <c r="N82" s="13">
        <v>0.125</v>
      </c>
      <c r="O82" s="6">
        <v>2.1000000000000001E-2</v>
      </c>
      <c r="P82" s="6">
        <v>0.82499999999999996</v>
      </c>
      <c r="R82" s="14">
        <f>IF(Table3[[#This Row],[ShoulderLenEnd]]="",0,90-(DEGREES(ATAN((Q82-P82)/((N82-O82)/2)))))</f>
        <v>0</v>
      </c>
      <c r="S82" s="15">
        <v>0.8</v>
      </c>
      <c r="T82" s="6">
        <v>2</v>
      </c>
      <c r="U82" s="6">
        <v>1.5</v>
      </c>
      <c r="V82" s="6">
        <v>0.26</v>
      </c>
      <c r="Z82" s="6">
        <v>130</v>
      </c>
      <c r="AA82" s="13">
        <f t="shared" si="1"/>
        <v>4.8962304106274857E-3</v>
      </c>
      <c r="AE82" s="6" t="s">
        <v>44</v>
      </c>
      <c r="AF82" s="6" t="s">
        <v>62</v>
      </c>
      <c r="AG82" s="6" t="s">
        <v>152</v>
      </c>
      <c r="AH82" s="6" t="s">
        <v>153</v>
      </c>
      <c r="AI82" s="6">
        <v>1</v>
      </c>
      <c r="AJ82" s="6">
        <v>0</v>
      </c>
      <c r="AK82" s="6">
        <v>1</v>
      </c>
      <c r="AL82" s="6">
        <v>1</v>
      </c>
      <c r="AM82" s="6">
        <v>1</v>
      </c>
      <c r="AN82" s="6">
        <v>1</v>
      </c>
      <c r="AO82" s="6">
        <v>1</v>
      </c>
      <c r="AP82" s="6" t="s">
        <v>243</v>
      </c>
      <c r="AQ82" s="6">
        <v>0</v>
      </c>
      <c r="AR82" s="6">
        <v>0</v>
      </c>
      <c r="AS82" s="6">
        <v>0</v>
      </c>
      <c r="AT82" s="6">
        <v>0</v>
      </c>
      <c r="AU82" s="6">
        <f>IF(Table3[[#This Row],[ShankDiameter]]&gt;0.5,0,IF(Table3[[#This Row],[Type]]="CD",0,1))</f>
        <v>0</v>
      </c>
      <c r="AV82" s="6">
        <v>0</v>
      </c>
      <c r="AW82" s="6">
        <v>0</v>
      </c>
      <c r="AX82" s="6">
        <v>0</v>
      </c>
      <c r="AY82" s="6">
        <v>2</v>
      </c>
      <c r="AZ82" s="6">
        <v>0</v>
      </c>
      <c r="BA82" s="6">
        <v>0</v>
      </c>
      <c r="BB82" s="6">
        <v>0</v>
      </c>
      <c r="BC82" s="6">
        <v>0</v>
      </c>
      <c r="BD82" s="6">
        <v>0</v>
      </c>
      <c r="BE82" s="6">
        <v>0</v>
      </c>
      <c r="BF82" s="6">
        <v>0</v>
      </c>
      <c r="BG82" s="6">
        <v>0</v>
      </c>
      <c r="BH82" s="6">
        <v>0</v>
      </c>
      <c r="BI82" s="6">
        <f>IF(Table3[[#This Row],[Type]]="EM",IF((Table3[[#This Row],[Diameter]]/2)-Table3[[#This Row],[CornerRadius]]-0.012&gt;0,(Table3[[#This Row],[Diameter]]/2)-Table3[[#This Row],[CornerRadius]]-0.012,0),)</f>
        <v>0</v>
      </c>
      <c r="BK82" s="6" t="str">
        <f>IF(Table3[[#This Row],[ShoulderLength]]="","",IF(Table3[[#This Row],[ShoulderLength]]&lt;Table3[[#This Row],[LOC]],"FIX",""))</f>
        <v/>
      </c>
    </row>
    <row r="83" spans="1:63" x14ac:dyDescent="0.25">
      <c r="A83" s="7">
        <f>IF(Table3[[#This Row],[SoflexRule]]="",1,IF(Table3[[#This Row],[MinOHL]]="",1,IF(Table3[[#This Row],[Type]]="CT",1,IF(Table3[[#This Row],[I]]=1,0,1))))</f>
        <v>1</v>
      </c>
      <c r="B83" s="6" t="s">
        <v>149</v>
      </c>
      <c r="D83" s="6" t="s">
        <v>149</v>
      </c>
      <c r="E83" s="6">
        <v>82</v>
      </c>
      <c r="G83" s="9" t="s">
        <v>74</v>
      </c>
      <c r="H83" s="10" t="s">
        <v>150</v>
      </c>
      <c r="I83" s="11" t="s">
        <v>244</v>
      </c>
      <c r="J83" s="12">
        <v>1138057</v>
      </c>
      <c r="K83" s="11" t="str">
        <f>CONCATENATE(Table3[[#This Row],[Type]]," "&amp;TEXT(Table3[[#This Row],[Diameter]],".0000")&amp;""," "&amp;Table3[[#This Row],[NumFlutes]]&amp;"FL")</f>
        <v>CD .0217 2FL</v>
      </c>
      <c r="M83" s="13">
        <v>2.1700000000000001E-2</v>
      </c>
      <c r="N83" s="13">
        <v>0.125</v>
      </c>
      <c r="O83" s="6">
        <v>2.1700000000000001E-2</v>
      </c>
      <c r="P83" s="6">
        <v>0.82499999999999996</v>
      </c>
      <c r="R83" s="14">
        <f>IF(Table3[[#This Row],[ShoulderLenEnd]]="",0,90-(DEGREES(ATAN((Q83-P83)/((N83-O83)/2)))))</f>
        <v>0</v>
      </c>
      <c r="S83" s="15">
        <v>0.8</v>
      </c>
      <c r="T83" s="6">
        <v>2</v>
      </c>
      <c r="U83" s="6">
        <v>1.5</v>
      </c>
      <c r="V83" s="6">
        <v>0.22</v>
      </c>
      <c r="Z83" s="6">
        <v>130</v>
      </c>
      <c r="AA83" s="13">
        <f t="shared" si="1"/>
        <v>5.0594380909817346E-3</v>
      </c>
      <c r="AE83" s="6" t="s">
        <v>44</v>
      </c>
      <c r="AF83" s="6" t="s">
        <v>62</v>
      </c>
      <c r="AG83" s="6" t="s">
        <v>152</v>
      </c>
      <c r="AH83" s="6" t="s">
        <v>153</v>
      </c>
      <c r="AI83" s="6">
        <v>1</v>
      </c>
      <c r="AJ83" s="6">
        <v>0</v>
      </c>
      <c r="AK83" s="6">
        <v>1</v>
      </c>
      <c r="AL83" s="6">
        <v>1</v>
      </c>
      <c r="AM83" s="6">
        <v>1</v>
      </c>
      <c r="AN83" s="6">
        <v>1</v>
      </c>
      <c r="AO83" s="6">
        <v>1</v>
      </c>
      <c r="AP83" s="6" t="s">
        <v>245</v>
      </c>
      <c r="AQ83" s="6">
        <v>0</v>
      </c>
      <c r="AR83" s="6">
        <v>0</v>
      </c>
      <c r="AS83" s="6">
        <v>0</v>
      </c>
      <c r="AT83" s="6">
        <v>0</v>
      </c>
      <c r="AU83" s="6">
        <f>IF(Table3[[#This Row],[ShankDiameter]]&gt;0.5,0,IF(Table3[[#This Row],[Type]]="CD",0,1))</f>
        <v>0</v>
      </c>
      <c r="AV83" s="6">
        <v>0</v>
      </c>
      <c r="AW83" s="6">
        <v>0</v>
      </c>
      <c r="AX83" s="6">
        <v>0</v>
      </c>
      <c r="AY83" s="6">
        <v>2</v>
      </c>
      <c r="AZ83" s="6">
        <v>0</v>
      </c>
      <c r="BA83" s="6">
        <v>0</v>
      </c>
      <c r="BB83" s="6">
        <v>0</v>
      </c>
      <c r="BC83" s="6">
        <v>0</v>
      </c>
      <c r="BD83" s="6">
        <v>0</v>
      </c>
      <c r="BE83" s="6">
        <v>0</v>
      </c>
      <c r="BF83" s="6">
        <v>0</v>
      </c>
      <c r="BG83" s="6">
        <v>0</v>
      </c>
      <c r="BH83" s="6">
        <v>0</v>
      </c>
      <c r="BI83" s="6">
        <f>IF(Table3[[#This Row],[Type]]="EM",IF((Table3[[#This Row],[Diameter]]/2)-Table3[[#This Row],[CornerRadius]]-0.012&gt;0,(Table3[[#This Row],[Diameter]]/2)-Table3[[#This Row],[CornerRadius]]-0.012,0),)</f>
        <v>0</v>
      </c>
      <c r="BK83" s="6" t="str">
        <f>IF(Table3[[#This Row],[ShoulderLength]]="","",IF(Table3[[#This Row],[ShoulderLength]]&lt;Table3[[#This Row],[LOC]],"FIX",""))</f>
        <v/>
      </c>
    </row>
    <row r="84" spans="1:63" x14ac:dyDescent="0.25">
      <c r="A84" s="7">
        <f>IF(Table3[[#This Row],[SoflexRule]]="",1,IF(Table3[[#This Row],[MinOHL]]="",1,IF(Table3[[#This Row],[Type]]="CT",1,IF(Table3[[#This Row],[I]]=1,0,1))))</f>
        <v>1</v>
      </c>
      <c r="B84" s="6" t="s">
        <v>149</v>
      </c>
      <c r="D84" s="6" t="s">
        <v>149</v>
      </c>
      <c r="E84" s="6">
        <v>83</v>
      </c>
      <c r="G84" s="9" t="s">
        <v>74</v>
      </c>
      <c r="H84" s="10" t="s">
        <v>150</v>
      </c>
      <c r="I84" s="11" t="s">
        <v>246</v>
      </c>
      <c r="J84" s="12">
        <v>1138056</v>
      </c>
      <c r="K84" s="11" t="str">
        <f>CONCATENATE(Table3[[#This Row],[Type]]," "&amp;TEXT(Table3[[#This Row],[Diameter]],".0000")&amp;""," "&amp;Table3[[#This Row],[NumFlutes]]&amp;"FL")</f>
        <v>CD .0225 2FL</v>
      </c>
      <c r="M84" s="13">
        <v>2.2499999999999999E-2</v>
      </c>
      <c r="N84" s="13">
        <v>0.125</v>
      </c>
      <c r="O84" s="6">
        <v>2.2499999999999999E-2</v>
      </c>
      <c r="P84" s="6">
        <v>0.82499999999999996</v>
      </c>
      <c r="R84" s="14">
        <f>IF(Table3[[#This Row],[ShoulderLenEnd]]="",0,90-(DEGREES(ATAN((Q84-P84)/((N84-O84)/2)))))</f>
        <v>0</v>
      </c>
      <c r="S84" s="15">
        <v>0.8</v>
      </c>
      <c r="T84" s="6">
        <v>2</v>
      </c>
      <c r="U84" s="6">
        <v>1.5</v>
      </c>
      <c r="V84" s="6">
        <v>0.28000000000000003</v>
      </c>
      <c r="Z84" s="6">
        <v>130</v>
      </c>
      <c r="AA84" s="13">
        <f t="shared" si="1"/>
        <v>5.2459611542437336E-3</v>
      </c>
      <c r="AE84" s="6" t="s">
        <v>44</v>
      </c>
      <c r="AF84" s="6" t="s">
        <v>62</v>
      </c>
      <c r="AG84" s="6" t="s">
        <v>152</v>
      </c>
      <c r="AH84" s="6" t="s">
        <v>153</v>
      </c>
      <c r="AI84" s="6">
        <v>1</v>
      </c>
      <c r="AJ84" s="6">
        <v>0</v>
      </c>
      <c r="AK84" s="6">
        <v>1</v>
      </c>
      <c r="AL84" s="6">
        <v>1</v>
      </c>
      <c r="AM84" s="6">
        <v>1</v>
      </c>
      <c r="AN84" s="6">
        <v>1</v>
      </c>
      <c r="AO84" s="6">
        <v>1</v>
      </c>
      <c r="AP84" s="6" t="s">
        <v>247</v>
      </c>
      <c r="AQ84" s="6">
        <v>0</v>
      </c>
      <c r="AR84" s="6">
        <v>0</v>
      </c>
      <c r="AS84" s="6">
        <v>0</v>
      </c>
      <c r="AT84" s="6">
        <v>0</v>
      </c>
      <c r="AU84" s="6">
        <f>IF(Table3[[#This Row],[ShankDiameter]]&gt;0.5,0,IF(Table3[[#This Row],[Type]]="CD",0,1))</f>
        <v>0</v>
      </c>
      <c r="AV84" s="6">
        <v>0</v>
      </c>
      <c r="AW84" s="6">
        <v>0</v>
      </c>
      <c r="AX84" s="6">
        <v>0</v>
      </c>
      <c r="AY84" s="6">
        <v>2</v>
      </c>
      <c r="AZ84" s="6">
        <v>0</v>
      </c>
      <c r="BA84" s="6">
        <v>0</v>
      </c>
      <c r="BB84" s="6">
        <v>0</v>
      </c>
      <c r="BC84" s="6">
        <v>0</v>
      </c>
      <c r="BD84" s="6">
        <v>0</v>
      </c>
      <c r="BE84" s="6">
        <v>0</v>
      </c>
      <c r="BF84" s="6">
        <v>0</v>
      </c>
      <c r="BG84" s="6">
        <v>0</v>
      </c>
      <c r="BH84" s="6">
        <v>0</v>
      </c>
      <c r="BI84" s="6">
        <f>IF(Table3[[#This Row],[Type]]="EM",IF((Table3[[#This Row],[Diameter]]/2)-Table3[[#This Row],[CornerRadius]]-0.012&gt;0,(Table3[[#This Row],[Diameter]]/2)-Table3[[#This Row],[CornerRadius]]-0.012,0),)</f>
        <v>0</v>
      </c>
      <c r="BK84" s="6" t="str">
        <f>IF(Table3[[#This Row],[ShoulderLength]]="","",IF(Table3[[#This Row],[ShoulderLength]]&lt;Table3[[#This Row],[LOC]],"FIX",""))</f>
        <v/>
      </c>
    </row>
    <row r="85" spans="1:63" x14ac:dyDescent="0.25">
      <c r="A85" s="7">
        <f>IF(Table3[[#This Row],[SoflexRule]]="",1,IF(Table3[[#This Row],[MinOHL]]="",1,IF(Table3[[#This Row],[Type]]="CT",1,IF(Table3[[#This Row],[I]]=1,0,1))))</f>
        <v>1</v>
      </c>
      <c r="B85" s="6" t="s">
        <v>149</v>
      </c>
      <c r="D85" s="6" t="s">
        <v>149</v>
      </c>
      <c r="E85" s="6">
        <v>84</v>
      </c>
      <c r="G85" s="9" t="s">
        <v>74</v>
      </c>
      <c r="H85" s="10" t="s">
        <v>150</v>
      </c>
      <c r="I85" s="11" t="s">
        <v>248</v>
      </c>
      <c r="J85" s="12" t="s">
        <v>249</v>
      </c>
      <c r="K85" s="11" t="str">
        <f>CONCATENATE(Table3[[#This Row],[Type]]," "&amp;TEXT(Table3[[#This Row],[Diameter]],".0000")&amp;""," "&amp;Table3[[#This Row],[NumFlutes]]&amp;"FL")</f>
        <v>CD .0236 2FL</v>
      </c>
      <c r="M85" s="13">
        <v>2.3599999999999999E-2</v>
      </c>
      <c r="N85" s="13">
        <v>0.125</v>
      </c>
      <c r="O85" s="6">
        <v>2.3599999999999999E-2</v>
      </c>
      <c r="P85" s="6">
        <v>0.82499999999999996</v>
      </c>
      <c r="R85" s="14">
        <f>IF(Table3[[#This Row],[ShoulderLenEnd]]="",0,90-(DEGREES(ATAN((Q85-P85)/((N85-O85)/2)))))</f>
        <v>0</v>
      </c>
      <c r="S85" s="15">
        <v>0.8</v>
      </c>
      <c r="T85" s="6">
        <v>2</v>
      </c>
      <c r="U85" s="6">
        <v>1.5</v>
      </c>
      <c r="V85" s="6">
        <v>0.22</v>
      </c>
      <c r="Z85" s="6">
        <v>130</v>
      </c>
      <c r="AA85" s="13">
        <f t="shared" si="1"/>
        <v>5.5024303662289829E-3</v>
      </c>
      <c r="AE85" s="6" t="s">
        <v>44</v>
      </c>
      <c r="AF85" s="6" t="s">
        <v>62</v>
      </c>
      <c r="AG85" s="6" t="s">
        <v>152</v>
      </c>
      <c r="AH85" s="6" t="s">
        <v>153</v>
      </c>
      <c r="AI85" s="6">
        <v>1</v>
      </c>
      <c r="AJ85" s="6">
        <v>0</v>
      </c>
      <c r="AK85" s="6">
        <v>1</v>
      </c>
      <c r="AL85" s="6">
        <v>1</v>
      </c>
      <c r="AM85" s="6">
        <v>1</v>
      </c>
      <c r="AN85" s="6">
        <v>1</v>
      </c>
      <c r="AO85" s="6">
        <v>1</v>
      </c>
      <c r="AP85" s="6" t="s">
        <v>250</v>
      </c>
      <c r="AQ85" s="6">
        <v>0</v>
      </c>
      <c r="AR85" s="6">
        <v>0</v>
      </c>
      <c r="AS85" s="6">
        <v>0</v>
      </c>
      <c r="AT85" s="6">
        <v>0</v>
      </c>
      <c r="AU85" s="6">
        <f>IF(Table3[[#This Row],[ShankDiameter]]&gt;0.5,0,IF(Table3[[#This Row],[Type]]="CD",0,1))</f>
        <v>0</v>
      </c>
      <c r="AV85" s="6">
        <v>0</v>
      </c>
      <c r="AW85" s="6">
        <v>0</v>
      </c>
      <c r="AX85" s="6">
        <v>0</v>
      </c>
      <c r="AY85" s="6">
        <v>2</v>
      </c>
      <c r="AZ85" s="6">
        <v>0</v>
      </c>
      <c r="BA85" s="6">
        <v>0</v>
      </c>
      <c r="BB85" s="6">
        <v>0</v>
      </c>
      <c r="BC85" s="6">
        <v>0</v>
      </c>
      <c r="BD85" s="6">
        <v>0</v>
      </c>
      <c r="BE85" s="6">
        <v>0</v>
      </c>
      <c r="BF85" s="6">
        <v>0</v>
      </c>
      <c r="BG85" s="6">
        <v>0</v>
      </c>
      <c r="BH85" s="6">
        <v>0</v>
      </c>
      <c r="BI85" s="6">
        <f>IF(Table3[[#This Row],[Type]]="EM",IF((Table3[[#This Row],[Diameter]]/2)-Table3[[#This Row],[CornerRadius]]-0.012&gt;0,(Table3[[#This Row],[Diameter]]/2)-Table3[[#This Row],[CornerRadius]]-0.012,0),)</f>
        <v>0</v>
      </c>
      <c r="BK85" s="6" t="str">
        <f>IF(Table3[[#This Row],[ShoulderLength]]="","",IF(Table3[[#This Row],[ShoulderLength]]&lt;Table3[[#This Row],[LOC]],"FIX",""))</f>
        <v/>
      </c>
    </row>
    <row r="86" spans="1:63" x14ac:dyDescent="0.25">
      <c r="A86" s="7">
        <f>IF(Table3[[#This Row],[SoflexRule]]="",1,IF(Table3[[#This Row],[MinOHL]]="",1,IF(Table3[[#This Row],[Type]]="CT",1,IF(Table3[[#This Row],[I]]=1,0,1))))</f>
        <v>1</v>
      </c>
      <c r="B86" s="6" t="s">
        <v>149</v>
      </c>
      <c r="D86" s="6" t="s">
        <v>149</v>
      </c>
      <c r="E86" s="6">
        <v>85</v>
      </c>
      <c r="G86" s="9" t="s">
        <v>74</v>
      </c>
      <c r="H86" s="10" t="s">
        <v>150</v>
      </c>
      <c r="I86" s="11" t="s">
        <v>251</v>
      </c>
      <c r="J86" s="12">
        <v>1138063</v>
      </c>
      <c r="K86" s="11" t="str">
        <f>CONCATENATE(Table3[[#This Row],[Type]]," "&amp;TEXT(Table3[[#This Row],[Diameter]],".0000")&amp;""," "&amp;Table3[[#This Row],[NumFlutes]]&amp;"FL")</f>
        <v>CD .0250 2FL</v>
      </c>
      <c r="M86" s="13">
        <v>2.5000000000000001E-2</v>
      </c>
      <c r="N86" s="13">
        <v>0.125</v>
      </c>
      <c r="O86" s="6">
        <v>2.5000000000000001E-2</v>
      </c>
      <c r="P86" s="6">
        <v>0.82499999999999996</v>
      </c>
      <c r="R86" s="14">
        <f>IF(Table3[[#This Row],[ShoulderLenEnd]]="",0,90-(DEGREES(ATAN((Q86-P86)/((N86-O86)/2)))))</f>
        <v>0</v>
      </c>
      <c r="S86" s="15">
        <v>0.8</v>
      </c>
      <c r="T86" s="6">
        <v>2</v>
      </c>
      <c r="U86" s="6">
        <v>1.5</v>
      </c>
      <c r="V86" s="6">
        <v>0.28000000000000003</v>
      </c>
      <c r="Z86" s="6">
        <v>130</v>
      </c>
      <c r="AA86" s="13">
        <f t="shared" si="1"/>
        <v>5.8288457269374825E-3</v>
      </c>
      <c r="AE86" s="6" t="s">
        <v>44</v>
      </c>
      <c r="AF86" s="6" t="s">
        <v>62</v>
      </c>
      <c r="AG86" s="6" t="s">
        <v>152</v>
      </c>
      <c r="AH86" s="6" t="s">
        <v>153</v>
      </c>
      <c r="AI86" s="6">
        <v>1</v>
      </c>
      <c r="AJ86" s="6">
        <v>0</v>
      </c>
      <c r="AK86" s="6">
        <v>1</v>
      </c>
      <c r="AL86" s="6">
        <v>1</v>
      </c>
      <c r="AM86" s="6">
        <v>1</v>
      </c>
      <c r="AN86" s="6">
        <v>1</v>
      </c>
      <c r="AO86" s="6">
        <v>1</v>
      </c>
      <c r="AP86" s="6" t="s">
        <v>252</v>
      </c>
      <c r="AQ86" s="6">
        <v>0</v>
      </c>
      <c r="AR86" s="6">
        <v>0</v>
      </c>
      <c r="AS86" s="6">
        <v>0</v>
      </c>
      <c r="AT86" s="6">
        <v>0</v>
      </c>
      <c r="AU86" s="6">
        <f>IF(Table3[[#This Row],[ShankDiameter]]&gt;0.5,0,IF(Table3[[#This Row],[Type]]="CD",0,1))</f>
        <v>0</v>
      </c>
      <c r="AV86" s="6">
        <v>0</v>
      </c>
      <c r="AW86" s="6">
        <v>0</v>
      </c>
      <c r="AX86" s="6">
        <v>0</v>
      </c>
      <c r="AY86" s="6">
        <v>2</v>
      </c>
      <c r="AZ86" s="6">
        <v>0</v>
      </c>
      <c r="BA86" s="6">
        <v>0</v>
      </c>
      <c r="BB86" s="6">
        <v>0</v>
      </c>
      <c r="BC86" s="6">
        <v>0</v>
      </c>
      <c r="BD86" s="6">
        <v>0</v>
      </c>
      <c r="BE86" s="6">
        <v>0</v>
      </c>
      <c r="BF86" s="6">
        <v>0</v>
      </c>
      <c r="BG86" s="6">
        <v>0</v>
      </c>
      <c r="BH86" s="6">
        <v>0</v>
      </c>
      <c r="BI86" s="6">
        <f>IF(Table3[[#This Row],[Type]]="EM",IF((Table3[[#This Row],[Diameter]]/2)-Table3[[#This Row],[CornerRadius]]-0.012&gt;0,(Table3[[#This Row],[Diameter]]/2)-Table3[[#This Row],[CornerRadius]]-0.012,0),)</f>
        <v>0</v>
      </c>
      <c r="BK86" s="6" t="str">
        <f>IF(Table3[[#This Row],[ShoulderLength]]="","",IF(Table3[[#This Row],[ShoulderLength]]&lt;Table3[[#This Row],[LOC]],"FIX",""))</f>
        <v/>
      </c>
    </row>
    <row r="87" spans="1:63" x14ac:dyDescent="0.25">
      <c r="A87" s="7">
        <f>IF(Table3[[#This Row],[SoflexRule]]="",1,IF(Table3[[#This Row],[MinOHL]]="",1,IF(Table3[[#This Row],[Type]]="CT",1,IF(Table3[[#This Row],[I]]=1,0,1))))</f>
        <v>1</v>
      </c>
      <c r="B87" s="6" t="s">
        <v>149</v>
      </c>
      <c r="D87" s="6" t="s">
        <v>149</v>
      </c>
      <c r="E87" s="6">
        <v>86</v>
      </c>
      <c r="G87" s="9" t="s">
        <v>74</v>
      </c>
      <c r="H87" s="10" t="s">
        <v>150</v>
      </c>
      <c r="I87" s="11" t="s">
        <v>253</v>
      </c>
      <c r="K87" s="11" t="str">
        <f>CONCATENATE(Table3[[#This Row],[Type]]," "&amp;TEXT(Table3[[#This Row],[Diameter]],".0000")&amp;""," "&amp;Table3[[#This Row],[NumFlutes]]&amp;"FL")</f>
        <v>CD .0256 2FL</v>
      </c>
      <c r="M87" s="13">
        <v>2.5600000000000001E-2</v>
      </c>
      <c r="N87" s="13">
        <v>0.125</v>
      </c>
      <c r="O87" s="6">
        <v>2.5600000000000001E-2</v>
      </c>
      <c r="P87" s="6">
        <v>0.82499999999999996</v>
      </c>
      <c r="R87" s="14">
        <f>IF(Table3[[#This Row],[ShoulderLenEnd]]="",0,90-(DEGREES(ATAN((Q87-P87)/((N87-O87)/2)))))</f>
        <v>0</v>
      </c>
      <c r="S87" s="15">
        <v>0.8</v>
      </c>
      <c r="T87" s="6">
        <v>2</v>
      </c>
      <c r="U87" s="6">
        <v>1.5</v>
      </c>
      <c r="V87" s="6">
        <v>0.3</v>
      </c>
      <c r="Z87" s="6">
        <v>130</v>
      </c>
      <c r="AA87" s="13">
        <f t="shared" si="1"/>
        <v>5.9687380243839822E-3</v>
      </c>
      <c r="AE87" s="6" t="s">
        <v>44</v>
      </c>
      <c r="AF87" s="6" t="s">
        <v>62</v>
      </c>
      <c r="AG87" s="6" t="s">
        <v>152</v>
      </c>
      <c r="AH87" s="6" t="s">
        <v>153</v>
      </c>
      <c r="AI87" s="6">
        <v>1</v>
      </c>
      <c r="AJ87" s="6">
        <v>0</v>
      </c>
      <c r="AK87" s="6">
        <v>1</v>
      </c>
      <c r="AL87" s="6">
        <v>1</v>
      </c>
      <c r="AM87" s="6">
        <v>1</v>
      </c>
      <c r="AN87" s="6">
        <v>1</v>
      </c>
      <c r="AO87" s="6">
        <v>1</v>
      </c>
      <c r="AP87" s="6" t="s">
        <v>254</v>
      </c>
      <c r="AQ87" s="6">
        <v>0</v>
      </c>
      <c r="AR87" s="6">
        <v>0</v>
      </c>
      <c r="AS87" s="6">
        <v>0</v>
      </c>
      <c r="AT87" s="6">
        <v>0</v>
      </c>
      <c r="AU87" s="6">
        <f>IF(Table3[[#This Row],[ShankDiameter]]&gt;0.5,0,IF(Table3[[#This Row],[Type]]="CD",0,1))</f>
        <v>0</v>
      </c>
      <c r="AV87" s="6">
        <v>0</v>
      </c>
      <c r="AW87" s="6">
        <v>0</v>
      </c>
      <c r="AX87" s="6">
        <v>0</v>
      </c>
      <c r="AY87" s="6">
        <v>2</v>
      </c>
      <c r="AZ87" s="6">
        <v>0</v>
      </c>
      <c r="BA87" s="6">
        <v>0</v>
      </c>
      <c r="BB87" s="6">
        <v>0</v>
      </c>
      <c r="BC87" s="6">
        <v>0</v>
      </c>
      <c r="BD87" s="6">
        <v>0</v>
      </c>
      <c r="BE87" s="6">
        <v>0</v>
      </c>
      <c r="BF87" s="6">
        <v>0</v>
      </c>
      <c r="BG87" s="6">
        <v>0</v>
      </c>
      <c r="BH87" s="6">
        <v>0</v>
      </c>
      <c r="BI87" s="6">
        <f>IF(Table3[[#This Row],[Type]]="EM",IF((Table3[[#This Row],[Diameter]]/2)-Table3[[#This Row],[CornerRadius]]-0.012&gt;0,(Table3[[#This Row],[Diameter]]/2)-Table3[[#This Row],[CornerRadius]]-0.012,0),)</f>
        <v>0</v>
      </c>
      <c r="BK87" s="6" t="str">
        <f>IF(Table3[[#This Row],[ShoulderLength]]="","",IF(Table3[[#This Row],[ShoulderLength]]&lt;Table3[[#This Row],[LOC]],"FIX",""))</f>
        <v/>
      </c>
    </row>
    <row r="88" spans="1:63" x14ac:dyDescent="0.25">
      <c r="A88" s="7">
        <f>IF(Table3[[#This Row],[SoflexRule]]="",1,IF(Table3[[#This Row],[MinOHL]]="",1,IF(Table3[[#This Row],[Type]]="CT",1,IF(Table3[[#This Row],[I]]=1,0,1))))</f>
        <v>1</v>
      </c>
      <c r="B88" s="6" t="s">
        <v>149</v>
      </c>
      <c r="D88" s="6" t="s">
        <v>149</v>
      </c>
      <c r="E88" s="6">
        <v>87</v>
      </c>
      <c r="G88" s="9" t="s">
        <v>74</v>
      </c>
      <c r="H88" s="10" t="s">
        <v>150</v>
      </c>
      <c r="I88" s="11" t="s">
        <v>255</v>
      </c>
      <c r="K88" s="11" t="str">
        <f>CONCATENATE(Table3[[#This Row],[Type]]," "&amp;TEXT(Table3[[#This Row],[Diameter]],".0000")&amp;""," "&amp;Table3[[#This Row],[NumFlutes]]&amp;"FL")</f>
        <v>CD .0260 2FL</v>
      </c>
      <c r="M88" s="13">
        <v>2.5999999999999999E-2</v>
      </c>
      <c r="N88" s="13">
        <v>0.125</v>
      </c>
      <c r="O88" s="6">
        <v>2.5999999999999999E-2</v>
      </c>
      <c r="P88" s="6">
        <v>0.82499999999999996</v>
      </c>
      <c r="R88" s="14">
        <f>IF(Table3[[#This Row],[ShoulderLenEnd]]="",0,90-(DEGREES(ATAN((Q88-P88)/((N88-O88)/2)))))</f>
        <v>0</v>
      </c>
      <c r="S88" s="15">
        <v>0.8</v>
      </c>
      <c r="T88" s="6">
        <v>2</v>
      </c>
      <c r="U88" s="6">
        <v>1.5</v>
      </c>
      <c r="V88" s="6">
        <v>0.22</v>
      </c>
      <c r="Z88" s="6">
        <v>130</v>
      </c>
      <c r="AA88" s="13">
        <f t="shared" si="1"/>
        <v>6.0619995560149817E-3</v>
      </c>
      <c r="AE88" s="6" t="s">
        <v>44</v>
      </c>
      <c r="AF88" s="6" t="s">
        <v>62</v>
      </c>
      <c r="AG88" s="6" t="s">
        <v>152</v>
      </c>
      <c r="AH88" s="6" t="s">
        <v>153</v>
      </c>
      <c r="AI88" s="6">
        <v>1</v>
      </c>
      <c r="AJ88" s="6">
        <v>0</v>
      </c>
      <c r="AK88" s="6">
        <v>1</v>
      </c>
      <c r="AL88" s="6">
        <v>1</v>
      </c>
      <c r="AM88" s="6">
        <v>1</v>
      </c>
      <c r="AN88" s="6">
        <v>1</v>
      </c>
      <c r="AO88" s="6">
        <v>1</v>
      </c>
      <c r="AP88" s="6" t="s">
        <v>256</v>
      </c>
      <c r="AQ88" s="6">
        <v>0</v>
      </c>
      <c r="AR88" s="6">
        <v>0</v>
      </c>
      <c r="AS88" s="6">
        <v>0</v>
      </c>
      <c r="AT88" s="6">
        <v>0</v>
      </c>
      <c r="AU88" s="6">
        <f>IF(Table3[[#This Row],[ShankDiameter]]&gt;0.5,0,IF(Table3[[#This Row],[Type]]="CD",0,1))</f>
        <v>0</v>
      </c>
      <c r="AV88" s="6">
        <v>0</v>
      </c>
      <c r="AW88" s="6">
        <v>0</v>
      </c>
      <c r="AX88" s="6">
        <v>0</v>
      </c>
      <c r="AY88" s="6">
        <v>2</v>
      </c>
      <c r="AZ88" s="6">
        <v>0</v>
      </c>
      <c r="BA88" s="6">
        <v>0</v>
      </c>
      <c r="BB88" s="6">
        <v>0</v>
      </c>
      <c r="BC88" s="6">
        <v>0</v>
      </c>
      <c r="BD88" s="6">
        <v>0</v>
      </c>
      <c r="BE88" s="6">
        <v>0</v>
      </c>
      <c r="BF88" s="6">
        <v>0</v>
      </c>
      <c r="BG88" s="6">
        <v>0</v>
      </c>
      <c r="BH88" s="6">
        <v>0</v>
      </c>
      <c r="BI88" s="6">
        <f>IF(Table3[[#This Row],[Type]]="EM",IF((Table3[[#This Row],[Diameter]]/2)-Table3[[#This Row],[CornerRadius]]-0.012&gt;0,(Table3[[#This Row],[Diameter]]/2)-Table3[[#This Row],[CornerRadius]]-0.012,0),)</f>
        <v>0</v>
      </c>
      <c r="BK88" s="6" t="str">
        <f>IF(Table3[[#This Row],[ShoulderLength]]="","",IF(Table3[[#This Row],[ShoulderLength]]&lt;Table3[[#This Row],[LOC]],"FIX",""))</f>
        <v/>
      </c>
    </row>
    <row r="89" spans="1:63" x14ac:dyDescent="0.25">
      <c r="A89" s="7">
        <f>IF(Table3[[#This Row],[SoflexRule]]="",1,IF(Table3[[#This Row],[MinOHL]]="",1,IF(Table3[[#This Row],[Type]]="CT",1,IF(Table3[[#This Row],[I]]=1,0,1))))</f>
        <v>1</v>
      </c>
      <c r="B89" s="6" t="s">
        <v>149</v>
      </c>
      <c r="D89" s="6" t="s">
        <v>149</v>
      </c>
      <c r="E89" s="6">
        <v>88</v>
      </c>
      <c r="G89" s="9" t="s">
        <v>74</v>
      </c>
      <c r="H89" s="10" t="s">
        <v>150</v>
      </c>
      <c r="I89" s="11" t="s">
        <v>257</v>
      </c>
      <c r="K89" s="11" t="str">
        <f>CONCATENATE(Table3[[#This Row],[Type]]," "&amp;TEXT(Table3[[#This Row],[Diameter]],".0000")&amp;""," "&amp;Table3[[#This Row],[NumFlutes]]&amp;"FL")</f>
        <v>CD .0280 2FL</v>
      </c>
      <c r="M89" s="13">
        <v>2.8000000000000001E-2</v>
      </c>
      <c r="N89" s="13">
        <v>0.125</v>
      </c>
      <c r="O89" s="6">
        <v>2.8000000000000001E-2</v>
      </c>
      <c r="P89" s="6">
        <v>0.82499999999999996</v>
      </c>
      <c r="R89" s="14">
        <f>IF(Table3[[#This Row],[ShoulderLenEnd]]="",0,90-(DEGREES(ATAN((Q89-P89)/((N89-O89)/2)))))</f>
        <v>0</v>
      </c>
      <c r="S89" s="15">
        <v>0.8</v>
      </c>
      <c r="T89" s="6">
        <v>2</v>
      </c>
      <c r="U89" s="6">
        <v>1.5</v>
      </c>
      <c r="V89" s="6">
        <v>0.35</v>
      </c>
      <c r="Z89" s="6">
        <v>130</v>
      </c>
      <c r="AA89" s="13">
        <f t="shared" si="1"/>
        <v>6.5283072141699809E-3</v>
      </c>
      <c r="AE89" s="6" t="s">
        <v>44</v>
      </c>
      <c r="AF89" s="6" t="s">
        <v>62</v>
      </c>
      <c r="AG89" s="6" t="s">
        <v>152</v>
      </c>
      <c r="AH89" s="6" t="s">
        <v>153</v>
      </c>
      <c r="AI89" s="6">
        <v>1</v>
      </c>
      <c r="AJ89" s="6">
        <v>0</v>
      </c>
      <c r="AK89" s="6">
        <v>1</v>
      </c>
      <c r="AL89" s="6">
        <v>1</v>
      </c>
      <c r="AM89" s="6">
        <v>1</v>
      </c>
      <c r="AN89" s="6">
        <v>1</v>
      </c>
      <c r="AO89" s="6">
        <v>1</v>
      </c>
      <c r="AP89" s="6" t="s">
        <v>259</v>
      </c>
      <c r="AQ89" s="6">
        <v>0</v>
      </c>
      <c r="AR89" s="6">
        <v>0</v>
      </c>
      <c r="AS89" s="6">
        <v>0</v>
      </c>
      <c r="AT89" s="6">
        <v>0</v>
      </c>
      <c r="AU89" s="6">
        <f>IF(Table3[[#This Row],[ShankDiameter]]&gt;0.5,0,IF(Table3[[#This Row],[Type]]="CD",0,1))</f>
        <v>0</v>
      </c>
      <c r="AV89" s="6">
        <v>0</v>
      </c>
      <c r="AW89" s="6">
        <v>0</v>
      </c>
      <c r="AX89" s="6">
        <v>0</v>
      </c>
      <c r="AY89" s="6">
        <v>2</v>
      </c>
      <c r="AZ89" s="6">
        <v>0</v>
      </c>
      <c r="BA89" s="6">
        <v>0</v>
      </c>
      <c r="BB89" s="6">
        <v>0</v>
      </c>
      <c r="BC89" s="6">
        <v>0</v>
      </c>
      <c r="BD89" s="6">
        <v>0</v>
      </c>
      <c r="BE89" s="6">
        <v>0</v>
      </c>
      <c r="BF89" s="6">
        <v>0</v>
      </c>
      <c r="BG89" s="6">
        <v>0</v>
      </c>
      <c r="BH89" s="6">
        <v>0</v>
      </c>
      <c r="BI89" s="6">
        <f>IF(Table3[[#This Row],[Type]]="EM",IF((Table3[[#This Row],[Diameter]]/2)-Table3[[#This Row],[CornerRadius]]-0.012&gt;0,(Table3[[#This Row],[Diameter]]/2)-Table3[[#This Row],[CornerRadius]]-0.012,0),)</f>
        <v>0</v>
      </c>
      <c r="BK89" s="6" t="str">
        <f>IF(Table3[[#This Row],[ShoulderLength]]="","",IF(Table3[[#This Row],[ShoulderLength]]&lt;Table3[[#This Row],[LOC]],"FIX",""))</f>
        <v/>
      </c>
    </row>
    <row r="90" spans="1:63" x14ac:dyDescent="0.25">
      <c r="A90" s="7">
        <f>IF(Table3[[#This Row],[SoflexRule]]="",1,IF(Table3[[#This Row],[MinOHL]]="",1,IF(Table3[[#This Row],[Type]]="CT",1,IF(Table3[[#This Row],[I]]=1,0,1))))</f>
        <v>1</v>
      </c>
      <c r="B90" s="6" t="s">
        <v>149</v>
      </c>
      <c r="D90" s="6" t="s">
        <v>149</v>
      </c>
      <c r="E90" s="6">
        <v>89</v>
      </c>
      <c r="G90" s="9" t="s">
        <v>74</v>
      </c>
      <c r="H90" s="10" t="s">
        <v>150</v>
      </c>
      <c r="I90" s="11" t="s">
        <v>260</v>
      </c>
      <c r="K90" s="11" t="str">
        <f>CONCATENATE(Table3[[#This Row],[Type]]," "&amp;TEXT(Table3[[#This Row],[Diameter]],".0000")&amp;""," "&amp;Table3[[#This Row],[NumFlutes]]&amp;"FL")</f>
        <v>CD .0292 2FL</v>
      </c>
      <c r="M90" s="13">
        <v>2.92E-2</v>
      </c>
      <c r="N90" s="13">
        <v>0.125</v>
      </c>
      <c r="O90" s="6">
        <v>2.92E-2</v>
      </c>
      <c r="P90" s="6">
        <v>0.82499999999999996</v>
      </c>
      <c r="R90" s="14">
        <f>IF(Table3[[#This Row],[ShoulderLenEnd]]="",0,90-(DEGREES(ATAN((Q90-P90)/((N90-O90)/2)))))</f>
        <v>0</v>
      </c>
      <c r="S90" s="15">
        <v>0.8</v>
      </c>
      <c r="T90" s="6">
        <v>2</v>
      </c>
      <c r="U90" s="6">
        <v>1.5</v>
      </c>
      <c r="V90" s="6">
        <v>0.37</v>
      </c>
      <c r="Z90" s="6">
        <v>130</v>
      </c>
      <c r="AA90" s="13">
        <f t="shared" si="1"/>
        <v>6.8080918090629794E-3</v>
      </c>
      <c r="AE90" s="6" t="s">
        <v>44</v>
      </c>
      <c r="AF90" s="6" t="s">
        <v>62</v>
      </c>
      <c r="AG90" s="6" t="s">
        <v>152</v>
      </c>
      <c r="AH90" s="6" t="s">
        <v>153</v>
      </c>
      <c r="AI90" s="6">
        <v>1</v>
      </c>
      <c r="AJ90" s="6">
        <v>0</v>
      </c>
      <c r="AK90" s="6">
        <v>1</v>
      </c>
      <c r="AL90" s="6">
        <v>1</v>
      </c>
      <c r="AM90" s="6">
        <v>1</v>
      </c>
      <c r="AN90" s="6">
        <v>1</v>
      </c>
      <c r="AO90" s="6">
        <v>1</v>
      </c>
      <c r="AP90" s="6" t="s">
        <v>261</v>
      </c>
      <c r="AQ90" s="6">
        <v>0</v>
      </c>
      <c r="AR90" s="6">
        <v>0</v>
      </c>
      <c r="AS90" s="6">
        <v>0</v>
      </c>
      <c r="AT90" s="6">
        <v>0</v>
      </c>
      <c r="AU90" s="6">
        <f>IF(Table3[[#This Row],[ShankDiameter]]&gt;0.5,0,IF(Table3[[#This Row],[Type]]="CD",0,1))</f>
        <v>0</v>
      </c>
      <c r="AV90" s="6">
        <v>0</v>
      </c>
      <c r="AW90" s="6">
        <v>0</v>
      </c>
      <c r="AX90" s="6">
        <v>0</v>
      </c>
      <c r="AY90" s="6">
        <v>2</v>
      </c>
      <c r="AZ90" s="6">
        <v>0</v>
      </c>
      <c r="BA90" s="6">
        <v>0</v>
      </c>
      <c r="BB90" s="6">
        <v>0</v>
      </c>
      <c r="BC90" s="6">
        <v>0</v>
      </c>
      <c r="BD90" s="6">
        <v>0</v>
      </c>
      <c r="BE90" s="6">
        <v>0</v>
      </c>
      <c r="BF90" s="6">
        <v>0</v>
      </c>
      <c r="BG90" s="6">
        <v>0</v>
      </c>
      <c r="BH90" s="6">
        <v>0</v>
      </c>
      <c r="BI90" s="6">
        <f>IF(Table3[[#This Row],[Type]]="EM",IF((Table3[[#This Row],[Diameter]]/2)-Table3[[#This Row],[CornerRadius]]-0.012&gt;0,(Table3[[#This Row],[Diameter]]/2)-Table3[[#This Row],[CornerRadius]]-0.012,0),)</f>
        <v>0</v>
      </c>
      <c r="BK90" s="6" t="str">
        <f>IF(Table3[[#This Row],[ShoulderLength]]="","",IF(Table3[[#This Row],[ShoulderLength]]&lt;Table3[[#This Row],[LOC]],"FIX",""))</f>
        <v/>
      </c>
    </row>
    <row r="91" spans="1:63" x14ac:dyDescent="0.25">
      <c r="A91" s="7">
        <f>IF(Table3[[#This Row],[SoflexRule]]="",1,IF(Table3[[#This Row],[MinOHL]]="",1,IF(Table3[[#This Row],[Type]]="CT",1,IF(Table3[[#This Row],[I]]=1,0,1))))</f>
        <v>1</v>
      </c>
      <c r="B91" s="6" t="s">
        <v>149</v>
      </c>
      <c r="D91" s="6" t="s">
        <v>149</v>
      </c>
      <c r="E91" s="6">
        <v>90</v>
      </c>
      <c r="G91" s="9" t="s">
        <v>74</v>
      </c>
      <c r="H91" s="10" t="s">
        <v>150</v>
      </c>
      <c r="I91" s="11" t="s">
        <v>262</v>
      </c>
      <c r="K91" s="11" t="str">
        <f>CONCATENATE(Table3[[#This Row],[Type]]," "&amp;TEXT(Table3[[#This Row],[Diameter]],".0000")&amp;""," "&amp;Table3[[#This Row],[NumFlutes]]&amp;"FL")</f>
        <v>CD .0312 2FL</v>
      </c>
      <c r="M91" s="13">
        <v>3.1199999999999999E-2</v>
      </c>
      <c r="N91" s="13">
        <v>0.125</v>
      </c>
      <c r="O91" s="6">
        <v>3.1199999999999999E-2</v>
      </c>
      <c r="P91" s="6">
        <v>0.82499999999999996</v>
      </c>
      <c r="R91" s="14">
        <f>IF(Table3[[#This Row],[ShoulderLenEnd]]="",0,90-(DEGREES(ATAN((Q91-P91)/((N91-O91)/2)))))</f>
        <v>0</v>
      </c>
      <c r="S91" s="15">
        <v>0.8</v>
      </c>
      <c r="T91" s="6">
        <v>2</v>
      </c>
      <c r="U91" s="6">
        <v>1.5</v>
      </c>
      <c r="V91" s="6">
        <v>0.39</v>
      </c>
      <c r="Z91" s="6">
        <v>130</v>
      </c>
      <c r="AA91" s="13">
        <f t="shared" si="1"/>
        <v>7.2743994672179778E-3</v>
      </c>
      <c r="AE91" s="6" t="s">
        <v>44</v>
      </c>
      <c r="AF91" s="6" t="s">
        <v>62</v>
      </c>
      <c r="AG91" s="6" t="s">
        <v>152</v>
      </c>
      <c r="AH91" s="6" t="s">
        <v>153</v>
      </c>
      <c r="AI91" s="6">
        <v>1</v>
      </c>
      <c r="AJ91" s="6">
        <v>0</v>
      </c>
      <c r="AK91" s="6">
        <v>1</v>
      </c>
      <c r="AL91" s="6">
        <v>1</v>
      </c>
      <c r="AM91" s="6">
        <v>1</v>
      </c>
      <c r="AN91" s="6">
        <v>1</v>
      </c>
      <c r="AO91" s="6">
        <v>1</v>
      </c>
      <c r="AP91" s="6" t="s">
        <v>263</v>
      </c>
      <c r="AQ91" s="6">
        <v>0</v>
      </c>
      <c r="AR91" s="6">
        <v>0</v>
      </c>
      <c r="AS91" s="6">
        <v>0</v>
      </c>
      <c r="AT91" s="6">
        <v>0</v>
      </c>
      <c r="AU91" s="6">
        <f>IF(Table3[[#This Row],[ShankDiameter]]&gt;0.5,0,IF(Table3[[#This Row],[Type]]="CD",0,1))</f>
        <v>0</v>
      </c>
      <c r="AV91" s="6">
        <v>0</v>
      </c>
      <c r="AW91" s="6">
        <v>0</v>
      </c>
      <c r="AX91" s="6">
        <v>0</v>
      </c>
      <c r="AY91" s="6">
        <v>2</v>
      </c>
      <c r="AZ91" s="6">
        <v>0</v>
      </c>
      <c r="BA91" s="6">
        <v>0</v>
      </c>
      <c r="BB91" s="6">
        <v>0</v>
      </c>
      <c r="BC91" s="6">
        <v>0</v>
      </c>
      <c r="BD91" s="6">
        <v>0</v>
      </c>
      <c r="BE91" s="6">
        <v>0</v>
      </c>
      <c r="BF91" s="6">
        <v>0</v>
      </c>
      <c r="BG91" s="6">
        <v>0</v>
      </c>
      <c r="BH91" s="6">
        <v>0</v>
      </c>
      <c r="BI91" s="6">
        <f>IF(Table3[[#This Row],[Type]]="EM",IF((Table3[[#This Row],[Diameter]]/2)-Table3[[#This Row],[CornerRadius]]-0.012&gt;0,(Table3[[#This Row],[Diameter]]/2)-Table3[[#This Row],[CornerRadius]]-0.012,0),)</f>
        <v>0</v>
      </c>
      <c r="BK91" s="6" t="str">
        <f>IF(Table3[[#This Row],[ShoulderLength]]="","",IF(Table3[[#This Row],[ShoulderLength]]&lt;Table3[[#This Row],[LOC]],"FIX",""))</f>
        <v/>
      </c>
    </row>
    <row r="92" spans="1:63" x14ac:dyDescent="0.25">
      <c r="A92" s="7">
        <f>IF(Table3[[#This Row],[SoflexRule]]="",1,IF(Table3[[#This Row],[MinOHL]]="",1,IF(Table3[[#This Row],[Type]]="CT",1,IF(Table3[[#This Row],[I]]=1,0,1))))</f>
        <v>1</v>
      </c>
      <c r="B92" s="6" t="s">
        <v>149</v>
      </c>
      <c r="D92" s="6" t="s">
        <v>149</v>
      </c>
      <c r="E92" s="6">
        <v>91</v>
      </c>
      <c r="G92" s="9" t="s">
        <v>74</v>
      </c>
      <c r="H92" s="10" t="s">
        <v>150</v>
      </c>
      <c r="I92" s="11" t="s">
        <v>264</v>
      </c>
      <c r="K92" s="11" t="str">
        <f>CONCATENATE(Table3[[#This Row],[Type]]," "&amp;TEXT(Table3[[#This Row],[Diameter]],".0000")&amp;""," "&amp;Table3[[#This Row],[NumFlutes]]&amp;"FL")</f>
        <v>CD .0315 2FL</v>
      </c>
      <c r="M92" s="13">
        <v>3.15E-2</v>
      </c>
      <c r="N92" s="13">
        <v>0.125</v>
      </c>
      <c r="O92" s="6">
        <v>3.15E-2</v>
      </c>
      <c r="P92" s="6">
        <v>0.82499999999999996</v>
      </c>
      <c r="R92" s="14">
        <f>IF(Table3[[#This Row],[ShoulderLenEnd]]="",0,90-(DEGREES(ATAN((Q92-P92)/((N92-O92)/2)))))</f>
        <v>0</v>
      </c>
      <c r="S92" s="15">
        <v>0.8</v>
      </c>
      <c r="T92" s="6">
        <v>2</v>
      </c>
      <c r="U92" s="6">
        <v>1.5</v>
      </c>
      <c r="V92" s="6">
        <v>0.36</v>
      </c>
      <c r="Z92" s="6">
        <v>130</v>
      </c>
      <c r="AA92" s="13">
        <f t="shared" si="1"/>
        <v>7.3443456159412281E-3</v>
      </c>
      <c r="AE92" s="6" t="s">
        <v>44</v>
      </c>
      <c r="AF92" s="6" t="s">
        <v>62</v>
      </c>
      <c r="AG92" s="6" t="s">
        <v>152</v>
      </c>
      <c r="AH92" s="6" t="s">
        <v>153</v>
      </c>
      <c r="AI92" s="6">
        <v>1</v>
      </c>
      <c r="AJ92" s="6">
        <v>0</v>
      </c>
      <c r="AK92" s="6">
        <v>1</v>
      </c>
      <c r="AL92" s="6">
        <v>1</v>
      </c>
      <c r="AM92" s="6">
        <v>1</v>
      </c>
      <c r="AN92" s="6">
        <v>1</v>
      </c>
      <c r="AO92" s="6">
        <v>1</v>
      </c>
      <c r="AP92" s="6" t="s">
        <v>265</v>
      </c>
      <c r="AQ92" s="6">
        <v>0</v>
      </c>
      <c r="AR92" s="6">
        <v>0</v>
      </c>
      <c r="AS92" s="6">
        <v>0</v>
      </c>
      <c r="AT92" s="6">
        <v>0</v>
      </c>
      <c r="AU92" s="6">
        <f>IF(Table3[[#This Row],[ShankDiameter]]&gt;0.5,0,IF(Table3[[#This Row],[Type]]="CD",0,1))</f>
        <v>0</v>
      </c>
      <c r="AV92" s="6">
        <v>0</v>
      </c>
      <c r="AW92" s="6">
        <v>0</v>
      </c>
      <c r="AX92" s="6">
        <v>0</v>
      </c>
      <c r="AY92" s="6">
        <v>2</v>
      </c>
      <c r="AZ92" s="6">
        <v>0</v>
      </c>
      <c r="BA92" s="6">
        <v>0</v>
      </c>
      <c r="BB92" s="6">
        <v>0</v>
      </c>
      <c r="BC92" s="6">
        <v>0</v>
      </c>
      <c r="BD92" s="6">
        <v>0</v>
      </c>
      <c r="BE92" s="6">
        <v>0</v>
      </c>
      <c r="BF92" s="6">
        <v>0</v>
      </c>
      <c r="BG92" s="6">
        <v>0</v>
      </c>
      <c r="BH92" s="6">
        <v>0</v>
      </c>
      <c r="BI92" s="6">
        <f>IF(Table3[[#This Row],[Type]]="EM",IF((Table3[[#This Row],[Diameter]]/2)-Table3[[#This Row],[CornerRadius]]-0.012&gt;0,(Table3[[#This Row],[Diameter]]/2)-Table3[[#This Row],[CornerRadius]]-0.012,0),)</f>
        <v>0</v>
      </c>
      <c r="BK92" s="6" t="str">
        <f>IF(Table3[[#This Row],[ShoulderLength]]="","",IF(Table3[[#This Row],[ShoulderLength]]&lt;Table3[[#This Row],[LOC]],"FIX",""))</f>
        <v/>
      </c>
    </row>
    <row r="93" spans="1:63" x14ac:dyDescent="0.25">
      <c r="A93" s="7">
        <f>IF(Table3[[#This Row],[SoflexRule]]="",1,IF(Table3[[#This Row],[MinOHL]]="",1,IF(Table3[[#This Row],[Type]]="CT",1,IF(Table3[[#This Row],[I]]=1,0,1))))</f>
        <v>1</v>
      </c>
      <c r="B93" s="6" t="s">
        <v>149</v>
      </c>
      <c r="D93" s="6" t="s">
        <v>149</v>
      </c>
      <c r="E93" s="6">
        <v>92</v>
      </c>
      <c r="G93" s="9" t="s">
        <v>74</v>
      </c>
      <c r="H93" s="10" t="s">
        <v>150</v>
      </c>
      <c r="I93" s="11" t="s">
        <v>266</v>
      </c>
      <c r="K93" s="11" t="str">
        <f>CONCATENATE(Table3[[#This Row],[Type]]," "&amp;TEXT(Table3[[#This Row],[Diameter]],".0000")&amp;""," "&amp;Table3[[#This Row],[NumFlutes]]&amp;"FL")</f>
        <v>CD .0320 2FL</v>
      </c>
      <c r="M93" s="13">
        <v>3.2000000000000001E-2</v>
      </c>
      <c r="N93" s="13">
        <v>0.125</v>
      </c>
      <c r="O93" s="6">
        <v>3.2000000000000001E-2</v>
      </c>
      <c r="P93" s="6">
        <v>0.82499999999999996</v>
      </c>
      <c r="R93" s="14">
        <f>IF(Table3[[#This Row],[ShoulderLenEnd]]="",0,90-(DEGREES(ATAN((Q93-P93)/((N93-O93)/2)))))</f>
        <v>0</v>
      </c>
      <c r="S93" s="15">
        <v>0.8</v>
      </c>
      <c r="T93" s="6">
        <v>2</v>
      </c>
      <c r="U93" s="6">
        <v>1.5</v>
      </c>
      <c r="V93" s="6">
        <v>0.36</v>
      </c>
      <c r="Z93" s="6">
        <v>130</v>
      </c>
      <c r="AA93" s="13">
        <f t="shared" si="1"/>
        <v>7.4609225304799777E-3</v>
      </c>
      <c r="AE93" s="6" t="s">
        <v>44</v>
      </c>
      <c r="AF93" s="6" t="s">
        <v>62</v>
      </c>
      <c r="AG93" s="6" t="s">
        <v>152</v>
      </c>
      <c r="AH93" s="6" t="s">
        <v>153</v>
      </c>
      <c r="AI93" s="6">
        <v>1</v>
      </c>
      <c r="AJ93" s="6">
        <v>0</v>
      </c>
      <c r="AK93" s="6">
        <v>1</v>
      </c>
      <c r="AL93" s="6">
        <v>1</v>
      </c>
      <c r="AM93" s="6">
        <v>1</v>
      </c>
      <c r="AN93" s="6">
        <v>1</v>
      </c>
      <c r="AO93" s="6">
        <v>1</v>
      </c>
      <c r="AP93" s="6" t="s">
        <v>267</v>
      </c>
      <c r="AQ93" s="6">
        <v>0</v>
      </c>
      <c r="AR93" s="6">
        <v>0</v>
      </c>
      <c r="AS93" s="6">
        <v>0</v>
      </c>
      <c r="AT93" s="6">
        <v>0</v>
      </c>
      <c r="AU93" s="6">
        <f>IF(Table3[[#This Row],[ShankDiameter]]&gt;0.5,0,IF(Table3[[#This Row],[Type]]="CD",0,1))</f>
        <v>0</v>
      </c>
      <c r="AV93" s="6">
        <v>0</v>
      </c>
      <c r="AW93" s="6">
        <v>0</v>
      </c>
      <c r="AX93" s="6">
        <v>0</v>
      </c>
      <c r="AY93" s="6">
        <v>2</v>
      </c>
      <c r="AZ93" s="6">
        <v>0</v>
      </c>
      <c r="BA93" s="6">
        <v>0</v>
      </c>
      <c r="BB93" s="6">
        <v>0</v>
      </c>
      <c r="BC93" s="6">
        <v>0</v>
      </c>
      <c r="BD93" s="6">
        <v>0</v>
      </c>
      <c r="BE93" s="6">
        <v>0</v>
      </c>
      <c r="BF93" s="6">
        <v>0</v>
      </c>
      <c r="BG93" s="6">
        <v>0</v>
      </c>
      <c r="BH93" s="6">
        <v>0</v>
      </c>
      <c r="BI93" s="6">
        <f>IF(Table3[[#This Row],[Type]]="EM",IF((Table3[[#This Row],[Diameter]]/2)-Table3[[#This Row],[CornerRadius]]-0.012&gt;0,(Table3[[#This Row],[Diameter]]/2)-Table3[[#This Row],[CornerRadius]]-0.012,0),)</f>
        <v>0</v>
      </c>
      <c r="BK93" s="6" t="str">
        <f>IF(Table3[[#This Row],[ShoulderLength]]="","",IF(Table3[[#This Row],[ShoulderLength]]&lt;Table3[[#This Row],[LOC]],"FIX",""))</f>
        <v/>
      </c>
    </row>
    <row r="94" spans="1:63" x14ac:dyDescent="0.25">
      <c r="A94" s="7">
        <f>IF(Table3[[#This Row],[SoflexRule]]="",1,IF(Table3[[#This Row],[MinOHL]]="",1,IF(Table3[[#This Row],[Type]]="CT",1,IF(Table3[[#This Row],[I]]=1,0,1))))</f>
        <v>1</v>
      </c>
      <c r="B94" s="6" t="s">
        <v>149</v>
      </c>
      <c r="D94" s="6" t="s">
        <v>149</v>
      </c>
      <c r="E94" s="6">
        <v>93</v>
      </c>
      <c r="G94" s="9" t="s">
        <v>74</v>
      </c>
      <c r="H94" s="10" t="s">
        <v>150</v>
      </c>
      <c r="I94" s="11" t="s">
        <v>268</v>
      </c>
      <c r="K94" s="11" t="str">
        <f>CONCATENATE(Table3[[#This Row],[Type]]," "&amp;TEXT(Table3[[#This Row],[Diameter]],".0000")&amp;""," "&amp;Table3[[#This Row],[NumFlutes]]&amp;"FL")</f>
        <v>CD .0330 2FL</v>
      </c>
      <c r="M94" s="13">
        <v>3.3000000000000002E-2</v>
      </c>
      <c r="N94" s="13">
        <v>0.125</v>
      </c>
      <c r="O94" s="6">
        <v>3.3000000000000002E-2</v>
      </c>
      <c r="P94" s="6">
        <v>0.82499999999999996</v>
      </c>
      <c r="R94" s="14">
        <f>IF(Table3[[#This Row],[ShoulderLenEnd]]="",0,90-(DEGREES(ATAN((Q94-P94)/((N94-O94)/2)))))</f>
        <v>0</v>
      </c>
      <c r="S94" s="15">
        <v>0.8</v>
      </c>
      <c r="T94" s="6">
        <v>2</v>
      </c>
      <c r="U94" s="6">
        <v>1.5</v>
      </c>
      <c r="V94" s="6">
        <v>0.37</v>
      </c>
      <c r="Z94" s="6">
        <v>130</v>
      </c>
      <c r="AA94" s="13">
        <f t="shared" si="1"/>
        <v>7.6940763595574769E-3</v>
      </c>
      <c r="AE94" s="6" t="s">
        <v>44</v>
      </c>
      <c r="AF94" s="6" t="s">
        <v>62</v>
      </c>
      <c r="AG94" s="6" t="s">
        <v>152</v>
      </c>
      <c r="AH94" s="6" t="s">
        <v>153</v>
      </c>
      <c r="AI94" s="6">
        <v>1</v>
      </c>
      <c r="AJ94" s="6">
        <v>0</v>
      </c>
      <c r="AK94" s="6">
        <v>1</v>
      </c>
      <c r="AL94" s="6">
        <v>1</v>
      </c>
      <c r="AM94" s="6">
        <v>1</v>
      </c>
      <c r="AN94" s="6">
        <v>1</v>
      </c>
      <c r="AO94" s="6">
        <v>1</v>
      </c>
      <c r="AP94" s="6" t="s">
        <v>269</v>
      </c>
      <c r="AQ94" s="6">
        <v>0</v>
      </c>
      <c r="AR94" s="6">
        <v>0</v>
      </c>
      <c r="AS94" s="6">
        <v>0</v>
      </c>
      <c r="AT94" s="6">
        <v>0</v>
      </c>
      <c r="AU94" s="6">
        <f>IF(Table3[[#This Row],[ShankDiameter]]&gt;0.5,0,IF(Table3[[#This Row],[Type]]="CD",0,1))</f>
        <v>0</v>
      </c>
      <c r="AV94" s="6">
        <v>0</v>
      </c>
      <c r="AW94" s="6">
        <v>0</v>
      </c>
      <c r="AX94" s="6">
        <v>0</v>
      </c>
      <c r="AY94" s="6">
        <v>2</v>
      </c>
      <c r="AZ94" s="6">
        <v>0</v>
      </c>
      <c r="BA94" s="6">
        <v>0</v>
      </c>
      <c r="BB94" s="6">
        <v>0</v>
      </c>
      <c r="BC94" s="6">
        <v>0</v>
      </c>
      <c r="BD94" s="6">
        <v>0</v>
      </c>
      <c r="BE94" s="6">
        <v>0</v>
      </c>
      <c r="BF94" s="6">
        <v>0</v>
      </c>
      <c r="BG94" s="6">
        <v>0</v>
      </c>
      <c r="BH94" s="6">
        <v>0</v>
      </c>
      <c r="BI94" s="6">
        <f>IF(Table3[[#This Row],[Type]]="EM",IF((Table3[[#This Row],[Diameter]]/2)-Table3[[#This Row],[CornerRadius]]-0.012&gt;0,(Table3[[#This Row],[Diameter]]/2)-Table3[[#This Row],[CornerRadius]]-0.012,0),)</f>
        <v>0</v>
      </c>
      <c r="BK94" s="6" t="str">
        <f>IF(Table3[[#This Row],[ShoulderLength]]="","",IF(Table3[[#This Row],[ShoulderLength]]&lt;Table3[[#This Row],[LOC]],"FIX",""))</f>
        <v/>
      </c>
    </row>
    <row r="95" spans="1:63" x14ac:dyDescent="0.25">
      <c r="A95" s="7">
        <f>IF(Table3[[#This Row],[SoflexRule]]="",1,IF(Table3[[#This Row],[MinOHL]]="",1,IF(Table3[[#This Row],[Type]]="CT",1,IF(Table3[[#This Row],[I]]=1,0,1))))</f>
        <v>1</v>
      </c>
      <c r="B95" s="6" t="s">
        <v>149</v>
      </c>
      <c r="D95" s="6" t="s">
        <v>149</v>
      </c>
      <c r="E95" s="6">
        <v>94</v>
      </c>
      <c r="G95" s="9" t="s">
        <v>74</v>
      </c>
      <c r="H95" s="10" t="s">
        <v>150</v>
      </c>
      <c r="I95" s="11" t="s">
        <v>270</v>
      </c>
      <c r="K95" s="11" t="str">
        <f>CONCATENATE(Table3[[#This Row],[Type]]," "&amp;TEXT(Table3[[#This Row],[Diameter]],".0000")&amp;""," "&amp;Table3[[#This Row],[NumFlutes]]&amp;"FL")</f>
        <v>CD .0335 2FL</v>
      </c>
      <c r="M95" s="13">
        <v>3.3500000000000002E-2</v>
      </c>
      <c r="N95" s="13">
        <v>0.125</v>
      </c>
      <c r="O95" s="6">
        <v>3.3500000000000002E-2</v>
      </c>
      <c r="P95" s="6">
        <v>0.82499999999999996</v>
      </c>
      <c r="R95" s="14">
        <f>IF(Table3[[#This Row],[ShoulderLenEnd]]="",0,90-(DEGREES(ATAN((Q95-P95)/((N95-O95)/2)))))</f>
        <v>0</v>
      </c>
      <c r="S95" s="15">
        <v>0.8</v>
      </c>
      <c r="T95" s="6">
        <v>2</v>
      </c>
      <c r="U95" s="6">
        <v>1.5</v>
      </c>
      <c r="V95" s="6">
        <v>0.28999999999999998</v>
      </c>
      <c r="Z95" s="6">
        <v>130</v>
      </c>
      <c r="AA95" s="13">
        <f t="shared" si="1"/>
        <v>7.8106532740962274E-3</v>
      </c>
      <c r="AE95" s="6" t="s">
        <v>44</v>
      </c>
      <c r="AF95" s="6" t="s">
        <v>62</v>
      </c>
      <c r="AG95" s="6" t="s">
        <v>152</v>
      </c>
      <c r="AH95" s="6" t="s">
        <v>153</v>
      </c>
      <c r="AI95" s="6">
        <v>1</v>
      </c>
      <c r="AJ95" s="6">
        <v>0</v>
      </c>
      <c r="AK95" s="6">
        <v>1</v>
      </c>
      <c r="AL95" s="6">
        <v>1</v>
      </c>
      <c r="AM95" s="6">
        <v>1</v>
      </c>
      <c r="AN95" s="6">
        <v>1</v>
      </c>
      <c r="AO95" s="6">
        <v>1</v>
      </c>
      <c r="AP95" s="6" t="s">
        <v>271</v>
      </c>
      <c r="AQ95" s="6">
        <v>0</v>
      </c>
      <c r="AR95" s="6">
        <v>0</v>
      </c>
      <c r="AS95" s="6">
        <v>0</v>
      </c>
      <c r="AT95" s="6">
        <v>0</v>
      </c>
      <c r="AU95" s="6">
        <f>IF(Table3[[#This Row],[ShankDiameter]]&gt;0.5,0,IF(Table3[[#This Row],[Type]]="CD",0,1))</f>
        <v>0</v>
      </c>
      <c r="AV95" s="6">
        <v>0</v>
      </c>
      <c r="AW95" s="6">
        <v>0</v>
      </c>
      <c r="AX95" s="6">
        <v>0</v>
      </c>
      <c r="AY95" s="6">
        <v>2</v>
      </c>
      <c r="AZ95" s="6">
        <v>0</v>
      </c>
      <c r="BA95" s="6">
        <v>0</v>
      </c>
      <c r="BB95" s="6">
        <v>0</v>
      </c>
      <c r="BC95" s="6">
        <v>0</v>
      </c>
      <c r="BD95" s="6">
        <v>0</v>
      </c>
      <c r="BE95" s="6">
        <v>0</v>
      </c>
      <c r="BF95" s="6">
        <v>0</v>
      </c>
      <c r="BG95" s="6">
        <v>0</v>
      </c>
      <c r="BH95" s="6">
        <v>0</v>
      </c>
      <c r="BI95" s="6">
        <f>IF(Table3[[#This Row],[Type]]="EM",IF((Table3[[#This Row],[Diameter]]/2)-Table3[[#This Row],[CornerRadius]]-0.012&gt;0,(Table3[[#This Row],[Diameter]]/2)-Table3[[#This Row],[CornerRadius]]-0.012,0),)</f>
        <v>0</v>
      </c>
      <c r="BK95" s="6" t="str">
        <f>IF(Table3[[#This Row],[ShoulderLength]]="","",IF(Table3[[#This Row],[ShoulderLength]]&lt;Table3[[#This Row],[LOC]],"FIX",""))</f>
        <v/>
      </c>
    </row>
    <row r="96" spans="1:63" x14ac:dyDescent="0.25">
      <c r="A96" s="7">
        <f>IF(Table3[[#This Row],[SoflexRule]]="",1,IF(Table3[[#This Row],[MinOHL]]="",1,IF(Table3[[#This Row],[Type]]="CT",1,IF(Table3[[#This Row],[I]]=1,0,1))))</f>
        <v>1</v>
      </c>
      <c r="B96" s="6" t="s">
        <v>149</v>
      </c>
      <c r="D96" s="6" t="s">
        <v>149</v>
      </c>
      <c r="E96" s="6">
        <v>95</v>
      </c>
      <c r="G96" s="9" t="s">
        <v>74</v>
      </c>
      <c r="H96" s="10" t="s">
        <v>150</v>
      </c>
      <c r="I96" s="11" t="s">
        <v>272</v>
      </c>
      <c r="K96" s="11" t="str">
        <f>CONCATENATE(Table3[[#This Row],[Type]]," "&amp;TEXT(Table3[[#This Row],[Diameter]],".0000")&amp;""," "&amp;Table3[[#This Row],[NumFlutes]]&amp;"FL")</f>
        <v>CD .0350 2FL</v>
      </c>
      <c r="M96" s="13">
        <v>3.5000000000000003E-2</v>
      </c>
      <c r="N96" s="13">
        <v>0.125</v>
      </c>
      <c r="O96" s="6">
        <v>3.5000000000000003E-2</v>
      </c>
      <c r="P96" s="6">
        <v>0.82499999999999996</v>
      </c>
      <c r="R96" s="14">
        <f>IF(Table3[[#This Row],[ShoulderLenEnd]]="",0,90-(DEGREES(ATAN((Q96-P96)/((N96-O96)/2)))))</f>
        <v>0</v>
      </c>
      <c r="S96" s="15">
        <v>0.8</v>
      </c>
      <c r="T96" s="6">
        <v>2</v>
      </c>
      <c r="U96" s="6">
        <v>1.5</v>
      </c>
      <c r="V96" s="6">
        <v>0.36</v>
      </c>
      <c r="Z96" s="6">
        <v>130</v>
      </c>
      <c r="AA96" s="13">
        <f t="shared" si="1"/>
        <v>8.160384017712477E-3</v>
      </c>
      <c r="AE96" s="6" t="s">
        <v>44</v>
      </c>
      <c r="AF96" s="6" t="s">
        <v>62</v>
      </c>
      <c r="AG96" s="6" t="s">
        <v>152</v>
      </c>
      <c r="AH96" s="6" t="s">
        <v>153</v>
      </c>
      <c r="AI96" s="6">
        <v>1</v>
      </c>
      <c r="AJ96" s="6">
        <v>0</v>
      </c>
      <c r="AK96" s="6">
        <v>1</v>
      </c>
      <c r="AL96" s="6">
        <v>1</v>
      </c>
      <c r="AM96" s="6">
        <v>1</v>
      </c>
      <c r="AN96" s="6">
        <v>1</v>
      </c>
      <c r="AO96" s="6">
        <v>1</v>
      </c>
      <c r="AP96" s="6" t="s">
        <v>273</v>
      </c>
      <c r="AQ96" s="6">
        <v>0</v>
      </c>
      <c r="AR96" s="6">
        <v>0</v>
      </c>
      <c r="AS96" s="6">
        <v>0</v>
      </c>
      <c r="AT96" s="6">
        <v>0</v>
      </c>
      <c r="AU96" s="6">
        <f>IF(Table3[[#This Row],[ShankDiameter]]&gt;0.5,0,IF(Table3[[#This Row],[Type]]="CD",0,1))</f>
        <v>0</v>
      </c>
      <c r="AV96" s="6">
        <v>0</v>
      </c>
      <c r="AW96" s="6">
        <v>0</v>
      </c>
      <c r="AX96" s="6">
        <v>0</v>
      </c>
      <c r="AY96" s="6">
        <v>2</v>
      </c>
      <c r="AZ96" s="6">
        <v>0</v>
      </c>
      <c r="BA96" s="6">
        <v>0</v>
      </c>
      <c r="BB96" s="6">
        <v>0</v>
      </c>
      <c r="BC96" s="6">
        <v>0</v>
      </c>
      <c r="BD96" s="6">
        <v>0</v>
      </c>
      <c r="BE96" s="6">
        <v>0</v>
      </c>
      <c r="BF96" s="6">
        <v>0</v>
      </c>
      <c r="BG96" s="6">
        <v>0</v>
      </c>
      <c r="BH96" s="6">
        <v>0</v>
      </c>
      <c r="BI96" s="6">
        <f>IF(Table3[[#This Row],[Type]]="EM",IF((Table3[[#This Row],[Diameter]]/2)-Table3[[#This Row],[CornerRadius]]-0.012&gt;0,(Table3[[#This Row],[Diameter]]/2)-Table3[[#This Row],[CornerRadius]]-0.012,0),)</f>
        <v>0</v>
      </c>
      <c r="BK96" s="6" t="str">
        <f>IF(Table3[[#This Row],[ShoulderLength]]="","",IF(Table3[[#This Row],[ShoulderLength]]&lt;Table3[[#This Row],[LOC]],"FIX",""))</f>
        <v/>
      </c>
    </row>
    <row r="97" spans="1:63" x14ac:dyDescent="0.25">
      <c r="A97" s="7">
        <f>IF(Table3[[#This Row],[SoflexRule]]="",1,IF(Table3[[#This Row],[MinOHL]]="",1,IF(Table3[[#This Row],[Type]]="CT",1,IF(Table3[[#This Row],[I]]=1,0,1))))</f>
        <v>1</v>
      </c>
      <c r="B97" s="6" t="s">
        <v>149</v>
      </c>
      <c r="D97" s="6" t="s">
        <v>149</v>
      </c>
      <c r="E97" s="6">
        <v>96</v>
      </c>
      <c r="G97" s="9" t="s">
        <v>74</v>
      </c>
      <c r="H97" s="10" t="s">
        <v>150</v>
      </c>
      <c r="I97" s="11" t="s">
        <v>274</v>
      </c>
      <c r="K97" s="11" t="str">
        <f>CONCATENATE(Table3[[#This Row],[Type]]," "&amp;TEXT(Table3[[#This Row],[Diameter]],".0000")&amp;""," "&amp;Table3[[#This Row],[NumFlutes]]&amp;"FL")</f>
        <v>CD .0360 2FL</v>
      </c>
      <c r="M97" s="13">
        <v>3.5999999999999997E-2</v>
      </c>
      <c r="N97" s="13">
        <v>0.125</v>
      </c>
      <c r="O97" s="6">
        <v>3.5999999999999997E-2</v>
      </c>
      <c r="P97" s="6">
        <v>0.82499999999999996</v>
      </c>
      <c r="R97" s="14">
        <f>IF(Table3[[#This Row],[ShoulderLenEnd]]="",0,90-(DEGREES(ATAN((Q97-P97)/((N97-O97)/2)))))</f>
        <v>0</v>
      </c>
      <c r="S97" s="15">
        <v>0.8</v>
      </c>
      <c r="T97" s="6">
        <v>2</v>
      </c>
      <c r="U97" s="6">
        <v>1.5</v>
      </c>
      <c r="V97" s="6">
        <v>0.36</v>
      </c>
      <c r="Z97" s="6">
        <v>130</v>
      </c>
      <c r="AA97" s="13">
        <f t="shared" si="1"/>
        <v>8.3935378467899745E-3</v>
      </c>
      <c r="AE97" s="6" t="s">
        <v>44</v>
      </c>
      <c r="AF97" s="6" t="s">
        <v>62</v>
      </c>
      <c r="AG97" s="6" t="s">
        <v>152</v>
      </c>
      <c r="AH97" s="6" t="s">
        <v>153</v>
      </c>
      <c r="AI97" s="6">
        <v>1</v>
      </c>
      <c r="AJ97" s="6">
        <v>0</v>
      </c>
      <c r="AK97" s="6">
        <v>1</v>
      </c>
      <c r="AL97" s="6">
        <v>1</v>
      </c>
      <c r="AM97" s="6">
        <v>1</v>
      </c>
      <c r="AN97" s="6">
        <v>1</v>
      </c>
      <c r="AO97" s="6">
        <v>1</v>
      </c>
      <c r="AP97" s="6" t="s">
        <v>275</v>
      </c>
      <c r="AQ97" s="6">
        <v>0</v>
      </c>
      <c r="AR97" s="6">
        <v>0</v>
      </c>
      <c r="AS97" s="6">
        <v>0</v>
      </c>
      <c r="AT97" s="6">
        <v>0</v>
      </c>
      <c r="AU97" s="6">
        <f>IF(Table3[[#This Row],[ShankDiameter]]&gt;0.5,0,IF(Table3[[#This Row],[Type]]="CD",0,1))</f>
        <v>0</v>
      </c>
      <c r="AV97" s="6">
        <v>0</v>
      </c>
      <c r="AW97" s="6">
        <v>0</v>
      </c>
      <c r="AX97" s="6">
        <v>0</v>
      </c>
      <c r="AY97" s="6">
        <v>2</v>
      </c>
      <c r="AZ97" s="6">
        <v>0</v>
      </c>
      <c r="BA97" s="6">
        <v>0</v>
      </c>
      <c r="BB97" s="6">
        <v>0</v>
      </c>
      <c r="BC97" s="6">
        <v>0</v>
      </c>
      <c r="BD97" s="6">
        <v>0</v>
      </c>
      <c r="BE97" s="6">
        <v>0</v>
      </c>
      <c r="BF97" s="6">
        <v>0</v>
      </c>
      <c r="BG97" s="6">
        <v>0</v>
      </c>
      <c r="BH97" s="6">
        <v>0</v>
      </c>
      <c r="BI97" s="6">
        <f>IF(Table3[[#This Row],[Type]]="EM",IF((Table3[[#This Row],[Diameter]]/2)-Table3[[#This Row],[CornerRadius]]-0.012&gt;0,(Table3[[#This Row],[Diameter]]/2)-Table3[[#This Row],[CornerRadius]]-0.012,0),)</f>
        <v>0</v>
      </c>
      <c r="BK97" s="6" t="str">
        <f>IF(Table3[[#This Row],[ShoulderLength]]="","",IF(Table3[[#This Row],[ShoulderLength]]&lt;Table3[[#This Row],[LOC]],"FIX",""))</f>
        <v/>
      </c>
    </row>
    <row r="98" spans="1:63" x14ac:dyDescent="0.25">
      <c r="A98" s="7">
        <f>IF(Table3[[#This Row],[SoflexRule]]="",1,IF(Table3[[#This Row],[MinOHL]]="",1,IF(Table3[[#This Row],[Type]]="CT",1,IF(Table3[[#This Row],[I]]=1,0,1))))</f>
        <v>1</v>
      </c>
      <c r="B98" s="6" t="s">
        <v>149</v>
      </c>
      <c r="D98" s="6" t="s">
        <v>149</v>
      </c>
      <c r="E98" s="6">
        <v>97</v>
      </c>
      <c r="G98" s="9" t="s">
        <v>74</v>
      </c>
      <c r="H98" s="10" t="s">
        <v>150</v>
      </c>
      <c r="I98" s="11" t="s">
        <v>276</v>
      </c>
      <c r="K98" s="11" t="str">
        <f>CONCATENATE(Table3[[#This Row],[Type]]," "&amp;TEXT(Table3[[#This Row],[Diameter]],".0000")&amp;""," "&amp;Table3[[#This Row],[NumFlutes]]&amp;"FL")</f>
        <v>CD .0370 2FL</v>
      </c>
      <c r="M98" s="13">
        <v>3.6999999999999998E-2</v>
      </c>
      <c r="N98" s="13">
        <v>0.125</v>
      </c>
      <c r="O98" s="6">
        <v>3.6999999999999998E-2</v>
      </c>
      <c r="P98" s="6">
        <v>0.82499999999999996</v>
      </c>
      <c r="R98" s="14">
        <f>IF(Table3[[#This Row],[ShoulderLenEnd]]="",0,90-(DEGREES(ATAN((Q98-P98)/((N98-O98)/2)))))</f>
        <v>0</v>
      </c>
      <c r="S98" s="15">
        <v>0.8</v>
      </c>
      <c r="T98" s="6">
        <v>2</v>
      </c>
      <c r="U98" s="6">
        <v>1.5</v>
      </c>
      <c r="V98" s="6">
        <v>0.36</v>
      </c>
      <c r="Z98" s="6">
        <v>130</v>
      </c>
      <c r="AA98" s="13">
        <f t="shared" si="1"/>
        <v>8.6266916758674737E-3</v>
      </c>
      <c r="AE98" s="6" t="s">
        <v>44</v>
      </c>
      <c r="AF98" s="6" t="s">
        <v>62</v>
      </c>
      <c r="AG98" s="6" t="s">
        <v>152</v>
      </c>
      <c r="AH98" s="6" t="s">
        <v>153</v>
      </c>
      <c r="AI98" s="6">
        <v>1</v>
      </c>
      <c r="AJ98" s="6">
        <v>0</v>
      </c>
      <c r="AK98" s="6">
        <v>1</v>
      </c>
      <c r="AL98" s="6">
        <v>1</v>
      </c>
      <c r="AM98" s="6">
        <v>1</v>
      </c>
      <c r="AN98" s="6">
        <v>1</v>
      </c>
      <c r="AO98" s="6">
        <v>1</v>
      </c>
      <c r="AP98" s="6" t="s">
        <v>277</v>
      </c>
      <c r="AQ98" s="6">
        <v>0</v>
      </c>
      <c r="AR98" s="6">
        <v>0</v>
      </c>
      <c r="AS98" s="6">
        <v>0</v>
      </c>
      <c r="AT98" s="6">
        <v>0</v>
      </c>
      <c r="AU98" s="6">
        <f>IF(Table3[[#This Row],[ShankDiameter]]&gt;0.5,0,IF(Table3[[#This Row],[Type]]="CD",0,1))</f>
        <v>0</v>
      </c>
      <c r="AV98" s="6">
        <v>0</v>
      </c>
      <c r="AW98" s="6">
        <v>0</v>
      </c>
      <c r="AX98" s="6">
        <v>0</v>
      </c>
      <c r="AY98" s="6">
        <v>2</v>
      </c>
      <c r="AZ98" s="6">
        <v>0</v>
      </c>
      <c r="BA98" s="6">
        <v>0</v>
      </c>
      <c r="BB98" s="6">
        <v>0</v>
      </c>
      <c r="BC98" s="6">
        <v>0</v>
      </c>
      <c r="BD98" s="6">
        <v>0</v>
      </c>
      <c r="BE98" s="6">
        <v>0</v>
      </c>
      <c r="BF98" s="6">
        <v>0</v>
      </c>
      <c r="BG98" s="6">
        <v>0</v>
      </c>
      <c r="BH98" s="6">
        <v>0</v>
      </c>
      <c r="BI98" s="6">
        <f>IF(Table3[[#This Row],[Type]]="EM",IF((Table3[[#This Row],[Diameter]]/2)-Table3[[#This Row],[CornerRadius]]-0.012&gt;0,(Table3[[#This Row],[Diameter]]/2)-Table3[[#This Row],[CornerRadius]]-0.012,0),)</f>
        <v>0</v>
      </c>
      <c r="BK98" s="6" t="str">
        <f>IF(Table3[[#This Row],[ShoulderLength]]="","",IF(Table3[[#This Row],[ShoulderLength]]&lt;Table3[[#This Row],[LOC]],"FIX",""))</f>
        <v/>
      </c>
    </row>
    <row r="99" spans="1:63" x14ac:dyDescent="0.25">
      <c r="A99" s="7">
        <f>IF(Table3[[#This Row],[SoflexRule]]="",1,IF(Table3[[#This Row],[MinOHL]]="",1,IF(Table3[[#This Row],[Type]]="CT",1,IF(Table3[[#This Row],[I]]=1,0,1))))</f>
        <v>1</v>
      </c>
      <c r="B99" s="6" t="s">
        <v>149</v>
      </c>
      <c r="D99" s="6" t="s">
        <v>149</v>
      </c>
      <c r="E99" s="6">
        <v>98</v>
      </c>
      <c r="G99" s="9" t="s">
        <v>74</v>
      </c>
      <c r="H99" s="10" t="s">
        <v>150</v>
      </c>
      <c r="I99" s="11" t="s">
        <v>278</v>
      </c>
      <c r="K99" s="11" t="str">
        <f>CONCATENATE(Table3[[#This Row],[Type]]," "&amp;TEXT(Table3[[#This Row],[Diameter]],".0000")&amp;""," "&amp;Table3[[#This Row],[NumFlutes]]&amp;"FL")</f>
        <v>CD .0374 2FL</v>
      </c>
      <c r="M99" s="13">
        <v>3.7400000000000003E-2</v>
      </c>
      <c r="N99" s="13">
        <v>0.125</v>
      </c>
      <c r="O99" s="6">
        <v>3.7400000000000003E-2</v>
      </c>
      <c r="P99" s="6">
        <v>0.82499999999999996</v>
      </c>
      <c r="R99" s="14">
        <f>IF(Table3[[#This Row],[ShoulderLenEnd]]="",0,90-(DEGREES(ATAN((Q99-P99)/((N99-O99)/2)))))</f>
        <v>0</v>
      </c>
      <c r="S99" s="15">
        <v>0.8</v>
      </c>
      <c r="T99" s="6">
        <v>2</v>
      </c>
      <c r="U99" s="6">
        <v>1.5</v>
      </c>
      <c r="V99" s="6">
        <v>0.37</v>
      </c>
      <c r="Z99" s="6">
        <v>130</v>
      </c>
      <c r="AA99" s="13">
        <f t="shared" si="1"/>
        <v>8.719953207498474E-3</v>
      </c>
      <c r="AE99" s="6" t="s">
        <v>44</v>
      </c>
      <c r="AF99" s="6" t="s">
        <v>62</v>
      </c>
      <c r="AG99" s="6" t="s">
        <v>152</v>
      </c>
      <c r="AH99" s="6" t="s">
        <v>153</v>
      </c>
      <c r="AI99" s="6">
        <v>1</v>
      </c>
      <c r="AJ99" s="6">
        <v>0</v>
      </c>
      <c r="AK99" s="6">
        <v>1</v>
      </c>
      <c r="AL99" s="6">
        <v>1</v>
      </c>
      <c r="AM99" s="6">
        <v>1</v>
      </c>
      <c r="AN99" s="6">
        <v>1</v>
      </c>
      <c r="AO99" s="6">
        <v>1</v>
      </c>
      <c r="AP99" s="6" t="s">
        <v>279</v>
      </c>
      <c r="AQ99" s="6">
        <v>0</v>
      </c>
      <c r="AR99" s="6">
        <v>0</v>
      </c>
      <c r="AS99" s="6">
        <v>0</v>
      </c>
      <c r="AT99" s="6">
        <v>0</v>
      </c>
      <c r="AU99" s="6">
        <f>IF(Table3[[#This Row],[ShankDiameter]]&gt;0.5,0,IF(Table3[[#This Row],[Type]]="CD",0,1))</f>
        <v>0</v>
      </c>
      <c r="AV99" s="6">
        <v>0</v>
      </c>
      <c r="AW99" s="6">
        <v>0</v>
      </c>
      <c r="AX99" s="6">
        <v>0</v>
      </c>
      <c r="AY99" s="6">
        <v>2</v>
      </c>
      <c r="AZ99" s="6">
        <v>0</v>
      </c>
      <c r="BA99" s="6">
        <v>0</v>
      </c>
      <c r="BB99" s="6">
        <v>0</v>
      </c>
      <c r="BC99" s="6">
        <v>0</v>
      </c>
      <c r="BD99" s="6">
        <v>0</v>
      </c>
      <c r="BE99" s="6">
        <v>0</v>
      </c>
      <c r="BF99" s="6">
        <v>0</v>
      </c>
      <c r="BG99" s="6">
        <v>0</v>
      </c>
      <c r="BH99" s="6">
        <v>0</v>
      </c>
      <c r="BI99" s="6">
        <f>IF(Table3[[#This Row],[Type]]="EM",IF((Table3[[#This Row],[Diameter]]/2)-Table3[[#This Row],[CornerRadius]]-0.012&gt;0,(Table3[[#This Row],[Diameter]]/2)-Table3[[#This Row],[CornerRadius]]-0.012,0),)</f>
        <v>0</v>
      </c>
      <c r="BK99" s="6" t="str">
        <f>IF(Table3[[#This Row],[ShoulderLength]]="","",IF(Table3[[#This Row],[ShoulderLength]]&lt;Table3[[#This Row],[LOC]],"FIX",""))</f>
        <v/>
      </c>
    </row>
    <row r="100" spans="1:63" x14ac:dyDescent="0.25">
      <c r="A100" s="7">
        <f>IF(Table3[[#This Row],[SoflexRule]]="",1,IF(Table3[[#This Row],[MinOHL]]="",1,IF(Table3[[#This Row],[Type]]="CT",1,IF(Table3[[#This Row],[I]]=1,0,1))))</f>
        <v>1</v>
      </c>
      <c r="B100" s="6" t="s">
        <v>149</v>
      </c>
      <c r="D100" s="6" t="s">
        <v>149</v>
      </c>
      <c r="E100" s="6">
        <v>99</v>
      </c>
      <c r="G100" s="9" t="s">
        <v>74</v>
      </c>
      <c r="H100" s="10" t="s">
        <v>150</v>
      </c>
      <c r="I100" s="11" t="s">
        <v>280</v>
      </c>
      <c r="K100" s="11" t="str">
        <f>CONCATENATE(Table3[[#This Row],[Type]]," "&amp;TEXT(Table3[[#This Row],[Diameter]],".0000")&amp;""," "&amp;Table3[[#This Row],[NumFlutes]]&amp;"FL")</f>
        <v>CD .0380 2FL</v>
      </c>
      <c r="M100" s="13">
        <v>3.7999999999999999E-2</v>
      </c>
      <c r="N100" s="13">
        <v>0.125</v>
      </c>
      <c r="O100" s="6">
        <v>3.7999999999999999E-2</v>
      </c>
      <c r="P100" s="6">
        <v>0.82499999999999996</v>
      </c>
      <c r="R100" s="14">
        <f>IF(Table3[[#This Row],[ShoulderLenEnd]]="",0,90-(DEGREES(ATAN((Q100-P100)/((N100-O100)/2)))))</f>
        <v>0</v>
      </c>
      <c r="S100" s="15">
        <v>0.8</v>
      </c>
      <c r="T100" s="6">
        <v>2</v>
      </c>
      <c r="U100" s="6">
        <v>1.5</v>
      </c>
      <c r="V100" s="6">
        <v>0.36</v>
      </c>
      <c r="Z100" s="6">
        <v>130</v>
      </c>
      <c r="AA100" s="13">
        <f t="shared" si="1"/>
        <v>8.8598455049449729E-3</v>
      </c>
      <c r="AE100" s="6" t="s">
        <v>44</v>
      </c>
      <c r="AF100" s="6" t="s">
        <v>62</v>
      </c>
      <c r="AG100" s="6" t="s">
        <v>152</v>
      </c>
      <c r="AH100" s="6" t="s">
        <v>153</v>
      </c>
      <c r="AI100" s="6">
        <v>1</v>
      </c>
      <c r="AJ100" s="6">
        <v>0</v>
      </c>
      <c r="AK100" s="6">
        <v>1</v>
      </c>
      <c r="AL100" s="6">
        <v>1</v>
      </c>
      <c r="AM100" s="6">
        <v>1</v>
      </c>
      <c r="AN100" s="6">
        <v>1</v>
      </c>
      <c r="AO100" s="6">
        <v>1</v>
      </c>
      <c r="AP100" s="6" t="s">
        <v>281</v>
      </c>
      <c r="AQ100" s="6">
        <v>0</v>
      </c>
      <c r="AR100" s="6">
        <v>0</v>
      </c>
      <c r="AS100" s="6">
        <v>0</v>
      </c>
      <c r="AT100" s="6">
        <v>0</v>
      </c>
      <c r="AU100" s="6">
        <f>IF(Table3[[#This Row],[ShankDiameter]]&gt;0.5,0,IF(Table3[[#This Row],[Type]]="CD",0,1))</f>
        <v>0</v>
      </c>
      <c r="AV100" s="6">
        <v>0</v>
      </c>
      <c r="AW100" s="6">
        <v>0</v>
      </c>
      <c r="AX100" s="6">
        <v>0</v>
      </c>
      <c r="AY100" s="6">
        <v>2</v>
      </c>
      <c r="AZ100" s="6">
        <v>0</v>
      </c>
      <c r="BA100" s="6">
        <v>0</v>
      </c>
      <c r="BB100" s="6">
        <v>0</v>
      </c>
      <c r="BC100" s="6">
        <v>0</v>
      </c>
      <c r="BD100" s="6">
        <v>0</v>
      </c>
      <c r="BE100" s="6">
        <v>0</v>
      </c>
      <c r="BF100" s="6">
        <v>0</v>
      </c>
      <c r="BG100" s="6">
        <v>0</v>
      </c>
      <c r="BH100" s="6">
        <v>0</v>
      </c>
      <c r="BI100" s="6">
        <f>IF(Table3[[#This Row],[Type]]="EM",IF((Table3[[#This Row],[Diameter]]/2)-Table3[[#This Row],[CornerRadius]]-0.012&gt;0,(Table3[[#This Row],[Diameter]]/2)-Table3[[#This Row],[CornerRadius]]-0.012,0),)</f>
        <v>0</v>
      </c>
      <c r="BK100" s="6" t="str">
        <f>IF(Table3[[#This Row],[ShoulderLength]]="","",IF(Table3[[#This Row],[ShoulderLength]]&lt;Table3[[#This Row],[LOC]],"FIX",""))</f>
        <v/>
      </c>
    </row>
    <row r="101" spans="1:63" x14ac:dyDescent="0.25">
      <c r="A101" s="7">
        <f>IF(Table3[[#This Row],[SoflexRule]]="",1,IF(Table3[[#This Row],[MinOHL]]="",1,IF(Table3[[#This Row],[Type]]="CT",1,IF(Table3[[#This Row],[I]]=1,0,1))))</f>
        <v>1</v>
      </c>
      <c r="B101" s="6" t="s">
        <v>149</v>
      </c>
      <c r="D101" s="6" t="s">
        <v>149</v>
      </c>
      <c r="E101" s="6">
        <v>100</v>
      </c>
      <c r="G101" s="9" t="s">
        <v>74</v>
      </c>
      <c r="H101" s="10" t="s">
        <v>150</v>
      </c>
      <c r="I101" s="11" t="s">
        <v>282</v>
      </c>
      <c r="K101" s="11" t="str">
        <f>CONCATENATE(Table3[[#This Row],[Type]]," "&amp;TEXT(Table3[[#This Row],[Diameter]],".0000")&amp;""," "&amp;Table3[[#This Row],[NumFlutes]]&amp;"FL")</f>
        <v>CD .0390 2FL</v>
      </c>
      <c r="M101" s="13">
        <v>3.9E-2</v>
      </c>
      <c r="N101" s="13">
        <v>0.125</v>
      </c>
      <c r="O101" s="6">
        <v>3.9E-2</v>
      </c>
      <c r="P101" s="6">
        <v>0.82499999999999996</v>
      </c>
      <c r="R101" s="14">
        <f>IF(Table3[[#This Row],[ShoulderLenEnd]]="",0,90-(DEGREES(ATAN((Q101-P101)/((N101-O101)/2)))))</f>
        <v>0</v>
      </c>
      <c r="S101" s="15">
        <v>0.8</v>
      </c>
      <c r="T101" s="6">
        <v>2</v>
      </c>
      <c r="U101" s="6">
        <v>1.5</v>
      </c>
      <c r="V101" s="6">
        <v>0.36</v>
      </c>
      <c r="Z101" s="6">
        <v>130</v>
      </c>
      <c r="AA101" s="13">
        <f t="shared" si="1"/>
        <v>9.0929993340224721E-3</v>
      </c>
      <c r="AE101" s="6" t="s">
        <v>44</v>
      </c>
      <c r="AF101" s="6" t="s">
        <v>62</v>
      </c>
      <c r="AG101" s="6" t="s">
        <v>152</v>
      </c>
      <c r="AH101" s="6" t="s">
        <v>153</v>
      </c>
      <c r="AI101" s="6">
        <v>1</v>
      </c>
      <c r="AJ101" s="6">
        <v>0</v>
      </c>
      <c r="AK101" s="6">
        <v>1</v>
      </c>
      <c r="AL101" s="6">
        <v>1</v>
      </c>
      <c r="AM101" s="6">
        <v>1</v>
      </c>
      <c r="AN101" s="6">
        <v>1</v>
      </c>
      <c r="AO101" s="6">
        <v>1</v>
      </c>
      <c r="AP101" s="6" t="s">
        <v>283</v>
      </c>
      <c r="AQ101" s="6">
        <v>0</v>
      </c>
      <c r="AR101" s="6">
        <v>0</v>
      </c>
      <c r="AS101" s="6">
        <v>0</v>
      </c>
      <c r="AT101" s="6">
        <v>0</v>
      </c>
      <c r="AU101" s="6">
        <f>IF(Table3[[#This Row],[ShankDiameter]]&gt;0.5,0,IF(Table3[[#This Row],[Type]]="CD",0,1))</f>
        <v>0</v>
      </c>
      <c r="AV101" s="6">
        <v>0</v>
      </c>
      <c r="AW101" s="6">
        <v>0</v>
      </c>
      <c r="AX101" s="6">
        <v>0</v>
      </c>
      <c r="AY101" s="6">
        <v>2</v>
      </c>
      <c r="AZ101" s="6">
        <v>0</v>
      </c>
      <c r="BA101" s="6">
        <v>0</v>
      </c>
      <c r="BB101" s="6">
        <v>0</v>
      </c>
      <c r="BC101" s="6">
        <v>0</v>
      </c>
      <c r="BD101" s="6">
        <v>0</v>
      </c>
      <c r="BE101" s="6">
        <v>0</v>
      </c>
      <c r="BF101" s="6">
        <v>0</v>
      </c>
      <c r="BG101" s="6">
        <v>0</v>
      </c>
      <c r="BH101" s="6">
        <v>0</v>
      </c>
      <c r="BI101" s="6">
        <f>IF(Table3[[#This Row],[Type]]="EM",IF((Table3[[#This Row],[Diameter]]/2)-Table3[[#This Row],[CornerRadius]]-0.012&gt;0,(Table3[[#This Row],[Diameter]]/2)-Table3[[#This Row],[CornerRadius]]-0.012,0),)</f>
        <v>0</v>
      </c>
      <c r="BK101" s="6" t="str">
        <f>IF(Table3[[#This Row],[ShoulderLength]]="","",IF(Table3[[#This Row],[ShoulderLength]]&lt;Table3[[#This Row],[LOC]],"FIX",""))</f>
        <v/>
      </c>
    </row>
    <row r="102" spans="1:63" x14ac:dyDescent="0.25">
      <c r="A102" s="7">
        <f>IF(Table3[[#This Row],[SoflexRule]]="",1,IF(Table3[[#This Row],[MinOHL]]="",1,IF(Table3[[#This Row],[Type]]="CT",1,IF(Table3[[#This Row],[I]]=1,0,1))))</f>
        <v>1</v>
      </c>
      <c r="B102" s="6" t="s">
        <v>149</v>
      </c>
      <c r="D102" s="6" t="s">
        <v>149</v>
      </c>
      <c r="E102" s="6">
        <v>101</v>
      </c>
      <c r="G102" s="9" t="s">
        <v>74</v>
      </c>
      <c r="H102" s="10" t="s">
        <v>150</v>
      </c>
      <c r="I102" s="11" t="s">
        <v>284</v>
      </c>
      <c r="K102" s="11" t="str">
        <f>CONCATENATE(Table3[[#This Row],[Type]]," "&amp;TEXT(Table3[[#This Row],[Diameter]],".0000")&amp;""," "&amp;Table3[[#This Row],[NumFlutes]]&amp;"FL")</f>
        <v>CD .0400 2FL</v>
      </c>
      <c r="M102" s="13">
        <v>0.04</v>
      </c>
      <c r="N102" s="13">
        <v>0.125</v>
      </c>
      <c r="O102" s="6">
        <v>0.04</v>
      </c>
      <c r="P102" s="6">
        <v>0.82499999999999996</v>
      </c>
      <c r="R102" s="14">
        <f>IF(Table3[[#This Row],[ShoulderLenEnd]]="",0,90-(DEGREES(ATAN((Q102-P102)/((N102-O102)/2)))))</f>
        <v>0</v>
      </c>
      <c r="S102" s="15">
        <v>0.8</v>
      </c>
      <c r="T102" s="6">
        <v>2</v>
      </c>
      <c r="U102" s="6">
        <v>1.5</v>
      </c>
      <c r="V102" s="6">
        <v>0.33</v>
      </c>
      <c r="Z102" s="6">
        <v>130</v>
      </c>
      <c r="AA102" s="13">
        <f t="shared" si="1"/>
        <v>9.326153163099973E-3</v>
      </c>
      <c r="AE102" s="6" t="s">
        <v>44</v>
      </c>
      <c r="AF102" s="6" t="s">
        <v>62</v>
      </c>
      <c r="AG102" s="6" t="s">
        <v>152</v>
      </c>
      <c r="AH102" s="6" t="s">
        <v>153</v>
      </c>
      <c r="AI102" s="6">
        <v>1</v>
      </c>
      <c r="AJ102" s="6">
        <v>0</v>
      </c>
      <c r="AK102" s="6">
        <v>1</v>
      </c>
      <c r="AL102" s="6">
        <v>1</v>
      </c>
      <c r="AM102" s="6">
        <v>1</v>
      </c>
      <c r="AN102" s="6">
        <v>1</v>
      </c>
      <c r="AO102" s="6">
        <v>1</v>
      </c>
      <c r="AP102" s="6" t="s">
        <v>285</v>
      </c>
      <c r="AQ102" s="6">
        <v>0</v>
      </c>
      <c r="AR102" s="6">
        <v>0</v>
      </c>
      <c r="AS102" s="6">
        <v>0</v>
      </c>
      <c r="AT102" s="6">
        <v>0</v>
      </c>
      <c r="AU102" s="6">
        <f>IF(Table3[[#This Row],[ShankDiameter]]&gt;0.5,0,IF(Table3[[#This Row],[Type]]="CD",0,1))</f>
        <v>0</v>
      </c>
      <c r="AV102" s="6">
        <v>0</v>
      </c>
      <c r="AW102" s="6">
        <v>0</v>
      </c>
      <c r="AX102" s="6">
        <v>0</v>
      </c>
      <c r="AY102" s="6">
        <v>2</v>
      </c>
      <c r="AZ102" s="6">
        <v>0</v>
      </c>
      <c r="BA102" s="6">
        <v>0</v>
      </c>
      <c r="BB102" s="6">
        <v>0</v>
      </c>
      <c r="BC102" s="6">
        <v>0</v>
      </c>
      <c r="BD102" s="6">
        <v>0</v>
      </c>
      <c r="BE102" s="6">
        <v>0</v>
      </c>
      <c r="BF102" s="6">
        <v>0</v>
      </c>
      <c r="BG102" s="6">
        <v>0</v>
      </c>
      <c r="BH102" s="6">
        <v>0</v>
      </c>
      <c r="BI102" s="6">
        <f>IF(Table3[[#This Row],[Type]]="EM",IF((Table3[[#This Row],[Diameter]]/2)-Table3[[#This Row],[CornerRadius]]-0.012&gt;0,(Table3[[#This Row],[Diameter]]/2)-Table3[[#This Row],[CornerRadius]]-0.012,0),)</f>
        <v>0</v>
      </c>
      <c r="BK102" s="6" t="str">
        <f>IF(Table3[[#This Row],[ShoulderLength]]="","",IF(Table3[[#This Row],[ShoulderLength]]&lt;Table3[[#This Row],[LOC]],"FIX",""))</f>
        <v/>
      </c>
    </row>
    <row r="103" spans="1:63" x14ac:dyDescent="0.25">
      <c r="A103" s="7">
        <f>IF(Table3[[#This Row],[SoflexRule]]="",1,IF(Table3[[#This Row],[MinOHL]]="",1,IF(Table3[[#This Row],[Type]]="CT",1,IF(Table3[[#This Row],[I]]=1,0,1))))</f>
        <v>1</v>
      </c>
      <c r="B103" s="6" t="s">
        <v>149</v>
      </c>
      <c r="D103" s="6" t="s">
        <v>149</v>
      </c>
      <c r="E103" s="6">
        <v>102</v>
      </c>
      <c r="G103" s="9" t="s">
        <v>74</v>
      </c>
      <c r="H103" s="10" t="s">
        <v>150</v>
      </c>
      <c r="I103" s="11" t="s">
        <v>286</v>
      </c>
      <c r="K103" s="11" t="str">
        <f>CONCATENATE(Table3[[#This Row],[Type]]," "&amp;TEXT(Table3[[#This Row],[Diameter]],".0000")&amp;""," "&amp;Table3[[#This Row],[NumFlutes]]&amp;"FL")</f>
        <v>CD .0410 2FL</v>
      </c>
      <c r="M103" s="13">
        <v>4.1000000000000002E-2</v>
      </c>
      <c r="N103" s="13">
        <v>0.125</v>
      </c>
      <c r="O103" s="6">
        <v>4.1000000000000002E-2</v>
      </c>
      <c r="P103" s="6">
        <v>0.82499999999999996</v>
      </c>
      <c r="R103" s="14">
        <f>IF(Table3[[#This Row],[ShoulderLenEnd]]="",0,90-(DEGREES(ATAN((Q103-P103)/((N103-O103)/2)))))</f>
        <v>0</v>
      </c>
      <c r="S103" s="15">
        <v>0.8</v>
      </c>
      <c r="T103" s="6">
        <v>2</v>
      </c>
      <c r="U103" s="6">
        <v>1.5</v>
      </c>
      <c r="V103" s="6">
        <v>0.36</v>
      </c>
      <c r="Z103" s="6">
        <v>130</v>
      </c>
      <c r="AA103" s="13">
        <f t="shared" si="1"/>
        <v>9.5593069921774722E-3</v>
      </c>
      <c r="AE103" s="6" t="s">
        <v>44</v>
      </c>
      <c r="AF103" s="6" t="s">
        <v>62</v>
      </c>
      <c r="AG103" s="6" t="s">
        <v>152</v>
      </c>
      <c r="AH103" s="6" t="s">
        <v>153</v>
      </c>
      <c r="AI103" s="6">
        <v>1</v>
      </c>
      <c r="AJ103" s="6">
        <v>0</v>
      </c>
      <c r="AK103" s="6">
        <v>1</v>
      </c>
      <c r="AL103" s="6">
        <v>1</v>
      </c>
      <c r="AM103" s="6">
        <v>1</v>
      </c>
      <c r="AN103" s="6">
        <v>1</v>
      </c>
      <c r="AO103" s="6">
        <v>1</v>
      </c>
      <c r="AP103" s="6" t="s">
        <v>287</v>
      </c>
      <c r="AQ103" s="6">
        <v>0</v>
      </c>
      <c r="AR103" s="6">
        <v>0</v>
      </c>
      <c r="AS103" s="6">
        <v>0</v>
      </c>
      <c r="AT103" s="6">
        <v>0</v>
      </c>
      <c r="AU103" s="6">
        <f>IF(Table3[[#This Row],[ShankDiameter]]&gt;0.5,0,IF(Table3[[#This Row],[Type]]="CD",0,1))</f>
        <v>0</v>
      </c>
      <c r="AV103" s="6">
        <v>0</v>
      </c>
      <c r="AW103" s="6">
        <v>0</v>
      </c>
      <c r="AX103" s="6">
        <v>0</v>
      </c>
      <c r="AY103" s="6">
        <v>2</v>
      </c>
      <c r="AZ103" s="6">
        <v>0</v>
      </c>
      <c r="BA103" s="6">
        <v>0</v>
      </c>
      <c r="BB103" s="6">
        <v>0</v>
      </c>
      <c r="BC103" s="6">
        <v>0</v>
      </c>
      <c r="BD103" s="6">
        <v>0</v>
      </c>
      <c r="BE103" s="6">
        <v>0</v>
      </c>
      <c r="BF103" s="6">
        <v>0</v>
      </c>
      <c r="BG103" s="6">
        <v>0</v>
      </c>
      <c r="BH103" s="6">
        <v>0</v>
      </c>
      <c r="BI103" s="6">
        <f>IF(Table3[[#This Row],[Type]]="EM",IF((Table3[[#This Row],[Diameter]]/2)-Table3[[#This Row],[CornerRadius]]-0.012&gt;0,(Table3[[#This Row],[Diameter]]/2)-Table3[[#This Row],[CornerRadius]]-0.012,0),)</f>
        <v>0</v>
      </c>
      <c r="BK103" s="6" t="str">
        <f>IF(Table3[[#This Row],[ShoulderLength]]="","",IF(Table3[[#This Row],[ShoulderLength]]&lt;Table3[[#This Row],[LOC]],"FIX",""))</f>
        <v/>
      </c>
    </row>
    <row r="104" spans="1:63" x14ac:dyDescent="0.25">
      <c r="A104" s="7">
        <f>IF(Table3[[#This Row],[SoflexRule]]="",1,IF(Table3[[#This Row],[MinOHL]]="",1,IF(Table3[[#This Row],[Type]]="CT",1,IF(Table3[[#This Row],[I]]=1,0,1))))</f>
        <v>1</v>
      </c>
      <c r="B104" s="6" t="s">
        <v>149</v>
      </c>
      <c r="D104" s="6" t="s">
        <v>149</v>
      </c>
      <c r="E104" s="6">
        <v>103</v>
      </c>
      <c r="G104" s="9" t="s">
        <v>74</v>
      </c>
      <c r="H104" s="10" t="s">
        <v>150</v>
      </c>
      <c r="I104" s="11" t="s">
        <v>288</v>
      </c>
      <c r="K104" s="11" t="str">
        <f>CONCATENATE(Table3[[#This Row],[Type]]," "&amp;TEXT(Table3[[#This Row],[Diameter]],".0000")&amp;""," "&amp;Table3[[#This Row],[NumFlutes]]&amp;"FL")</f>
        <v>CD .0420 2FL</v>
      </c>
      <c r="M104" s="13">
        <v>4.2000000000000003E-2</v>
      </c>
      <c r="N104" s="13">
        <v>0.125</v>
      </c>
      <c r="O104" s="6">
        <v>4.2000000000000003E-2</v>
      </c>
      <c r="P104" s="6">
        <v>0.82499999999999996</v>
      </c>
      <c r="R104" s="14">
        <f>IF(Table3[[#This Row],[ShoulderLenEnd]]="",0,90-(DEGREES(ATAN((Q104-P104)/((N104-O104)/2)))))</f>
        <v>0</v>
      </c>
      <c r="S104" s="15">
        <v>0.8</v>
      </c>
      <c r="T104" s="6">
        <v>2</v>
      </c>
      <c r="U104" s="6">
        <v>1.5</v>
      </c>
      <c r="V104" s="6">
        <v>0.36</v>
      </c>
      <c r="Z104" s="6">
        <v>130</v>
      </c>
      <c r="AA104" s="13">
        <f t="shared" si="1"/>
        <v>9.7924608212549714E-3</v>
      </c>
      <c r="AE104" s="6" t="s">
        <v>44</v>
      </c>
      <c r="AF104" s="6" t="s">
        <v>62</v>
      </c>
      <c r="AG104" s="6" t="s">
        <v>152</v>
      </c>
      <c r="AH104" s="6" t="s">
        <v>153</v>
      </c>
      <c r="AI104" s="6">
        <v>1</v>
      </c>
      <c r="AJ104" s="6">
        <v>0</v>
      </c>
      <c r="AK104" s="6">
        <v>1</v>
      </c>
      <c r="AL104" s="6">
        <v>1</v>
      </c>
      <c r="AM104" s="6">
        <v>1</v>
      </c>
      <c r="AN104" s="6">
        <v>1</v>
      </c>
      <c r="AO104" s="6">
        <v>1</v>
      </c>
      <c r="AP104" s="6" t="s">
        <v>289</v>
      </c>
      <c r="AQ104" s="6">
        <v>0</v>
      </c>
      <c r="AR104" s="6">
        <v>0</v>
      </c>
      <c r="AS104" s="6">
        <v>0</v>
      </c>
      <c r="AT104" s="6">
        <v>0</v>
      </c>
      <c r="AU104" s="6">
        <f>IF(Table3[[#This Row],[ShankDiameter]]&gt;0.5,0,IF(Table3[[#This Row],[Type]]="CD",0,1))</f>
        <v>0</v>
      </c>
      <c r="AV104" s="6">
        <v>0</v>
      </c>
      <c r="AW104" s="6">
        <v>0</v>
      </c>
      <c r="AX104" s="6">
        <v>0</v>
      </c>
      <c r="AY104" s="6">
        <v>2</v>
      </c>
      <c r="AZ104" s="6">
        <v>0</v>
      </c>
      <c r="BA104" s="6">
        <v>0</v>
      </c>
      <c r="BB104" s="6">
        <v>0</v>
      </c>
      <c r="BC104" s="6">
        <v>0</v>
      </c>
      <c r="BD104" s="6">
        <v>0</v>
      </c>
      <c r="BE104" s="6">
        <v>0</v>
      </c>
      <c r="BF104" s="6">
        <v>0</v>
      </c>
      <c r="BG104" s="6">
        <v>0</v>
      </c>
      <c r="BH104" s="6">
        <v>0</v>
      </c>
      <c r="BI104" s="6">
        <f>IF(Table3[[#This Row],[Type]]="EM",IF((Table3[[#This Row],[Diameter]]/2)-Table3[[#This Row],[CornerRadius]]-0.012&gt;0,(Table3[[#This Row],[Diameter]]/2)-Table3[[#This Row],[CornerRadius]]-0.012,0),)</f>
        <v>0</v>
      </c>
      <c r="BK104" s="6" t="str">
        <f>IF(Table3[[#This Row],[ShoulderLength]]="","",IF(Table3[[#This Row],[ShoulderLength]]&lt;Table3[[#This Row],[LOC]],"FIX",""))</f>
        <v/>
      </c>
    </row>
    <row r="105" spans="1:63" x14ac:dyDescent="0.25">
      <c r="A105" s="7">
        <f>IF(Table3[[#This Row],[SoflexRule]]="",1,IF(Table3[[#This Row],[MinOHL]]="",1,IF(Table3[[#This Row],[Type]]="CT",1,IF(Table3[[#This Row],[I]]=1,0,1))))</f>
        <v>1</v>
      </c>
      <c r="B105" s="6" t="s">
        <v>149</v>
      </c>
      <c r="D105" s="6" t="s">
        <v>149</v>
      </c>
      <c r="E105" s="6">
        <v>104</v>
      </c>
      <c r="G105" s="9" t="s">
        <v>74</v>
      </c>
      <c r="H105" s="10" t="s">
        <v>150</v>
      </c>
      <c r="I105" s="11" t="s">
        <v>290</v>
      </c>
      <c r="K105" s="11" t="str">
        <f>CONCATENATE(Table3[[#This Row],[Type]]," "&amp;TEXT(Table3[[#This Row],[Diameter]],".0000")&amp;""," "&amp;Table3[[#This Row],[NumFlutes]]&amp;"FL")</f>
        <v>CD .0430 2FL</v>
      </c>
      <c r="M105" s="13">
        <v>4.2999999999999997E-2</v>
      </c>
      <c r="N105" s="13">
        <v>0.125</v>
      </c>
      <c r="O105" s="6">
        <v>4.2999999999999997E-2</v>
      </c>
      <c r="P105" s="6">
        <v>0.82499999999999996</v>
      </c>
      <c r="R105" s="14">
        <f>IF(Table3[[#This Row],[ShoulderLenEnd]]="",0,90-(DEGREES(ATAN((Q105-P105)/((N105-O105)/2)))))</f>
        <v>0</v>
      </c>
      <c r="S105" s="15">
        <v>0.8</v>
      </c>
      <c r="T105" s="6">
        <v>2</v>
      </c>
      <c r="U105" s="6">
        <v>1.5</v>
      </c>
      <c r="V105" s="6">
        <v>0.33</v>
      </c>
      <c r="Z105" s="6">
        <v>130</v>
      </c>
      <c r="AA105" s="13">
        <f t="shared" si="1"/>
        <v>1.0025614650332469E-2</v>
      </c>
      <c r="AE105" s="6" t="s">
        <v>44</v>
      </c>
      <c r="AF105" s="6" t="s">
        <v>62</v>
      </c>
      <c r="AG105" s="6" t="s">
        <v>152</v>
      </c>
      <c r="AH105" s="6" t="s">
        <v>153</v>
      </c>
      <c r="AI105" s="6">
        <v>1</v>
      </c>
      <c r="AJ105" s="6">
        <v>0</v>
      </c>
      <c r="AK105" s="6">
        <v>1</v>
      </c>
      <c r="AL105" s="6">
        <v>1</v>
      </c>
      <c r="AM105" s="6">
        <v>1</v>
      </c>
      <c r="AN105" s="6">
        <v>1</v>
      </c>
      <c r="AO105" s="6">
        <v>1</v>
      </c>
      <c r="AP105" s="6" t="s">
        <v>291</v>
      </c>
      <c r="AQ105" s="6">
        <v>0</v>
      </c>
      <c r="AR105" s="6">
        <v>0</v>
      </c>
      <c r="AS105" s="6">
        <v>0</v>
      </c>
      <c r="AT105" s="6">
        <v>0</v>
      </c>
      <c r="AU105" s="6">
        <f>IF(Table3[[#This Row],[ShankDiameter]]&gt;0.5,0,IF(Table3[[#This Row],[Type]]="CD",0,1))</f>
        <v>0</v>
      </c>
      <c r="AV105" s="6">
        <v>0</v>
      </c>
      <c r="AW105" s="6">
        <v>0</v>
      </c>
      <c r="AX105" s="6">
        <v>0</v>
      </c>
      <c r="AY105" s="6">
        <v>2</v>
      </c>
      <c r="AZ105" s="6">
        <v>0</v>
      </c>
      <c r="BA105" s="6">
        <v>0</v>
      </c>
      <c r="BB105" s="6">
        <v>0</v>
      </c>
      <c r="BC105" s="6">
        <v>0</v>
      </c>
      <c r="BD105" s="6">
        <v>0</v>
      </c>
      <c r="BE105" s="6">
        <v>0</v>
      </c>
      <c r="BF105" s="6">
        <v>0</v>
      </c>
      <c r="BG105" s="6">
        <v>0</v>
      </c>
      <c r="BH105" s="6">
        <v>0</v>
      </c>
      <c r="BI105" s="6">
        <f>IF(Table3[[#This Row],[Type]]="EM",IF((Table3[[#This Row],[Diameter]]/2)-Table3[[#This Row],[CornerRadius]]-0.012&gt;0,(Table3[[#This Row],[Diameter]]/2)-Table3[[#This Row],[CornerRadius]]-0.012,0),)</f>
        <v>0</v>
      </c>
      <c r="BK105" s="6" t="str">
        <f>IF(Table3[[#This Row],[ShoulderLength]]="","",IF(Table3[[#This Row],[ShoulderLength]]&lt;Table3[[#This Row],[LOC]],"FIX",""))</f>
        <v/>
      </c>
    </row>
    <row r="106" spans="1:63" x14ac:dyDescent="0.25">
      <c r="A106" s="7">
        <f>IF(Table3[[#This Row],[SoflexRule]]="",1,IF(Table3[[#This Row],[MinOHL]]="",1,IF(Table3[[#This Row],[Type]]="CT",1,IF(Table3[[#This Row],[I]]=1,0,1))))</f>
        <v>1</v>
      </c>
      <c r="B106" s="6" t="s">
        <v>149</v>
      </c>
      <c r="D106" s="6" t="s">
        <v>149</v>
      </c>
      <c r="E106" s="6">
        <v>105</v>
      </c>
      <c r="G106" s="9" t="s">
        <v>74</v>
      </c>
      <c r="H106" s="10" t="s">
        <v>150</v>
      </c>
      <c r="I106" s="11" t="s">
        <v>292</v>
      </c>
      <c r="K106" s="11" t="str">
        <f>CONCATENATE(Table3[[#This Row],[Type]]," "&amp;TEXT(Table3[[#This Row],[Diameter]],".0000")&amp;""," "&amp;Table3[[#This Row],[NumFlutes]]&amp;"FL")</f>
        <v>CD .0453 2FL</v>
      </c>
      <c r="M106" s="13">
        <v>4.53E-2</v>
      </c>
      <c r="N106" s="13">
        <v>0.125</v>
      </c>
      <c r="O106" s="6">
        <v>4.53E-2</v>
      </c>
      <c r="P106" s="6">
        <v>0.82499999999999996</v>
      </c>
      <c r="R106" s="14">
        <f>IF(Table3[[#This Row],[ShoulderLenEnd]]="",0,90-(DEGREES(ATAN((Q106-P106)/((N106-O106)/2)))))</f>
        <v>0</v>
      </c>
      <c r="S106" s="15">
        <v>0.8</v>
      </c>
      <c r="T106" s="6">
        <v>2</v>
      </c>
      <c r="U106" s="6">
        <v>1.5</v>
      </c>
      <c r="V106" s="6">
        <v>0.33</v>
      </c>
      <c r="Z106" s="6">
        <v>130</v>
      </c>
      <c r="AA106" s="13">
        <f t="shared" si="1"/>
        <v>1.0561868457210718E-2</v>
      </c>
      <c r="AE106" s="6" t="s">
        <v>44</v>
      </c>
      <c r="AF106" s="6" t="s">
        <v>62</v>
      </c>
      <c r="AG106" s="6" t="s">
        <v>152</v>
      </c>
      <c r="AH106" s="6" t="s">
        <v>153</v>
      </c>
      <c r="AI106" s="6">
        <v>1</v>
      </c>
      <c r="AJ106" s="6">
        <v>0</v>
      </c>
      <c r="AK106" s="6">
        <v>1</v>
      </c>
      <c r="AL106" s="6">
        <v>1</v>
      </c>
      <c r="AM106" s="6">
        <v>1</v>
      </c>
      <c r="AN106" s="6">
        <v>1</v>
      </c>
      <c r="AO106" s="6">
        <v>1</v>
      </c>
      <c r="AP106" s="6" t="s">
        <v>293</v>
      </c>
      <c r="AQ106" s="6">
        <v>0</v>
      </c>
      <c r="AR106" s="6">
        <v>0</v>
      </c>
      <c r="AS106" s="6">
        <v>0</v>
      </c>
      <c r="AT106" s="6">
        <v>0</v>
      </c>
      <c r="AU106" s="6">
        <f>IF(Table3[[#This Row],[ShankDiameter]]&gt;0.5,0,IF(Table3[[#This Row],[Type]]="CD",0,1))</f>
        <v>0</v>
      </c>
      <c r="AV106" s="6">
        <v>0</v>
      </c>
      <c r="AW106" s="6">
        <v>0</v>
      </c>
      <c r="AX106" s="6">
        <v>0</v>
      </c>
      <c r="AY106" s="6">
        <v>2</v>
      </c>
      <c r="AZ106" s="6">
        <v>0</v>
      </c>
      <c r="BA106" s="6">
        <v>0</v>
      </c>
      <c r="BB106" s="6">
        <v>0</v>
      </c>
      <c r="BC106" s="6">
        <v>0</v>
      </c>
      <c r="BD106" s="6">
        <v>0</v>
      </c>
      <c r="BE106" s="6">
        <v>0</v>
      </c>
      <c r="BF106" s="6">
        <v>0</v>
      </c>
      <c r="BG106" s="6">
        <v>0</v>
      </c>
      <c r="BH106" s="6">
        <v>0</v>
      </c>
      <c r="BI106" s="6">
        <f>IF(Table3[[#This Row],[Type]]="EM",IF((Table3[[#This Row],[Diameter]]/2)-Table3[[#This Row],[CornerRadius]]-0.012&gt;0,(Table3[[#This Row],[Diameter]]/2)-Table3[[#This Row],[CornerRadius]]-0.012,0),)</f>
        <v>0</v>
      </c>
      <c r="BK106" s="6" t="str">
        <f>IF(Table3[[#This Row],[ShoulderLength]]="","",IF(Table3[[#This Row],[ShoulderLength]]&lt;Table3[[#This Row],[LOC]],"FIX",""))</f>
        <v/>
      </c>
    </row>
    <row r="107" spans="1:63" x14ac:dyDescent="0.25">
      <c r="A107" s="7">
        <f>IF(Table3[[#This Row],[SoflexRule]]="",1,IF(Table3[[#This Row],[MinOHL]]="",1,IF(Table3[[#This Row],[Type]]="CT",1,IF(Table3[[#This Row],[I]]=1,0,1))))</f>
        <v>1</v>
      </c>
      <c r="B107" s="6" t="s">
        <v>149</v>
      </c>
      <c r="D107" s="6" t="s">
        <v>149</v>
      </c>
      <c r="E107" s="6">
        <v>106</v>
      </c>
      <c r="G107" s="9" t="s">
        <v>74</v>
      </c>
      <c r="H107" s="10" t="s">
        <v>150</v>
      </c>
      <c r="I107" s="11" t="s">
        <v>294</v>
      </c>
      <c r="K107" s="11" t="str">
        <f>CONCATENATE(Table3[[#This Row],[Type]]," "&amp;TEXT(Table3[[#This Row],[Diameter]],".0000")&amp;""," "&amp;Table3[[#This Row],[NumFlutes]]&amp;"FL")</f>
        <v>CD .0465 2FL</v>
      </c>
      <c r="M107" s="13">
        <v>4.65E-2</v>
      </c>
      <c r="N107" s="13">
        <v>0.125</v>
      </c>
      <c r="O107" s="6">
        <v>4.65E-2</v>
      </c>
      <c r="P107" s="6">
        <v>0.82499999999999996</v>
      </c>
      <c r="R107" s="14">
        <f>IF(Table3[[#This Row],[ShoulderLenEnd]]="",0,90-(DEGREES(ATAN((Q107-P107)/((N107-O107)/2)))))</f>
        <v>0</v>
      </c>
      <c r="S107" s="15">
        <v>0.8</v>
      </c>
      <c r="T107" s="6">
        <v>2</v>
      </c>
      <c r="U107" s="6">
        <v>1.5</v>
      </c>
      <c r="V107" s="6">
        <v>0.33</v>
      </c>
      <c r="Z107" s="6">
        <v>130</v>
      </c>
      <c r="AA107" s="13">
        <f t="shared" si="1"/>
        <v>1.0841653052103717E-2</v>
      </c>
      <c r="AE107" s="6" t="s">
        <v>44</v>
      </c>
      <c r="AF107" s="6" t="s">
        <v>62</v>
      </c>
      <c r="AG107" s="6" t="s">
        <v>152</v>
      </c>
      <c r="AH107" s="6" t="s">
        <v>153</v>
      </c>
      <c r="AI107" s="6">
        <v>1</v>
      </c>
      <c r="AJ107" s="6">
        <v>0</v>
      </c>
      <c r="AK107" s="6">
        <v>1</v>
      </c>
      <c r="AL107" s="6">
        <v>1</v>
      </c>
      <c r="AM107" s="6">
        <v>1</v>
      </c>
      <c r="AN107" s="6">
        <v>1</v>
      </c>
      <c r="AO107" s="6">
        <v>1</v>
      </c>
      <c r="AP107" s="6" t="s">
        <v>295</v>
      </c>
      <c r="AQ107" s="6">
        <v>0</v>
      </c>
      <c r="AR107" s="6">
        <v>0</v>
      </c>
      <c r="AS107" s="6">
        <v>0</v>
      </c>
      <c r="AT107" s="6">
        <v>0</v>
      </c>
      <c r="AU107" s="6">
        <f>IF(Table3[[#This Row],[ShankDiameter]]&gt;0.5,0,IF(Table3[[#This Row],[Type]]="CD",0,1))</f>
        <v>0</v>
      </c>
      <c r="AV107" s="6">
        <v>0</v>
      </c>
      <c r="AW107" s="6">
        <v>0</v>
      </c>
      <c r="AX107" s="6">
        <v>0</v>
      </c>
      <c r="AY107" s="6">
        <v>2</v>
      </c>
      <c r="AZ107" s="6">
        <v>0</v>
      </c>
      <c r="BA107" s="6">
        <v>0</v>
      </c>
      <c r="BB107" s="6">
        <v>0</v>
      </c>
      <c r="BC107" s="6">
        <v>0</v>
      </c>
      <c r="BD107" s="6">
        <v>0</v>
      </c>
      <c r="BE107" s="6">
        <v>0</v>
      </c>
      <c r="BF107" s="6">
        <v>0</v>
      </c>
      <c r="BG107" s="6">
        <v>0</v>
      </c>
      <c r="BH107" s="6">
        <v>0</v>
      </c>
      <c r="BI107" s="6">
        <f>IF(Table3[[#This Row],[Type]]="EM",IF((Table3[[#This Row],[Diameter]]/2)-Table3[[#This Row],[CornerRadius]]-0.012&gt;0,(Table3[[#This Row],[Diameter]]/2)-Table3[[#This Row],[CornerRadius]]-0.012,0),)</f>
        <v>0</v>
      </c>
      <c r="BK107" s="6" t="str">
        <f>IF(Table3[[#This Row],[ShoulderLength]]="","",IF(Table3[[#This Row],[ShoulderLength]]&lt;Table3[[#This Row],[LOC]],"FIX",""))</f>
        <v/>
      </c>
    </row>
    <row r="108" spans="1:63" x14ac:dyDescent="0.25">
      <c r="A108" s="7">
        <f>IF(Table3[[#This Row],[SoflexRule]]="",1,IF(Table3[[#This Row],[MinOHL]]="",1,IF(Table3[[#This Row],[Type]]="CT",1,IF(Table3[[#This Row],[I]]=1,0,1))))</f>
        <v>1</v>
      </c>
      <c r="B108" s="6" t="s">
        <v>149</v>
      </c>
      <c r="D108" s="6" t="s">
        <v>149</v>
      </c>
      <c r="E108" s="6">
        <v>107</v>
      </c>
      <c r="G108" s="9" t="s">
        <v>74</v>
      </c>
      <c r="H108" s="10" t="s">
        <v>150</v>
      </c>
      <c r="I108" s="11" t="s">
        <v>296</v>
      </c>
      <c r="K108" s="11" t="str">
        <f>CONCATENATE(Table3[[#This Row],[Type]]," "&amp;TEXT(Table3[[#This Row],[Diameter]],".0000")&amp;""," "&amp;Table3[[#This Row],[NumFlutes]]&amp;"FL")</f>
        <v>CD .0472 2FL</v>
      </c>
      <c r="M108" s="13">
        <v>4.7199999999999999E-2</v>
      </c>
      <c r="N108" s="13">
        <v>0.125</v>
      </c>
      <c r="O108" s="6">
        <v>4.7199999999999999E-2</v>
      </c>
      <c r="P108" s="6">
        <v>0.82499999999999996</v>
      </c>
      <c r="R108" s="14">
        <f>IF(Table3[[#This Row],[ShoulderLenEnd]]="",0,90-(DEGREES(ATAN((Q108-P108)/((N108-O108)/2)))))</f>
        <v>0</v>
      </c>
      <c r="S108" s="15">
        <v>0.8</v>
      </c>
      <c r="T108" s="6">
        <v>2</v>
      </c>
      <c r="U108" s="6">
        <v>1.5</v>
      </c>
      <c r="V108" s="6">
        <v>0.35</v>
      </c>
      <c r="Z108" s="6">
        <v>130</v>
      </c>
      <c r="AA108" s="13">
        <f t="shared" si="1"/>
        <v>1.1004860732457966E-2</v>
      </c>
      <c r="AE108" s="6" t="s">
        <v>44</v>
      </c>
      <c r="AF108" s="6" t="s">
        <v>62</v>
      </c>
      <c r="AG108" s="6" t="s">
        <v>152</v>
      </c>
      <c r="AH108" s="6" t="s">
        <v>153</v>
      </c>
      <c r="AI108" s="6">
        <v>1</v>
      </c>
      <c r="AJ108" s="6">
        <v>0</v>
      </c>
      <c r="AK108" s="6">
        <v>1</v>
      </c>
      <c r="AL108" s="6">
        <v>1</v>
      </c>
      <c r="AM108" s="6">
        <v>1</v>
      </c>
      <c r="AN108" s="6">
        <v>1</v>
      </c>
      <c r="AO108" s="6">
        <v>1</v>
      </c>
      <c r="AP108" s="6" t="s">
        <v>297</v>
      </c>
      <c r="AQ108" s="6">
        <v>0</v>
      </c>
      <c r="AR108" s="6">
        <v>0</v>
      </c>
      <c r="AS108" s="6">
        <v>0</v>
      </c>
      <c r="AT108" s="6">
        <v>0</v>
      </c>
      <c r="AU108" s="6">
        <f>IF(Table3[[#This Row],[ShankDiameter]]&gt;0.5,0,IF(Table3[[#This Row],[Type]]="CD",0,1))</f>
        <v>0</v>
      </c>
      <c r="AV108" s="6">
        <v>0</v>
      </c>
      <c r="AW108" s="6">
        <v>0</v>
      </c>
      <c r="AX108" s="6">
        <v>0</v>
      </c>
      <c r="AY108" s="6">
        <v>2</v>
      </c>
      <c r="AZ108" s="6">
        <v>0</v>
      </c>
      <c r="BA108" s="6">
        <v>0</v>
      </c>
      <c r="BB108" s="6">
        <v>0</v>
      </c>
      <c r="BC108" s="6">
        <v>0</v>
      </c>
      <c r="BD108" s="6">
        <v>0</v>
      </c>
      <c r="BE108" s="6">
        <v>0</v>
      </c>
      <c r="BF108" s="6">
        <v>0</v>
      </c>
      <c r="BG108" s="6">
        <v>0</v>
      </c>
      <c r="BH108" s="6">
        <v>0</v>
      </c>
      <c r="BI108" s="6">
        <f>IF(Table3[[#This Row],[Type]]="EM",IF((Table3[[#This Row],[Diameter]]/2)-Table3[[#This Row],[CornerRadius]]-0.012&gt;0,(Table3[[#This Row],[Diameter]]/2)-Table3[[#This Row],[CornerRadius]]-0.012,0),)</f>
        <v>0</v>
      </c>
      <c r="BK108" s="6" t="str">
        <f>IF(Table3[[#This Row],[ShoulderLength]]="","",IF(Table3[[#This Row],[ShoulderLength]]&lt;Table3[[#This Row],[LOC]],"FIX",""))</f>
        <v/>
      </c>
    </row>
    <row r="109" spans="1:63" x14ac:dyDescent="0.25">
      <c r="A109" s="7">
        <f>IF(Table3[[#This Row],[SoflexRule]]="",1,IF(Table3[[#This Row],[MinOHL]]="",1,IF(Table3[[#This Row],[Type]]="CT",1,IF(Table3[[#This Row],[I]]=1,0,1))))</f>
        <v>1</v>
      </c>
      <c r="B109" s="6" t="s">
        <v>149</v>
      </c>
      <c r="D109" s="6" t="s">
        <v>149</v>
      </c>
      <c r="E109" s="6">
        <v>108</v>
      </c>
      <c r="G109" s="9" t="s">
        <v>74</v>
      </c>
      <c r="H109" s="10" t="s">
        <v>150</v>
      </c>
      <c r="I109" s="11" t="s">
        <v>298</v>
      </c>
      <c r="K109" s="11" t="str">
        <f>CONCATENATE(Table3[[#This Row],[Type]]," "&amp;TEXT(Table3[[#This Row],[Diameter]],".0000")&amp;""," "&amp;Table3[[#This Row],[NumFlutes]]&amp;"FL")</f>
        <v>CD .0492 2FL</v>
      </c>
      <c r="M109" s="13">
        <v>4.9200000000000001E-2</v>
      </c>
      <c r="N109" s="13">
        <v>0.125</v>
      </c>
      <c r="O109" s="6">
        <v>4.9200000000000001E-2</v>
      </c>
      <c r="P109" s="6">
        <v>0.82499999999999996</v>
      </c>
      <c r="R109" s="14">
        <f>IF(Table3[[#This Row],[ShoulderLenEnd]]="",0,90-(DEGREES(ATAN((Q109-P109)/((N109-O109)/2)))))</f>
        <v>0</v>
      </c>
      <c r="S109" s="15">
        <v>0.8</v>
      </c>
      <c r="T109" s="6">
        <v>2</v>
      </c>
      <c r="U109" s="6">
        <v>1.5</v>
      </c>
      <c r="V109" s="6">
        <v>0.36</v>
      </c>
      <c r="Z109" s="6">
        <v>130</v>
      </c>
      <c r="AA109" s="13">
        <f t="shared" si="1"/>
        <v>1.1471168390612966E-2</v>
      </c>
      <c r="AE109" s="6" t="s">
        <v>44</v>
      </c>
      <c r="AF109" s="6" t="s">
        <v>62</v>
      </c>
      <c r="AG109" s="6" t="s">
        <v>152</v>
      </c>
      <c r="AH109" s="6" t="s">
        <v>153</v>
      </c>
      <c r="AI109" s="6">
        <v>1</v>
      </c>
      <c r="AJ109" s="6">
        <v>0</v>
      </c>
      <c r="AK109" s="6">
        <v>1</v>
      </c>
      <c r="AL109" s="6">
        <v>1</v>
      </c>
      <c r="AM109" s="6">
        <v>1</v>
      </c>
      <c r="AN109" s="6">
        <v>1</v>
      </c>
      <c r="AO109" s="6">
        <v>1</v>
      </c>
      <c r="AP109" s="6" t="s">
        <v>299</v>
      </c>
      <c r="AQ109" s="6">
        <v>0</v>
      </c>
      <c r="AR109" s="6">
        <v>0</v>
      </c>
      <c r="AS109" s="6">
        <v>0</v>
      </c>
      <c r="AT109" s="6">
        <v>0</v>
      </c>
      <c r="AU109" s="6">
        <f>IF(Table3[[#This Row],[ShankDiameter]]&gt;0.5,0,IF(Table3[[#This Row],[Type]]="CD",0,1))</f>
        <v>0</v>
      </c>
      <c r="AV109" s="6">
        <v>0</v>
      </c>
      <c r="AW109" s="6">
        <v>0</v>
      </c>
      <c r="AX109" s="6">
        <v>0</v>
      </c>
      <c r="AY109" s="6">
        <v>2</v>
      </c>
      <c r="AZ109" s="6">
        <v>0</v>
      </c>
      <c r="BA109" s="6">
        <v>0</v>
      </c>
      <c r="BB109" s="6">
        <v>0</v>
      </c>
      <c r="BC109" s="6">
        <v>0</v>
      </c>
      <c r="BD109" s="6">
        <v>0</v>
      </c>
      <c r="BE109" s="6">
        <v>0</v>
      </c>
      <c r="BF109" s="6">
        <v>0</v>
      </c>
      <c r="BG109" s="6">
        <v>0</v>
      </c>
      <c r="BH109" s="6">
        <v>0</v>
      </c>
      <c r="BI109" s="6">
        <f>IF(Table3[[#This Row],[Type]]="EM",IF((Table3[[#This Row],[Diameter]]/2)-Table3[[#This Row],[CornerRadius]]-0.012&gt;0,(Table3[[#This Row],[Diameter]]/2)-Table3[[#This Row],[CornerRadius]]-0.012,0),)</f>
        <v>0</v>
      </c>
      <c r="BK109" s="6" t="str">
        <f>IF(Table3[[#This Row],[ShoulderLength]]="","",IF(Table3[[#This Row],[ShoulderLength]]&lt;Table3[[#This Row],[LOC]],"FIX",""))</f>
        <v/>
      </c>
    </row>
    <row r="110" spans="1:63" x14ac:dyDescent="0.25">
      <c r="A110" s="7">
        <f>IF(Table3[[#This Row],[SoflexRule]]="",1,IF(Table3[[#This Row],[MinOHL]]="",1,IF(Table3[[#This Row],[Type]]="CT",1,IF(Table3[[#This Row],[I]]=1,0,1))))</f>
        <v>1</v>
      </c>
      <c r="B110" s="6" t="s">
        <v>149</v>
      </c>
      <c r="D110" s="6" t="s">
        <v>149</v>
      </c>
      <c r="E110" s="6">
        <v>109</v>
      </c>
      <c r="G110" s="9" t="s">
        <v>74</v>
      </c>
      <c r="H110" s="10" t="s">
        <v>150</v>
      </c>
      <c r="I110" s="11" t="s">
        <v>300</v>
      </c>
      <c r="K110" s="11" t="str">
        <f>CONCATENATE(Table3[[#This Row],[Type]]," "&amp;TEXT(Table3[[#This Row],[Diameter]],".0000")&amp;""," "&amp;Table3[[#This Row],[NumFlutes]]&amp;"FL")</f>
        <v>CD .0512 2FL</v>
      </c>
      <c r="M110" s="13">
        <v>5.1200000000000002E-2</v>
      </c>
      <c r="N110" s="13">
        <v>0.125</v>
      </c>
      <c r="O110" s="6">
        <v>5.1200000000000002E-2</v>
      </c>
      <c r="P110" s="6">
        <v>0.82499999999999996</v>
      </c>
      <c r="R110" s="14">
        <f>IF(Table3[[#This Row],[ShoulderLenEnd]]="",0,90-(DEGREES(ATAN((Q110-P110)/((N110-O110)/2)))))</f>
        <v>0</v>
      </c>
      <c r="S110" s="15">
        <v>0.8</v>
      </c>
      <c r="T110" s="6">
        <v>2</v>
      </c>
      <c r="U110" s="6">
        <v>1.5</v>
      </c>
      <c r="V110" s="6">
        <v>0.36</v>
      </c>
      <c r="Z110" s="6">
        <v>130</v>
      </c>
      <c r="AA110" s="13">
        <f t="shared" si="1"/>
        <v>1.1937476048767964E-2</v>
      </c>
      <c r="AE110" s="6" t="s">
        <v>44</v>
      </c>
      <c r="AF110" s="6" t="s">
        <v>62</v>
      </c>
      <c r="AG110" s="6" t="s">
        <v>152</v>
      </c>
      <c r="AH110" s="6" t="s">
        <v>153</v>
      </c>
      <c r="AI110" s="6">
        <v>1</v>
      </c>
      <c r="AJ110" s="6">
        <v>0</v>
      </c>
      <c r="AK110" s="6">
        <v>1</v>
      </c>
      <c r="AL110" s="6">
        <v>1</v>
      </c>
      <c r="AM110" s="6">
        <v>1</v>
      </c>
      <c r="AN110" s="6">
        <v>1</v>
      </c>
      <c r="AO110" s="6">
        <v>1</v>
      </c>
      <c r="AP110" s="6" t="s">
        <v>301</v>
      </c>
      <c r="AQ110" s="6">
        <v>0</v>
      </c>
      <c r="AR110" s="6">
        <v>0</v>
      </c>
      <c r="AS110" s="6">
        <v>0</v>
      </c>
      <c r="AT110" s="6">
        <v>0</v>
      </c>
      <c r="AU110" s="6">
        <f>IF(Table3[[#This Row],[ShankDiameter]]&gt;0.5,0,IF(Table3[[#This Row],[Type]]="CD",0,1))</f>
        <v>0</v>
      </c>
      <c r="AV110" s="6">
        <v>0</v>
      </c>
      <c r="AW110" s="6">
        <v>0</v>
      </c>
      <c r="AX110" s="6">
        <v>0</v>
      </c>
      <c r="AY110" s="6">
        <v>2</v>
      </c>
      <c r="AZ110" s="6">
        <v>0</v>
      </c>
      <c r="BA110" s="6">
        <v>0</v>
      </c>
      <c r="BB110" s="6">
        <v>0</v>
      </c>
      <c r="BC110" s="6">
        <v>0</v>
      </c>
      <c r="BD110" s="6">
        <v>0</v>
      </c>
      <c r="BE110" s="6">
        <v>0</v>
      </c>
      <c r="BF110" s="6">
        <v>0</v>
      </c>
      <c r="BG110" s="6">
        <v>0</v>
      </c>
      <c r="BH110" s="6">
        <v>0</v>
      </c>
      <c r="BI110" s="6">
        <f>IF(Table3[[#This Row],[Type]]="EM",IF((Table3[[#This Row],[Diameter]]/2)-Table3[[#This Row],[CornerRadius]]-0.012&gt;0,(Table3[[#This Row],[Diameter]]/2)-Table3[[#This Row],[CornerRadius]]-0.012,0),)</f>
        <v>0</v>
      </c>
      <c r="BK110" s="6" t="str">
        <f>IF(Table3[[#This Row],[ShoulderLength]]="","",IF(Table3[[#This Row],[ShoulderLength]]&lt;Table3[[#This Row],[LOC]],"FIX",""))</f>
        <v/>
      </c>
    </row>
    <row r="111" spans="1:63" x14ac:dyDescent="0.25">
      <c r="A111" s="7">
        <f>IF(Table3[[#This Row],[SoflexRule]]="",1,IF(Table3[[#This Row],[MinOHL]]="",1,IF(Table3[[#This Row],[Type]]="CT",1,IF(Table3[[#This Row],[I]]=1,0,1))))</f>
        <v>1</v>
      </c>
      <c r="B111" s="6" t="s">
        <v>149</v>
      </c>
      <c r="D111" s="6" t="s">
        <v>149</v>
      </c>
      <c r="E111" s="6">
        <v>110</v>
      </c>
      <c r="G111" s="9" t="s">
        <v>74</v>
      </c>
      <c r="H111" s="10" t="s">
        <v>150</v>
      </c>
      <c r="I111" s="11" t="s">
        <v>302</v>
      </c>
      <c r="K111" s="11" t="str">
        <f>CONCATENATE(Table3[[#This Row],[Type]]," "&amp;TEXT(Table3[[#This Row],[Diameter]],".0000")&amp;""," "&amp;Table3[[#This Row],[NumFlutes]]&amp;"FL")</f>
        <v>CD .0520 2FL</v>
      </c>
      <c r="M111" s="13">
        <v>5.1999999999999998E-2</v>
      </c>
      <c r="N111" s="13">
        <v>0.125</v>
      </c>
      <c r="O111" s="6">
        <v>5.1999999999999998E-2</v>
      </c>
      <c r="P111" s="6">
        <v>0.82499999999999996</v>
      </c>
      <c r="R111" s="14">
        <f>IF(Table3[[#This Row],[ShoulderLenEnd]]="",0,90-(DEGREES(ATAN((Q111-P111)/((N111-O111)/2)))))</f>
        <v>0</v>
      </c>
      <c r="S111" s="15">
        <v>0.8</v>
      </c>
      <c r="T111" s="6">
        <v>2</v>
      </c>
      <c r="U111" s="6">
        <v>1.5</v>
      </c>
      <c r="V111" s="6">
        <v>0.39</v>
      </c>
      <c r="Z111" s="6">
        <v>130</v>
      </c>
      <c r="AA111" s="13">
        <f t="shared" si="1"/>
        <v>1.2123999112029963E-2</v>
      </c>
      <c r="AE111" s="6" t="s">
        <v>44</v>
      </c>
      <c r="AF111" s="6" t="s">
        <v>62</v>
      </c>
      <c r="AG111" s="6" t="s">
        <v>152</v>
      </c>
      <c r="AH111" s="6" t="s">
        <v>153</v>
      </c>
      <c r="AI111" s="6">
        <v>1</v>
      </c>
      <c r="AJ111" s="6">
        <v>0</v>
      </c>
      <c r="AK111" s="6">
        <v>1</v>
      </c>
      <c r="AL111" s="6">
        <v>1</v>
      </c>
      <c r="AM111" s="6">
        <v>1</v>
      </c>
      <c r="AN111" s="6">
        <v>1</v>
      </c>
      <c r="AO111" s="6">
        <v>1</v>
      </c>
      <c r="AP111" s="6" t="s">
        <v>303</v>
      </c>
      <c r="AQ111" s="6">
        <v>0</v>
      </c>
      <c r="AR111" s="6">
        <v>0</v>
      </c>
      <c r="AS111" s="6">
        <v>0</v>
      </c>
      <c r="AT111" s="6">
        <v>0</v>
      </c>
      <c r="AU111" s="6">
        <f>IF(Table3[[#This Row],[ShankDiameter]]&gt;0.5,0,IF(Table3[[#This Row],[Type]]="CD",0,1))</f>
        <v>0</v>
      </c>
      <c r="AV111" s="6">
        <v>0</v>
      </c>
      <c r="AW111" s="6">
        <v>0</v>
      </c>
      <c r="AX111" s="6">
        <v>0</v>
      </c>
      <c r="AY111" s="6">
        <v>2</v>
      </c>
      <c r="AZ111" s="6">
        <v>0</v>
      </c>
      <c r="BA111" s="6">
        <v>0</v>
      </c>
      <c r="BB111" s="6">
        <v>0</v>
      </c>
      <c r="BC111" s="6">
        <v>0</v>
      </c>
      <c r="BD111" s="6">
        <v>0</v>
      </c>
      <c r="BE111" s="6">
        <v>0</v>
      </c>
      <c r="BF111" s="6">
        <v>0</v>
      </c>
      <c r="BG111" s="6">
        <v>0</v>
      </c>
      <c r="BH111" s="6">
        <v>0</v>
      </c>
      <c r="BI111" s="6">
        <f>IF(Table3[[#This Row],[Type]]="EM",IF((Table3[[#This Row],[Diameter]]/2)-Table3[[#This Row],[CornerRadius]]-0.012&gt;0,(Table3[[#This Row],[Diameter]]/2)-Table3[[#This Row],[CornerRadius]]-0.012,0),)</f>
        <v>0</v>
      </c>
      <c r="BK111" s="6" t="str">
        <f>IF(Table3[[#This Row],[ShoulderLength]]="","",IF(Table3[[#This Row],[ShoulderLength]]&lt;Table3[[#This Row],[LOC]],"FIX",""))</f>
        <v/>
      </c>
    </row>
    <row r="112" spans="1:63" x14ac:dyDescent="0.25">
      <c r="A112" s="7">
        <f>IF(Table3[[#This Row],[SoflexRule]]="",1,IF(Table3[[#This Row],[MinOHL]]="",1,IF(Table3[[#This Row],[Type]]="CT",1,IF(Table3[[#This Row],[I]]=1,0,1))))</f>
        <v>1</v>
      </c>
      <c r="B112" s="6" t="s">
        <v>149</v>
      </c>
      <c r="D112" s="6" t="s">
        <v>149</v>
      </c>
      <c r="E112" s="6">
        <v>111</v>
      </c>
      <c r="G112" s="9" t="s">
        <v>74</v>
      </c>
      <c r="H112" s="10" t="s">
        <v>150</v>
      </c>
      <c r="I112" s="11" t="s">
        <v>304</v>
      </c>
      <c r="K112" s="11" t="str">
        <f>CONCATENATE(Table3[[#This Row],[Type]]," "&amp;TEXT(Table3[[#This Row],[Diameter]],".0000")&amp;""," "&amp;Table3[[#This Row],[NumFlutes]]&amp;"FL")</f>
        <v>CD .0531 2FL</v>
      </c>
      <c r="M112" s="13">
        <v>5.3100000000000001E-2</v>
      </c>
      <c r="N112" s="13">
        <v>0.125</v>
      </c>
      <c r="O112" s="6">
        <v>5.3100000000000001E-2</v>
      </c>
      <c r="P112" s="6">
        <v>0.82499999999999996</v>
      </c>
      <c r="R112" s="14">
        <f>IF(Table3[[#This Row],[ShoulderLenEnd]]="",0,90-(DEGREES(ATAN((Q112-P112)/((N112-O112)/2)))))</f>
        <v>0</v>
      </c>
      <c r="S112" s="15">
        <v>0.8</v>
      </c>
      <c r="T112" s="6">
        <v>2</v>
      </c>
      <c r="U112" s="6">
        <v>1.5</v>
      </c>
      <c r="V112" s="6">
        <v>0.36</v>
      </c>
      <c r="Z112" s="6">
        <v>130</v>
      </c>
      <c r="AA112" s="13">
        <f t="shared" si="1"/>
        <v>1.2380468324015213E-2</v>
      </c>
      <c r="AE112" s="6" t="s">
        <v>44</v>
      </c>
      <c r="AF112" s="6" t="s">
        <v>62</v>
      </c>
      <c r="AG112" s="6" t="s">
        <v>152</v>
      </c>
      <c r="AH112" s="6" t="s">
        <v>153</v>
      </c>
      <c r="AI112" s="6">
        <v>1</v>
      </c>
      <c r="AJ112" s="6">
        <v>0</v>
      </c>
      <c r="AK112" s="6">
        <v>1</v>
      </c>
      <c r="AL112" s="6">
        <v>1</v>
      </c>
      <c r="AM112" s="6">
        <v>1</v>
      </c>
      <c r="AN112" s="6">
        <v>1</v>
      </c>
      <c r="AO112" s="6">
        <v>1</v>
      </c>
      <c r="AP112" s="6" t="s">
        <v>305</v>
      </c>
      <c r="AQ112" s="6">
        <v>0</v>
      </c>
      <c r="AR112" s="6">
        <v>0</v>
      </c>
      <c r="AS112" s="6">
        <v>0</v>
      </c>
      <c r="AT112" s="6">
        <v>0</v>
      </c>
      <c r="AU112" s="6">
        <f>IF(Table3[[#This Row],[ShankDiameter]]&gt;0.5,0,IF(Table3[[#This Row],[Type]]="CD",0,1))</f>
        <v>0</v>
      </c>
      <c r="AV112" s="6">
        <v>0</v>
      </c>
      <c r="AW112" s="6">
        <v>0</v>
      </c>
      <c r="AX112" s="6">
        <v>0</v>
      </c>
      <c r="AY112" s="6">
        <v>2</v>
      </c>
      <c r="AZ112" s="6">
        <v>0</v>
      </c>
      <c r="BA112" s="6">
        <v>0</v>
      </c>
      <c r="BB112" s="6">
        <v>0</v>
      </c>
      <c r="BC112" s="6">
        <v>0</v>
      </c>
      <c r="BD112" s="6">
        <v>0</v>
      </c>
      <c r="BE112" s="6">
        <v>0</v>
      </c>
      <c r="BF112" s="6">
        <v>0</v>
      </c>
      <c r="BG112" s="6">
        <v>0</v>
      </c>
      <c r="BH112" s="6">
        <v>0</v>
      </c>
      <c r="BI112" s="6">
        <f>IF(Table3[[#This Row],[Type]]="EM",IF((Table3[[#This Row],[Diameter]]/2)-Table3[[#This Row],[CornerRadius]]-0.012&gt;0,(Table3[[#This Row],[Diameter]]/2)-Table3[[#This Row],[CornerRadius]]-0.012,0),)</f>
        <v>0</v>
      </c>
      <c r="BK112" s="6" t="str">
        <f>IF(Table3[[#This Row],[ShoulderLength]]="","",IF(Table3[[#This Row],[ShoulderLength]]&lt;Table3[[#This Row],[LOC]],"FIX",""))</f>
        <v/>
      </c>
    </row>
    <row r="113" spans="1:63" x14ac:dyDescent="0.25">
      <c r="A113" s="7">
        <f>IF(Table3[[#This Row],[SoflexRule]]="",1,IF(Table3[[#This Row],[MinOHL]]="",1,IF(Table3[[#This Row],[Type]]="CT",1,IF(Table3[[#This Row],[I]]=1,0,1))))</f>
        <v>1</v>
      </c>
      <c r="B113" s="6" t="s">
        <v>149</v>
      </c>
      <c r="D113" s="6" t="s">
        <v>149</v>
      </c>
      <c r="E113" s="6">
        <v>112</v>
      </c>
      <c r="G113" s="9" t="s">
        <v>74</v>
      </c>
      <c r="H113" s="10" t="s">
        <v>150</v>
      </c>
      <c r="I113" s="11" t="s">
        <v>306</v>
      </c>
      <c r="K113" s="11" t="str">
        <f>CONCATENATE(Table3[[#This Row],[Type]]," "&amp;TEXT(Table3[[#This Row],[Diameter]],".0000")&amp;""," "&amp;Table3[[#This Row],[NumFlutes]]&amp;"FL")</f>
        <v>CD .0551 2FL</v>
      </c>
      <c r="M113" s="13">
        <v>5.5100000000000003E-2</v>
      </c>
      <c r="N113" s="13">
        <v>0.125</v>
      </c>
      <c r="O113" s="6">
        <v>5.5100000000000003E-2</v>
      </c>
      <c r="P113" s="6">
        <v>0.82499999999999996</v>
      </c>
      <c r="R113" s="14">
        <f>IF(Table3[[#This Row],[ShoulderLenEnd]]="",0,90-(DEGREES(ATAN((Q113-P113)/((N113-O113)/2)))))</f>
        <v>0</v>
      </c>
      <c r="S113" s="15">
        <v>0.8</v>
      </c>
      <c r="T113" s="6">
        <v>2</v>
      </c>
      <c r="U113" s="6">
        <v>1.5</v>
      </c>
      <c r="V113" s="6">
        <v>0.35</v>
      </c>
      <c r="Z113" s="6">
        <v>130</v>
      </c>
      <c r="AA113" s="13">
        <f t="shared" si="1"/>
        <v>1.2846775982170213E-2</v>
      </c>
      <c r="AE113" s="6" t="s">
        <v>44</v>
      </c>
      <c r="AF113" s="6" t="s">
        <v>62</v>
      </c>
      <c r="AG113" s="6" t="s">
        <v>152</v>
      </c>
      <c r="AH113" s="6" t="s">
        <v>153</v>
      </c>
      <c r="AI113" s="6">
        <v>1</v>
      </c>
      <c r="AJ113" s="6">
        <v>0</v>
      </c>
      <c r="AK113" s="6">
        <v>1</v>
      </c>
      <c r="AL113" s="6">
        <v>1</v>
      </c>
      <c r="AM113" s="6">
        <v>1</v>
      </c>
      <c r="AN113" s="6">
        <v>1</v>
      </c>
      <c r="AO113" s="6">
        <v>1</v>
      </c>
      <c r="AP113" s="6" t="s">
        <v>307</v>
      </c>
      <c r="AQ113" s="6">
        <v>0</v>
      </c>
      <c r="AR113" s="6">
        <v>0</v>
      </c>
      <c r="AS113" s="6">
        <v>0</v>
      </c>
      <c r="AT113" s="6">
        <v>0</v>
      </c>
      <c r="AU113" s="6">
        <f>IF(Table3[[#This Row],[ShankDiameter]]&gt;0.5,0,IF(Table3[[#This Row],[Type]]="CD",0,1))</f>
        <v>0</v>
      </c>
      <c r="AV113" s="6">
        <v>0</v>
      </c>
      <c r="AW113" s="6">
        <v>0</v>
      </c>
      <c r="AX113" s="6">
        <v>0</v>
      </c>
      <c r="AY113" s="6">
        <v>2</v>
      </c>
      <c r="AZ113" s="6">
        <v>0</v>
      </c>
      <c r="BA113" s="6">
        <v>0</v>
      </c>
      <c r="BB113" s="6">
        <v>0</v>
      </c>
      <c r="BC113" s="6">
        <v>0</v>
      </c>
      <c r="BD113" s="6">
        <v>0</v>
      </c>
      <c r="BE113" s="6">
        <v>0</v>
      </c>
      <c r="BF113" s="6">
        <v>0</v>
      </c>
      <c r="BG113" s="6">
        <v>0</v>
      </c>
      <c r="BH113" s="6">
        <v>0</v>
      </c>
      <c r="BI113" s="6">
        <f>IF(Table3[[#This Row],[Type]]="EM",IF((Table3[[#This Row],[Diameter]]/2)-Table3[[#This Row],[CornerRadius]]-0.012&gt;0,(Table3[[#This Row],[Diameter]]/2)-Table3[[#This Row],[CornerRadius]]-0.012,0),)</f>
        <v>0</v>
      </c>
      <c r="BK113" s="6" t="str">
        <f>IF(Table3[[#This Row],[ShoulderLength]]="","",IF(Table3[[#This Row],[ShoulderLength]]&lt;Table3[[#This Row],[LOC]],"FIX",""))</f>
        <v/>
      </c>
    </row>
    <row r="114" spans="1:63" x14ac:dyDescent="0.25">
      <c r="A114" s="7">
        <f>IF(Table3[[#This Row],[SoflexRule]]="",1,IF(Table3[[#This Row],[MinOHL]]="",1,IF(Table3[[#This Row],[Type]]="CT",1,IF(Table3[[#This Row],[I]]=1,0,1))))</f>
        <v>1</v>
      </c>
      <c r="B114" s="6" t="s">
        <v>149</v>
      </c>
      <c r="D114" s="6" t="s">
        <v>149</v>
      </c>
      <c r="E114" s="6">
        <v>113</v>
      </c>
      <c r="G114" s="9" t="s">
        <v>74</v>
      </c>
      <c r="H114" s="10" t="s">
        <v>150</v>
      </c>
      <c r="I114" s="11" t="s">
        <v>308</v>
      </c>
      <c r="K114" s="11" t="str">
        <f>CONCATENATE(Table3[[#This Row],[Type]]," "&amp;TEXT(Table3[[#This Row],[Diameter]],".0000")&amp;""," "&amp;Table3[[#This Row],[NumFlutes]]&amp;"FL")</f>
        <v>CD .0571 2FL</v>
      </c>
      <c r="M114" s="13">
        <v>5.7099999999999998E-2</v>
      </c>
      <c r="N114" s="13">
        <v>0.125</v>
      </c>
      <c r="O114" s="6">
        <v>5.7099999999999998E-2</v>
      </c>
      <c r="P114" s="6">
        <v>0.82499999999999996</v>
      </c>
      <c r="R114" s="14">
        <f>IF(Table3[[#This Row],[ShoulderLenEnd]]="",0,90-(DEGREES(ATAN((Q114-P114)/((N114-O114)/2)))))</f>
        <v>0</v>
      </c>
      <c r="S114" s="15">
        <v>0.8</v>
      </c>
      <c r="T114" s="6">
        <v>2</v>
      </c>
      <c r="U114" s="6">
        <v>1.5</v>
      </c>
      <c r="V114" s="6">
        <v>0.35</v>
      </c>
      <c r="Z114" s="6">
        <v>130</v>
      </c>
      <c r="AA114" s="13">
        <f t="shared" si="1"/>
        <v>1.3313083640325209E-2</v>
      </c>
      <c r="AE114" s="6" t="s">
        <v>44</v>
      </c>
      <c r="AF114" s="6" t="s">
        <v>62</v>
      </c>
      <c r="AG114" s="6" t="s">
        <v>152</v>
      </c>
      <c r="AH114" s="6" t="s">
        <v>153</v>
      </c>
      <c r="AI114" s="6">
        <v>1</v>
      </c>
      <c r="AJ114" s="6">
        <v>0</v>
      </c>
      <c r="AK114" s="6">
        <v>1</v>
      </c>
      <c r="AL114" s="6">
        <v>1</v>
      </c>
      <c r="AM114" s="6">
        <v>1</v>
      </c>
      <c r="AN114" s="6">
        <v>1</v>
      </c>
      <c r="AO114" s="6">
        <v>1</v>
      </c>
      <c r="AP114" s="6" t="s">
        <v>309</v>
      </c>
      <c r="AQ114" s="6">
        <v>0</v>
      </c>
      <c r="AR114" s="6">
        <v>0</v>
      </c>
      <c r="AS114" s="6">
        <v>0</v>
      </c>
      <c r="AT114" s="6">
        <v>0</v>
      </c>
      <c r="AU114" s="6">
        <f>IF(Table3[[#This Row],[ShankDiameter]]&gt;0.5,0,IF(Table3[[#This Row],[Type]]="CD",0,1))</f>
        <v>0</v>
      </c>
      <c r="AV114" s="6">
        <v>0</v>
      </c>
      <c r="AW114" s="6">
        <v>0</v>
      </c>
      <c r="AX114" s="6">
        <v>0</v>
      </c>
      <c r="AY114" s="6">
        <v>2</v>
      </c>
      <c r="AZ114" s="6">
        <v>0</v>
      </c>
      <c r="BA114" s="6">
        <v>0</v>
      </c>
      <c r="BB114" s="6">
        <v>0</v>
      </c>
      <c r="BC114" s="6">
        <v>0</v>
      </c>
      <c r="BD114" s="6">
        <v>0</v>
      </c>
      <c r="BE114" s="6">
        <v>0</v>
      </c>
      <c r="BF114" s="6">
        <v>0</v>
      </c>
      <c r="BG114" s="6">
        <v>0</v>
      </c>
      <c r="BH114" s="6">
        <v>0</v>
      </c>
      <c r="BI114" s="6">
        <f>IF(Table3[[#This Row],[Type]]="EM",IF((Table3[[#This Row],[Diameter]]/2)-Table3[[#This Row],[CornerRadius]]-0.012&gt;0,(Table3[[#This Row],[Diameter]]/2)-Table3[[#This Row],[CornerRadius]]-0.012,0),)</f>
        <v>0</v>
      </c>
      <c r="BK114" s="6" t="str">
        <f>IF(Table3[[#This Row],[ShoulderLength]]="","",IF(Table3[[#This Row],[ShoulderLength]]&lt;Table3[[#This Row],[LOC]],"FIX",""))</f>
        <v/>
      </c>
    </row>
    <row r="115" spans="1:63" x14ac:dyDescent="0.25">
      <c r="A115" s="7">
        <f>IF(Table3[[#This Row],[SoflexRule]]="",1,IF(Table3[[#This Row],[MinOHL]]="",1,IF(Table3[[#This Row],[Type]]="CT",1,IF(Table3[[#This Row],[I]]=1,0,1))))</f>
        <v>1</v>
      </c>
      <c r="B115" s="6" t="s">
        <v>149</v>
      </c>
      <c r="D115" s="6" t="s">
        <v>149</v>
      </c>
      <c r="E115" s="6">
        <v>114</v>
      </c>
      <c r="G115" s="9" t="s">
        <v>74</v>
      </c>
      <c r="H115" s="10" t="s">
        <v>150</v>
      </c>
      <c r="I115" s="11" t="s">
        <v>310</v>
      </c>
      <c r="K115" s="11" t="str">
        <f>CONCATENATE(Table3[[#This Row],[Type]]," "&amp;TEXT(Table3[[#This Row],[Diameter]],".0000")&amp;""," "&amp;Table3[[#This Row],[NumFlutes]]&amp;"FL")</f>
        <v>CD .0595 2FL</v>
      </c>
      <c r="M115" s="13">
        <v>5.9499999999999997E-2</v>
      </c>
      <c r="N115" s="13">
        <v>0.125</v>
      </c>
      <c r="O115" s="6">
        <v>5.9499999999999997E-2</v>
      </c>
      <c r="P115" s="6">
        <v>0.82499999999999996</v>
      </c>
      <c r="R115" s="14">
        <f>IF(Table3[[#This Row],[ShoulderLenEnd]]="",0,90-(DEGREES(ATAN((Q115-P115)/((N115-O115)/2)))))</f>
        <v>0</v>
      </c>
      <c r="S115" s="15">
        <v>0.8</v>
      </c>
      <c r="T115" s="6">
        <v>2</v>
      </c>
      <c r="U115" s="6">
        <v>1.5</v>
      </c>
      <c r="V115" s="6">
        <v>0.35</v>
      </c>
      <c r="Z115" s="6">
        <v>130</v>
      </c>
      <c r="AA115" s="13">
        <f t="shared" si="1"/>
        <v>1.3872652830111208E-2</v>
      </c>
      <c r="AE115" s="6" t="s">
        <v>44</v>
      </c>
      <c r="AF115" s="6" t="s">
        <v>62</v>
      </c>
      <c r="AG115" s="6" t="s">
        <v>152</v>
      </c>
      <c r="AH115" s="6" t="s">
        <v>153</v>
      </c>
      <c r="AI115" s="6">
        <v>1</v>
      </c>
      <c r="AJ115" s="6">
        <v>0</v>
      </c>
      <c r="AK115" s="6">
        <v>1</v>
      </c>
      <c r="AL115" s="6">
        <v>1</v>
      </c>
      <c r="AM115" s="6">
        <v>1</v>
      </c>
      <c r="AN115" s="6">
        <v>1</v>
      </c>
      <c r="AO115" s="6">
        <v>1</v>
      </c>
      <c r="AP115" s="6" t="s">
        <v>311</v>
      </c>
      <c r="AQ115" s="6">
        <v>0</v>
      </c>
      <c r="AR115" s="6">
        <v>0</v>
      </c>
      <c r="AS115" s="6">
        <v>0</v>
      </c>
      <c r="AT115" s="6">
        <v>0</v>
      </c>
      <c r="AU115" s="6">
        <f>IF(Table3[[#This Row],[ShankDiameter]]&gt;0.5,0,IF(Table3[[#This Row],[Type]]="CD",0,1))</f>
        <v>0</v>
      </c>
      <c r="AV115" s="6">
        <v>0</v>
      </c>
      <c r="AW115" s="6">
        <v>0</v>
      </c>
      <c r="AX115" s="6">
        <v>0</v>
      </c>
      <c r="AY115" s="6">
        <v>2</v>
      </c>
      <c r="AZ115" s="6">
        <v>0</v>
      </c>
      <c r="BA115" s="6">
        <v>0</v>
      </c>
      <c r="BB115" s="6">
        <v>0</v>
      </c>
      <c r="BC115" s="6">
        <v>0</v>
      </c>
      <c r="BD115" s="6">
        <v>0</v>
      </c>
      <c r="BE115" s="6">
        <v>0</v>
      </c>
      <c r="BF115" s="6">
        <v>0</v>
      </c>
      <c r="BG115" s="6">
        <v>0</v>
      </c>
      <c r="BH115" s="6">
        <v>0</v>
      </c>
      <c r="BI115" s="6">
        <f>IF(Table3[[#This Row],[Type]]="EM",IF((Table3[[#This Row],[Diameter]]/2)-Table3[[#This Row],[CornerRadius]]-0.012&gt;0,(Table3[[#This Row],[Diameter]]/2)-Table3[[#This Row],[CornerRadius]]-0.012,0),)</f>
        <v>0</v>
      </c>
      <c r="BK115" s="6" t="str">
        <f>IF(Table3[[#This Row],[ShoulderLength]]="","",IF(Table3[[#This Row],[ShoulderLength]]&lt;Table3[[#This Row],[LOC]],"FIX",""))</f>
        <v/>
      </c>
    </row>
    <row r="116" spans="1:63" x14ac:dyDescent="0.25">
      <c r="A116" s="7">
        <f>IF(Table3[[#This Row],[SoflexRule]]="",1,IF(Table3[[#This Row],[MinOHL]]="",1,IF(Table3[[#This Row],[Type]]="CT",1,IF(Table3[[#This Row],[I]]=1,0,1))))</f>
        <v>1</v>
      </c>
      <c r="B116" s="6" t="s">
        <v>149</v>
      </c>
      <c r="D116" s="6" t="s">
        <v>149</v>
      </c>
      <c r="E116" s="6">
        <v>115</v>
      </c>
      <c r="G116" s="9" t="s">
        <v>74</v>
      </c>
      <c r="H116" s="10" t="s">
        <v>150</v>
      </c>
      <c r="I116" s="11" t="s">
        <v>312</v>
      </c>
      <c r="K116" s="11" t="str">
        <f>CONCATENATE(Table3[[#This Row],[Type]]," "&amp;TEXT(Table3[[#This Row],[Diameter]],".0000")&amp;""," "&amp;Table3[[#This Row],[NumFlutes]]&amp;"FL")</f>
        <v>CD .0610 2FL</v>
      </c>
      <c r="M116" s="13">
        <v>6.0999999999999999E-2</v>
      </c>
      <c r="N116" s="13">
        <v>0.125</v>
      </c>
      <c r="O116" s="6">
        <v>6.0999999999999999E-2</v>
      </c>
      <c r="P116" s="6">
        <v>0.82499999999999996</v>
      </c>
      <c r="R116" s="14">
        <f>IF(Table3[[#This Row],[ShoulderLenEnd]]="",0,90-(DEGREES(ATAN((Q116-P116)/((N116-O116)/2)))))</f>
        <v>0</v>
      </c>
      <c r="S116" s="15">
        <v>0.8</v>
      </c>
      <c r="T116" s="6">
        <v>2</v>
      </c>
      <c r="U116" s="6">
        <v>1.5</v>
      </c>
      <c r="V116" s="6">
        <v>0.36</v>
      </c>
      <c r="Z116" s="6">
        <v>130</v>
      </c>
      <c r="AA116" s="13">
        <f t="shared" si="1"/>
        <v>1.4222383573727456E-2</v>
      </c>
      <c r="AE116" s="6" t="s">
        <v>44</v>
      </c>
      <c r="AF116" s="6" t="s">
        <v>62</v>
      </c>
      <c r="AG116" s="6" t="s">
        <v>152</v>
      </c>
      <c r="AH116" s="6" t="s">
        <v>153</v>
      </c>
      <c r="AI116" s="6">
        <v>1</v>
      </c>
      <c r="AJ116" s="6">
        <v>0</v>
      </c>
      <c r="AK116" s="6">
        <v>1</v>
      </c>
      <c r="AL116" s="6">
        <v>1</v>
      </c>
      <c r="AM116" s="6">
        <v>1</v>
      </c>
      <c r="AN116" s="6">
        <v>1</v>
      </c>
      <c r="AO116" s="6">
        <v>1</v>
      </c>
      <c r="AP116" s="6" t="s">
        <v>313</v>
      </c>
      <c r="AQ116" s="6">
        <v>0</v>
      </c>
      <c r="AR116" s="6">
        <v>0</v>
      </c>
      <c r="AS116" s="6">
        <v>0</v>
      </c>
      <c r="AT116" s="6">
        <v>0</v>
      </c>
      <c r="AU116" s="6">
        <f>IF(Table3[[#This Row],[ShankDiameter]]&gt;0.5,0,IF(Table3[[#This Row],[Type]]="CD",0,1))</f>
        <v>0</v>
      </c>
      <c r="AV116" s="6">
        <v>0</v>
      </c>
      <c r="AW116" s="6">
        <v>0</v>
      </c>
      <c r="AX116" s="6">
        <v>0</v>
      </c>
      <c r="AY116" s="6">
        <v>2</v>
      </c>
      <c r="AZ116" s="6">
        <v>0</v>
      </c>
      <c r="BA116" s="6">
        <v>0</v>
      </c>
      <c r="BB116" s="6">
        <v>0</v>
      </c>
      <c r="BC116" s="6">
        <v>0</v>
      </c>
      <c r="BD116" s="6">
        <v>0</v>
      </c>
      <c r="BE116" s="6">
        <v>0</v>
      </c>
      <c r="BF116" s="6">
        <v>0</v>
      </c>
      <c r="BG116" s="6">
        <v>0</v>
      </c>
      <c r="BH116" s="6">
        <v>0</v>
      </c>
      <c r="BI116" s="6">
        <f>IF(Table3[[#This Row],[Type]]="EM",IF((Table3[[#This Row],[Diameter]]/2)-Table3[[#This Row],[CornerRadius]]-0.012&gt;0,(Table3[[#This Row],[Diameter]]/2)-Table3[[#This Row],[CornerRadius]]-0.012,0),)</f>
        <v>0</v>
      </c>
      <c r="BK116" s="6" t="str">
        <f>IF(Table3[[#This Row],[ShoulderLength]]="","",IF(Table3[[#This Row],[ShoulderLength]]&lt;Table3[[#This Row],[LOC]],"FIX",""))</f>
        <v/>
      </c>
    </row>
    <row r="117" spans="1:63" x14ac:dyDescent="0.25">
      <c r="A117" s="7">
        <f>IF(Table3[[#This Row],[SoflexRule]]="",1,IF(Table3[[#This Row],[MinOHL]]="",1,IF(Table3[[#This Row],[Type]]="CT",1,IF(Table3[[#This Row],[I]]=1,0,1))))</f>
        <v>1</v>
      </c>
      <c r="B117" s="6" t="s">
        <v>149</v>
      </c>
      <c r="D117" s="6" t="s">
        <v>149</v>
      </c>
      <c r="E117" s="6">
        <v>116</v>
      </c>
      <c r="G117" s="9" t="s">
        <v>74</v>
      </c>
      <c r="H117" s="10" t="s">
        <v>150</v>
      </c>
      <c r="I117" s="11" t="s">
        <v>314</v>
      </c>
      <c r="K117" s="11" t="str">
        <f>CONCATENATE(Table3[[#This Row],[Type]]," "&amp;TEXT(Table3[[#This Row],[Diameter]],".0000")&amp;""," "&amp;Table3[[#This Row],[NumFlutes]]&amp;"FL")</f>
        <v>CD .0625 2FL</v>
      </c>
      <c r="M117" s="13">
        <v>6.25E-2</v>
      </c>
      <c r="N117" s="13">
        <v>0.125</v>
      </c>
      <c r="O117" s="6">
        <v>6.25E-2</v>
      </c>
      <c r="P117" s="6">
        <v>0.82499999999999996</v>
      </c>
      <c r="R117" s="14">
        <f>IF(Table3[[#This Row],[ShoulderLenEnd]]="",0,90-(DEGREES(ATAN((Q117-P117)/((N117-O117)/2)))))</f>
        <v>0</v>
      </c>
      <c r="S117" s="15">
        <v>0.8</v>
      </c>
      <c r="T117" s="6">
        <v>2</v>
      </c>
      <c r="U117" s="6">
        <v>1.5</v>
      </c>
      <c r="V117" s="6">
        <v>0.36</v>
      </c>
      <c r="Z117" s="6">
        <v>130</v>
      </c>
      <c r="AA117" s="13">
        <f t="shared" si="1"/>
        <v>1.4572114317343706E-2</v>
      </c>
      <c r="AE117" s="6" t="s">
        <v>44</v>
      </c>
      <c r="AF117" s="6" t="s">
        <v>62</v>
      </c>
      <c r="AG117" s="6" t="s">
        <v>152</v>
      </c>
      <c r="AH117" s="6" t="s">
        <v>153</v>
      </c>
      <c r="AI117" s="6">
        <v>1</v>
      </c>
      <c r="AJ117" s="6">
        <v>0</v>
      </c>
      <c r="AK117" s="6">
        <v>1</v>
      </c>
      <c r="AL117" s="6">
        <v>1</v>
      </c>
      <c r="AM117" s="6">
        <v>1</v>
      </c>
      <c r="AN117" s="6">
        <v>1</v>
      </c>
      <c r="AO117" s="6">
        <v>1</v>
      </c>
      <c r="AP117" s="6" t="s">
        <v>315</v>
      </c>
      <c r="AQ117" s="6">
        <v>0</v>
      </c>
      <c r="AR117" s="6">
        <v>0</v>
      </c>
      <c r="AS117" s="6">
        <v>0</v>
      </c>
      <c r="AT117" s="6">
        <v>0</v>
      </c>
      <c r="AU117" s="6">
        <f>IF(Table3[[#This Row],[ShankDiameter]]&gt;0.5,0,IF(Table3[[#This Row],[Type]]="CD",0,1))</f>
        <v>0</v>
      </c>
      <c r="AV117" s="6">
        <v>0</v>
      </c>
      <c r="AW117" s="6">
        <v>0</v>
      </c>
      <c r="AX117" s="6">
        <v>0</v>
      </c>
      <c r="AY117" s="6">
        <v>2</v>
      </c>
      <c r="AZ117" s="6">
        <v>0</v>
      </c>
      <c r="BA117" s="6">
        <v>0</v>
      </c>
      <c r="BB117" s="6">
        <v>0</v>
      </c>
      <c r="BC117" s="6">
        <v>0</v>
      </c>
      <c r="BD117" s="6">
        <v>0</v>
      </c>
      <c r="BE117" s="6">
        <v>0</v>
      </c>
      <c r="BF117" s="6">
        <v>0</v>
      </c>
      <c r="BG117" s="6">
        <v>0</v>
      </c>
      <c r="BH117" s="6">
        <v>0</v>
      </c>
      <c r="BI117" s="6">
        <f>IF(Table3[[#This Row],[Type]]="EM",IF((Table3[[#This Row],[Diameter]]/2)-Table3[[#This Row],[CornerRadius]]-0.012&gt;0,(Table3[[#This Row],[Diameter]]/2)-Table3[[#This Row],[CornerRadius]]-0.012,0),)</f>
        <v>0</v>
      </c>
      <c r="BK117" s="6" t="str">
        <f>IF(Table3[[#This Row],[ShoulderLength]]="","",IF(Table3[[#This Row],[ShoulderLength]]&lt;Table3[[#This Row],[LOC]],"FIX",""))</f>
        <v/>
      </c>
    </row>
    <row r="118" spans="1:63" x14ac:dyDescent="0.25">
      <c r="A118" s="7">
        <f>IF(Table3[[#This Row],[SoflexRule]]="",1,IF(Table3[[#This Row],[MinOHL]]="",1,IF(Table3[[#This Row],[Type]]="CT",1,IF(Table3[[#This Row],[I]]=1,0,1))))</f>
        <v>1</v>
      </c>
      <c r="B118" s="6" t="s">
        <v>149</v>
      </c>
      <c r="D118" s="6" t="s">
        <v>149</v>
      </c>
      <c r="E118" s="6">
        <v>117</v>
      </c>
      <c r="G118" s="9" t="s">
        <v>74</v>
      </c>
      <c r="H118" s="10" t="s">
        <v>150</v>
      </c>
      <c r="I118" s="11" t="s">
        <v>316</v>
      </c>
      <c r="K118" s="11" t="str">
        <f>CONCATENATE(Table3[[#This Row],[Type]]," "&amp;TEXT(Table3[[#This Row],[Diameter]],".0000")&amp;""," "&amp;Table3[[#This Row],[NumFlutes]]&amp;"FL")</f>
        <v>CD .0635 2FL</v>
      </c>
      <c r="M118" s="13">
        <v>6.3500000000000001E-2</v>
      </c>
      <c r="N118" s="13">
        <v>0.125</v>
      </c>
      <c r="O118" s="6">
        <v>6.3500000000000001E-2</v>
      </c>
      <c r="P118" s="6">
        <v>0.82499999999999996</v>
      </c>
      <c r="R118" s="14">
        <f>IF(Table3[[#This Row],[ShoulderLenEnd]]="",0,90-(DEGREES(ATAN((Q118-P118)/((N118-O118)/2)))))</f>
        <v>0</v>
      </c>
      <c r="S118" s="15">
        <v>0.8</v>
      </c>
      <c r="T118" s="6">
        <v>2</v>
      </c>
      <c r="U118" s="6">
        <v>1.5</v>
      </c>
      <c r="V118" s="6">
        <v>0.36</v>
      </c>
      <c r="Z118" s="6">
        <v>150</v>
      </c>
      <c r="AA118" s="13">
        <f t="shared" si="1"/>
        <v>8.5073868596881458E-3</v>
      </c>
      <c r="AE118" s="6" t="s">
        <v>44</v>
      </c>
      <c r="AF118" s="6" t="s">
        <v>62</v>
      </c>
      <c r="AG118" s="6" t="s">
        <v>152</v>
      </c>
      <c r="AH118" s="6" t="s">
        <v>153</v>
      </c>
      <c r="AI118" s="6">
        <v>1</v>
      </c>
      <c r="AJ118" s="6">
        <v>0</v>
      </c>
      <c r="AK118" s="6">
        <v>1</v>
      </c>
      <c r="AL118" s="6">
        <v>1</v>
      </c>
      <c r="AM118" s="6">
        <v>1</v>
      </c>
      <c r="AN118" s="6">
        <v>1</v>
      </c>
      <c r="AO118" s="6">
        <v>1</v>
      </c>
      <c r="AP118" s="6" t="s">
        <v>317</v>
      </c>
      <c r="AQ118" s="6">
        <v>0</v>
      </c>
      <c r="AR118" s="6">
        <v>0</v>
      </c>
      <c r="AS118" s="6">
        <v>0</v>
      </c>
      <c r="AT118" s="6">
        <v>0</v>
      </c>
      <c r="AU118" s="6">
        <f>IF(Table3[[#This Row],[ShankDiameter]]&gt;0.5,0,IF(Table3[[#This Row],[Type]]="CD",0,1))</f>
        <v>0</v>
      </c>
      <c r="AV118" s="6">
        <v>0</v>
      </c>
      <c r="AW118" s="6">
        <v>0</v>
      </c>
      <c r="AX118" s="6">
        <v>0</v>
      </c>
      <c r="AY118" s="6">
        <v>2</v>
      </c>
      <c r="AZ118" s="6">
        <v>0</v>
      </c>
      <c r="BA118" s="6">
        <v>0</v>
      </c>
      <c r="BB118" s="6">
        <v>0</v>
      </c>
      <c r="BC118" s="6">
        <v>0</v>
      </c>
      <c r="BD118" s="6">
        <v>0</v>
      </c>
      <c r="BE118" s="6">
        <v>0</v>
      </c>
      <c r="BF118" s="6">
        <v>0</v>
      </c>
      <c r="BG118" s="6">
        <v>0</v>
      </c>
      <c r="BH118" s="6">
        <v>0</v>
      </c>
      <c r="BI118" s="6">
        <f>IF(Table3[[#This Row],[Type]]="EM",IF((Table3[[#This Row],[Diameter]]/2)-Table3[[#This Row],[CornerRadius]]-0.012&gt;0,(Table3[[#This Row],[Diameter]]/2)-Table3[[#This Row],[CornerRadius]]-0.012,0),)</f>
        <v>0</v>
      </c>
      <c r="BK118" s="6" t="str">
        <f>IF(Table3[[#This Row],[ShoulderLength]]="","",IF(Table3[[#This Row],[ShoulderLength]]&lt;Table3[[#This Row],[LOC]],"FIX",""))</f>
        <v/>
      </c>
    </row>
    <row r="119" spans="1:63" x14ac:dyDescent="0.25">
      <c r="A119" s="7">
        <f>IF(Table3[[#This Row],[SoflexRule]]="",1,IF(Table3[[#This Row],[MinOHL]]="",1,IF(Table3[[#This Row],[Type]]="CT",1,IF(Table3[[#This Row],[I]]=1,0,1))))</f>
        <v>1</v>
      </c>
      <c r="B119" s="6" t="s">
        <v>149</v>
      </c>
      <c r="D119" s="6" t="s">
        <v>149</v>
      </c>
      <c r="E119" s="6">
        <v>118</v>
      </c>
      <c r="G119" s="9" t="s">
        <v>74</v>
      </c>
      <c r="H119" s="10" t="s">
        <v>150</v>
      </c>
      <c r="I119" s="11" t="s">
        <v>318</v>
      </c>
      <c r="K119" s="11" t="str">
        <f>CONCATENATE(Table3[[#This Row],[Type]]," "&amp;TEXT(Table3[[#This Row],[Diameter]],".0000")&amp;""," "&amp;Table3[[#This Row],[NumFlutes]]&amp;"FL")</f>
        <v>CD .0650 2FL</v>
      </c>
      <c r="M119" s="13">
        <v>6.5000000000000002E-2</v>
      </c>
      <c r="N119" s="13">
        <v>0.125</v>
      </c>
      <c r="O119" s="6">
        <v>6.5000000000000002E-2</v>
      </c>
      <c r="P119" s="6">
        <v>0.82499999999999996</v>
      </c>
      <c r="R119" s="14">
        <f>IF(Table3[[#This Row],[ShoulderLenEnd]]="",0,90-(DEGREES(ATAN((Q119-P119)/((N119-O119)/2)))))</f>
        <v>0</v>
      </c>
      <c r="S119" s="15">
        <v>0.8</v>
      </c>
      <c r="T119" s="6">
        <v>2</v>
      </c>
      <c r="U119" s="6">
        <v>1.5</v>
      </c>
      <c r="V119" s="6">
        <v>0.35</v>
      </c>
      <c r="Z119" s="6">
        <v>150</v>
      </c>
      <c r="AA119" s="13">
        <f t="shared" si="1"/>
        <v>8.7083487540114881E-3</v>
      </c>
      <c r="AE119" s="6" t="s">
        <v>44</v>
      </c>
      <c r="AF119" s="6" t="s">
        <v>62</v>
      </c>
      <c r="AG119" s="6" t="s">
        <v>152</v>
      </c>
      <c r="AH119" s="6" t="s">
        <v>153</v>
      </c>
      <c r="AI119" s="6">
        <v>1</v>
      </c>
      <c r="AJ119" s="6">
        <v>0</v>
      </c>
      <c r="AK119" s="6">
        <v>1</v>
      </c>
      <c r="AL119" s="6">
        <v>1</v>
      </c>
      <c r="AM119" s="6">
        <v>1</v>
      </c>
      <c r="AN119" s="6">
        <v>1</v>
      </c>
      <c r="AO119" s="6">
        <v>1</v>
      </c>
      <c r="AP119" s="6" t="s">
        <v>319</v>
      </c>
      <c r="AQ119" s="6">
        <v>0</v>
      </c>
      <c r="AR119" s="6">
        <v>0</v>
      </c>
      <c r="AS119" s="6">
        <v>0</v>
      </c>
      <c r="AT119" s="6">
        <v>0</v>
      </c>
      <c r="AU119" s="6">
        <f>IF(Table3[[#This Row],[ShankDiameter]]&gt;0.5,0,IF(Table3[[#This Row],[Type]]="CD",0,1))</f>
        <v>0</v>
      </c>
      <c r="AV119" s="6">
        <v>0</v>
      </c>
      <c r="AW119" s="6">
        <v>0</v>
      </c>
      <c r="AX119" s="6">
        <v>0</v>
      </c>
      <c r="AY119" s="6">
        <v>2</v>
      </c>
      <c r="AZ119" s="6">
        <v>0</v>
      </c>
      <c r="BA119" s="6">
        <v>0</v>
      </c>
      <c r="BB119" s="6">
        <v>0</v>
      </c>
      <c r="BC119" s="6">
        <v>0</v>
      </c>
      <c r="BD119" s="6">
        <v>0</v>
      </c>
      <c r="BE119" s="6">
        <v>0</v>
      </c>
      <c r="BF119" s="6">
        <v>0</v>
      </c>
      <c r="BG119" s="6">
        <v>0</v>
      </c>
      <c r="BH119" s="6">
        <v>0</v>
      </c>
      <c r="BI119" s="6">
        <f>IF(Table3[[#This Row],[Type]]="EM",IF((Table3[[#This Row],[Diameter]]/2)-Table3[[#This Row],[CornerRadius]]-0.012&gt;0,(Table3[[#This Row],[Diameter]]/2)-Table3[[#This Row],[CornerRadius]]-0.012,0),)</f>
        <v>0</v>
      </c>
      <c r="BK119" s="6" t="str">
        <f>IF(Table3[[#This Row],[ShoulderLength]]="","",IF(Table3[[#This Row],[ShoulderLength]]&lt;Table3[[#This Row],[LOC]],"FIX",""))</f>
        <v/>
      </c>
    </row>
    <row r="120" spans="1:63" x14ac:dyDescent="0.25">
      <c r="A120" s="7">
        <f>IF(Table3[[#This Row],[SoflexRule]]="",1,IF(Table3[[#This Row],[MinOHL]]="",1,IF(Table3[[#This Row],[Type]]="CT",1,IF(Table3[[#This Row],[I]]=1,0,1))))</f>
        <v>1</v>
      </c>
      <c r="B120" s="6" t="s">
        <v>149</v>
      </c>
      <c r="D120" s="6" t="s">
        <v>149</v>
      </c>
      <c r="E120" s="6">
        <v>119</v>
      </c>
      <c r="G120" s="9" t="s">
        <v>74</v>
      </c>
      <c r="H120" s="10" t="s">
        <v>150</v>
      </c>
      <c r="I120" s="11" t="s">
        <v>320</v>
      </c>
      <c r="K120" s="11" t="str">
        <f>CONCATENATE(Table3[[#This Row],[Type]]," "&amp;TEXT(Table3[[#This Row],[Diameter]],".0000")&amp;""," "&amp;Table3[[#This Row],[NumFlutes]]&amp;"FL")</f>
        <v>CD .0670 2FL</v>
      </c>
      <c r="M120" s="13">
        <v>6.7000000000000004E-2</v>
      </c>
      <c r="N120" s="13">
        <v>0.125</v>
      </c>
      <c r="O120" s="6">
        <v>6.7000000000000004E-2</v>
      </c>
      <c r="P120" s="6">
        <v>0.82499999999999996</v>
      </c>
      <c r="R120" s="14">
        <f>IF(Table3[[#This Row],[ShoulderLenEnd]]="",0,90-(DEGREES(ATAN((Q120-P120)/((N120-O120)/2)))))</f>
        <v>0</v>
      </c>
      <c r="S120" s="15">
        <v>0.8</v>
      </c>
      <c r="T120" s="6">
        <v>2</v>
      </c>
      <c r="U120" s="6">
        <v>1.5</v>
      </c>
      <c r="V120" s="6">
        <v>0.34</v>
      </c>
      <c r="Z120" s="6">
        <v>150</v>
      </c>
      <c r="AA120" s="13">
        <f t="shared" si="1"/>
        <v>8.9762979464426112E-3</v>
      </c>
      <c r="AE120" s="6" t="s">
        <v>44</v>
      </c>
      <c r="AF120" s="6" t="s">
        <v>62</v>
      </c>
      <c r="AG120" s="6" t="s">
        <v>152</v>
      </c>
      <c r="AH120" s="6" t="s">
        <v>153</v>
      </c>
      <c r="AI120" s="6">
        <v>1</v>
      </c>
      <c r="AJ120" s="6">
        <v>0</v>
      </c>
      <c r="AK120" s="6">
        <v>1</v>
      </c>
      <c r="AL120" s="6">
        <v>1</v>
      </c>
      <c r="AM120" s="6">
        <v>1</v>
      </c>
      <c r="AN120" s="6">
        <v>1</v>
      </c>
      <c r="AO120" s="6">
        <v>1</v>
      </c>
      <c r="AP120" s="6" t="s">
        <v>321</v>
      </c>
      <c r="AQ120" s="6">
        <v>0</v>
      </c>
      <c r="AR120" s="6">
        <v>0</v>
      </c>
      <c r="AS120" s="6">
        <v>0</v>
      </c>
      <c r="AT120" s="6">
        <v>0</v>
      </c>
      <c r="AU120" s="6">
        <f>IF(Table3[[#This Row],[ShankDiameter]]&gt;0.5,0,IF(Table3[[#This Row],[Type]]="CD",0,1))</f>
        <v>0</v>
      </c>
      <c r="AV120" s="6">
        <v>0</v>
      </c>
      <c r="AW120" s="6">
        <v>0</v>
      </c>
      <c r="AX120" s="6">
        <v>0</v>
      </c>
      <c r="AY120" s="6">
        <v>2</v>
      </c>
      <c r="AZ120" s="6">
        <v>0</v>
      </c>
      <c r="BA120" s="6">
        <v>0</v>
      </c>
      <c r="BB120" s="6">
        <v>0</v>
      </c>
      <c r="BC120" s="6">
        <v>0</v>
      </c>
      <c r="BD120" s="6">
        <v>0</v>
      </c>
      <c r="BE120" s="6">
        <v>0</v>
      </c>
      <c r="BF120" s="6">
        <v>0</v>
      </c>
      <c r="BG120" s="6">
        <v>0</v>
      </c>
      <c r="BH120" s="6">
        <v>0</v>
      </c>
      <c r="BI120" s="6">
        <f>IF(Table3[[#This Row],[Type]]="EM",IF((Table3[[#This Row],[Diameter]]/2)-Table3[[#This Row],[CornerRadius]]-0.012&gt;0,(Table3[[#This Row],[Diameter]]/2)-Table3[[#This Row],[CornerRadius]]-0.012,0),)</f>
        <v>0</v>
      </c>
      <c r="BK120" s="6" t="str">
        <f>IF(Table3[[#This Row],[ShoulderLength]]="","",IF(Table3[[#This Row],[ShoulderLength]]&lt;Table3[[#This Row],[LOC]],"FIX",""))</f>
        <v/>
      </c>
    </row>
    <row r="121" spans="1:63" x14ac:dyDescent="0.25">
      <c r="A121" s="7">
        <f>IF(Table3[[#This Row],[SoflexRule]]="",1,IF(Table3[[#This Row],[MinOHL]]="",1,IF(Table3[[#This Row],[Type]]="CT",1,IF(Table3[[#This Row],[I]]=1,0,1))))</f>
        <v>1</v>
      </c>
      <c r="B121" s="6" t="s">
        <v>149</v>
      </c>
      <c r="D121" s="6" t="s">
        <v>149</v>
      </c>
      <c r="E121" s="6">
        <v>120</v>
      </c>
      <c r="G121" s="9" t="s">
        <v>74</v>
      </c>
      <c r="H121" s="10" t="s">
        <v>150</v>
      </c>
      <c r="I121" s="11" t="s">
        <v>322</v>
      </c>
      <c r="K121" s="11" t="str">
        <f>CONCATENATE(Table3[[#This Row],[Type]]," "&amp;TEXT(Table3[[#This Row],[Diameter]],".0000")&amp;""," "&amp;Table3[[#This Row],[NumFlutes]]&amp;"FL")</f>
        <v>CD .0689 2FL</v>
      </c>
      <c r="M121" s="13">
        <v>6.8900000000000003E-2</v>
      </c>
      <c r="N121" s="13">
        <v>0.125</v>
      </c>
      <c r="O121" s="6">
        <v>6.8900000000000003E-2</v>
      </c>
      <c r="P121" s="6">
        <v>0.82499999999999996</v>
      </c>
      <c r="R121" s="14">
        <f>IF(Table3[[#This Row],[ShoulderLenEnd]]="",0,90-(DEGREES(ATAN((Q121-P121)/((N121-O121)/2)))))</f>
        <v>0</v>
      </c>
      <c r="S121" s="15">
        <v>0.8</v>
      </c>
      <c r="T121" s="6">
        <v>2</v>
      </c>
      <c r="U121" s="6">
        <v>1.5</v>
      </c>
      <c r="V121" s="6">
        <v>0.35</v>
      </c>
      <c r="Z121" s="6">
        <v>150</v>
      </c>
      <c r="AA121" s="13">
        <f t="shared" si="1"/>
        <v>9.2308496792521764E-3</v>
      </c>
      <c r="AE121" s="6" t="s">
        <v>44</v>
      </c>
      <c r="AF121" s="6" t="s">
        <v>62</v>
      </c>
      <c r="AG121" s="6" t="s">
        <v>152</v>
      </c>
      <c r="AH121" s="6" t="s">
        <v>153</v>
      </c>
      <c r="AI121" s="6">
        <v>1</v>
      </c>
      <c r="AJ121" s="6">
        <v>0</v>
      </c>
      <c r="AK121" s="6">
        <v>1</v>
      </c>
      <c r="AL121" s="6">
        <v>1</v>
      </c>
      <c r="AM121" s="6">
        <v>1</v>
      </c>
      <c r="AN121" s="6">
        <v>1</v>
      </c>
      <c r="AO121" s="6">
        <v>1</v>
      </c>
      <c r="AP121" s="6" t="s">
        <v>323</v>
      </c>
      <c r="AQ121" s="6">
        <v>0</v>
      </c>
      <c r="AR121" s="6">
        <v>0</v>
      </c>
      <c r="AS121" s="6">
        <v>0</v>
      </c>
      <c r="AT121" s="6">
        <v>0</v>
      </c>
      <c r="AU121" s="6">
        <f>IF(Table3[[#This Row],[ShankDiameter]]&gt;0.5,0,IF(Table3[[#This Row],[Type]]="CD",0,1))</f>
        <v>0</v>
      </c>
      <c r="AV121" s="6">
        <v>0</v>
      </c>
      <c r="AW121" s="6">
        <v>0</v>
      </c>
      <c r="AX121" s="6">
        <v>0</v>
      </c>
      <c r="AY121" s="6">
        <v>2</v>
      </c>
      <c r="AZ121" s="6">
        <v>0</v>
      </c>
      <c r="BA121" s="6">
        <v>0</v>
      </c>
      <c r="BB121" s="6">
        <v>0</v>
      </c>
      <c r="BC121" s="6">
        <v>0</v>
      </c>
      <c r="BD121" s="6">
        <v>0</v>
      </c>
      <c r="BE121" s="6">
        <v>0</v>
      </c>
      <c r="BF121" s="6">
        <v>0</v>
      </c>
      <c r="BG121" s="6">
        <v>0</v>
      </c>
      <c r="BH121" s="6">
        <v>0</v>
      </c>
      <c r="BI121" s="6">
        <f>IF(Table3[[#This Row],[Type]]="EM",IF((Table3[[#This Row],[Diameter]]/2)-Table3[[#This Row],[CornerRadius]]-0.012&gt;0,(Table3[[#This Row],[Diameter]]/2)-Table3[[#This Row],[CornerRadius]]-0.012,0),)</f>
        <v>0</v>
      </c>
      <c r="BK121" s="6" t="str">
        <f>IF(Table3[[#This Row],[ShoulderLength]]="","",IF(Table3[[#This Row],[ShoulderLength]]&lt;Table3[[#This Row],[LOC]],"FIX",""))</f>
        <v/>
      </c>
    </row>
    <row r="122" spans="1:63" x14ac:dyDescent="0.25">
      <c r="A122" s="7">
        <f>IF(Table3[[#This Row],[SoflexRule]]="",1,IF(Table3[[#This Row],[MinOHL]]="",1,IF(Table3[[#This Row],[Type]]="CT",1,IF(Table3[[#This Row],[I]]=1,0,1))))</f>
        <v>1</v>
      </c>
      <c r="B122" s="6" t="s">
        <v>149</v>
      </c>
      <c r="D122" s="6" t="s">
        <v>149</v>
      </c>
      <c r="E122" s="6">
        <v>121</v>
      </c>
      <c r="G122" s="9" t="s">
        <v>74</v>
      </c>
      <c r="H122" s="10" t="s">
        <v>150</v>
      </c>
      <c r="I122" s="11" t="s">
        <v>324</v>
      </c>
      <c r="K122" s="11" t="str">
        <f>CONCATENATE(Table3[[#This Row],[Type]]," "&amp;TEXT(Table3[[#This Row],[Diameter]],".0000")&amp;""," "&amp;Table3[[#This Row],[NumFlutes]]&amp;"FL")</f>
        <v>CD .0700 2FL</v>
      </c>
      <c r="M122" s="13">
        <v>7.0000000000000007E-2</v>
      </c>
      <c r="N122" s="13">
        <v>0.125</v>
      </c>
      <c r="O122" s="6">
        <v>7.0000000000000007E-2</v>
      </c>
      <c r="P122" s="6">
        <v>0.82499999999999996</v>
      </c>
      <c r="R122" s="14">
        <f>IF(Table3[[#This Row],[ShoulderLenEnd]]="",0,90-(DEGREES(ATAN((Q122-P122)/((N122-O122)/2)))))</f>
        <v>0</v>
      </c>
      <c r="S122" s="15">
        <v>0.8</v>
      </c>
      <c r="T122" s="6">
        <v>2</v>
      </c>
      <c r="U122" s="6">
        <v>1.5</v>
      </c>
      <c r="V122" s="6">
        <v>0.35</v>
      </c>
      <c r="Z122" s="6">
        <v>150</v>
      </c>
      <c r="AA122" s="13">
        <f t="shared" si="1"/>
        <v>9.3782217350892941E-3</v>
      </c>
      <c r="AE122" s="6" t="s">
        <v>44</v>
      </c>
      <c r="AF122" s="6" t="s">
        <v>62</v>
      </c>
      <c r="AG122" s="6" t="s">
        <v>152</v>
      </c>
      <c r="AH122" s="6" t="s">
        <v>153</v>
      </c>
      <c r="AI122" s="6">
        <v>1</v>
      </c>
      <c r="AJ122" s="6">
        <v>0</v>
      </c>
      <c r="AK122" s="6">
        <v>1</v>
      </c>
      <c r="AL122" s="6">
        <v>1</v>
      </c>
      <c r="AM122" s="6">
        <v>1</v>
      </c>
      <c r="AN122" s="6">
        <v>1</v>
      </c>
      <c r="AO122" s="6">
        <v>1</v>
      </c>
      <c r="AP122" s="6" t="s">
        <v>325</v>
      </c>
      <c r="AQ122" s="6">
        <v>0</v>
      </c>
      <c r="AR122" s="6">
        <v>0</v>
      </c>
      <c r="AS122" s="6">
        <v>0</v>
      </c>
      <c r="AT122" s="6">
        <v>0</v>
      </c>
      <c r="AU122" s="6">
        <f>IF(Table3[[#This Row],[ShankDiameter]]&gt;0.5,0,IF(Table3[[#This Row],[Type]]="CD",0,1))</f>
        <v>0</v>
      </c>
      <c r="AV122" s="6">
        <v>0</v>
      </c>
      <c r="AW122" s="6">
        <v>0</v>
      </c>
      <c r="AX122" s="6">
        <v>0</v>
      </c>
      <c r="AY122" s="6">
        <v>2</v>
      </c>
      <c r="AZ122" s="6">
        <v>0</v>
      </c>
      <c r="BA122" s="6">
        <v>0</v>
      </c>
      <c r="BB122" s="6">
        <v>0</v>
      </c>
      <c r="BC122" s="6">
        <v>0</v>
      </c>
      <c r="BD122" s="6">
        <v>0</v>
      </c>
      <c r="BE122" s="6">
        <v>0</v>
      </c>
      <c r="BF122" s="6">
        <v>0</v>
      </c>
      <c r="BG122" s="6">
        <v>0</v>
      </c>
      <c r="BH122" s="6">
        <v>0</v>
      </c>
      <c r="BI122" s="6">
        <f>IF(Table3[[#This Row],[Type]]="EM",IF((Table3[[#This Row],[Diameter]]/2)-Table3[[#This Row],[CornerRadius]]-0.012&gt;0,(Table3[[#This Row],[Diameter]]/2)-Table3[[#This Row],[CornerRadius]]-0.012,0),)</f>
        <v>0</v>
      </c>
      <c r="BK122" s="6" t="str">
        <f>IF(Table3[[#This Row],[ShoulderLength]]="","",IF(Table3[[#This Row],[ShoulderLength]]&lt;Table3[[#This Row],[LOC]],"FIX",""))</f>
        <v/>
      </c>
    </row>
    <row r="123" spans="1:63" x14ac:dyDescent="0.25">
      <c r="A123" s="7">
        <f>IF(Table3[[#This Row],[SoflexRule]]="",1,IF(Table3[[#This Row],[MinOHL]]="",1,IF(Table3[[#This Row],[Type]]="CT",1,IF(Table3[[#This Row],[I]]=1,0,1))))</f>
        <v>1</v>
      </c>
      <c r="B123" s="6" t="s">
        <v>149</v>
      </c>
      <c r="D123" s="6" t="s">
        <v>149</v>
      </c>
      <c r="E123" s="6">
        <v>122</v>
      </c>
      <c r="G123" s="9" t="s">
        <v>74</v>
      </c>
      <c r="H123" s="10" t="s">
        <v>150</v>
      </c>
      <c r="I123" s="11" t="s">
        <v>326</v>
      </c>
      <c r="K123" s="11" t="str">
        <f>CONCATENATE(Table3[[#This Row],[Type]]," "&amp;TEXT(Table3[[#This Row],[Diameter]],".0000")&amp;""," "&amp;Table3[[#This Row],[NumFlutes]]&amp;"FL")</f>
        <v>CD .0709 2FL</v>
      </c>
      <c r="M123" s="13">
        <v>7.0900000000000005E-2</v>
      </c>
      <c r="N123" s="13">
        <v>0.125</v>
      </c>
      <c r="O123" s="6">
        <v>7.0900000000000005E-2</v>
      </c>
      <c r="P123" s="6">
        <v>0.82499999999999996</v>
      </c>
      <c r="R123" s="14">
        <f>IF(Table3[[#This Row],[ShoulderLenEnd]]="",0,90-(DEGREES(ATAN((Q123-P123)/((N123-O123)/2)))))</f>
        <v>0</v>
      </c>
      <c r="S123" s="15">
        <v>0.8</v>
      </c>
      <c r="T123" s="6">
        <v>2</v>
      </c>
      <c r="U123" s="6">
        <v>1.5</v>
      </c>
      <c r="V123" s="6">
        <v>0.36</v>
      </c>
      <c r="Z123" s="6">
        <v>150</v>
      </c>
      <c r="AA123" s="13">
        <f t="shared" si="1"/>
        <v>9.4987988716832995E-3</v>
      </c>
      <c r="AE123" s="6" t="s">
        <v>44</v>
      </c>
      <c r="AF123" s="6" t="s">
        <v>62</v>
      </c>
      <c r="AG123" s="6" t="s">
        <v>152</v>
      </c>
      <c r="AH123" s="6" t="s">
        <v>153</v>
      </c>
      <c r="AI123" s="6">
        <v>1</v>
      </c>
      <c r="AJ123" s="6">
        <v>0</v>
      </c>
      <c r="AK123" s="6">
        <v>1</v>
      </c>
      <c r="AL123" s="6">
        <v>1</v>
      </c>
      <c r="AM123" s="6">
        <v>1</v>
      </c>
      <c r="AN123" s="6">
        <v>1</v>
      </c>
      <c r="AO123" s="6">
        <v>1</v>
      </c>
      <c r="AP123" s="6" t="s">
        <v>327</v>
      </c>
      <c r="AQ123" s="6">
        <v>0</v>
      </c>
      <c r="AR123" s="6">
        <v>0</v>
      </c>
      <c r="AS123" s="6">
        <v>0</v>
      </c>
      <c r="AT123" s="6">
        <v>0</v>
      </c>
      <c r="AU123" s="6">
        <f>IF(Table3[[#This Row],[ShankDiameter]]&gt;0.5,0,IF(Table3[[#This Row],[Type]]="CD",0,1))</f>
        <v>0</v>
      </c>
      <c r="AV123" s="6">
        <v>0</v>
      </c>
      <c r="AW123" s="6">
        <v>0</v>
      </c>
      <c r="AX123" s="6">
        <v>0</v>
      </c>
      <c r="AY123" s="6">
        <v>2</v>
      </c>
      <c r="AZ123" s="6">
        <v>0</v>
      </c>
      <c r="BA123" s="6">
        <v>0</v>
      </c>
      <c r="BB123" s="6">
        <v>0</v>
      </c>
      <c r="BC123" s="6">
        <v>0</v>
      </c>
      <c r="BD123" s="6">
        <v>0</v>
      </c>
      <c r="BE123" s="6">
        <v>0</v>
      </c>
      <c r="BF123" s="6">
        <v>0</v>
      </c>
      <c r="BG123" s="6">
        <v>0</v>
      </c>
      <c r="BH123" s="6">
        <v>0</v>
      </c>
      <c r="BI123" s="6">
        <f>IF(Table3[[#This Row],[Type]]="EM",IF((Table3[[#This Row],[Diameter]]/2)-Table3[[#This Row],[CornerRadius]]-0.012&gt;0,(Table3[[#This Row],[Diameter]]/2)-Table3[[#This Row],[CornerRadius]]-0.012,0),)</f>
        <v>0</v>
      </c>
      <c r="BK123" s="6" t="str">
        <f>IF(Table3[[#This Row],[ShoulderLength]]="","",IF(Table3[[#This Row],[ShoulderLength]]&lt;Table3[[#This Row],[LOC]],"FIX",""))</f>
        <v/>
      </c>
    </row>
    <row r="124" spans="1:63" x14ac:dyDescent="0.25">
      <c r="A124" s="7">
        <f>IF(Table3[[#This Row],[SoflexRule]]="",1,IF(Table3[[#This Row],[MinOHL]]="",1,IF(Table3[[#This Row],[Type]]="CT",1,IF(Table3[[#This Row],[I]]=1,0,1))))</f>
        <v>1</v>
      </c>
      <c r="B124" s="6" t="s">
        <v>149</v>
      </c>
      <c r="D124" s="6" t="s">
        <v>149</v>
      </c>
      <c r="E124" s="6">
        <v>123</v>
      </c>
      <c r="G124" s="9" t="s">
        <v>74</v>
      </c>
      <c r="H124" s="10" t="s">
        <v>150</v>
      </c>
      <c r="I124" s="11" t="s">
        <v>328</v>
      </c>
      <c r="K124" s="11" t="str">
        <f>CONCATENATE(Table3[[#This Row],[Type]]," "&amp;TEXT(Table3[[#This Row],[Diameter]],".0000")&amp;""," "&amp;Table3[[#This Row],[NumFlutes]]&amp;"FL")</f>
        <v>CD .0730 2FL</v>
      </c>
      <c r="M124" s="13">
        <v>7.2999999999999995E-2</v>
      </c>
      <c r="N124" s="13">
        <v>0.125</v>
      </c>
      <c r="O124" s="6">
        <v>7.2999999999999995E-2</v>
      </c>
      <c r="P124" s="6">
        <v>0.82499999999999996</v>
      </c>
      <c r="R124" s="14">
        <f>IF(Table3[[#This Row],[ShoulderLenEnd]]="",0,90-(DEGREES(ATAN((Q124-P124)/((N124-O124)/2)))))</f>
        <v>0</v>
      </c>
      <c r="S124" s="15">
        <v>0.8</v>
      </c>
      <c r="T124" s="6">
        <v>2</v>
      </c>
      <c r="U124" s="6">
        <v>1.5</v>
      </c>
      <c r="V124" s="6">
        <v>0.45</v>
      </c>
      <c r="Z124" s="6">
        <v>150</v>
      </c>
      <c r="AA124" s="13">
        <f t="shared" si="1"/>
        <v>9.780145523735977E-3</v>
      </c>
      <c r="AE124" s="6" t="s">
        <v>44</v>
      </c>
      <c r="AF124" s="6" t="s">
        <v>62</v>
      </c>
      <c r="AG124" s="6" t="s">
        <v>152</v>
      </c>
      <c r="AH124" s="6" t="s">
        <v>153</v>
      </c>
      <c r="AI124" s="6">
        <v>1</v>
      </c>
      <c r="AJ124" s="6">
        <v>0</v>
      </c>
      <c r="AK124" s="6">
        <v>1</v>
      </c>
      <c r="AL124" s="6">
        <v>1</v>
      </c>
      <c r="AM124" s="6">
        <v>1</v>
      </c>
      <c r="AN124" s="6">
        <v>1</v>
      </c>
      <c r="AO124" s="6">
        <v>1</v>
      </c>
      <c r="AP124" s="6" t="s">
        <v>329</v>
      </c>
      <c r="AQ124" s="6">
        <v>0</v>
      </c>
      <c r="AR124" s="6">
        <v>0</v>
      </c>
      <c r="AS124" s="6">
        <v>0</v>
      </c>
      <c r="AT124" s="6">
        <v>0</v>
      </c>
      <c r="AU124" s="6">
        <f>IF(Table3[[#This Row],[ShankDiameter]]&gt;0.5,0,IF(Table3[[#This Row],[Type]]="CD",0,1))</f>
        <v>0</v>
      </c>
      <c r="AV124" s="6">
        <v>0</v>
      </c>
      <c r="AW124" s="6">
        <v>0</v>
      </c>
      <c r="AX124" s="6">
        <v>0</v>
      </c>
      <c r="AY124" s="6">
        <v>2</v>
      </c>
      <c r="AZ124" s="6">
        <v>0</v>
      </c>
      <c r="BA124" s="6">
        <v>0</v>
      </c>
      <c r="BB124" s="6">
        <v>0</v>
      </c>
      <c r="BC124" s="6">
        <v>0</v>
      </c>
      <c r="BD124" s="6">
        <v>0</v>
      </c>
      <c r="BE124" s="6">
        <v>0</v>
      </c>
      <c r="BF124" s="6">
        <v>0</v>
      </c>
      <c r="BG124" s="6">
        <v>0</v>
      </c>
      <c r="BH124" s="6">
        <v>0</v>
      </c>
      <c r="BI124" s="6">
        <f>IF(Table3[[#This Row],[Type]]="EM",IF((Table3[[#This Row],[Diameter]]/2)-Table3[[#This Row],[CornerRadius]]-0.012&gt;0,(Table3[[#This Row],[Diameter]]/2)-Table3[[#This Row],[CornerRadius]]-0.012,0),)</f>
        <v>0</v>
      </c>
      <c r="BK124" s="6" t="str">
        <f>IF(Table3[[#This Row],[ShoulderLength]]="","",IF(Table3[[#This Row],[ShoulderLength]]&lt;Table3[[#This Row],[LOC]],"FIX",""))</f>
        <v/>
      </c>
    </row>
    <row r="125" spans="1:63" x14ac:dyDescent="0.25">
      <c r="A125" s="7">
        <f>IF(Table3[[#This Row],[SoflexRule]]="",1,IF(Table3[[#This Row],[MinOHL]]="",1,IF(Table3[[#This Row],[Type]]="CT",1,IF(Table3[[#This Row],[I]]=1,0,1))))</f>
        <v>1</v>
      </c>
      <c r="B125" s="6" t="s">
        <v>149</v>
      </c>
      <c r="D125" s="6" t="s">
        <v>149</v>
      </c>
      <c r="E125" s="6">
        <v>124</v>
      </c>
      <c r="G125" s="9" t="s">
        <v>74</v>
      </c>
      <c r="H125" s="10" t="s">
        <v>150</v>
      </c>
      <c r="I125" s="11" t="s">
        <v>330</v>
      </c>
      <c r="K125" s="11" t="str">
        <f>CONCATENATE(Table3[[#This Row],[Type]]," "&amp;TEXT(Table3[[#This Row],[Diameter]],".0000")&amp;""," "&amp;Table3[[#This Row],[NumFlutes]]&amp;"FL")</f>
        <v>CD .0748 2FL</v>
      </c>
      <c r="M125" s="13">
        <v>7.4800000000000005E-2</v>
      </c>
      <c r="N125" s="13">
        <v>0.125</v>
      </c>
      <c r="O125" s="6">
        <v>7.4800000000000005E-2</v>
      </c>
      <c r="P125" s="6">
        <v>0.82499999999999996</v>
      </c>
      <c r="R125" s="14">
        <f>IF(Table3[[#This Row],[ShoulderLenEnd]]="",0,90-(DEGREES(ATAN((Q125-P125)/((N125-O125)/2)))))</f>
        <v>0</v>
      </c>
      <c r="S125" s="15">
        <v>0.8</v>
      </c>
      <c r="T125" s="6">
        <v>2</v>
      </c>
      <c r="U125" s="6">
        <v>1.5</v>
      </c>
      <c r="V125" s="6">
        <v>0.35</v>
      </c>
      <c r="Z125" s="6">
        <v>150</v>
      </c>
      <c r="AA125" s="13">
        <f t="shared" si="1"/>
        <v>1.0021299796923989E-2</v>
      </c>
      <c r="AE125" s="6" t="s">
        <v>44</v>
      </c>
      <c r="AF125" s="6" t="s">
        <v>62</v>
      </c>
      <c r="AG125" s="6" t="s">
        <v>152</v>
      </c>
      <c r="AH125" s="6" t="s">
        <v>153</v>
      </c>
      <c r="AI125" s="6">
        <v>1</v>
      </c>
      <c r="AJ125" s="6">
        <v>0</v>
      </c>
      <c r="AK125" s="6">
        <v>1</v>
      </c>
      <c r="AL125" s="6">
        <v>1</v>
      </c>
      <c r="AM125" s="6">
        <v>1</v>
      </c>
      <c r="AN125" s="6">
        <v>1</v>
      </c>
      <c r="AO125" s="6">
        <v>1</v>
      </c>
      <c r="AP125" s="6" t="s">
        <v>331</v>
      </c>
      <c r="AQ125" s="6">
        <v>0</v>
      </c>
      <c r="AR125" s="6">
        <v>0</v>
      </c>
      <c r="AS125" s="6">
        <v>0</v>
      </c>
      <c r="AT125" s="6">
        <v>0</v>
      </c>
      <c r="AU125" s="6">
        <f>IF(Table3[[#This Row],[ShankDiameter]]&gt;0.5,0,IF(Table3[[#This Row],[Type]]="CD",0,1))</f>
        <v>0</v>
      </c>
      <c r="AV125" s="6">
        <v>0</v>
      </c>
      <c r="AW125" s="6">
        <v>0</v>
      </c>
      <c r="AX125" s="6">
        <v>0</v>
      </c>
      <c r="AY125" s="6">
        <v>2</v>
      </c>
      <c r="AZ125" s="6">
        <v>0</v>
      </c>
      <c r="BA125" s="6">
        <v>0</v>
      </c>
      <c r="BB125" s="6">
        <v>0</v>
      </c>
      <c r="BC125" s="6">
        <v>0</v>
      </c>
      <c r="BD125" s="6">
        <v>0</v>
      </c>
      <c r="BE125" s="6">
        <v>0</v>
      </c>
      <c r="BF125" s="6">
        <v>0</v>
      </c>
      <c r="BG125" s="6">
        <v>0</v>
      </c>
      <c r="BH125" s="6">
        <v>0</v>
      </c>
      <c r="BI125" s="6">
        <f>IF(Table3[[#This Row],[Type]]="EM",IF((Table3[[#This Row],[Diameter]]/2)-Table3[[#This Row],[CornerRadius]]-0.012&gt;0,(Table3[[#This Row],[Diameter]]/2)-Table3[[#This Row],[CornerRadius]]-0.012,0),)</f>
        <v>0</v>
      </c>
      <c r="BK125" s="6" t="str">
        <f>IF(Table3[[#This Row],[ShoulderLength]]="","",IF(Table3[[#This Row],[ShoulderLength]]&lt;Table3[[#This Row],[LOC]],"FIX",""))</f>
        <v/>
      </c>
    </row>
    <row r="126" spans="1:63" x14ac:dyDescent="0.25">
      <c r="A126" s="7">
        <f>IF(Table3[[#This Row],[SoflexRule]]="",1,IF(Table3[[#This Row],[MinOHL]]="",1,IF(Table3[[#This Row],[Type]]="CT",1,IF(Table3[[#This Row],[I]]=1,0,1))))</f>
        <v>1</v>
      </c>
      <c r="B126" s="6" t="s">
        <v>149</v>
      </c>
      <c r="D126" s="6" t="s">
        <v>149</v>
      </c>
      <c r="E126" s="6">
        <v>125</v>
      </c>
      <c r="G126" s="9" t="s">
        <v>74</v>
      </c>
      <c r="H126" s="10" t="s">
        <v>150</v>
      </c>
      <c r="I126" s="11" t="s">
        <v>332</v>
      </c>
      <c r="K126" s="11" t="str">
        <f>CONCATENATE(Table3[[#This Row],[Type]]," "&amp;TEXT(Table3[[#This Row],[Diameter]],".0000")&amp;""," "&amp;Table3[[#This Row],[NumFlutes]]&amp;"FL")</f>
        <v>CD .0760 2FL</v>
      </c>
      <c r="M126" s="13">
        <v>7.5999999999999998E-2</v>
      </c>
      <c r="N126" s="13">
        <v>0.125</v>
      </c>
      <c r="O126" s="6">
        <v>7.5999999999999998E-2</v>
      </c>
      <c r="P126" s="6">
        <v>0.82499999999999996</v>
      </c>
      <c r="R126" s="14">
        <f>IF(Table3[[#This Row],[ShoulderLenEnd]]="",0,90-(DEGREES(ATAN((Q126-P126)/((N126-O126)/2)))))</f>
        <v>0</v>
      </c>
      <c r="S126" s="15">
        <v>0.8</v>
      </c>
      <c r="T126" s="6">
        <v>2</v>
      </c>
      <c r="U126" s="6">
        <v>1.5</v>
      </c>
      <c r="V126" s="6">
        <v>0.35</v>
      </c>
      <c r="Z126" s="6">
        <v>150</v>
      </c>
      <c r="AA126" s="13">
        <f t="shared" si="1"/>
        <v>1.0182069312382662E-2</v>
      </c>
      <c r="AE126" s="6" t="s">
        <v>44</v>
      </c>
      <c r="AF126" s="6" t="s">
        <v>62</v>
      </c>
      <c r="AG126" s="6" t="s">
        <v>152</v>
      </c>
      <c r="AH126" s="6" t="s">
        <v>153</v>
      </c>
      <c r="AI126" s="6">
        <v>1</v>
      </c>
      <c r="AJ126" s="6">
        <v>0</v>
      </c>
      <c r="AK126" s="6">
        <v>1</v>
      </c>
      <c r="AL126" s="6">
        <v>1</v>
      </c>
      <c r="AM126" s="6">
        <v>1</v>
      </c>
      <c r="AN126" s="6">
        <v>1</v>
      </c>
      <c r="AO126" s="6">
        <v>1</v>
      </c>
      <c r="AP126" s="6" t="s">
        <v>333</v>
      </c>
      <c r="AQ126" s="6">
        <v>0</v>
      </c>
      <c r="AR126" s="6">
        <v>0</v>
      </c>
      <c r="AS126" s="6">
        <v>0</v>
      </c>
      <c r="AT126" s="6">
        <v>0</v>
      </c>
      <c r="AU126" s="6">
        <f>IF(Table3[[#This Row],[ShankDiameter]]&gt;0.5,0,IF(Table3[[#This Row],[Type]]="CD",0,1))</f>
        <v>0</v>
      </c>
      <c r="AV126" s="6">
        <v>0</v>
      </c>
      <c r="AW126" s="6">
        <v>0</v>
      </c>
      <c r="AX126" s="6">
        <v>0</v>
      </c>
      <c r="AY126" s="6">
        <v>2</v>
      </c>
      <c r="AZ126" s="6">
        <v>0</v>
      </c>
      <c r="BA126" s="6">
        <v>0</v>
      </c>
      <c r="BB126" s="6">
        <v>0</v>
      </c>
      <c r="BC126" s="6">
        <v>0</v>
      </c>
      <c r="BD126" s="6">
        <v>0</v>
      </c>
      <c r="BE126" s="6">
        <v>0</v>
      </c>
      <c r="BF126" s="6">
        <v>0</v>
      </c>
      <c r="BG126" s="6">
        <v>0</v>
      </c>
      <c r="BH126" s="6">
        <v>0</v>
      </c>
      <c r="BI126" s="6">
        <f>IF(Table3[[#This Row],[Type]]="EM",IF((Table3[[#This Row],[Diameter]]/2)-Table3[[#This Row],[CornerRadius]]-0.012&gt;0,(Table3[[#This Row],[Diameter]]/2)-Table3[[#This Row],[CornerRadius]]-0.012,0),)</f>
        <v>0</v>
      </c>
      <c r="BK126" s="6" t="str">
        <f>IF(Table3[[#This Row],[ShoulderLength]]="","",IF(Table3[[#This Row],[ShoulderLength]]&lt;Table3[[#This Row],[LOC]],"FIX",""))</f>
        <v/>
      </c>
    </row>
    <row r="127" spans="1:63" x14ac:dyDescent="0.25">
      <c r="A127" s="7">
        <f>IF(Table3[[#This Row],[SoflexRule]]="",1,IF(Table3[[#This Row],[MinOHL]]="",1,IF(Table3[[#This Row],[Type]]="CT",1,IF(Table3[[#This Row],[I]]=1,0,1))))</f>
        <v>1</v>
      </c>
      <c r="B127" s="6" t="s">
        <v>149</v>
      </c>
      <c r="D127" s="6" t="s">
        <v>149</v>
      </c>
      <c r="E127" s="6">
        <v>126</v>
      </c>
      <c r="G127" s="9" t="s">
        <v>74</v>
      </c>
      <c r="H127" s="10" t="s">
        <v>150</v>
      </c>
      <c r="I127" s="11" t="s">
        <v>334</v>
      </c>
      <c r="K127" s="11" t="str">
        <f>CONCATENATE(Table3[[#This Row],[Type]]," "&amp;TEXT(Table3[[#This Row],[Diameter]],".0000")&amp;""," "&amp;Table3[[#This Row],[NumFlutes]]&amp;"FL")</f>
        <v>CD .0768 2FL</v>
      </c>
      <c r="M127" s="13">
        <v>7.6799999999999993E-2</v>
      </c>
      <c r="N127" s="13">
        <v>0.125</v>
      </c>
      <c r="O127" s="6">
        <v>7.6799999999999993E-2</v>
      </c>
      <c r="P127" s="6">
        <v>0.82499999999999996</v>
      </c>
      <c r="R127" s="14">
        <f>IF(Table3[[#This Row],[ShoulderLenEnd]]="",0,90-(DEGREES(ATAN((Q127-P127)/((N127-O127)/2)))))</f>
        <v>0</v>
      </c>
      <c r="S127" s="15">
        <v>0.8</v>
      </c>
      <c r="T127" s="6">
        <v>2</v>
      </c>
      <c r="U127" s="6">
        <v>1.5</v>
      </c>
      <c r="V127" s="6">
        <v>0.35</v>
      </c>
      <c r="Z127" s="6">
        <v>150</v>
      </c>
      <c r="AA127" s="13">
        <f t="shared" si="1"/>
        <v>1.0289248989355111E-2</v>
      </c>
      <c r="AE127" s="6" t="s">
        <v>44</v>
      </c>
      <c r="AF127" s="6" t="s">
        <v>62</v>
      </c>
      <c r="AG127" s="6" t="s">
        <v>152</v>
      </c>
      <c r="AH127" s="6" t="s">
        <v>153</v>
      </c>
      <c r="AI127" s="6">
        <v>1</v>
      </c>
      <c r="AJ127" s="6">
        <v>0</v>
      </c>
      <c r="AK127" s="6">
        <v>1</v>
      </c>
      <c r="AL127" s="6">
        <v>1</v>
      </c>
      <c r="AM127" s="6">
        <v>1</v>
      </c>
      <c r="AN127" s="6">
        <v>1</v>
      </c>
      <c r="AO127" s="6">
        <v>1</v>
      </c>
      <c r="AP127" s="6" t="s">
        <v>335</v>
      </c>
      <c r="AQ127" s="6">
        <v>0</v>
      </c>
      <c r="AR127" s="6">
        <v>0</v>
      </c>
      <c r="AS127" s="6">
        <v>0</v>
      </c>
      <c r="AT127" s="6">
        <v>0</v>
      </c>
      <c r="AU127" s="6">
        <f>IF(Table3[[#This Row],[ShankDiameter]]&gt;0.5,0,IF(Table3[[#This Row],[Type]]="CD",0,1))</f>
        <v>0</v>
      </c>
      <c r="AV127" s="6">
        <v>0</v>
      </c>
      <c r="AW127" s="6">
        <v>0</v>
      </c>
      <c r="AX127" s="6">
        <v>0</v>
      </c>
      <c r="AY127" s="6">
        <v>2</v>
      </c>
      <c r="AZ127" s="6">
        <v>0</v>
      </c>
      <c r="BA127" s="6">
        <v>0</v>
      </c>
      <c r="BB127" s="6">
        <v>0</v>
      </c>
      <c r="BC127" s="6">
        <v>0</v>
      </c>
      <c r="BD127" s="6">
        <v>0</v>
      </c>
      <c r="BE127" s="6">
        <v>0</v>
      </c>
      <c r="BF127" s="6">
        <v>0</v>
      </c>
      <c r="BG127" s="6">
        <v>0</v>
      </c>
      <c r="BH127" s="6">
        <v>0</v>
      </c>
      <c r="BI127" s="6">
        <f>IF(Table3[[#This Row],[Type]]="EM",IF((Table3[[#This Row],[Diameter]]/2)-Table3[[#This Row],[CornerRadius]]-0.012&gt;0,(Table3[[#This Row],[Diameter]]/2)-Table3[[#This Row],[CornerRadius]]-0.012,0),)</f>
        <v>0</v>
      </c>
      <c r="BK127" s="6" t="str">
        <f>IF(Table3[[#This Row],[ShoulderLength]]="","",IF(Table3[[#This Row],[ShoulderLength]]&lt;Table3[[#This Row],[LOC]],"FIX",""))</f>
        <v/>
      </c>
    </row>
    <row r="128" spans="1:63" x14ac:dyDescent="0.25">
      <c r="A128" s="7">
        <f>IF(Table3[[#This Row],[SoflexRule]]="",1,IF(Table3[[#This Row],[MinOHL]]="",1,IF(Table3[[#This Row],[Type]]="CT",1,IF(Table3[[#This Row],[I]]=1,0,1))))</f>
        <v>1</v>
      </c>
      <c r="B128" s="6" t="s">
        <v>149</v>
      </c>
      <c r="D128" s="6" t="s">
        <v>149</v>
      </c>
      <c r="E128" s="6">
        <v>127</v>
      </c>
      <c r="G128" s="9" t="s">
        <v>74</v>
      </c>
      <c r="H128" s="10" t="s">
        <v>150</v>
      </c>
      <c r="I128" s="11" t="s">
        <v>336</v>
      </c>
      <c r="K128" s="11" t="str">
        <f>CONCATENATE(Table3[[#This Row],[Type]]," "&amp;TEXT(Table3[[#This Row],[Diameter]],".0000")&amp;""," "&amp;Table3[[#This Row],[NumFlutes]]&amp;"FL")</f>
        <v>CD .0781 2FL</v>
      </c>
      <c r="M128" s="13">
        <v>7.8100000000000003E-2</v>
      </c>
      <c r="N128" s="13">
        <v>0.125</v>
      </c>
      <c r="O128" s="6">
        <v>7.8100000000000003E-2</v>
      </c>
      <c r="P128" s="6">
        <v>0.82499999999999996</v>
      </c>
      <c r="R128" s="14">
        <f>IF(Table3[[#This Row],[ShoulderLenEnd]]="",0,90-(DEGREES(ATAN((Q128-P128)/((N128-O128)/2)))))</f>
        <v>0</v>
      </c>
      <c r="S128" s="15">
        <v>0.8</v>
      </c>
      <c r="T128" s="6">
        <v>2</v>
      </c>
      <c r="U128" s="6">
        <v>1.5</v>
      </c>
      <c r="V128" s="6">
        <v>0.35</v>
      </c>
      <c r="Z128" s="6">
        <v>150</v>
      </c>
      <c r="AA128" s="13">
        <f t="shared" si="1"/>
        <v>1.0463415964435341E-2</v>
      </c>
      <c r="AE128" s="6" t="s">
        <v>44</v>
      </c>
      <c r="AF128" s="6" t="s">
        <v>62</v>
      </c>
      <c r="AG128" s="6" t="s">
        <v>152</v>
      </c>
      <c r="AH128" s="6" t="s">
        <v>153</v>
      </c>
      <c r="AI128" s="6">
        <v>1</v>
      </c>
      <c r="AJ128" s="6">
        <v>0</v>
      </c>
      <c r="AK128" s="6">
        <v>1</v>
      </c>
      <c r="AL128" s="6">
        <v>1</v>
      </c>
      <c r="AM128" s="6">
        <v>1</v>
      </c>
      <c r="AN128" s="6">
        <v>1</v>
      </c>
      <c r="AO128" s="6">
        <v>1</v>
      </c>
      <c r="AP128" s="6" t="s">
        <v>337</v>
      </c>
      <c r="AQ128" s="6">
        <v>0</v>
      </c>
      <c r="AR128" s="6">
        <v>0</v>
      </c>
      <c r="AS128" s="6">
        <v>0</v>
      </c>
      <c r="AT128" s="6">
        <v>0</v>
      </c>
      <c r="AU128" s="6">
        <f>IF(Table3[[#This Row],[ShankDiameter]]&gt;0.5,0,IF(Table3[[#This Row],[Type]]="CD",0,1))</f>
        <v>0</v>
      </c>
      <c r="AV128" s="6">
        <v>0</v>
      </c>
      <c r="AW128" s="6">
        <v>0</v>
      </c>
      <c r="AX128" s="6">
        <v>0</v>
      </c>
      <c r="AY128" s="6">
        <v>2</v>
      </c>
      <c r="AZ128" s="6">
        <v>0</v>
      </c>
      <c r="BA128" s="6">
        <v>0</v>
      </c>
      <c r="BB128" s="6">
        <v>0</v>
      </c>
      <c r="BC128" s="6">
        <v>0</v>
      </c>
      <c r="BD128" s="6">
        <v>0</v>
      </c>
      <c r="BE128" s="6">
        <v>0</v>
      </c>
      <c r="BF128" s="6">
        <v>0</v>
      </c>
      <c r="BG128" s="6">
        <v>0</v>
      </c>
      <c r="BH128" s="6">
        <v>0</v>
      </c>
      <c r="BI128" s="6">
        <f>IF(Table3[[#This Row],[Type]]="EM",IF((Table3[[#This Row],[Diameter]]/2)-Table3[[#This Row],[CornerRadius]]-0.012&gt;0,(Table3[[#This Row],[Diameter]]/2)-Table3[[#This Row],[CornerRadius]]-0.012,0),)</f>
        <v>0</v>
      </c>
      <c r="BK128" s="6" t="str">
        <f>IF(Table3[[#This Row],[ShoulderLength]]="","",IF(Table3[[#This Row],[ShoulderLength]]&lt;Table3[[#This Row],[LOC]],"FIX",""))</f>
        <v/>
      </c>
    </row>
    <row r="129" spans="1:63" x14ac:dyDescent="0.25">
      <c r="A129" s="7">
        <f>IF(Table3[[#This Row],[SoflexRule]]="",1,IF(Table3[[#This Row],[MinOHL]]="",1,IF(Table3[[#This Row],[Type]]="CT",1,IF(Table3[[#This Row],[I]]=1,0,1))))</f>
        <v>1</v>
      </c>
      <c r="B129" s="6" t="s">
        <v>149</v>
      </c>
      <c r="D129" s="6" t="s">
        <v>149</v>
      </c>
      <c r="E129" s="6">
        <v>128</v>
      </c>
      <c r="G129" s="9" t="s">
        <v>74</v>
      </c>
      <c r="H129" s="10" t="s">
        <v>150</v>
      </c>
      <c r="I129" s="11" t="s">
        <v>338</v>
      </c>
      <c r="K129" s="11" t="str">
        <f>CONCATENATE(Table3[[#This Row],[Type]]," "&amp;TEXT(Table3[[#This Row],[Diameter]],".0000")&amp;""," "&amp;Table3[[#This Row],[NumFlutes]]&amp;"FL")</f>
        <v>CD .0787 2FL</v>
      </c>
      <c r="M129" s="13">
        <v>7.8700000000000006E-2</v>
      </c>
      <c r="N129" s="13">
        <v>0.125</v>
      </c>
      <c r="O129" s="6">
        <v>7.8700000000000006E-2</v>
      </c>
      <c r="P129" s="6">
        <v>0.82499999999999996</v>
      </c>
      <c r="R129" s="14">
        <f>IF(Table3[[#This Row],[ShoulderLenEnd]]="",0,90-(DEGREES(ATAN((Q129-P129)/((N129-O129)/2)))))</f>
        <v>0</v>
      </c>
      <c r="S129" s="15">
        <v>0.8</v>
      </c>
      <c r="T129" s="6">
        <v>2</v>
      </c>
      <c r="U129" s="6">
        <v>1.5</v>
      </c>
      <c r="V129" s="6">
        <v>0.39</v>
      </c>
      <c r="Z129" s="6">
        <v>150</v>
      </c>
      <c r="AA129" s="13">
        <f t="shared" si="1"/>
        <v>1.0543800722164678E-2</v>
      </c>
      <c r="AE129" s="6" t="s">
        <v>44</v>
      </c>
      <c r="AF129" s="6" t="s">
        <v>62</v>
      </c>
      <c r="AG129" s="6" t="s">
        <v>152</v>
      </c>
      <c r="AH129" s="6" t="s">
        <v>153</v>
      </c>
      <c r="AI129" s="6">
        <v>1</v>
      </c>
      <c r="AJ129" s="6">
        <v>0</v>
      </c>
      <c r="AK129" s="6">
        <v>1</v>
      </c>
      <c r="AL129" s="6">
        <v>1</v>
      </c>
      <c r="AM129" s="6">
        <v>1</v>
      </c>
      <c r="AN129" s="6">
        <v>1</v>
      </c>
      <c r="AO129" s="6">
        <v>1</v>
      </c>
      <c r="AP129" s="6" t="s">
        <v>339</v>
      </c>
      <c r="AQ129" s="6">
        <v>0</v>
      </c>
      <c r="AR129" s="6">
        <v>0</v>
      </c>
      <c r="AS129" s="6">
        <v>0</v>
      </c>
      <c r="AT129" s="6">
        <v>0</v>
      </c>
      <c r="AU129" s="6">
        <f>IF(Table3[[#This Row],[ShankDiameter]]&gt;0.5,0,IF(Table3[[#This Row],[Type]]="CD",0,1))</f>
        <v>0</v>
      </c>
      <c r="AV129" s="6">
        <v>0</v>
      </c>
      <c r="AW129" s="6">
        <v>0</v>
      </c>
      <c r="AX129" s="6">
        <v>0</v>
      </c>
      <c r="AY129" s="6">
        <v>2</v>
      </c>
      <c r="AZ129" s="6">
        <v>0</v>
      </c>
      <c r="BA129" s="6">
        <v>0</v>
      </c>
      <c r="BB129" s="6">
        <v>0</v>
      </c>
      <c r="BC129" s="6">
        <v>0</v>
      </c>
      <c r="BD129" s="6">
        <v>0</v>
      </c>
      <c r="BE129" s="6">
        <v>0</v>
      </c>
      <c r="BF129" s="6">
        <v>0</v>
      </c>
      <c r="BG129" s="6">
        <v>0</v>
      </c>
      <c r="BH129" s="6">
        <v>0</v>
      </c>
      <c r="BI129" s="6">
        <f>IF(Table3[[#This Row],[Type]]="EM",IF((Table3[[#This Row],[Diameter]]/2)-Table3[[#This Row],[CornerRadius]]-0.012&gt;0,(Table3[[#This Row],[Diameter]]/2)-Table3[[#This Row],[CornerRadius]]-0.012,0),)</f>
        <v>0</v>
      </c>
      <c r="BK129" s="6" t="str">
        <f>IF(Table3[[#This Row],[ShoulderLength]]="","",IF(Table3[[#This Row],[ShoulderLength]]&lt;Table3[[#This Row],[LOC]],"FIX",""))</f>
        <v/>
      </c>
    </row>
    <row r="130" spans="1:63" x14ac:dyDescent="0.25">
      <c r="A130" s="7">
        <f>IF(Table3[[#This Row],[SoflexRule]]="",1,IF(Table3[[#This Row],[MinOHL]]="",1,IF(Table3[[#This Row],[Type]]="CT",1,IF(Table3[[#This Row],[I]]=1,0,1))))</f>
        <v>1</v>
      </c>
      <c r="B130" s="6" t="s">
        <v>149</v>
      </c>
      <c r="D130" s="6" t="s">
        <v>149</v>
      </c>
      <c r="E130" s="6">
        <v>129</v>
      </c>
      <c r="G130" s="9" t="s">
        <v>74</v>
      </c>
      <c r="H130" s="10" t="s">
        <v>150</v>
      </c>
      <c r="I130" s="11" t="s">
        <v>340</v>
      </c>
      <c r="K130" s="11" t="str">
        <f>CONCATENATE(Table3[[#This Row],[Type]]," "&amp;TEXT(Table3[[#This Row],[Diameter]],".0000")&amp;""," "&amp;Table3[[#This Row],[NumFlutes]]&amp;"FL")</f>
        <v>CD .0810 2FL</v>
      </c>
      <c r="M130" s="13">
        <v>8.1000000000000003E-2</v>
      </c>
      <c r="N130" s="13">
        <v>0.125</v>
      </c>
      <c r="O130" s="6">
        <v>8.1000000000000003E-2</v>
      </c>
      <c r="P130" s="6">
        <v>0.82499999999999996</v>
      </c>
      <c r="R130" s="14">
        <f>IF(Table3[[#This Row],[ShoulderLenEnd]]="",0,90-(DEGREES(ATAN((Q130-P130)/((N130-O130)/2)))))</f>
        <v>0</v>
      </c>
      <c r="S130" s="15">
        <v>0.8</v>
      </c>
      <c r="T130" s="6">
        <v>2</v>
      </c>
      <c r="U130" s="6">
        <v>1.5</v>
      </c>
      <c r="V130" s="6">
        <v>0.35</v>
      </c>
      <c r="Z130" s="6">
        <v>150</v>
      </c>
      <c r="AA130" s="13">
        <f t="shared" ref="AA130:AA193" si="2">IF(Z130 &lt; 1, "", (M130/2)/TAN(RADIANS(Z130/2)))</f>
        <v>1.0851942293460469E-2</v>
      </c>
      <c r="AE130" s="6" t="s">
        <v>44</v>
      </c>
      <c r="AF130" s="6" t="s">
        <v>62</v>
      </c>
      <c r="AG130" s="6" t="s">
        <v>152</v>
      </c>
      <c r="AH130" s="6" t="s">
        <v>153</v>
      </c>
      <c r="AI130" s="6">
        <v>1</v>
      </c>
      <c r="AJ130" s="6">
        <v>0</v>
      </c>
      <c r="AK130" s="6">
        <v>1</v>
      </c>
      <c r="AL130" s="6">
        <v>1</v>
      </c>
      <c r="AM130" s="6">
        <v>1</v>
      </c>
      <c r="AN130" s="6">
        <v>1</v>
      </c>
      <c r="AO130" s="6">
        <v>1</v>
      </c>
      <c r="AP130" s="6" t="s">
        <v>341</v>
      </c>
      <c r="AQ130" s="6">
        <v>0</v>
      </c>
      <c r="AR130" s="6">
        <v>0</v>
      </c>
      <c r="AS130" s="6">
        <v>0</v>
      </c>
      <c r="AT130" s="6">
        <v>0</v>
      </c>
      <c r="AU130" s="6">
        <f>IF(Table3[[#This Row],[ShankDiameter]]&gt;0.5,0,IF(Table3[[#This Row],[Type]]="CD",0,1))</f>
        <v>0</v>
      </c>
      <c r="AV130" s="6">
        <v>0</v>
      </c>
      <c r="AW130" s="6">
        <v>0</v>
      </c>
      <c r="AX130" s="6">
        <v>0</v>
      </c>
      <c r="AY130" s="6">
        <v>2</v>
      </c>
      <c r="AZ130" s="6">
        <v>0</v>
      </c>
      <c r="BA130" s="6">
        <v>0</v>
      </c>
      <c r="BB130" s="6">
        <v>0</v>
      </c>
      <c r="BC130" s="6">
        <v>0</v>
      </c>
      <c r="BD130" s="6">
        <v>0</v>
      </c>
      <c r="BE130" s="6">
        <v>0</v>
      </c>
      <c r="BF130" s="6">
        <v>0</v>
      </c>
      <c r="BG130" s="6">
        <v>0</v>
      </c>
      <c r="BH130" s="6">
        <v>0</v>
      </c>
      <c r="BI130" s="6">
        <f>IF(Table3[[#This Row],[Type]]="EM",IF((Table3[[#This Row],[Diameter]]/2)-Table3[[#This Row],[CornerRadius]]-0.012&gt;0,(Table3[[#This Row],[Diameter]]/2)-Table3[[#This Row],[CornerRadius]]-0.012,0),)</f>
        <v>0</v>
      </c>
      <c r="BK130" s="6" t="str">
        <f>IF(Table3[[#This Row],[ShoulderLength]]="","",IF(Table3[[#This Row],[ShoulderLength]]&lt;Table3[[#This Row],[LOC]],"FIX",""))</f>
        <v/>
      </c>
    </row>
    <row r="131" spans="1:63" x14ac:dyDescent="0.25">
      <c r="A131" s="7">
        <f>IF(Table3[[#This Row],[SoflexRule]]="",1,IF(Table3[[#This Row],[MinOHL]]="",1,IF(Table3[[#This Row],[Type]]="CT",1,IF(Table3[[#This Row],[I]]=1,0,1))))</f>
        <v>1</v>
      </c>
      <c r="B131" s="6" t="s">
        <v>149</v>
      </c>
      <c r="D131" s="6" t="s">
        <v>149</v>
      </c>
      <c r="E131" s="6">
        <v>130</v>
      </c>
      <c r="G131" s="9" t="s">
        <v>74</v>
      </c>
      <c r="H131" s="10" t="s">
        <v>150</v>
      </c>
      <c r="I131" s="11" t="s">
        <v>342</v>
      </c>
      <c r="K131" s="11" t="str">
        <f>CONCATENATE(Table3[[#This Row],[Type]]," "&amp;TEXT(Table3[[#This Row],[Diameter]],".0000")&amp;""," "&amp;Table3[[#This Row],[NumFlutes]]&amp;"FL")</f>
        <v>CD .0820 2FL</v>
      </c>
      <c r="M131" s="13">
        <v>8.2000000000000003E-2</v>
      </c>
      <c r="N131" s="13">
        <v>0.125</v>
      </c>
      <c r="O131" s="6">
        <v>8.2000000000000003E-2</v>
      </c>
      <c r="P131" s="6">
        <v>0.82499999999999996</v>
      </c>
      <c r="R131" s="14">
        <f>IF(Table3[[#This Row],[ShoulderLenEnd]]="",0,90-(DEGREES(ATAN((Q131-P131)/((N131-O131)/2)))))</f>
        <v>0</v>
      </c>
      <c r="S131" s="15">
        <v>0.8</v>
      </c>
      <c r="T131" s="6">
        <v>2</v>
      </c>
      <c r="U131" s="6">
        <v>1.5</v>
      </c>
      <c r="V131" s="6">
        <v>0.35</v>
      </c>
      <c r="Z131" s="6">
        <v>150</v>
      </c>
      <c r="AA131" s="13">
        <f t="shared" si="2"/>
        <v>1.0985916889676031E-2</v>
      </c>
      <c r="AE131" s="6" t="s">
        <v>44</v>
      </c>
      <c r="AF131" s="6" t="s">
        <v>62</v>
      </c>
      <c r="AG131" s="6" t="s">
        <v>152</v>
      </c>
      <c r="AH131" s="6" t="s">
        <v>153</v>
      </c>
      <c r="AI131" s="6">
        <v>1</v>
      </c>
      <c r="AJ131" s="6">
        <v>0</v>
      </c>
      <c r="AK131" s="6">
        <v>1</v>
      </c>
      <c r="AL131" s="6">
        <v>1</v>
      </c>
      <c r="AM131" s="6">
        <v>1</v>
      </c>
      <c r="AN131" s="6">
        <v>1</v>
      </c>
      <c r="AO131" s="6">
        <v>1</v>
      </c>
      <c r="AP131" s="6" t="s">
        <v>343</v>
      </c>
      <c r="AQ131" s="6">
        <v>0</v>
      </c>
      <c r="AR131" s="6">
        <v>0</v>
      </c>
      <c r="AS131" s="6">
        <v>0</v>
      </c>
      <c r="AT131" s="6">
        <v>0</v>
      </c>
      <c r="AU131" s="6">
        <f>IF(Table3[[#This Row],[ShankDiameter]]&gt;0.5,0,IF(Table3[[#This Row],[Type]]="CD",0,1))</f>
        <v>0</v>
      </c>
      <c r="AV131" s="6">
        <v>0</v>
      </c>
      <c r="AW131" s="6">
        <v>0</v>
      </c>
      <c r="AX131" s="6">
        <v>0</v>
      </c>
      <c r="AY131" s="6">
        <v>2</v>
      </c>
      <c r="AZ131" s="6">
        <v>0</v>
      </c>
      <c r="BA131" s="6">
        <v>0</v>
      </c>
      <c r="BB131" s="6">
        <v>0</v>
      </c>
      <c r="BC131" s="6">
        <v>0</v>
      </c>
      <c r="BD131" s="6">
        <v>0</v>
      </c>
      <c r="BE131" s="6">
        <v>0</v>
      </c>
      <c r="BF131" s="6">
        <v>0</v>
      </c>
      <c r="BG131" s="6">
        <v>0</v>
      </c>
      <c r="BH131" s="6">
        <v>0</v>
      </c>
      <c r="BI131" s="6">
        <f>IF(Table3[[#This Row],[Type]]="EM",IF((Table3[[#This Row],[Diameter]]/2)-Table3[[#This Row],[CornerRadius]]-0.012&gt;0,(Table3[[#This Row],[Diameter]]/2)-Table3[[#This Row],[CornerRadius]]-0.012,0),)</f>
        <v>0</v>
      </c>
      <c r="BK131" s="6" t="str">
        <f>IF(Table3[[#This Row],[ShoulderLength]]="","",IF(Table3[[#This Row],[ShoulderLength]]&lt;Table3[[#This Row],[LOC]],"FIX",""))</f>
        <v/>
      </c>
    </row>
    <row r="132" spans="1:63" x14ac:dyDescent="0.25">
      <c r="A132" s="7">
        <f>IF(Table3[[#This Row],[SoflexRule]]="",1,IF(Table3[[#This Row],[MinOHL]]="",1,IF(Table3[[#This Row],[Type]]="CT",1,IF(Table3[[#This Row],[I]]=1,0,1))))</f>
        <v>1</v>
      </c>
      <c r="B132" s="6" t="s">
        <v>149</v>
      </c>
      <c r="D132" s="6" t="s">
        <v>149</v>
      </c>
      <c r="E132" s="6">
        <v>131</v>
      </c>
      <c r="G132" s="9" t="s">
        <v>74</v>
      </c>
      <c r="H132" s="10" t="s">
        <v>150</v>
      </c>
      <c r="I132" s="11" t="s">
        <v>344</v>
      </c>
      <c r="K132" s="11" t="str">
        <f>CONCATENATE(Table3[[#This Row],[Type]]," "&amp;TEXT(Table3[[#This Row],[Diameter]],".0000")&amp;""," "&amp;Table3[[#This Row],[NumFlutes]]&amp;"FL")</f>
        <v>CD .0827 2FL</v>
      </c>
      <c r="M132" s="13">
        <v>8.2699999999999996E-2</v>
      </c>
      <c r="N132" s="13">
        <v>0.125</v>
      </c>
      <c r="O132" s="6">
        <v>8.2699999999999996E-2</v>
      </c>
      <c r="P132" s="6">
        <v>0.82499999999999996</v>
      </c>
      <c r="R132" s="14">
        <f>IF(Table3[[#This Row],[ShoulderLenEnd]]="",0,90-(DEGREES(ATAN((Q132-P132)/((N132-O132)/2)))))</f>
        <v>0</v>
      </c>
      <c r="S132" s="15">
        <v>0.8</v>
      </c>
      <c r="T132" s="6">
        <v>2</v>
      </c>
      <c r="U132" s="6">
        <v>1.5</v>
      </c>
      <c r="V132" s="6">
        <v>0.33</v>
      </c>
      <c r="Z132" s="6">
        <v>150</v>
      </c>
      <c r="AA132" s="13">
        <f t="shared" si="2"/>
        <v>1.1079699107026922E-2</v>
      </c>
      <c r="AE132" s="6" t="s">
        <v>44</v>
      </c>
      <c r="AF132" s="6" t="s">
        <v>62</v>
      </c>
      <c r="AG132" s="6" t="s">
        <v>152</v>
      </c>
      <c r="AH132" s="6" t="s">
        <v>153</v>
      </c>
      <c r="AI132" s="6">
        <v>1</v>
      </c>
      <c r="AJ132" s="6">
        <v>0</v>
      </c>
      <c r="AK132" s="6">
        <v>1</v>
      </c>
      <c r="AL132" s="6">
        <v>1</v>
      </c>
      <c r="AM132" s="6">
        <v>1</v>
      </c>
      <c r="AN132" s="6">
        <v>1</v>
      </c>
      <c r="AO132" s="6">
        <v>1</v>
      </c>
      <c r="AP132" s="6" t="s">
        <v>345</v>
      </c>
      <c r="AQ132" s="6">
        <v>0</v>
      </c>
      <c r="AR132" s="6">
        <v>0</v>
      </c>
      <c r="AS132" s="6">
        <v>0</v>
      </c>
      <c r="AT132" s="6">
        <v>0</v>
      </c>
      <c r="AU132" s="6">
        <f>IF(Table3[[#This Row],[ShankDiameter]]&gt;0.5,0,IF(Table3[[#This Row],[Type]]="CD",0,1))</f>
        <v>0</v>
      </c>
      <c r="AV132" s="6">
        <v>0</v>
      </c>
      <c r="AW132" s="6">
        <v>0</v>
      </c>
      <c r="AX132" s="6">
        <v>0</v>
      </c>
      <c r="AY132" s="6">
        <v>2</v>
      </c>
      <c r="AZ132" s="6">
        <v>0</v>
      </c>
      <c r="BA132" s="6">
        <v>0</v>
      </c>
      <c r="BB132" s="6">
        <v>0</v>
      </c>
      <c r="BC132" s="6">
        <v>0</v>
      </c>
      <c r="BD132" s="6">
        <v>0</v>
      </c>
      <c r="BE132" s="6">
        <v>0</v>
      </c>
      <c r="BF132" s="6">
        <v>0</v>
      </c>
      <c r="BG132" s="6">
        <v>0</v>
      </c>
      <c r="BH132" s="6">
        <v>0</v>
      </c>
      <c r="BI132" s="6">
        <f>IF(Table3[[#This Row],[Type]]="EM",IF((Table3[[#This Row],[Diameter]]/2)-Table3[[#This Row],[CornerRadius]]-0.012&gt;0,(Table3[[#This Row],[Diameter]]/2)-Table3[[#This Row],[CornerRadius]]-0.012,0),)</f>
        <v>0</v>
      </c>
      <c r="BK132" s="6" t="str">
        <f>IF(Table3[[#This Row],[ShoulderLength]]="","",IF(Table3[[#This Row],[ShoulderLength]]&lt;Table3[[#This Row],[LOC]],"FIX",""))</f>
        <v/>
      </c>
    </row>
    <row r="133" spans="1:63" x14ac:dyDescent="0.25">
      <c r="A133" s="7">
        <f>IF(Table3[[#This Row],[SoflexRule]]="",1,IF(Table3[[#This Row],[MinOHL]]="",1,IF(Table3[[#This Row],[Type]]="CT",1,IF(Table3[[#This Row],[I]]=1,0,1))))</f>
        <v>1</v>
      </c>
      <c r="B133" s="6" t="s">
        <v>149</v>
      </c>
      <c r="D133" s="6" t="s">
        <v>149</v>
      </c>
      <c r="E133" s="6">
        <v>132</v>
      </c>
      <c r="G133" s="9" t="s">
        <v>74</v>
      </c>
      <c r="H133" s="10" t="s">
        <v>150</v>
      </c>
      <c r="I133" s="11" t="s">
        <v>346</v>
      </c>
      <c r="K133" s="11" t="str">
        <f>CONCATENATE(Table3[[#This Row],[Type]]," "&amp;TEXT(Table3[[#This Row],[Diameter]],".0000")&amp;""," "&amp;Table3[[#This Row],[NumFlutes]]&amp;"FL")</f>
        <v>CD .0846 2FL</v>
      </c>
      <c r="M133" s="13">
        <v>8.4599999999999995E-2</v>
      </c>
      <c r="N133" s="13">
        <v>0.125</v>
      </c>
      <c r="O133" s="6">
        <v>8.4599999999999995E-2</v>
      </c>
      <c r="P133" s="6">
        <v>0.82499999999999996</v>
      </c>
      <c r="R133" s="14">
        <f>IF(Table3[[#This Row],[ShoulderLenEnd]]="",0,90-(DEGREES(ATAN((Q133-P133)/((N133-O133)/2)))))</f>
        <v>0</v>
      </c>
      <c r="S133" s="15">
        <v>0.8</v>
      </c>
      <c r="T133" s="6">
        <v>2</v>
      </c>
      <c r="U133" s="6">
        <v>1.5</v>
      </c>
      <c r="V133" s="6">
        <v>0.34</v>
      </c>
      <c r="Z133" s="6">
        <v>150</v>
      </c>
      <c r="AA133" s="13">
        <f t="shared" si="2"/>
        <v>1.1334250839836489E-2</v>
      </c>
      <c r="AE133" s="6" t="s">
        <v>44</v>
      </c>
      <c r="AF133" s="6" t="s">
        <v>62</v>
      </c>
      <c r="AG133" s="6" t="s">
        <v>152</v>
      </c>
      <c r="AH133" s="6" t="s">
        <v>153</v>
      </c>
      <c r="AI133" s="6">
        <v>1</v>
      </c>
      <c r="AJ133" s="6">
        <v>0</v>
      </c>
      <c r="AK133" s="6">
        <v>1</v>
      </c>
      <c r="AL133" s="6">
        <v>1</v>
      </c>
      <c r="AM133" s="6">
        <v>1</v>
      </c>
      <c r="AN133" s="6">
        <v>1</v>
      </c>
      <c r="AO133" s="6">
        <v>1</v>
      </c>
      <c r="AP133" s="6" t="s">
        <v>347</v>
      </c>
      <c r="AQ133" s="6">
        <v>0</v>
      </c>
      <c r="AR133" s="6">
        <v>0</v>
      </c>
      <c r="AS133" s="6">
        <v>0</v>
      </c>
      <c r="AT133" s="6">
        <v>0</v>
      </c>
      <c r="AU133" s="6">
        <f>IF(Table3[[#This Row],[ShankDiameter]]&gt;0.5,0,IF(Table3[[#This Row],[Type]]="CD",0,1))</f>
        <v>0</v>
      </c>
      <c r="AV133" s="6">
        <v>0</v>
      </c>
      <c r="AW133" s="6">
        <v>0</v>
      </c>
      <c r="AX133" s="6">
        <v>0</v>
      </c>
      <c r="AY133" s="6">
        <v>2</v>
      </c>
      <c r="AZ133" s="6">
        <v>0</v>
      </c>
      <c r="BA133" s="6">
        <v>0</v>
      </c>
      <c r="BB133" s="6">
        <v>0</v>
      </c>
      <c r="BC133" s="6">
        <v>0</v>
      </c>
      <c r="BD133" s="6">
        <v>0</v>
      </c>
      <c r="BE133" s="6">
        <v>0</v>
      </c>
      <c r="BF133" s="6">
        <v>0</v>
      </c>
      <c r="BG133" s="6">
        <v>0</v>
      </c>
      <c r="BH133" s="6">
        <v>0</v>
      </c>
      <c r="BI133" s="6">
        <f>IF(Table3[[#This Row],[Type]]="EM",IF((Table3[[#This Row],[Diameter]]/2)-Table3[[#This Row],[CornerRadius]]-0.012&gt;0,(Table3[[#This Row],[Diameter]]/2)-Table3[[#This Row],[CornerRadius]]-0.012,0),)</f>
        <v>0</v>
      </c>
      <c r="BK133" s="6" t="str">
        <f>IF(Table3[[#This Row],[ShoulderLength]]="","",IF(Table3[[#This Row],[ShoulderLength]]&lt;Table3[[#This Row],[LOC]],"FIX",""))</f>
        <v/>
      </c>
    </row>
    <row r="134" spans="1:63" x14ac:dyDescent="0.25">
      <c r="A134" s="7">
        <f>IF(Table3[[#This Row],[SoflexRule]]="",1,IF(Table3[[#This Row],[MinOHL]]="",1,IF(Table3[[#This Row],[Type]]="CT",1,IF(Table3[[#This Row],[I]]=1,0,1))))</f>
        <v>1</v>
      </c>
      <c r="B134" s="6" t="s">
        <v>149</v>
      </c>
      <c r="D134" s="6" t="s">
        <v>149</v>
      </c>
      <c r="E134" s="6">
        <v>133</v>
      </c>
      <c r="G134" s="9" t="s">
        <v>74</v>
      </c>
      <c r="H134" s="10" t="s">
        <v>150</v>
      </c>
      <c r="I134" s="11" t="s">
        <v>348</v>
      </c>
      <c r="K134" s="11" t="str">
        <f>CONCATENATE(Table3[[#This Row],[Type]]," "&amp;TEXT(Table3[[#This Row],[Diameter]],".0000")&amp;""," "&amp;Table3[[#This Row],[NumFlutes]]&amp;"FL")</f>
        <v>CD .0860 2FL</v>
      </c>
      <c r="M134" s="13">
        <v>8.5999999999999993E-2</v>
      </c>
      <c r="N134" s="13">
        <v>0.125</v>
      </c>
      <c r="O134" s="6">
        <v>8.5999999999999993E-2</v>
      </c>
      <c r="P134" s="6">
        <v>0.82499999999999996</v>
      </c>
      <c r="R134" s="14">
        <f>IF(Table3[[#This Row],[ShoulderLenEnd]]="",0,90-(DEGREES(ATAN((Q134-P134)/((N134-O134)/2)))))</f>
        <v>0</v>
      </c>
      <c r="S134" s="15">
        <v>0.8</v>
      </c>
      <c r="T134" s="6">
        <v>2</v>
      </c>
      <c r="U134" s="6">
        <v>1.5</v>
      </c>
      <c r="V134" s="6">
        <v>0.34</v>
      </c>
      <c r="Z134" s="6">
        <v>150</v>
      </c>
      <c r="AA134" s="13">
        <f t="shared" si="2"/>
        <v>1.1521815274538274E-2</v>
      </c>
      <c r="AE134" s="6" t="s">
        <v>44</v>
      </c>
      <c r="AF134" s="6" t="s">
        <v>62</v>
      </c>
      <c r="AG134" s="6" t="s">
        <v>152</v>
      </c>
      <c r="AH134" s="6" t="s">
        <v>153</v>
      </c>
      <c r="AI134" s="6">
        <v>1</v>
      </c>
      <c r="AJ134" s="6">
        <v>0</v>
      </c>
      <c r="AK134" s="6">
        <v>1</v>
      </c>
      <c r="AL134" s="6">
        <v>1</v>
      </c>
      <c r="AM134" s="6">
        <v>1</v>
      </c>
      <c r="AN134" s="6">
        <v>1</v>
      </c>
      <c r="AO134" s="6">
        <v>1</v>
      </c>
      <c r="AP134" s="6" t="s">
        <v>349</v>
      </c>
      <c r="AQ134" s="6">
        <v>0</v>
      </c>
      <c r="AR134" s="6">
        <v>0</v>
      </c>
      <c r="AS134" s="6">
        <v>0</v>
      </c>
      <c r="AT134" s="6">
        <v>0</v>
      </c>
      <c r="AU134" s="6">
        <f>IF(Table3[[#This Row],[ShankDiameter]]&gt;0.5,0,IF(Table3[[#This Row],[Type]]="CD",0,1))</f>
        <v>0</v>
      </c>
      <c r="AV134" s="6">
        <v>0</v>
      </c>
      <c r="AW134" s="6">
        <v>0</v>
      </c>
      <c r="AX134" s="6">
        <v>0</v>
      </c>
      <c r="AY134" s="6">
        <v>2</v>
      </c>
      <c r="AZ134" s="6">
        <v>0</v>
      </c>
      <c r="BA134" s="6">
        <v>0</v>
      </c>
      <c r="BB134" s="6">
        <v>0</v>
      </c>
      <c r="BC134" s="6">
        <v>0</v>
      </c>
      <c r="BD134" s="6">
        <v>0</v>
      </c>
      <c r="BE134" s="6">
        <v>0</v>
      </c>
      <c r="BF134" s="6">
        <v>0</v>
      </c>
      <c r="BG134" s="6">
        <v>0</v>
      </c>
      <c r="BH134" s="6">
        <v>0</v>
      </c>
      <c r="BI134" s="6">
        <f>IF(Table3[[#This Row],[Type]]="EM",IF((Table3[[#This Row],[Diameter]]/2)-Table3[[#This Row],[CornerRadius]]-0.012&gt;0,(Table3[[#This Row],[Diameter]]/2)-Table3[[#This Row],[CornerRadius]]-0.012,0),)</f>
        <v>0</v>
      </c>
      <c r="BK134" s="6" t="str">
        <f>IF(Table3[[#This Row],[ShoulderLength]]="","",IF(Table3[[#This Row],[ShoulderLength]]&lt;Table3[[#This Row],[LOC]],"FIX",""))</f>
        <v/>
      </c>
    </row>
    <row r="135" spans="1:63" x14ac:dyDescent="0.25">
      <c r="A135" s="7">
        <f>IF(Table3[[#This Row],[SoflexRule]]="",1,IF(Table3[[#This Row],[MinOHL]]="",1,IF(Table3[[#This Row],[Type]]="CT",1,IF(Table3[[#This Row],[I]]=1,0,1))))</f>
        <v>1</v>
      </c>
      <c r="B135" s="6" t="s">
        <v>149</v>
      </c>
      <c r="D135" s="6" t="s">
        <v>149</v>
      </c>
      <c r="E135" s="6">
        <v>134</v>
      </c>
      <c r="G135" s="9" t="s">
        <v>74</v>
      </c>
      <c r="H135" s="10" t="s">
        <v>150</v>
      </c>
      <c r="I135" s="11" t="s">
        <v>350</v>
      </c>
      <c r="K135" s="11" t="str">
        <f>CONCATENATE(Table3[[#This Row],[Type]]," "&amp;TEXT(Table3[[#This Row],[Diameter]],".0000")&amp;""," "&amp;Table3[[#This Row],[NumFlutes]]&amp;"FL")</f>
        <v>CD .0866 2FL</v>
      </c>
      <c r="M135" s="13">
        <v>8.6599999999999996E-2</v>
      </c>
      <c r="N135" s="13">
        <v>0.125</v>
      </c>
      <c r="O135" s="6">
        <v>8.6599999999999996E-2</v>
      </c>
      <c r="P135" s="6">
        <v>0.82499999999999996</v>
      </c>
      <c r="R135" s="14">
        <f>IF(Table3[[#This Row],[ShoulderLenEnd]]="",0,90-(DEGREES(ATAN((Q135-P135)/((N135-O135)/2)))))</f>
        <v>0</v>
      </c>
      <c r="S135" s="15">
        <v>0.8</v>
      </c>
      <c r="T135" s="6">
        <v>2</v>
      </c>
      <c r="U135" s="6">
        <v>1.5</v>
      </c>
      <c r="V135" s="6">
        <v>0.4</v>
      </c>
      <c r="Z135" s="6">
        <v>150</v>
      </c>
      <c r="AA135" s="13">
        <f t="shared" si="2"/>
        <v>1.1602200032267612E-2</v>
      </c>
      <c r="AE135" s="6" t="s">
        <v>44</v>
      </c>
      <c r="AF135" s="6" t="s">
        <v>62</v>
      </c>
      <c r="AG135" s="6" t="s">
        <v>152</v>
      </c>
      <c r="AH135" s="6" t="s">
        <v>153</v>
      </c>
      <c r="AI135" s="6">
        <v>1</v>
      </c>
      <c r="AJ135" s="6">
        <v>0</v>
      </c>
      <c r="AK135" s="6">
        <v>1</v>
      </c>
      <c r="AL135" s="6">
        <v>1</v>
      </c>
      <c r="AM135" s="6">
        <v>1</v>
      </c>
      <c r="AN135" s="6">
        <v>1</v>
      </c>
      <c r="AO135" s="6">
        <v>1</v>
      </c>
      <c r="AP135" s="6" t="s">
        <v>351</v>
      </c>
      <c r="AQ135" s="6">
        <v>0</v>
      </c>
      <c r="AR135" s="6">
        <v>0</v>
      </c>
      <c r="AS135" s="6">
        <v>0</v>
      </c>
      <c r="AT135" s="6">
        <v>0</v>
      </c>
      <c r="AU135" s="6">
        <f>IF(Table3[[#This Row],[ShankDiameter]]&gt;0.5,0,IF(Table3[[#This Row],[Type]]="CD",0,1))</f>
        <v>0</v>
      </c>
      <c r="AV135" s="6">
        <v>0</v>
      </c>
      <c r="AW135" s="6">
        <v>0</v>
      </c>
      <c r="AX135" s="6">
        <v>0</v>
      </c>
      <c r="AY135" s="6">
        <v>2</v>
      </c>
      <c r="AZ135" s="6">
        <v>0</v>
      </c>
      <c r="BA135" s="6">
        <v>0</v>
      </c>
      <c r="BB135" s="6">
        <v>0</v>
      </c>
      <c r="BC135" s="6">
        <v>0</v>
      </c>
      <c r="BD135" s="6">
        <v>0</v>
      </c>
      <c r="BE135" s="6">
        <v>0</v>
      </c>
      <c r="BF135" s="6">
        <v>0</v>
      </c>
      <c r="BG135" s="6">
        <v>0</v>
      </c>
      <c r="BH135" s="6">
        <v>0</v>
      </c>
      <c r="BI135" s="6">
        <f>IF(Table3[[#This Row],[Type]]="EM",IF((Table3[[#This Row],[Diameter]]/2)-Table3[[#This Row],[CornerRadius]]-0.012&gt;0,(Table3[[#This Row],[Diameter]]/2)-Table3[[#This Row],[CornerRadius]]-0.012,0),)</f>
        <v>0</v>
      </c>
      <c r="BK135" s="6" t="str">
        <f>IF(Table3[[#This Row],[ShoulderLength]]="","",IF(Table3[[#This Row],[ShoulderLength]]&lt;Table3[[#This Row],[LOC]],"FIX",""))</f>
        <v/>
      </c>
    </row>
    <row r="136" spans="1:63" x14ac:dyDescent="0.25">
      <c r="A136" s="7">
        <f>IF(Table3[[#This Row],[SoflexRule]]="",1,IF(Table3[[#This Row],[MinOHL]]="",1,IF(Table3[[#This Row],[Type]]="CT",1,IF(Table3[[#This Row],[I]]=1,0,1))))</f>
        <v>1</v>
      </c>
      <c r="B136" s="6" t="s">
        <v>149</v>
      </c>
      <c r="D136" s="6" t="s">
        <v>149</v>
      </c>
      <c r="E136" s="6">
        <v>135</v>
      </c>
      <c r="G136" s="9" t="s">
        <v>74</v>
      </c>
      <c r="H136" s="10" t="s">
        <v>150</v>
      </c>
      <c r="I136" s="11" t="s">
        <v>352</v>
      </c>
      <c r="K136" s="11" t="str">
        <f>CONCATENATE(Table3[[#This Row],[Type]]," "&amp;TEXT(Table3[[#This Row],[Diameter]],".0000")&amp;""," "&amp;Table3[[#This Row],[NumFlutes]]&amp;"FL")</f>
        <v>CD .0890 2FL</v>
      </c>
      <c r="M136" s="13">
        <v>8.8999999999999996E-2</v>
      </c>
      <c r="N136" s="13">
        <v>0.125</v>
      </c>
      <c r="O136" s="6">
        <v>8.8999999999999996E-2</v>
      </c>
      <c r="P136" s="6">
        <v>0.82499999999999996</v>
      </c>
      <c r="R136" s="14">
        <f>IF(Table3[[#This Row],[ShoulderLenEnd]]="",0,90-(DEGREES(ATAN((Q136-P136)/((N136-O136)/2)))))</f>
        <v>0</v>
      </c>
      <c r="S136" s="15">
        <v>0.8</v>
      </c>
      <c r="T136" s="6">
        <v>2</v>
      </c>
      <c r="U136" s="6">
        <v>1.5</v>
      </c>
      <c r="V136" s="6">
        <v>0.28000000000000003</v>
      </c>
      <c r="Z136" s="6">
        <v>150</v>
      </c>
      <c r="AA136" s="13">
        <f t="shared" si="2"/>
        <v>1.1923739063184958E-2</v>
      </c>
      <c r="AE136" s="6" t="s">
        <v>44</v>
      </c>
      <c r="AF136" s="6" t="s">
        <v>62</v>
      </c>
      <c r="AG136" s="6" t="s">
        <v>152</v>
      </c>
      <c r="AH136" s="6" t="s">
        <v>153</v>
      </c>
      <c r="AI136" s="6">
        <v>1</v>
      </c>
      <c r="AJ136" s="6">
        <v>0</v>
      </c>
      <c r="AK136" s="6">
        <v>1</v>
      </c>
      <c r="AL136" s="6">
        <v>1</v>
      </c>
      <c r="AM136" s="6">
        <v>1</v>
      </c>
      <c r="AN136" s="6">
        <v>1</v>
      </c>
      <c r="AO136" s="6">
        <v>1</v>
      </c>
      <c r="AP136" s="6" t="s">
        <v>353</v>
      </c>
      <c r="AQ136" s="6">
        <v>0</v>
      </c>
      <c r="AR136" s="6">
        <v>0</v>
      </c>
      <c r="AS136" s="6">
        <v>0</v>
      </c>
      <c r="AT136" s="6">
        <v>0</v>
      </c>
      <c r="AU136" s="6">
        <f>IF(Table3[[#This Row],[ShankDiameter]]&gt;0.5,0,IF(Table3[[#This Row],[Type]]="CD",0,1))</f>
        <v>0</v>
      </c>
      <c r="AV136" s="6">
        <v>0</v>
      </c>
      <c r="AW136" s="6">
        <v>0</v>
      </c>
      <c r="AX136" s="6">
        <v>0</v>
      </c>
      <c r="AY136" s="6">
        <v>2</v>
      </c>
      <c r="AZ136" s="6">
        <v>0</v>
      </c>
      <c r="BA136" s="6">
        <v>0</v>
      </c>
      <c r="BB136" s="6">
        <v>0</v>
      </c>
      <c r="BC136" s="6">
        <v>0</v>
      </c>
      <c r="BD136" s="6">
        <v>0</v>
      </c>
      <c r="BE136" s="6">
        <v>0</v>
      </c>
      <c r="BF136" s="6">
        <v>0</v>
      </c>
      <c r="BG136" s="6">
        <v>0</v>
      </c>
      <c r="BH136" s="6">
        <v>0</v>
      </c>
      <c r="BI136" s="6">
        <f>IF(Table3[[#This Row],[Type]]="EM",IF((Table3[[#This Row],[Diameter]]/2)-Table3[[#This Row],[CornerRadius]]-0.012&gt;0,(Table3[[#This Row],[Diameter]]/2)-Table3[[#This Row],[CornerRadius]]-0.012,0),)</f>
        <v>0</v>
      </c>
      <c r="BK136" s="6" t="str">
        <f>IF(Table3[[#This Row],[ShoulderLength]]="","",IF(Table3[[#This Row],[ShoulderLength]]&lt;Table3[[#This Row],[LOC]],"FIX",""))</f>
        <v/>
      </c>
    </row>
    <row r="137" spans="1:63" x14ac:dyDescent="0.25">
      <c r="A137" s="7">
        <f>IF(Table3[[#This Row],[SoflexRule]]="",1,IF(Table3[[#This Row],[MinOHL]]="",1,IF(Table3[[#This Row],[Type]]="CT",1,IF(Table3[[#This Row],[I]]=1,0,1))))</f>
        <v>1</v>
      </c>
      <c r="B137" s="6" t="s">
        <v>149</v>
      </c>
      <c r="D137" s="6" t="s">
        <v>149</v>
      </c>
      <c r="E137" s="6">
        <v>136</v>
      </c>
      <c r="G137" s="9" t="s">
        <v>74</v>
      </c>
      <c r="H137" s="10" t="s">
        <v>150</v>
      </c>
      <c r="I137" s="11" t="s">
        <v>354</v>
      </c>
      <c r="K137" s="11" t="str">
        <f>CONCATENATE(Table3[[#This Row],[Type]]," "&amp;TEXT(Table3[[#This Row],[Diameter]],".0000")&amp;""," "&amp;Table3[[#This Row],[NumFlutes]]&amp;"FL")</f>
        <v>CD .0906 2FL</v>
      </c>
      <c r="M137" s="13">
        <v>9.06E-2</v>
      </c>
      <c r="N137" s="13">
        <v>0.125</v>
      </c>
      <c r="O137" s="6">
        <v>9.06E-2</v>
      </c>
      <c r="P137" s="6">
        <v>0.82499999999999996</v>
      </c>
      <c r="R137" s="14">
        <f>IF(Table3[[#This Row],[ShoulderLenEnd]]="",0,90-(DEGREES(ATAN((Q137-P137)/((N137-O137)/2)))))</f>
        <v>0</v>
      </c>
      <c r="S137" s="15">
        <v>0.8</v>
      </c>
      <c r="T137" s="6">
        <v>2</v>
      </c>
      <c r="U137" s="6">
        <v>1.5</v>
      </c>
      <c r="V137" s="6">
        <v>0.32</v>
      </c>
      <c r="Z137" s="6">
        <v>150</v>
      </c>
      <c r="AA137" s="13">
        <f t="shared" si="2"/>
        <v>1.2138098417129857E-2</v>
      </c>
      <c r="AE137" s="6" t="s">
        <v>44</v>
      </c>
      <c r="AF137" s="6" t="s">
        <v>62</v>
      </c>
      <c r="AG137" s="6" t="s">
        <v>152</v>
      </c>
      <c r="AH137" s="6" t="s">
        <v>153</v>
      </c>
      <c r="AI137" s="6">
        <v>1</v>
      </c>
      <c r="AJ137" s="6">
        <v>0</v>
      </c>
      <c r="AK137" s="6">
        <v>1</v>
      </c>
      <c r="AL137" s="6">
        <v>1</v>
      </c>
      <c r="AM137" s="6">
        <v>1</v>
      </c>
      <c r="AN137" s="6">
        <v>1</v>
      </c>
      <c r="AO137" s="6">
        <v>1</v>
      </c>
      <c r="AP137" s="6" t="s">
        <v>355</v>
      </c>
      <c r="AQ137" s="6">
        <v>0</v>
      </c>
      <c r="AR137" s="6">
        <v>0</v>
      </c>
      <c r="AS137" s="6">
        <v>0</v>
      </c>
      <c r="AT137" s="6">
        <v>0</v>
      </c>
      <c r="AU137" s="6">
        <f>IF(Table3[[#This Row],[ShankDiameter]]&gt;0.5,0,IF(Table3[[#This Row],[Type]]="CD",0,1))</f>
        <v>0</v>
      </c>
      <c r="AV137" s="6">
        <v>0</v>
      </c>
      <c r="AW137" s="6">
        <v>0</v>
      </c>
      <c r="AX137" s="6">
        <v>0</v>
      </c>
      <c r="AY137" s="6">
        <v>2</v>
      </c>
      <c r="AZ137" s="6">
        <v>0</v>
      </c>
      <c r="BA137" s="6">
        <v>0</v>
      </c>
      <c r="BB137" s="6">
        <v>0</v>
      </c>
      <c r="BC137" s="6">
        <v>0</v>
      </c>
      <c r="BD137" s="6">
        <v>0</v>
      </c>
      <c r="BE137" s="6">
        <v>0</v>
      </c>
      <c r="BF137" s="6">
        <v>0</v>
      </c>
      <c r="BG137" s="6">
        <v>0</v>
      </c>
      <c r="BH137" s="6">
        <v>0</v>
      </c>
      <c r="BI137" s="6">
        <f>IF(Table3[[#This Row],[Type]]="EM",IF((Table3[[#This Row],[Diameter]]/2)-Table3[[#This Row],[CornerRadius]]-0.012&gt;0,(Table3[[#This Row],[Diameter]]/2)-Table3[[#This Row],[CornerRadius]]-0.012,0),)</f>
        <v>0</v>
      </c>
      <c r="BK137" s="6" t="str">
        <f>IF(Table3[[#This Row],[ShoulderLength]]="","",IF(Table3[[#This Row],[ShoulderLength]]&lt;Table3[[#This Row],[LOC]],"FIX",""))</f>
        <v/>
      </c>
    </row>
    <row r="138" spans="1:63" x14ac:dyDescent="0.25">
      <c r="A138" s="7">
        <f>IF(Table3[[#This Row],[SoflexRule]]="",1,IF(Table3[[#This Row],[MinOHL]]="",1,IF(Table3[[#This Row],[Type]]="CT",1,IF(Table3[[#This Row],[I]]=1,0,1))))</f>
        <v>1</v>
      </c>
      <c r="B138" s="6" t="s">
        <v>149</v>
      </c>
      <c r="D138" s="6" t="s">
        <v>149</v>
      </c>
      <c r="E138" s="6">
        <v>137</v>
      </c>
      <c r="G138" s="9" t="s">
        <v>74</v>
      </c>
      <c r="H138" s="10" t="s">
        <v>150</v>
      </c>
      <c r="I138" s="11" t="s">
        <v>356</v>
      </c>
      <c r="K138" s="11" t="str">
        <f>CONCATENATE(Table3[[#This Row],[Type]]," "&amp;TEXT(Table3[[#This Row],[Diameter]],".0000")&amp;""," "&amp;Table3[[#This Row],[NumFlutes]]&amp;"FL")</f>
        <v>CD .0925 2FL</v>
      </c>
      <c r="M138" s="13">
        <v>9.2499999999999999E-2</v>
      </c>
      <c r="N138" s="13">
        <v>0.125</v>
      </c>
      <c r="O138" s="6">
        <v>9.2499999999999999E-2</v>
      </c>
      <c r="P138" s="6">
        <v>0.82499999999999996</v>
      </c>
      <c r="R138" s="14">
        <f>IF(Table3[[#This Row],[ShoulderLenEnd]]="",0,90-(DEGREES(ATAN((Q138-P138)/((N138-O138)/2)))))</f>
        <v>0</v>
      </c>
      <c r="S138" s="15">
        <v>0.8</v>
      </c>
      <c r="T138" s="6">
        <v>2</v>
      </c>
      <c r="U138" s="6">
        <v>1.5</v>
      </c>
      <c r="V138" s="6">
        <v>0.3</v>
      </c>
      <c r="Z138" s="6">
        <v>150</v>
      </c>
      <c r="AA138" s="13">
        <f t="shared" si="2"/>
        <v>1.2392650149939424E-2</v>
      </c>
      <c r="AE138" s="6" t="s">
        <v>44</v>
      </c>
      <c r="AF138" s="6" t="s">
        <v>62</v>
      </c>
      <c r="AG138" s="6" t="s">
        <v>152</v>
      </c>
      <c r="AH138" s="6" t="s">
        <v>153</v>
      </c>
      <c r="AI138" s="6">
        <v>1</v>
      </c>
      <c r="AJ138" s="6">
        <v>0</v>
      </c>
      <c r="AK138" s="6">
        <v>1</v>
      </c>
      <c r="AL138" s="6">
        <v>1</v>
      </c>
      <c r="AM138" s="6">
        <v>1</v>
      </c>
      <c r="AN138" s="6">
        <v>1</v>
      </c>
      <c r="AO138" s="6">
        <v>1</v>
      </c>
      <c r="AP138" s="6" t="s">
        <v>357</v>
      </c>
      <c r="AQ138" s="6">
        <v>0</v>
      </c>
      <c r="AR138" s="6">
        <v>0</v>
      </c>
      <c r="AS138" s="6">
        <v>0</v>
      </c>
      <c r="AT138" s="6">
        <v>0</v>
      </c>
      <c r="AU138" s="6">
        <f>IF(Table3[[#This Row],[ShankDiameter]]&gt;0.5,0,IF(Table3[[#This Row],[Type]]="CD",0,1))</f>
        <v>0</v>
      </c>
      <c r="AV138" s="6">
        <v>0</v>
      </c>
      <c r="AW138" s="6">
        <v>0</v>
      </c>
      <c r="AX138" s="6">
        <v>0</v>
      </c>
      <c r="AY138" s="6">
        <v>2</v>
      </c>
      <c r="AZ138" s="6">
        <v>0</v>
      </c>
      <c r="BA138" s="6">
        <v>0</v>
      </c>
      <c r="BB138" s="6">
        <v>0</v>
      </c>
      <c r="BC138" s="6">
        <v>0</v>
      </c>
      <c r="BD138" s="6">
        <v>0</v>
      </c>
      <c r="BE138" s="6">
        <v>0</v>
      </c>
      <c r="BF138" s="6">
        <v>0</v>
      </c>
      <c r="BG138" s="6">
        <v>0</v>
      </c>
      <c r="BH138" s="6">
        <v>0</v>
      </c>
      <c r="BI138" s="6">
        <f>IF(Table3[[#This Row],[Type]]="EM",IF((Table3[[#This Row],[Diameter]]/2)-Table3[[#This Row],[CornerRadius]]-0.012&gt;0,(Table3[[#This Row],[Diameter]]/2)-Table3[[#This Row],[CornerRadius]]-0.012,0),)</f>
        <v>0</v>
      </c>
      <c r="BK138" s="6" t="str">
        <f>IF(Table3[[#This Row],[ShoulderLength]]="","",IF(Table3[[#This Row],[ShoulderLength]]&lt;Table3[[#This Row],[LOC]],"FIX",""))</f>
        <v/>
      </c>
    </row>
    <row r="139" spans="1:63" x14ac:dyDescent="0.25">
      <c r="A139" s="7">
        <f>IF(Table3[[#This Row],[SoflexRule]]="",1,IF(Table3[[#This Row],[MinOHL]]="",1,IF(Table3[[#This Row],[Type]]="CT",1,IF(Table3[[#This Row],[I]]=1,0,1))))</f>
        <v>1</v>
      </c>
      <c r="B139" s="6" t="s">
        <v>149</v>
      </c>
      <c r="D139" s="6" t="s">
        <v>149</v>
      </c>
      <c r="E139" s="6">
        <v>138</v>
      </c>
      <c r="G139" s="9" t="s">
        <v>74</v>
      </c>
      <c r="H139" s="10" t="s">
        <v>150</v>
      </c>
      <c r="I139" s="11" t="s">
        <v>358</v>
      </c>
      <c r="K139" s="11" t="str">
        <f>CONCATENATE(Table3[[#This Row],[Type]]," "&amp;TEXT(Table3[[#This Row],[Diameter]],".0000")&amp;""," "&amp;Table3[[#This Row],[NumFlutes]]&amp;"FL")</f>
        <v>CD .0938 2FL</v>
      </c>
      <c r="M139" s="13">
        <v>9.3799999999999994E-2</v>
      </c>
      <c r="N139" s="13">
        <v>0.125</v>
      </c>
      <c r="O139" s="6">
        <v>9.3799999999999994E-2</v>
      </c>
      <c r="P139" s="6">
        <v>0.82499999999999996</v>
      </c>
      <c r="R139" s="14">
        <f>IF(Table3[[#This Row],[ShoulderLenEnd]]="",0,90-(DEGREES(ATAN((Q139-P139)/((N139-O139)/2)))))</f>
        <v>0</v>
      </c>
      <c r="S139" s="15">
        <v>0.8</v>
      </c>
      <c r="T139" s="6">
        <v>2</v>
      </c>
      <c r="U139" s="6">
        <v>1.5</v>
      </c>
      <c r="V139" s="6">
        <v>0.33</v>
      </c>
      <c r="Z139" s="6">
        <v>150</v>
      </c>
      <c r="AA139" s="13">
        <f t="shared" si="2"/>
        <v>1.2566817125019654E-2</v>
      </c>
      <c r="AE139" s="6" t="s">
        <v>44</v>
      </c>
      <c r="AF139" s="6" t="s">
        <v>62</v>
      </c>
      <c r="AG139" s="6" t="s">
        <v>152</v>
      </c>
      <c r="AH139" s="6" t="s">
        <v>153</v>
      </c>
      <c r="AI139" s="6">
        <v>1</v>
      </c>
      <c r="AJ139" s="6">
        <v>0</v>
      </c>
      <c r="AK139" s="6">
        <v>1</v>
      </c>
      <c r="AL139" s="6">
        <v>1</v>
      </c>
      <c r="AM139" s="6">
        <v>1</v>
      </c>
      <c r="AN139" s="6">
        <v>1</v>
      </c>
      <c r="AO139" s="6">
        <v>1</v>
      </c>
      <c r="AP139" s="6" t="s">
        <v>359</v>
      </c>
      <c r="AQ139" s="6">
        <v>0</v>
      </c>
      <c r="AR139" s="6">
        <v>0</v>
      </c>
      <c r="AS139" s="6">
        <v>0</v>
      </c>
      <c r="AT139" s="6">
        <v>0</v>
      </c>
      <c r="AU139" s="6">
        <f>IF(Table3[[#This Row],[ShankDiameter]]&gt;0.5,0,IF(Table3[[#This Row],[Type]]="CD",0,1))</f>
        <v>0</v>
      </c>
      <c r="AV139" s="6">
        <v>0</v>
      </c>
      <c r="AW139" s="6">
        <v>0</v>
      </c>
      <c r="AX139" s="6">
        <v>0</v>
      </c>
      <c r="AY139" s="6">
        <v>2</v>
      </c>
      <c r="AZ139" s="6">
        <v>0</v>
      </c>
      <c r="BA139" s="6">
        <v>0</v>
      </c>
      <c r="BB139" s="6">
        <v>0</v>
      </c>
      <c r="BC139" s="6">
        <v>0</v>
      </c>
      <c r="BD139" s="6">
        <v>0</v>
      </c>
      <c r="BE139" s="6">
        <v>0</v>
      </c>
      <c r="BF139" s="6">
        <v>0</v>
      </c>
      <c r="BG139" s="6">
        <v>0</v>
      </c>
      <c r="BH139" s="6">
        <v>0</v>
      </c>
      <c r="BI139" s="6">
        <f>IF(Table3[[#This Row],[Type]]="EM",IF((Table3[[#This Row],[Diameter]]/2)-Table3[[#This Row],[CornerRadius]]-0.012&gt;0,(Table3[[#This Row],[Diameter]]/2)-Table3[[#This Row],[CornerRadius]]-0.012,0),)</f>
        <v>0</v>
      </c>
      <c r="BK139" s="6" t="str">
        <f>IF(Table3[[#This Row],[ShoulderLength]]="","",IF(Table3[[#This Row],[ShoulderLength]]&lt;Table3[[#This Row],[LOC]],"FIX",""))</f>
        <v/>
      </c>
    </row>
    <row r="140" spans="1:63" x14ac:dyDescent="0.25">
      <c r="A140" s="7">
        <f>IF(Table3[[#This Row],[SoflexRule]]="",1,IF(Table3[[#This Row],[MinOHL]]="",1,IF(Table3[[#This Row],[Type]]="CT",1,IF(Table3[[#This Row],[I]]=1,0,1))))</f>
        <v>1</v>
      </c>
      <c r="B140" s="6" t="s">
        <v>149</v>
      </c>
      <c r="D140" s="6" t="s">
        <v>149</v>
      </c>
      <c r="E140" s="6">
        <v>139</v>
      </c>
      <c r="G140" s="9" t="s">
        <v>74</v>
      </c>
      <c r="H140" s="10" t="s">
        <v>150</v>
      </c>
      <c r="I140" s="11" t="s">
        <v>360</v>
      </c>
      <c r="K140" s="11" t="str">
        <f>CONCATENATE(Table3[[#This Row],[Type]]," "&amp;TEXT(Table3[[#This Row],[Diameter]],".0000")&amp;""," "&amp;Table3[[#This Row],[NumFlutes]]&amp;"FL")</f>
        <v>CD .0945 2FL</v>
      </c>
      <c r="M140" s="13">
        <v>9.4500000000000001E-2</v>
      </c>
      <c r="N140" s="13">
        <v>0.125</v>
      </c>
      <c r="O140" s="6">
        <v>9.4500000000000001E-2</v>
      </c>
      <c r="P140" s="6">
        <v>0.82499999999999996</v>
      </c>
      <c r="R140" s="14">
        <f>IF(Table3[[#This Row],[ShoulderLenEnd]]="",0,90-(DEGREES(ATAN((Q140-P140)/((N140-O140)/2)))))</f>
        <v>0</v>
      </c>
      <c r="S140" s="15">
        <v>0.8</v>
      </c>
      <c r="T140" s="6">
        <v>2</v>
      </c>
      <c r="U140" s="6">
        <v>1.5</v>
      </c>
      <c r="V140" s="6">
        <v>0.32</v>
      </c>
      <c r="Z140" s="6">
        <v>150</v>
      </c>
      <c r="AA140" s="13">
        <f t="shared" si="2"/>
        <v>1.2660599342370547E-2</v>
      </c>
      <c r="AE140" s="6" t="s">
        <v>44</v>
      </c>
      <c r="AF140" s="6" t="s">
        <v>62</v>
      </c>
      <c r="AG140" s="6" t="s">
        <v>152</v>
      </c>
      <c r="AH140" s="6" t="s">
        <v>153</v>
      </c>
      <c r="AI140" s="6">
        <v>1</v>
      </c>
      <c r="AJ140" s="6">
        <v>0</v>
      </c>
      <c r="AK140" s="6">
        <v>1</v>
      </c>
      <c r="AL140" s="6">
        <v>1</v>
      </c>
      <c r="AM140" s="6">
        <v>1</v>
      </c>
      <c r="AN140" s="6">
        <v>1</v>
      </c>
      <c r="AO140" s="6">
        <v>1</v>
      </c>
      <c r="AP140" s="6" t="s">
        <v>361</v>
      </c>
      <c r="AQ140" s="6">
        <v>0</v>
      </c>
      <c r="AR140" s="6">
        <v>0</v>
      </c>
      <c r="AS140" s="6">
        <v>0</v>
      </c>
      <c r="AT140" s="6">
        <v>0</v>
      </c>
      <c r="AU140" s="6">
        <f>IF(Table3[[#This Row],[ShankDiameter]]&gt;0.5,0,IF(Table3[[#This Row],[Type]]="CD",0,1))</f>
        <v>0</v>
      </c>
      <c r="AV140" s="6">
        <v>0</v>
      </c>
      <c r="AW140" s="6">
        <v>0</v>
      </c>
      <c r="AX140" s="6">
        <v>0</v>
      </c>
      <c r="AY140" s="6">
        <v>2</v>
      </c>
      <c r="AZ140" s="6">
        <v>0</v>
      </c>
      <c r="BA140" s="6">
        <v>0</v>
      </c>
      <c r="BB140" s="6">
        <v>0</v>
      </c>
      <c r="BC140" s="6">
        <v>0</v>
      </c>
      <c r="BD140" s="6">
        <v>0</v>
      </c>
      <c r="BE140" s="6">
        <v>0</v>
      </c>
      <c r="BF140" s="6">
        <v>0</v>
      </c>
      <c r="BG140" s="6">
        <v>0</v>
      </c>
      <c r="BH140" s="6">
        <v>0</v>
      </c>
      <c r="BI140" s="6">
        <f>IF(Table3[[#This Row],[Type]]="EM",IF((Table3[[#This Row],[Diameter]]/2)-Table3[[#This Row],[CornerRadius]]-0.012&gt;0,(Table3[[#This Row],[Diameter]]/2)-Table3[[#This Row],[CornerRadius]]-0.012,0),)</f>
        <v>0</v>
      </c>
      <c r="BK140" s="6" t="str">
        <f>IF(Table3[[#This Row],[ShoulderLength]]="","",IF(Table3[[#This Row],[ShoulderLength]]&lt;Table3[[#This Row],[LOC]],"FIX",""))</f>
        <v/>
      </c>
    </row>
    <row r="141" spans="1:63" x14ac:dyDescent="0.25">
      <c r="A141" s="7">
        <f>IF(Table3[[#This Row],[SoflexRule]]="",1,IF(Table3[[#This Row],[MinOHL]]="",1,IF(Table3[[#This Row],[Type]]="CT",1,IF(Table3[[#This Row],[I]]=1,0,1))))</f>
        <v>1</v>
      </c>
      <c r="B141" s="6" t="s">
        <v>149</v>
      </c>
      <c r="D141" s="6" t="s">
        <v>149</v>
      </c>
      <c r="E141" s="6">
        <v>140</v>
      </c>
      <c r="G141" s="9" t="s">
        <v>74</v>
      </c>
      <c r="H141" s="10" t="s">
        <v>150</v>
      </c>
      <c r="I141" s="11" t="s">
        <v>362</v>
      </c>
      <c r="K141" s="11" t="str">
        <f>CONCATENATE(Table3[[#This Row],[Type]]," "&amp;TEXT(Table3[[#This Row],[Diameter]],".0000")&amp;""," "&amp;Table3[[#This Row],[NumFlutes]]&amp;"FL")</f>
        <v>CD .0960 2FL</v>
      </c>
      <c r="M141" s="13">
        <v>9.6000000000000002E-2</v>
      </c>
      <c r="N141" s="13">
        <v>0.125</v>
      </c>
      <c r="O141" s="6">
        <v>9.6000000000000002E-2</v>
      </c>
      <c r="P141" s="6">
        <v>0.82499999999999996</v>
      </c>
      <c r="R141" s="14">
        <f>IF(Table3[[#This Row],[ShoulderLenEnd]]="",0,90-(DEGREES(ATAN((Q141-P141)/((N141-O141)/2)))))</f>
        <v>0</v>
      </c>
      <c r="S141" s="15">
        <v>0.8</v>
      </c>
      <c r="T141" s="6">
        <v>2</v>
      </c>
      <c r="U141" s="6">
        <v>1.5</v>
      </c>
      <c r="V141" s="6">
        <v>0.33</v>
      </c>
      <c r="Z141" s="6">
        <v>150</v>
      </c>
      <c r="AA141" s="13">
        <f t="shared" si="2"/>
        <v>1.2861561236693889E-2</v>
      </c>
      <c r="AE141" s="6" t="s">
        <v>44</v>
      </c>
      <c r="AF141" s="6" t="s">
        <v>62</v>
      </c>
      <c r="AG141" s="6" t="s">
        <v>152</v>
      </c>
      <c r="AH141" s="6" t="s">
        <v>153</v>
      </c>
      <c r="AI141" s="6">
        <v>1</v>
      </c>
      <c r="AJ141" s="6">
        <v>0</v>
      </c>
      <c r="AK141" s="6">
        <v>1</v>
      </c>
      <c r="AL141" s="6">
        <v>1</v>
      </c>
      <c r="AM141" s="6">
        <v>1</v>
      </c>
      <c r="AN141" s="6">
        <v>1</v>
      </c>
      <c r="AO141" s="6">
        <v>1</v>
      </c>
      <c r="AP141" s="6" t="s">
        <v>363</v>
      </c>
      <c r="AQ141" s="6">
        <v>0</v>
      </c>
      <c r="AR141" s="6">
        <v>0</v>
      </c>
      <c r="AS141" s="6">
        <v>0</v>
      </c>
      <c r="AT141" s="6">
        <v>0</v>
      </c>
      <c r="AU141" s="6">
        <f>IF(Table3[[#This Row],[ShankDiameter]]&gt;0.5,0,IF(Table3[[#This Row],[Type]]="CD",0,1))</f>
        <v>0</v>
      </c>
      <c r="AV141" s="6">
        <v>0</v>
      </c>
      <c r="AW141" s="6">
        <v>0</v>
      </c>
      <c r="AX141" s="6">
        <v>0</v>
      </c>
      <c r="AY141" s="6">
        <v>2</v>
      </c>
      <c r="AZ141" s="6">
        <v>0</v>
      </c>
      <c r="BA141" s="6">
        <v>0</v>
      </c>
      <c r="BB141" s="6">
        <v>0</v>
      </c>
      <c r="BC141" s="6">
        <v>0</v>
      </c>
      <c r="BD141" s="6">
        <v>0</v>
      </c>
      <c r="BE141" s="6">
        <v>0</v>
      </c>
      <c r="BF141" s="6">
        <v>0</v>
      </c>
      <c r="BG141" s="6">
        <v>0</v>
      </c>
      <c r="BH141" s="6">
        <v>0</v>
      </c>
      <c r="BI141" s="6">
        <f>IF(Table3[[#This Row],[Type]]="EM",IF((Table3[[#This Row],[Diameter]]/2)-Table3[[#This Row],[CornerRadius]]-0.012&gt;0,(Table3[[#This Row],[Diameter]]/2)-Table3[[#This Row],[CornerRadius]]-0.012,0),)</f>
        <v>0</v>
      </c>
      <c r="BK141" s="6" t="str">
        <f>IF(Table3[[#This Row],[ShoulderLength]]="","",IF(Table3[[#This Row],[ShoulderLength]]&lt;Table3[[#This Row],[LOC]],"FIX",""))</f>
        <v/>
      </c>
    </row>
    <row r="142" spans="1:63" x14ac:dyDescent="0.25">
      <c r="A142" s="7">
        <f>IF(Table3[[#This Row],[SoflexRule]]="",1,IF(Table3[[#This Row],[MinOHL]]="",1,IF(Table3[[#This Row],[Type]]="CT",1,IF(Table3[[#This Row],[I]]=1,0,1))))</f>
        <v>1</v>
      </c>
      <c r="B142" s="6" t="s">
        <v>149</v>
      </c>
      <c r="D142" s="6" t="s">
        <v>149</v>
      </c>
      <c r="E142" s="6">
        <v>141</v>
      </c>
      <c r="G142" s="9" t="s">
        <v>74</v>
      </c>
      <c r="H142" s="10" t="s">
        <v>150</v>
      </c>
      <c r="I142" s="11" t="s">
        <v>364</v>
      </c>
      <c r="K142" s="11" t="str">
        <f>CONCATENATE(Table3[[#This Row],[Type]]," "&amp;TEXT(Table3[[#This Row],[Diameter]],".0000")&amp;""," "&amp;Table3[[#This Row],[NumFlutes]]&amp;"FL")</f>
        <v>CD .0965 2FL</v>
      </c>
      <c r="M142" s="13">
        <v>9.6500000000000002E-2</v>
      </c>
      <c r="N142" s="13">
        <v>0.125</v>
      </c>
      <c r="O142" s="6">
        <v>9.6500000000000002E-2</v>
      </c>
      <c r="P142" s="6">
        <v>0.82499999999999996</v>
      </c>
      <c r="R142" s="14">
        <f>IF(Table3[[#This Row],[ShoulderLenEnd]]="",0,90-(DEGREES(ATAN((Q142-P142)/((N142-O142)/2)))))</f>
        <v>0</v>
      </c>
      <c r="S142" s="15">
        <v>0.8</v>
      </c>
      <c r="T142" s="6">
        <v>2</v>
      </c>
      <c r="U142" s="6">
        <v>1.5</v>
      </c>
      <c r="V142" s="6">
        <v>0.35</v>
      </c>
      <c r="Z142" s="6">
        <v>150</v>
      </c>
      <c r="AA142" s="13">
        <f t="shared" si="2"/>
        <v>1.292854853480167E-2</v>
      </c>
      <c r="AE142" s="6" t="s">
        <v>44</v>
      </c>
      <c r="AF142" s="6" t="s">
        <v>62</v>
      </c>
      <c r="AG142" s="6" t="s">
        <v>152</v>
      </c>
      <c r="AH142" s="6" t="s">
        <v>153</v>
      </c>
      <c r="AI142" s="6">
        <v>1</v>
      </c>
      <c r="AJ142" s="6">
        <v>0</v>
      </c>
      <c r="AK142" s="6">
        <v>1</v>
      </c>
      <c r="AL142" s="6">
        <v>1</v>
      </c>
      <c r="AM142" s="6">
        <v>1</v>
      </c>
      <c r="AN142" s="6">
        <v>1</v>
      </c>
      <c r="AO142" s="6">
        <v>1</v>
      </c>
      <c r="AP142" s="6" t="s">
        <v>365</v>
      </c>
      <c r="AQ142" s="6">
        <v>0</v>
      </c>
      <c r="AR142" s="6">
        <v>0</v>
      </c>
      <c r="AS142" s="6">
        <v>0</v>
      </c>
      <c r="AT142" s="6">
        <v>0</v>
      </c>
      <c r="AU142" s="6">
        <f>IF(Table3[[#This Row],[ShankDiameter]]&gt;0.5,0,IF(Table3[[#This Row],[Type]]="CD",0,1))</f>
        <v>0</v>
      </c>
      <c r="AV142" s="6">
        <v>0</v>
      </c>
      <c r="AW142" s="6">
        <v>0</v>
      </c>
      <c r="AX142" s="6">
        <v>0</v>
      </c>
      <c r="AY142" s="6">
        <v>2</v>
      </c>
      <c r="AZ142" s="6">
        <v>0</v>
      </c>
      <c r="BA142" s="6">
        <v>0</v>
      </c>
      <c r="BB142" s="6">
        <v>0</v>
      </c>
      <c r="BC142" s="6">
        <v>0</v>
      </c>
      <c r="BD142" s="6">
        <v>0</v>
      </c>
      <c r="BE142" s="6">
        <v>0</v>
      </c>
      <c r="BF142" s="6">
        <v>0</v>
      </c>
      <c r="BG142" s="6">
        <v>0</v>
      </c>
      <c r="BH142" s="6">
        <v>0</v>
      </c>
      <c r="BI142" s="6">
        <f>IF(Table3[[#This Row],[Type]]="EM",IF((Table3[[#This Row],[Diameter]]/2)-Table3[[#This Row],[CornerRadius]]-0.012&gt;0,(Table3[[#This Row],[Diameter]]/2)-Table3[[#This Row],[CornerRadius]]-0.012,0),)</f>
        <v>0</v>
      </c>
      <c r="BK142" s="6" t="str">
        <f>IF(Table3[[#This Row],[ShoulderLength]]="","",IF(Table3[[#This Row],[ShoulderLength]]&lt;Table3[[#This Row],[LOC]],"FIX",""))</f>
        <v/>
      </c>
    </row>
    <row r="143" spans="1:63" x14ac:dyDescent="0.25">
      <c r="A143" s="7">
        <f>IF(Table3[[#This Row],[SoflexRule]]="",1,IF(Table3[[#This Row],[MinOHL]]="",1,IF(Table3[[#This Row],[Type]]="CT",1,IF(Table3[[#This Row],[I]]=1,0,1))))</f>
        <v>1</v>
      </c>
      <c r="B143" s="6" t="s">
        <v>149</v>
      </c>
      <c r="D143" s="6" t="s">
        <v>149</v>
      </c>
      <c r="E143" s="6">
        <v>142</v>
      </c>
      <c r="G143" s="9" t="s">
        <v>74</v>
      </c>
      <c r="H143" s="10" t="s">
        <v>150</v>
      </c>
      <c r="I143" s="11" t="s">
        <v>366</v>
      </c>
      <c r="K143" s="11" t="str">
        <f>CONCATENATE(Table3[[#This Row],[Type]]," "&amp;TEXT(Table3[[#This Row],[Diameter]],".0000")&amp;""," "&amp;Table3[[#This Row],[NumFlutes]]&amp;"FL")</f>
        <v>CD .0980 2FL</v>
      </c>
      <c r="M143" s="13">
        <v>9.8000000000000004E-2</v>
      </c>
      <c r="N143" s="13">
        <v>0.125</v>
      </c>
      <c r="O143" s="6">
        <v>9.8000000000000004E-2</v>
      </c>
      <c r="P143" s="6">
        <v>0.82499999999999996</v>
      </c>
      <c r="R143" s="14">
        <f>IF(Table3[[#This Row],[ShoulderLenEnd]]="",0,90-(DEGREES(ATAN((Q143-P143)/((N143-O143)/2)))))</f>
        <v>0</v>
      </c>
      <c r="S143" s="15">
        <v>0.8</v>
      </c>
      <c r="T143" s="6">
        <v>2</v>
      </c>
      <c r="U143" s="6">
        <v>1.5</v>
      </c>
      <c r="V143" s="6">
        <v>0.33</v>
      </c>
      <c r="Z143" s="6">
        <v>150</v>
      </c>
      <c r="AA143" s="13">
        <f t="shared" si="2"/>
        <v>1.3129510429125012E-2</v>
      </c>
      <c r="AE143" s="6" t="s">
        <v>44</v>
      </c>
      <c r="AF143" s="6" t="s">
        <v>62</v>
      </c>
      <c r="AG143" s="6" t="s">
        <v>152</v>
      </c>
      <c r="AH143" s="6" t="s">
        <v>153</v>
      </c>
      <c r="AI143" s="6">
        <v>1</v>
      </c>
      <c r="AJ143" s="6">
        <v>0</v>
      </c>
      <c r="AK143" s="6">
        <v>1</v>
      </c>
      <c r="AL143" s="6">
        <v>1</v>
      </c>
      <c r="AM143" s="6">
        <v>1</v>
      </c>
      <c r="AN143" s="6">
        <v>1</v>
      </c>
      <c r="AO143" s="6">
        <v>1</v>
      </c>
      <c r="AP143" s="6" t="s">
        <v>367</v>
      </c>
      <c r="AQ143" s="6">
        <v>0</v>
      </c>
      <c r="AR143" s="6">
        <v>0</v>
      </c>
      <c r="AS143" s="6">
        <v>0</v>
      </c>
      <c r="AT143" s="6">
        <v>0</v>
      </c>
      <c r="AU143" s="6">
        <f>IF(Table3[[#This Row],[ShankDiameter]]&gt;0.5,0,IF(Table3[[#This Row],[Type]]="CD",0,1))</f>
        <v>0</v>
      </c>
      <c r="AV143" s="6">
        <v>0</v>
      </c>
      <c r="AW143" s="6">
        <v>0</v>
      </c>
      <c r="AX143" s="6">
        <v>0</v>
      </c>
      <c r="AY143" s="6">
        <v>2</v>
      </c>
      <c r="AZ143" s="6">
        <v>0</v>
      </c>
      <c r="BA143" s="6">
        <v>0</v>
      </c>
      <c r="BB143" s="6">
        <v>0</v>
      </c>
      <c r="BC143" s="6">
        <v>0</v>
      </c>
      <c r="BD143" s="6">
        <v>0</v>
      </c>
      <c r="BE143" s="6">
        <v>0</v>
      </c>
      <c r="BF143" s="6">
        <v>0</v>
      </c>
      <c r="BG143" s="6">
        <v>0</v>
      </c>
      <c r="BH143" s="6">
        <v>0</v>
      </c>
      <c r="BI143" s="6">
        <f>IF(Table3[[#This Row],[Type]]="EM",IF((Table3[[#This Row],[Diameter]]/2)-Table3[[#This Row],[CornerRadius]]-0.012&gt;0,(Table3[[#This Row],[Diameter]]/2)-Table3[[#This Row],[CornerRadius]]-0.012,0),)</f>
        <v>0</v>
      </c>
      <c r="BK143" s="6" t="str">
        <f>IF(Table3[[#This Row],[ShoulderLength]]="","",IF(Table3[[#This Row],[ShoulderLength]]&lt;Table3[[#This Row],[LOC]],"FIX",""))</f>
        <v/>
      </c>
    </row>
    <row r="144" spans="1:63" x14ac:dyDescent="0.25">
      <c r="A144" s="7">
        <f>IF(Table3[[#This Row],[SoflexRule]]="",1,IF(Table3[[#This Row],[MinOHL]]="",1,IF(Table3[[#This Row],[Type]]="CT",1,IF(Table3[[#This Row],[I]]=1,0,1))))</f>
        <v>1</v>
      </c>
      <c r="B144" s="6" t="s">
        <v>149</v>
      </c>
      <c r="D144" s="6" t="s">
        <v>149</v>
      </c>
      <c r="E144" s="6">
        <v>143</v>
      </c>
      <c r="G144" s="9" t="s">
        <v>74</v>
      </c>
      <c r="H144" s="10" t="s">
        <v>150</v>
      </c>
      <c r="I144" s="11" t="s">
        <v>368</v>
      </c>
      <c r="K144" s="11" t="str">
        <f>CONCATENATE(Table3[[#This Row],[Type]]," "&amp;TEXT(Table3[[#This Row],[Diameter]],".0000")&amp;""," "&amp;Table3[[#This Row],[NumFlutes]]&amp;"FL")</f>
        <v>CD .0995 2FL</v>
      </c>
      <c r="M144" s="13">
        <v>9.9500000000000005E-2</v>
      </c>
      <c r="N144" s="13">
        <v>0.125</v>
      </c>
      <c r="O144" s="6">
        <v>9.9500000000000005E-2</v>
      </c>
      <c r="P144" s="6">
        <v>0.82499999999999996</v>
      </c>
      <c r="R144" s="14">
        <f>IF(Table3[[#This Row],[ShoulderLenEnd]]="",0,90-(DEGREES(ATAN((Q144-P144)/((N144-O144)/2)))))</f>
        <v>0</v>
      </c>
      <c r="S144" s="15">
        <v>0.8</v>
      </c>
      <c r="T144" s="6">
        <v>2</v>
      </c>
      <c r="U144" s="6">
        <v>1.5</v>
      </c>
      <c r="V144" s="6">
        <v>0.33</v>
      </c>
      <c r="Z144" s="6">
        <v>150</v>
      </c>
      <c r="AA144" s="13">
        <f t="shared" si="2"/>
        <v>1.3330472323448354E-2</v>
      </c>
      <c r="AE144" s="6" t="s">
        <v>44</v>
      </c>
      <c r="AF144" s="6" t="s">
        <v>369</v>
      </c>
      <c r="AG144" s="6" t="s">
        <v>152</v>
      </c>
      <c r="AH144" s="6" t="s">
        <v>153</v>
      </c>
      <c r="AI144" s="6">
        <v>1</v>
      </c>
      <c r="AJ144" s="6">
        <v>0</v>
      </c>
      <c r="AK144" s="6">
        <v>1</v>
      </c>
      <c r="AL144" s="6">
        <v>1</v>
      </c>
      <c r="AM144" s="6">
        <v>1</v>
      </c>
      <c r="AN144" s="6">
        <v>1</v>
      </c>
      <c r="AO144" s="6">
        <v>1</v>
      </c>
      <c r="AP144" s="6" t="s">
        <v>370</v>
      </c>
      <c r="AQ144" s="6">
        <v>0</v>
      </c>
      <c r="AR144" s="6">
        <v>0</v>
      </c>
      <c r="AS144" s="6">
        <v>0</v>
      </c>
      <c r="AT144" s="6">
        <v>0</v>
      </c>
      <c r="AU144" s="6">
        <f>IF(Table3[[#This Row],[ShankDiameter]]&gt;0.5,0,IF(Table3[[#This Row],[Type]]="CD",0,1))</f>
        <v>0</v>
      </c>
      <c r="AV144" s="6">
        <v>0</v>
      </c>
      <c r="AW144" s="6">
        <v>0</v>
      </c>
      <c r="AX144" s="6">
        <v>0</v>
      </c>
      <c r="AY144" s="6">
        <v>2</v>
      </c>
      <c r="AZ144" s="6">
        <v>0</v>
      </c>
      <c r="BA144" s="6">
        <v>0</v>
      </c>
      <c r="BB144" s="6">
        <v>0</v>
      </c>
      <c r="BC144" s="6">
        <v>0</v>
      </c>
      <c r="BD144" s="6">
        <v>0</v>
      </c>
      <c r="BE144" s="6">
        <v>0</v>
      </c>
      <c r="BF144" s="6">
        <v>0</v>
      </c>
      <c r="BG144" s="6">
        <v>0</v>
      </c>
      <c r="BH144" s="6">
        <v>0</v>
      </c>
      <c r="BI144" s="6">
        <f>IF(Table3[[#This Row],[Type]]="EM",IF((Table3[[#This Row],[Diameter]]/2)-Table3[[#This Row],[CornerRadius]]-0.012&gt;0,(Table3[[#This Row],[Diameter]]/2)-Table3[[#This Row],[CornerRadius]]-0.012,0),)</f>
        <v>0</v>
      </c>
      <c r="BK144" s="6" t="str">
        <f>IF(Table3[[#This Row],[ShoulderLength]]="","",IF(Table3[[#This Row],[ShoulderLength]]&lt;Table3[[#This Row],[LOC]],"FIX",""))</f>
        <v/>
      </c>
    </row>
    <row r="145" spans="1:63" x14ac:dyDescent="0.25">
      <c r="A145" s="7">
        <f>IF(Table3[[#This Row],[SoflexRule]]="",1,IF(Table3[[#This Row],[MinOHL]]="",1,IF(Table3[[#This Row],[Type]]="CT",1,IF(Table3[[#This Row],[I]]=1,0,1))))</f>
        <v>1</v>
      </c>
      <c r="B145" s="6" t="s">
        <v>149</v>
      </c>
      <c r="D145" s="6" t="s">
        <v>149</v>
      </c>
      <c r="E145" s="6">
        <v>144</v>
      </c>
      <c r="G145" s="9" t="s">
        <v>74</v>
      </c>
      <c r="H145" s="10" t="s">
        <v>150</v>
      </c>
      <c r="I145" s="11" t="s">
        <v>371</v>
      </c>
      <c r="K145" s="11" t="str">
        <f>CONCATENATE(Table3[[#This Row],[Type]]," "&amp;TEXT(Table3[[#This Row],[Diameter]],".0000")&amp;""," "&amp;Table3[[#This Row],[NumFlutes]]&amp;"FL")</f>
        <v>CD .1004 2FL</v>
      </c>
      <c r="M145" s="13">
        <v>0.1004</v>
      </c>
      <c r="N145" s="13">
        <v>0.125</v>
      </c>
      <c r="O145" s="6">
        <v>0.1004</v>
      </c>
      <c r="P145" s="6">
        <v>0.82499999999999996</v>
      </c>
      <c r="R145" s="14">
        <f>IF(Table3[[#This Row],[ShoulderLenEnd]]="",0,90-(DEGREES(ATAN((Q145-P145)/((N145-O145)/2)))))</f>
        <v>0</v>
      </c>
      <c r="S145" s="15">
        <v>0.8</v>
      </c>
      <c r="T145" s="6">
        <v>2</v>
      </c>
      <c r="U145" s="6">
        <v>1.5</v>
      </c>
      <c r="V145" s="6">
        <v>0.33</v>
      </c>
      <c r="Z145" s="6">
        <v>150</v>
      </c>
      <c r="AA145" s="13">
        <f t="shared" si="2"/>
        <v>1.345104946004236E-2</v>
      </c>
      <c r="AE145" s="6" t="s">
        <v>44</v>
      </c>
      <c r="AF145" s="6" t="s">
        <v>62</v>
      </c>
      <c r="AG145" s="6" t="s">
        <v>152</v>
      </c>
      <c r="AH145" s="6" t="s">
        <v>153</v>
      </c>
      <c r="AI145" s="6">
        <v>1</v>
      </c>
      <c r="AJ145" s="6">
        <v>0</v>
      </c>
      <c r="AK145" s="6">
        <v>1</v>
      </c>
      <c r="AL145" s="6">
        <v>1</v>
      </c>
      <c r="AM145" s="6">
        <v>1</v>
      </c>
      <c r="AN145" s="6">
        <v>1</v>
      </c>
      <c r="AO145" s="6">
        <v>1</v>
      </c>
      <c r="AP145" s="6" t="s">
        <v>372</v>
      </c>
      <c r="AQ145" s="6">
        <v>0</v>
      </c>
      <c r="AR145" s="6">
        <v>0</v>
      </c>
      <c r="AS145" s="6">
        <v>0</v>
      </c>
      <c r="AT145" s="6">
        <v>0</v>
      </c>
      <c r="AU145" s="6">
        <f>IF(Table3[[#This Row],[ShankDiameter]]&gt;0.5,0,IF(Table3[[#This Row],[Type]]="CD",0,1))</f>
        <v>0</v>
      </c>
      <c r="AV145" s="6">
        <v>0</v>
      </c>
      <c r="AW145" s="6">
        <v>0</v>
      </c>
      <c r="AX145" s="6">
        <v>0</v>
      </c>
      <c r="AY145" s="6">
        <v>2</v>
      </c>
      <c r="AZ145" s="6">
        <v>0</v>
      </c>
      <c r="BA145" s="6">
        <v>0</v>
      </c>
      <c r="BB145" s="6">
        <v>0</v>
      </c>
      <c r="BC145" s="6">
        <v>0</v>
      </c>
      <c r="BD145" s="6">
        <v>0</v>
      </c>
      <c r="BE145" s="6">
        <v>0</v>
      </c>
      <c r="BF145" s="6">
        <v>0</v>
      </c>
      <c r="BG145" s="6">
        <v>0</v>
      </c>
      <c r="BH145" s="6">
        <v>0</v>
      </c>
      <c r="BI145" s="6">
        <f>IF(Table3[[#This Row],[Type]]="EM",IF((Table3[[#This Row],[Diameter]]/2)-Table3[[#This Row],[CornerRadius]]-0.012&gt;0,(Table3[[#This Row],[Diameter]]/2)-Table3[[#This Row],[CornerRadius]]-0.012,0),)</f>
        <v>0</v>
      </c>
      <c r="BK145" s="6" t="str">
        <f>IF(Table3[[#This Row],[ShoulderLength]]="","",IF(Table3[[#This Row],[ShoulderLength]]&lt;Table3[[#This Row],[LOC]],"FIX",""))</f>
        <v/>
      </c>
    </row>
    <row r="146" spans="1:63" x14ac:dyDescent="0.25">
      <c r="A146" s="7">
        <f>IF(Table3[[#This Row],[SoflexRule]]="",1,IF(Table3[[#This Row],[MinOHL]]="",1,IF(Table3[[#This Row],[Type]]="CT",1,IF(Table3[[#This Row],[I]]=1,0,1))))</f>
        <v>1</v>
      </c>
      <c r="B146" s="6" t="s">
        <v>149</v>
      </c>
      <c r="D146" s="6" t="s">
        <v>149</v>
      </c>
      <c r="E146" s="6">
        <v>145</v>
      </c>
      <c r="G146" s="9" t="s">
        <v>74</v>
      </c>
      <c r="H146" s="10" t="s">
        <v>150</v>
      </c>
      <c r="I146" s="11" t="s">
        <v>373</v>
      </c>
      <c r="K146" s="11" t="str">
        <f>CONCATENATE(Table3[[#This Row],[Type]]," "&amp;TEXT(Table3[[#This Row],[Diameter]],".0000")&amp;""," "&amp;Table3[[#This Row],[NumFlutes]]&amp;"FL")</f>
        <v>CD .1015 2FL</v>
      </c>
      <c r="M146" s="13">
        <v>0.10150000000000001</v>
      </c>
      <c r="N146" s="13">
        <v>0.125</v>
      </c>
      <c r="O146" s="6">
        <v>0.10150000000000001</v>
      </c>
      <c r="P146" s="6">
        <v>0.82499999999999996</v>
      </c>
      <c r="R146" s="14">
        <f>IF(Table3[[#This Row],[ShoulderLenEnd]]="",0,90-(DEGREES(ATAN((Q146-P146)/((N146-O146)/2)))))</f>
        <v>0</v>
      </c>
      <c r="S146" s="15">
        <v>0.8</v>
      </c>
      <c r="T146" s="6">
        <v>2</v>
      </c>
      <c r="U146" s="6">
        <v>1.5</v>
      </c>
      <c r="V146" s="6">
        <v>0.33</v>
      </c>
      <c r="Z146" s="6">
        <v>150</v>
      </c>
      <c r="AA146" s="13">
        <f t="shared" si="2"/>
        <v>1.3598421515879477E-2</v>
      </c>
      <c r="AE146" s="6" t="s">
        <v>44</v>
      </c>
      <c r="AF146" s="6" t="s">
        <v>62</v>
      </c>
      <c r="AG146" s="6" t="s">
        <v>152</v>
      </c>
      <c r="AH146" s="6" t="s">
        <v>153</v>
      </c>
      <c r="AI146" s="6">
        <v>1</v>
      </c>
      <c r="AJ146" s="6">
        <v>0</v>
      </c>
      <c r="AK146" s="6">
        <v>1</v>
      </c>
      <c r="AL146" s="6">
        <v>1</v>
      </c>
      <c r="AM146" s="6">
        <v>1</v>
      </c>
      <c r="AN146" s="6">
        <v>1</v>
      </c>
      <c r="AO146" s="6">
        <v>1</v>
      </c>
      <c r="AP146" s="6" t="s">
        <v>374</v>
      </c>
      <c r="AQ146" s="6">
        <v>0</v>
      </c>
      <c r="AR146" s="6">
        <v>0</v>
      </c>
      <c r="AS146" s="6">
        <v>0</v>
      </c>
      <c r="AT146" s="6">
        <v>0</v>
      </c>
      <c r="AU146" s="6">
        <f>IF(Table3[[#This Row],[ShankDiameter]]&gt;0.5,0,IF(Table3[[#This Row],[Type]]="CD",0,1))</f>
        <v>0</v>
      </c>
      <c r="AV146" s="6">
        <v>0</v>
      </c>
      <c r="AW146" s="6">
        <v>0</v>
      </c>
      <c r="AX146" s="6">
        <v>0</v>
      </c>
      <c r="AY146" s="6">
        <v>2</v>
      </c>
      <c r="AZ146" s="6">
        <v>0</v>
      </c>
      <c r="BA146" s="6">
        <v>0</v>
      </c>
      <c r="BB146" s="6">
        <v>0</v>
      </c>
      <c r="BC146" s="6">
        <v>0</v>
      </c>
      <c r="BD146" s="6">
        <v>0</v>
      </c>
      <c r="BE146" s="6">
        <v>0</v>
      </c>
      <c r="BF146" s="6">
        <v>0</v>
      </c>
      <c r="BG146" s="6">
        <v>0</v>
      </c>
      <c r="BH146" s="6">
        <v>0</v>
      </c>
      <c r="BI146" s="6">
        <f>IF(Table3[[#This Row],[Type]]="EM",IF((Table3[[#This Row],[Diameter]]/2)-Table3[[#This Row],[CornerRadius]]-0.012&gt;0,(Table3[[#This Row],[Diameter]]/2)-Table3[[#This Row],[CornerRadius]]-0.012,0),)</f>
        <v>0</v>
      </c>
      <c r="BK146" s="6" t="str">
        <f>IF(Table3[[#This Row],[ShoulderLength]]="","",IF(Table3[[#This Row],[ShoulderLength]]&lt;Table3[[#This Row],[LOC]],"FIX",""))</f>
        <v/>
      </c>
    </row>
    <row r="147" spans="1:63" x14ac:dyDescent="0.25">
      <c r="A147" s="7">
        <f>IF(Table3[[#This Row],[SoflexRule]]="",1,IF(Table3[[#This Row],[MinOHL]]="",1,IF(Table3[[#This Row],[Type]]="CT",1,IF(Table3[[#This Row],[I]]=1,0,1))))</f>
        <v>1</v>
      </c>
      <c r="B147" s="6" t="s">
        <v>149</v>
      </c>
      <c r="D147" s="6" t="s">
        <v>149</v>
      </c>
      <c r="E147" s="6">
        <v>146</v>
      </c>
      <c r="G147" s="9" t="s">
        <v>74</v>
      </c>
      <c r="H147" s="10" t="s">
        <v>150</v>
      </c>
      <c r="I147" s="11" t="s">
        <v>375</v>
      </c>
      <c r="K147" s="11" t="str">
        <f>CONCATENATE(Table3[[#This Row],[Type]]," "&amp;TEXT(Table3[[#This Row],[Diameter]],".0000")&amp;""," "&amp;Table3[[#This Row],[NumFlutes]]&amp;"FL")</f>
        <v>CD .1024 2FL</v>
      </c>
      <c r="M147" s="13">
        <v>0.1024</v>
      </c>
      <c r="N147" s="13">
        <v>0.125</v>
      </c>
      <c r="O147" s="6">
        <v>0.1024</v>
      </c>
      <c r="P147" s="6">
        <v>0.82499999999999996</v>
      </c>
      <c r="R147" s="14">
        <f>IF(Table3[[#This Row],[ShoulderLenEnd]]="",0,90-(DEGREES(ATAN((Q147-P147)/((N147-O147)/2)))))</f>
        <v>0</v>
      </c>
      <c r="S147" s="15">
        <v>0.8</v>
      </c>
      <c r="T147" s="6">
        <v>2</v>
      </c>
      <c r="U147" s="6">
        <v>1.5</v>
      </c>
      <c r="V147" s="6">
        <v>0.35</v>
      </c>
      <c r="Z147" s="6">
        <v>150</v>
      </c>
      <c r="AA147" s="13">
        <f t="shared" si="2"/>
        <v>1.3718998652473481E-2</v>
      </c>
      <c r="AE147" s="6" t="s">
        <v>44</v>
      </c>
      <c r="AF147" s="6" t="s">
        <v>62</v>
      </c>
      <c r="AG147" s="6" t="s">
        <v>152</v>
      </c>
      <c r="AH147" s="6" t="s">
        <v>153</v>
      </c>
      <c r="AI147" s="6">
        <v>1</v>
      </c>
      <c r="AJ147" s="6">
        <v>0</v>
      </c>
      <c r="AK147" s="6">
        <v>1</v>
      </c>
      <c r="AL147" s="6">
        <v>1</v>
      </c>
      <c r="AM147" s="6">
        <v>1</v>
      </c>
      <c r="AN147" s="6">
        <v>1</v>
      </c>
      <c r="AO147" s="6">
        <v>1</v>
      </c>
      <c r="AP147" s="6" t="s">
        <v>376</v>
      </c>
      <c r="AQ147" s="6">
        <v>0</v>
      </c>
      <c r="AR147" s="6">
        <v>0</v>
      </c>
      <c r="AS147" s="6">
        <v>0</v>
      </c>
      <c r="AT147" s="6">
        <v>0</v>
      </c>
      <c r="AU147" s="6">
        <f>IF(Table3[[#This Row],[ShankDiameter]]&gt;0.5,0,IF(Table3[[#This Row],[Type]]="CD",0,1))</f>
        <v>0</v>
      </c>
      <c r="AV147" s="6">
        <v>0</v>
      </c>
      <c r="AW147" s="6">
        <v>0</v>
      </c>
      <c r="AX147" s="6">
        <v>0</v>
      </c>
      <c r="AY147" s="6">
        <v>2</v>
      </c>
      <c r="AZ147" s="6">
        <v>0</v>
      </c>
      <c r="BA147" s="6">
        <v>0</v>
      </c>
      <c r="BB147" s="6">
        <v>0</v>
      </c>
      <c r="BC147" s="6">
        <v>0</v>
      </c>
      <c r="BD147" s="6">
        <v>0</v>
      </c>
      <c r="BE147" s="6">
        <v>0</v>
      </c>
      <c r="BF147" s="6">
        <v>0</v>
      </c>
      <c r="BG147" s="6">
        <v>0</v>
      </c>
      <c r="BH147" s="6">
        <v>0</v>
      </c>
      <c r="BI147" s="6">
        <f>IF(Table3[[#This Row],[Type]]="EM",IF((Table3[[#This Row],[Diameter]]/2)-Table3[[#This Row],[CornerRadius]]-0.012&gt;0,(Table3[[#This Row],[Diameter]]/2)-Table3[[#This Row],[CornerRadius]]-0.012,0),)</f>
        <v>0</v>
      </c>
      <c r="BK147" s="6" t="str">
        <f>IF(Table3[[#This Row],[ShoulderLength]]="","",IF(Table3[[#This Row],[ShoulderLength]]&lt;Table3[[#This Row],[LOC]],"FIX",""))</f>
        <v/>
      </c>
    </row>
    <row r="148" spans="1:63" x14ac:dyDescent="0.25">
      <c r="A148" s="7">
        <f>IF(Table3[[#This Row],[SoflexRule]]="",1,IF(Table3[[#This Row],[MinOHL]]="",1,IF(Table3[[#This Row],[Type]]="CT",1,IF(Table3[[#This Row],[I]]=1,0,1))))</f>
        <v>1</v>
      </c>
      <c r="B148" s="6" t="s">
        <v>149</v>
      </c>
      <c r="D148" s="6" t="s">
        <v>149</v>
      </c>
      <c r="E148" s="6">
        <v>147</v>
      </c>
      <c r="G148" s="9" t="s">
        <v>74</v>
      </c>
      <c r="H148" s="10" t="s">
        <v>150</v>
      </c>
      <c r="I148" s="11" t="s">
        <v>377</v>
      </c>
      <c r="K148" s="11" t="str">
        <f>CONCATENATE(Table3[[#This Row],[Type]]," "&amp;TEXT(Table3[[#This Row],[Diameter]],".0000")&amp;""," "&amp;Table3[[#This Row],[NumFlutes]]&amp;"FL")</f>
        <v>CD .1040 2FL</v>
      </c>
      <c r="M148" s="13">
        <v>0.104</v>
      </c>
      <c r="N148" s="13">
        <v>0.125</v>
      </c>
      <c r="O148" s="6">
        <v>0.104</v>
      </c>
      <c r="P148" s="6">
        <v>0.82499999999999996</v>
      </c>
      <c r="R148" s="14">
        <f>IF(Table3[[#This Row],[ShoulderLenEnd]]="",0,90-(DEGREES(ATAN((Q148-P148)/((N148-O148)/2)))))</f>
        <v>0</v>
      </c>
      <c r="S148" s="15">
        <v>0.8</v>
      </c>
      <c r="T148" s="6">
        <v>2</v>
      </c>
      <c r="U148" s="6">
        <v>1.5</v>
      </c>
      <c r="V148" s="6">
        <v>0.33</v>
      </c>
      <c r="Z148" s="6">
        <v>150</v>
      </c>
      <c r="AA148" s="13">
        <f t="shared" si="2"/>
        <v>1.393335800641838E-2</v>
      </c>
      <c r="AE148" s="6" t="s">
        <v>44</v>
      </c>
      <c r="AF148" s="6" t="s">
        <v>62</v>
      </c>
      <c r="AG148" s="6" t="s">
        <v>152</v>
      </c>
      <c r="AH148" s="6" t="s">
        <v>153</v>
      </c>
      <c r="AI148" s="6">
        <v>1</v>
      </c>
      <c r="AJ148" s="6">
        <v>0</v>
      </c>
      <c r="AK148" s="6">
        <v>1</v>
      </c>
      <c r="AL148" s="6">
        <v>1</v>
      </c>
      <c r="AM148" s="6">
        <v>1</v>
      </c>
      <c r="AN148" s="6">
        <v>1</v>
      </c>
      <c r="AO148" s="6">
        <v>1</v>
      </c>
      <c r="AP148" s="6" t="s">
        <v>378</v>
      </c>
      <c r="AQ148" s="6">
        <v>0</v>
      </c>
      <c r="AR148" s="6">
        <v>0</v>
      </c>
      <c r="AS148" s="6">
        <v>0</v>
      </c>
      <c r="AT148" s="6">
        <v>0</v>
      </c>
      <c r="AU148" s="6">
        <f>IF(Table3[[#This Row],[ShankDiameter]]&gt;0.5,0,IF(Table3[[#This Row],[Type]]="CD",0,1))</f>
        <v>0</v>
      </c>
      <c r="AV148" s="6">
        <v>0</v>
      </c>
      <c r="AW148" s="6">
        <v>0</v>
      </c>
      <c r="AX148" s="6">
        <v>0</v>
      </c>
      <c r="AY148" s="6">
        <v>2</v>
      </c>
      <c r="AZ148" s="6">
        <v>0</v>
      </c>
      <c r="BA148" s="6">
        <v>0</v>
      </c>
      <c r="BB148" s="6">
        <v>0</v>
      </c>
      <c r="BC148" s="6">
        <v>0</v>
      </c>
      <c r="BD148" s="6">
        <v>0</v>
      </c>
      <c r="BE148" s="6">
        <v>0</v>
      </c>
      <c r="BF148" s="6">
        <v>0</v>
      </c>
      <c r="BG148" s="6">
        <v>0</v>
      </c>
      <c r="BH148" s="6">
        <v>0</v>
      </c>
      <c r="BI148" s="6">
        <f>IF(Table3[[#This Row],[Type]]="EM",IF((Table3[[#This Row],[Diameter]]/2)-Table3[[#This Row],[CornerRadius]]-0.012&gt;0,(Table3[[#This Row],[Diameter]]/2)-Table3[[#This Row],[CornerRadius]]-0.012,0),)</f>
        <v>0</v>
      </c>
      <c r="BK148" s="6" t="str">
        <f>IF(Table3[[#This Row],[ShoulderLength]]="","",IF(Table3[[#This Row],[ShoulderLength]]&lt;Table3[[#This Row],[LOC]],"FIX",""))</f>
        <v/>
      </c>
    </row>
    <row r="149" spans="1:63" x14ac:dyDescent="0.25">
      <c r="A149" s="7">
        <f>IF(Table3[[#This Row],[SoflexRule]]="",1,IF(Table3[[#This Row],[MinOHL]]="",1,IF(Table3[[#This Row],[Type]]="CT",1,IF(Table3[[#This Row],[I]]=1,0,1))))</f>
        <v>1</v>
      </c>
      <c r="B149" s="6" t="s">
        <v>149</v>
      </c>
      <c r="D149" s="6" t="s">
        <v>149</v>
      </c>
      <c r="E149" s="6">
        <v>148</v>
      </c>
      <c r="G149" s="9" t="s">
        <v>74</v>
      </c>
      <c r="H149" s="10" t="s">
        <v>150</v>
      </c>
      <c r="I149" s="11" t="s">
        <v>379</v>
      </c>
      <c r="K149" s="11" t="str">
        <f>CONCATENATE(Table3[[#This Row],[Type]]," "&amp;TEXT(Table3[[#This Row],[Diameter]],".0000")&amp;""," "&amp;Table3[[#This Row],[NumFlutes]]&amp;"FL")</f>
        <v>CD .1065 2FL</v>
      </c>
      <c r="M149" s="13">
        <v>0.1065</v>
      </c>
      <c r="N149" s="13">
        <v>0.125</v>
      </c>
      <c r="O149" s="6">
        <v>0.1065</v>
      </c>
      <c r="P149" s="6">
        <v>0.82499999999999996</v>
      </c>
      <c r="R149" s="14">
        <f>IF(Table3[[#This Row],[ShoulderLenEnd]]="",0,90-(DEGREES(ATAN((Q149-P149)/((N149-O149)/2)))))</f>
        <v>0</v>
      </c>
      <c r="S149" s="15">
        <v>0.8</v>
      </c>
      <c r="T149" s="6">
        <v>2</v>
      </c>
      <c r="U149" s="6">
        <v>1.5</v>
      </c>
      <c r="V149" s="6">
        <v>0.33</v>
      </c>
      <c r="Z149" s="6">
        <v>150</v>
      </c>
      <c r="AA149" s="13">
        <f t="shared" si="2"/>
        <v>1.4268294496957282E-2</v>
      </c>
      <c r="AE149" s="6" t="s">
        <v>44</v>
      </c>
      <c r="AF149" s="6" t="s">
        <v>62</v>
      </c>
      <c r="AG149" s="6" t="s">
        <v>152</v>
      </c>
      <c r="AH149" s="6" t="s">
        <v>153</v>
      </c>
      <c r="AI149" s="6">
        <v>1</v>
      </c>
      <c r="AJ149" s="6">
        <v>0</v>
      </c>
      <c r="AK149" s="6">
        <v>1</v>
      </c>
      <c r="AL149" s="6">
        <v>1</v>
      </c>
      <c r="AM149" s="6">
        <v>1</v>
      </c>
      <c r="AN149" s="6">
        <v>1</v>
      </c>
      <c r="AO149" s="6">
        <v>1</v>
      </c>
      <c r="AP149" s="6" t="s">
        <v>380</v>
      </c>
      <c r="AQ149" s="6">
        <v>0</v>
      </c>
      <c r="AR149" s="6">
        <v>0</v>
      </c>
      <c r="AS149" s="6">
        <v>0</v>
      </c>
      <c r="AT149" s="6">
        <v>0</v>
      </c>
      <c r="AU149" s="6">
        <f>IF(Table3[[#This Row],[ShankDiameter]]&gt;0.5,0,IF(Table3[[#This Row],[Type]]="CD",0,1))</f>
        <v>0</v>
      </c>
      <c r="AV149" s="6">
        <v>0</v>
      </c>
      <c r="AW149" s="6">
        <v>0</v>
      </c>
      <c r="AX149" s="6">
        <v>0</v>
      </c>
      <c r="AY149" s="6">
        <v>2</v>
      </c>
      <c r="AZ149" s="6">
        <v>0</v>
      </c>
      <c r="BA149" s="6">
        <v>0</v>
      </c>
      <c r="BB149" s="6">
        <v>0</v>
      </c>
      <c r="BC149" s="6">
        <v>0</v>
      </c>
      <c r="BD149" s="6">
        <v>0</v>
      </c>
      <c r="BE149" s="6">
        <v>0</v>
      </c>
      <c r="BF149" s="6">
        <v>0</v>
      </c>
      <c r="BG149" s="6">
        <v>0</v>
      </c>
      <c r="BH149" s="6">
        <v>0</v>
      </c>
      <c r="BI149" s="6">
        <f>IF(Table3[[#This Row],[Type]]="EM",IF((Table3[[#This Row],[Diameter]]/2)-Table3[[#This Row],[CornerRadius]]-0.012&gt;0,(Table3[[#This Row],[Diameter]]/2)-Table3[[#This Row],[CornerRadius]]-0.012,0),)</f>
        <v>0</v>
      </c>
      <c r="BK149" s="6" t="str">
        <f>IF(Table3[[#This Row],[ShoulderLength]]="","",IF(Table3[[#This Row],[ShoulderLength]]&lt;Table3[[#This Row],[LOC]],"FIX",""))</f>
        <v/>
      </c>
    </row>
    <row r="150" spans="1:63" x14ac:dyDescent="0.25">
      <c r="A150" s="7">
        <f>IF(Table3[[#This Row],[SoflexRule]]="",1,IF(Table3[[#This Row],[MinOHL]]="",1,IF(Table3[[#This Row],[Type]]="CT",1,IF(Table3[[#This Row],[I]]=1,0,1))))</f>
        <v>1</v>
      </c>
      <c r="B150" s="6" t="s">
        <v>149</v>
      </c>
      <c r="D150" s="6" t="s">
        <v>149</v>
      </c>
      <c r="E150" s="6">
        <v>149</v>
      </c>
      <c r="G150" s="9" t="s">
        <v>74</v>
      </c>
      <c r="H150" s="10" t="s">
        <v>150</v>
      </c>
      <c r="I150" s="11" t="s">
        <v>381</v>
      </c>
      <c r="K150" s="11" t="str">
        <f>CONCATENATE(Table3[[#This Row],[Type]]," "&amp;TEXT(Table3[[#This Row],[Diameter]],".0000")&amp;""," "&amp;Table3[[#This Row],[NumFlutes]]&amp;"FL")</f>
        <v>CD .1083 2FL</v>
      </c>
      <c r="M150" s="13">
        <v>0.10829999999999999</v>
      </c>
      <c r="N150" s="13">
        <v>0.125</v>
      </c>
      <c r="O150" s="6">
        <v>0.10829999999999999</v>
      </c>
      <c r="P150" s="6">
        <v>0.82499999999999996</v>
      </c>
      <c r="R150" s="14">
        <f>IF(Table3[[#This Row],[ShoulderLenEnd]]="",0,90-(DEGREES(ATAN((Q150-P150)/((N150-O150)/2)))))</f>
        <v>0</v>
      </c>
      <c r="S150" s="15">
        <v>0.8</v>
      </c>
      <c r="T150" s="6">
        <v>2</v>
      </c>
      <c r="U150" s="6">
        <v>1.5</v>
      </c>
      <c r="V150" s="6">
        <v>0.33</v>
      </c>
      <c r="Z150" s="6">
        <v>150</v>
      </c>
      <c r="AA150" s="13">
        <f t="shared" si="2"/>
        <v>1.4509448770145292E-2</v>
      </c>
      <c r="AE150" s="6" t="s">
        <v>44</v>
      </c>
      <c r="AF150" s="6" t="s">
        <v>62</v>
      </c>
      <c r="AG150" s="6" t="s">
        <v>152</v>
      </c>
      <c r="AH150" s="6" t="s">
        <v>153</v>
      </c>
      <c r="AI150" s="6">
        <v>1</v>
      </c>
      <c r="AJ150" s="6">
        <v>0</v>
      </c>
      <c r="AK150" s="6">
        <v>1</v>
      </c>
      <c r="AL150" s="6">
        <v>1</v>
      </c>
      <c r="AM150" s="6">
        <v>1</v>
      </c>
      <c r="AN150" s="6">
        <v>1</v>
      </c>
      <c r="AO150" s="6">
        <v>1</v>
      </c>
      <c r="AP150" s="6" t="s">
        <v>382</v>
      </c>
      <c r="AQ150" s="6">
        <v>0</v>
      </c>
      <c r="AR150" s="6">
        <v>0</v>
      </c>
      <c r="AS150" s="6">
        <v>0</v>
      </c>
      <c r="AT150" s="6">
        <v>0</v>
      </c>
      <c r="AU150" s="6">
        <f>IF(Table3[[#This Row],[ShankDiameter]]&gt;0.5,0,IF(Table3[[#This Row],[Type]]="CD",0,1))</f>
        <v>0</v>
      </c>
      <c r="AV150" s="6">
        <v>0</v>
      </c>
      <c r="AW150" s="6">
        <v>0</v>
      </c>
      <c r="AX150" s="6">
        <v>0</v>
      </c>
      <c r="AY150" s="6">
        <v>2</v>
      </c>
      <c r="AZ150" s="6">
        <v>0</v>
      </c>
      <c r="BA150" s="6">
        <v>0</v>
      </c>
      <c r="BB150" s="6">
        <v>0</v>
      </c>
      <c r="BC150" s="6">
        <v>0</v>
      </c>
      <c r="BD150" s="6">
        <v>0</v>
      </c>
      <c r="BE150" s="6">
        <v>0</v>
      </c>
      <c r="BF150" s="6">
        <v>0</v>
      </c>
      <c r="BG150" s="6">
        <v>0</v>
      </c>
      <c r="BH150" s="6">
        <v>0</v>
      </c>
      <c r="BI150" s="6">
        <f>IF(Table3[[#This Row],[Type]]="EM",IF((Table3[[#This Row],[Diameter]]/2)-Table3[[#This Row],[CornerRadius]]-0.012&gt;0,(Table3[[#This Row],[Diameter]]/2)-Table3[[#This Row],[CornerRadius]]-0.012,0),)</f>
        <v>0</v>
      </c>
      <c r="BK150" s="6" t="str">
        <f>IF(Table3[[#This Row],[ShoulderLength]]="","",IF(Table3[[#This Row],[ShoulderLength]]&lt;Table3[[#This Row],[LOC]],"FIX",""))</f>
        <v/>
      </c>
    </row>
    <row r="151" spans="1:63" x14ac:dyDescent="0.25">
      <c r="A151" s="7">
        <f>IF(Table3[[#This Row],[SoflexRule]]="",1,IF(Table3[[#This Row],[MinOHL]]="",1,IF(Table3[[#This Row],[Type]]="CT",1,IF(Table3[[#This Row],[I]]=1,0,1))))</f>
        <v>1</v>
      </c>
      <c r="B151" s="6" t="s">
        <v>149</v>
      </c>
      <c r="D151" s="6" t="s">
        <v>149</v>
      </c>
      <c r="E151" s="6">
        <v>150</v>
      </c>
      <c r="G151" s="9" t="s">
        <v>74</v>
      </c>
      <c r="H151" s="10" t="s">
        <v>150</v>
      </c>
      <c r="I151" s="11" t="s">
        <v>383</v>
      </c>
      <c r="K151" s="11" t="str">
        <f>CONCATENATE(Table3[[#This Row],[Type]]," "&amp;TEXT(Table3[[#This Row],[Diameter]],".0000")&amp;""," "&amp;Table3[[#This Row],[NumFlutes]]&amp;"FL")</f>
        <v>CD .1094 2FL</v>
      </c>
      <c r="M151" s="13">
        <v>0.1094</v>
      </c>
      <c r="N151" s="13">
        <v>0.125</v>
      </c>
      <c r="O151" s="6">
        <v>0.1094</v>
      </c>
      <c r="P151" s="6">
        <v>0.82499999999999996</v>
      </c>
      <c r="R151" s="14">
        <f>IF(Table3[[#This Row],[ShoulderLenEnd]]="",0,90-(DEGREES(ATAN((Q151-P151)/((N151-O151)/2)))))</f>
        <v>0</v>
      </c>
      <c r="S151" s="15">
        <v>0.8</v>
      </c>
      <c r="T151" s="6">
        <v>2</v>
      </c>
      <c r="U151" s="6">
        <v>1.5</v>
      </c>
      <c r="V151" s="6">
        <v>0.33</v>
      </c>
      <c r="Z151" s="6">
        <v>150</v>
      </c>
      <c r="AA151" s="13">
        <f t="shared" si="2"/>
        <v>1.465682082598241E-2</v>
      </c>
      <c r="AE151" s="6" t="s">
        <v>44</v>
      </c>
      <c r="AF151" s="6" t="s">
        <v>62</v>
      </c>
      <c r="AG151" s="6" t="s">
        <v>152</v>
      </c>
      <c r="AH151" s="6" t="s">
        <v>153</v>
      </c>
      <c r="AI151" s="6">
        <v>1</v>
      </c>
      <c r="AJ151" s="6">
        <v>0</v>
      </c>
      <c r="AK151" s="6">
        <v>1</v>
      </c>
      <c r="AL151" s="6">
        <v>1</v>
      </c>
      <c r="AM151" s="6">
        <v>1</v>
      </c>
      <c r="AN151" s="6">
        <v>1</v>
      </c>
      <c r="AO151" s="6">
        <v>1</v>
      </c>
      <c r="AP151" s="6" t="s">
        <v>384</v>
      </c>
      <c r="AQ151" s="6">
        <v>0</v>
      </c>
      <c r="AR151" s="6">
        <v>0</v>
      </c>
      <c r="AS151" s="6">
        <v>0</v>
      </c>
      <c r="AT151" s="6">
        <v>0</v>
      </c>
      <c r="AU151" s="6">
        <f>IF(Table3[[#This Row],[ShankDiameter]]&gt;0.5,0,IF(Table3[[#This Row],[Type]]="CD",0,1))</f>
        <v>0</v>
      </c>
      <c r="AV151" s="6">
        <v>0</v>
      </c>
      <c r="AW151" s="6">
        <v>0</v>
      </c>
      <c r="AX151" s="6">
        <v>0</v>
      </c>
      <c r="AY151" s="6">
        <v>2</v>
      </c>
      <c r="AZ151" s="6">
        <v>0</v>
      </c>
      <c r="BA151" s="6">
        <v>0</v>
      </c>
      <c r="BB151" s="6">
        <v>0</v>
      </c>
      <c r="BC151" s="6">
        <v>0</v>
      </c>
      <c r="BD151" s="6">
        <v>0</v>
      </c>
      <c r="BE151" s="6">
        <v>0</v>
      </c>
      <c r="BF151" s="6">
        <v>0</v>
      </c>
      <c r="BG151" s="6">
        <v>0</v>
      </c>
      <c r="BH151" s="6">
        <v>0</v>
      </c>
      <c r="BI151" s="6">
        <f>IF(Table3[[#This Row],[Type]]="EM",IF((Table3[[#This Row],[Diameter]]/2)-Table3[[#This Row],[CornerRadius]]-0.012&gt;0,(Table3[[#This Row],[Diameter]]/2)-Table3[[#This Row],[CornerRadius]]-0.012,0),)</f>
        <v>0</v>
      </c>
      <c r="BK151" s="6" t="str">
        <f>IF(Table3[[#This Row],[ShoulderLength]]="","",IF(Table3[[#This Row],[ShoulderLength]]&lt;Table3[[#This Row],[LOC]],"FIX",""))</f>
        <v/>
      </c>
    </row>
    <row r="152" spans="1:63" x14ac:dyDescent="0.25">
      <c r="A152" s="7">
        <f>IF(Table3[[#This Row],[SoflexRule]]="",1,IF(Table3[[#This Row],[MinOHL]]="",1,IF(Table3[[#This Row],[Type]]="CT",1,IF(Table3[[#This Row],[I]]=1,0,1))))</f>
        <v>1</v>
      </c>
      <c r="B152" s="6" t="s">
        <v>149</v>
      </c>
      <c r="D152" s="6" t="s">
        <v>149</v>
      </c>
      <c r="E152" s="6">
        <v>151</v>
      </c>
      <c r="G152" s="9" t="s">
        <v>74</v>
      </c>
      <c r="H152" s="10" t="s">
        <v>150</v>
      </c>
      <c r="I152" s="11" t="s">
        <v>385</v>
      </c>
      <c r="K152" s="11" t="str">
        <f>CONCATENATE(Table3[[#This Row],[Type]]," "&amp;TEXT(Table3[[#This Row],[Diameter]],".0000")&amp;""," "&amp;Table3[[#This Row],[NumFlutes]]&amp;"FL")</f>
        <v>CD .1100 2FL</v>
      </c>
      <c r="M152" s="13">
        <v>0.11</v>
      </c>
      <c r="N152" s="13">
        <v>0.125</v>
      </c>
      <c r="O152" s="6">
        <v>0.11</v>
      </c>
      <c r="P152" s="6">
        <v>0.82499999999999996</v>
      </c>
      <c r="R152" s="14">
        <f>IF(Table3[[#This Row],[ShoulderLenEnd]]="",0,90-(DEGREES(ATAN((Q152-P152)/((N152-O152)/2)))))</f>
        <v>0</v>
      </c>
      <c r="S152" s="15">
        <v>0.8</v>
      </c>
      <c r="T152" s="6">
        <v>2</v>
      </c>
      <c r="U152" s="6">
        <v>1.5</v>
      </c>
      <c r="V152" s="6">
        <v>0.33</v>
      </c>
      <c r="Z152" s="6">
        <v>150</v>
      </c>
      <c r="AA152" s="13">
        <f t="shared" si="2"/>
        <v>1.4737205583711747E-2</v>
      </c>
      <c r="AE152" s="6" t="s">
        <v>44</v>
      </c>
      <c r="AF152" s="6" t="s">
        <v>62</v>
      </c>
      <c r="AG152" s="6" t="s">
        <v>152</v>
      </c>
      <c r="AH152" s="6" t="s">
        <v>153</v>
      </c>
      <c r="AI152" s="6">
        <v>1</v>
      </c>
      <c r="AJ152" s="6">
        <v>0</v>
      </c>
      <c r="AK152" s="6">
        <v>1</v>
      </c>
      <c r="AL152" s="6">
        <v>1</v>
      </c>
      <c r="AM152" s="6">
        <v>1</v>
      </c>
      <c r="AN152" s="6">
        <v>1</v>
      </c>
      <c r="AO152" s="6">
        <v>1</v>
      </c>
      <c r="AP152" s="6" t="s">
        <v>386</v>
      </c>
      <c r="AQ152" s="6">
        <v>0</v>
      </c>
      <c r="AR152" s="6">
        <v>0</v>
      </c>
      <c r="AS152" s="6">
        <v>0</v>
      </c>
      <c r="AT152" s="6">
        <v>0</v>
      </c>
      <c r="AU152" s="6">
        <f>IF(Table3[[#This Row],[ShankDiameter]]&gt;0.5,0,IF(Table3[[#This Row],[Type]]="CD",0,1))</f>
        <v>0</v>
      </c>
      <c r="AV152" s="6">
        <v>0</v>
      </c>
      <c r="AW152" s="6">
        <v>0</v>
      </c>
      <c r="AX152" s="6">
        <v>0</v>
      </c>
      <c r="AY152" s="6">
        <v>2</v>
      </c>
      <c r="AZ152" s="6">
        <v>0</v>
      </c>
      <c r="BA152" s="6">
        <v>0</v>
      </c>
      <c r="BB152" s="6">
        <v>0</v>
      </c>
      <c r="BC152" s="6">
        <v>0</v>
      </c>
      <c r="BD152" s="6">
        <v>0</v>
      </c>
      <c r="BE152" s="6">
        <v>0</v>
      </c>
      <c r="BF152" s="6">
        <v>0</v>
      </c>
      <c r="BG152" s="6">
        <v>0</v>
      </c>
      <c r="BH152" s="6">
        <v>0</v>
      </c>
      <c r="BI152" s="6">
        <f>IF(Table3[[#This Row],[Type]]="EM",IF((Table3[[#This Row],[Diameter]]/2)-Table3[[#This Row],[CornerRadius]]-0.012&gt;0,(Table3[[#This Row],[Diameter]]/2)-Table3[[#This Row],[CornerRadius]]-0.012,0),)</f>
        <v>0</v>
      </c>
      <c r="BK152" s="6" t="str">
        <f>IF(Table3[[#This Row],[ShoulderLength]]="","",IF(Table3[[#This Row],[ShoulderLength]]&lt;Table3[[#This Row],[LOC]],"FIX",""))</f>
        <v/>
      </c>
    </row>
    <row r="153" spans="1:63" x14ac:dyDescent="0.25">
      <c r="A153" s="7">
        <f>IF(Table3[[#This Row],[SoflexRule]]="",1,IF(Table3[[#This Row],[MinOHL]]="",1,IF(Table3[[#This Row],[Type]]="CT",1,IF(Table3[[#This Row],[I]]=1,0,1))))</f>
        <v>1</v>
      </c>
      <c r="B153" s="6" t="s">
        <v>149</v>
      </c>
      <c r="D153" s="6" t="s">
        <v>149</v>
      </c>
      <c r="E153" s="6">
        <v>152</v>
      </c>
      <c r="G153" s="9" t="s">
        <v>74</v>
      </c>
      <c r="H153" s="10" t="s">
        <v>150</v>
      </c>
      <c r="I153" s="11" t="s">
        <v>387</v>
      </c>
      <c r="K153" s="11" t="str">
        <f>CONCATENATE(Table3[[#This Row],[Type]]," "&amp;TEXT(Table3[[#This Row],[Diameter]],".0000")&amp;""," "&amp;Table3[[#This Row],[NumFlutes]]&amp;"FL")</f>
        <v>CD .1110 2FL</v>
      </c>
      <c r="M153" s="13">
        <v>0.111</v>
      </c>
      <c r="N153" s="13">
        <v>0.125</v>
      </c>
      <c r="O153" s="6">
        <v>0.111</v>
      </c>
      <c r="P153" s="6">
        <v>0.82499999999999996</v>
      </c>
      <c r="R153" s="14">
        <f>IF(Table3[[#This Row],[ShoulderLenEnd]]="",0,90-(DEGREES(ATAN((Q153-P153)/((N153-O153)/2)))))</f>
        <v>0</v>
      </c>
      <c r="S153" s="15">
        <v>0.8</v>
      </c>
      <c r="T153" s="6">
        <v>2</v>
      </c>
      <c r="U153" s="6">
        <v>1.5</v>
      </c>
      <c r="V153" s="6">
        <v>0.33</v>
      </c>
      <c r="Z153" s="6">
        <v>150</v>
      </c>
      <c r="AA153" s="13">
        <f t="shared" si="2"/>
        <v>1.4871180179927309E-2</v>
      </c>
      <c r="AE153" s="6" t="s">
        <v>44</v>
      </c>
      <c r="AF153" s="6" t="s">
        <v>62</v>
      </c>
      <c r="AG153" s="6" t="s">
        <v>152</v>
      </c>
      <c r="AH153" s="6" t="s">
        <v>153</v>
      </c>
      <c r="AI153" s="6">
        <v>1</v>
      </c>
      <c r="AJ153" s="6">
        <v>0</v>
      </c>
      <c r="AK153" s="6">
        <v>1</v>
      </c>
      <c r="AL153" s="6">
        <v>1</v>
      </c>
      <c r="AM153" s="6">
        <v>1</v>
      </c>
      <c r="AN153" s="6">
        <v>1</v>
      </c>
      <c r="AO153" s="6">
        <v>1</v>
      </c>
      <c r="AP153" s="6" t="s">
        <v>388</v>
      </c>
      <c r="AQ153" s="6">
        <v>0</v>
      </c>
      <c r="AR153" s="6">
        <v>0</v>
      </c>
      <c r="AS153" s="6">
        <v>0</v>
      </c>
      <c r="AT153" s="6">
        <v>0</v>
      </c>
      <c r="AU153" s="6">
        <f>IF(Table3[[#This Row],[ShankDiameter]]&gt;0.5,0,IF(Table3[[#This Row],[Type]]="CD",0,1))</f>
        <v>0</v>
      </c>
      <c r="AV153" s="6">
        <v>0</v>
      </c>
      <c r="AW153" s="6">
        <v>0</v>
      </c>
      <c r="AX153" s="6">
        <v>0</v>
      </c>
      <c r="AY153" s="6">
        <v>2</v>
      </c>
      <c r="AZ153" s="6">
        <v>0</v>
      </c>
      <c r="BA153" s="6">
        <v>0</v>
      </c>
      <c r="BB153" s="6">
        <v>0</v>
      </c>
      <c r="BC153" s="6">
        <v>0</v>
      </c>
      <c r="BD153" s="6">
        <v>0</v>
      </c>
      <c r="BE153" s="6">
        <v>0</v>
      </c>
      <c r="BF153" s="6">
        <v>0</v>
      </c>
      <c r="BG153" s="6">
        <v>0</v>
      </c>
      <c r="BH153" s="6">
        <v>0</v>
      </c>
      <c r="BI153" s="6">
        <f>IF(Table3[[#This Row],[Type]]="EM",IF((Table3[[#This Row],[Diameter]]/2)-Table3[[#This Row],[CornerRadius]]-0.012&gt;0,(Table3[[#This Row],[Diameter]]/2)-Table3[[#This Row],[CornerRadius]]-0.012,0),)</f>
        <v>0</v>
      </c>
      <c r="BK153" s="6" t="str">
        <f>IF(Table3[[#This Row],[ShoulderLength]]="","",IF(Table3[[#This Row],[ShoulderLength]]&lt;Table3[[#This Row],[LOC]],"FIX",""))</f>
        <v/>
      </c>
    </row>
    <row r="154" spans="1:63" x14ac:dyDescent="0.25">
      <c r="A154" s="7">
        <f>IF(Table3[[#This Row],[SoflexRule]]="",1,IF(Table3[[#This Row],[MinOHL]]="",1,IF(Table3[[#This Row],[Type]]="CT",1,IF(Table3[[#This Row],[I]]=1,0,1))))</f>
        <v>1</v>
      </c>
      <c r="B154" s="6" t="s">
        <v>149</v>
      </c>
      <c r="D154" s="6" t="s">
        <v>149</v>
      </c>
      <c r="E154" s="6">
        <v>153</v>
      </c>
      <c r="G154" s="9" t="s">
        <v>74</v>
      </c>
      <c r="H154" s="10" t="s">
        <v>150</v>
      </c>
      <c r="I154" s="11" t="s">
        <v>389</v>
      </c>
      <c r="K154" s="11" t="str">
        <f>CONCATENATE(Table3[[#This Row],[Type]]," "&amp;TEXT(Table3[[#This Row],[Diameter]],".0000")&amp;""," "&amp;Table3[[#This Row],[NumFlutes]]&amp;"FL")</f>
        <v>CD .1122 2FL</v>
      </c>
      <c r="M154" s="13">
        <v>0.11219999999999999</v>
      </c>
      <c r="N154" s="13">
        <v>0.125</v>
      </c>
      <c r="O154" s="6">
        <v>0.11219999999999999</v>
      </c>
      <c r="P154" s="6">
        <v>0.82499999999999996</v>
      </c>
      <c r="R154" s="14">
        <f>IF(Table3[[#This Row],[ShoulderLenEnd]]="",0,90-(DEGREES(ATAN((Q154-P154)/((N154-O154)/2)))))</f>
        <v>0</v>
      </c>
      <c r="S154" s="15">
        <v>0.8</v>
      </c>
      <c r="T154" s="6">
        <v>2</v>
      </c>
      <c r="U154" s="6">
        <v>1.5</v>
      </c>
      <c r="V154" s="6">
        <v>0.32</v>
      </c>
      <c r="Z154" s="6">
        <v>150</v>
      </c>
      <c r="AA154" s="13">
        <f t="shared" si="2"/>
        <v>1.5031949695385982E-2</v>
      </c>
      <c r="AE154" s="6" t="s">
        <v>44</v>
      </c>
      <c r="AF154" s="6" t="s">
        <v>62</v>
      </c>
      <c r="AG154" s="6" t="s">
        <v>152</v>
      </c>
      <c r="AH154" s="6" t="s">
        <v>153</v>
      </c>
      <c r="AI154" s="6">
        <v>1</v>
      </c>
      <c r="AJ154" s="6">
        <v>0</v>
      </c>
      <c r="AK154" s="6">
        <v>1</v>
      </c>
      <c r="AL154" s="6">
        <v>1</v>
      </c>
      <c r="AM154" s="6">
        <v>1</v>
      </c>
      <c r="AN154" s="6">
        <v>1</v>
      </c>
      <c r="AO154" s="6">
        <v>1</v>
      </c>
      <c r="AP154" s="6" t="s">
        <v>390</v>
      </c>
      <c r="AQ154" s="6">
        <v>0</v>
      </c>
      <c r="AR154" s="6">
        <v>0</v>
      </c>
      <c r="AS154" s="6">
        <v>0</v>
      </c>
      <c r="AT154" s="6">
        <v>0</v>
      </c>
      <c r="AU154" s="6">
        <f>IF(Table3[[#This Row],[ShankDiameter]]&gt;0.5,0,IF(Table3[[#This Row],[Type]]="CD",0,1))</f>
        <v>0</v>
      </c>
      <c r="AV154" s="6">
        <v>0</v>
      </c>
      <c r="AW154" s="6">
        <v>0</v>
      </c>
      <c r="AX154" s="6">
        <v>0</v>
      </c>
      <c r="AY154" s="6">
        <v>2</v>
      </c>
      <c r="AZ154" s="6">
        <v>0</v>
      </c>
      <c r="BA154" s="6">
        <v>0</v>
      </c>
      <c r="BB154" s="6">
        <v>0</v>
      </c>
      <c r="BC154" s="6">
        <v>0</v>
      </c>
      <c r="BD154" s="6">
        <v>0</v>
      </c>
      <c r="BE154" s="6">
        <v>0</v>
      </c>
      <c r="BF154" s="6">
        <v>0</v>
      </c>
      <c r="BG154" s="6">
        <v>0</v>
      </c>
      <c r="BH154" s="6">
        <v>0</v>
      </c>
      <c r="BI154" s="6">
        <f>IF(Table3[[#This Row],[Type]]="EM",IF((Table3[[#This Row],[Diameter]]/2)-Table3[[#This Row],[CornerRadius]]-0.012&gt;0,(Table3[[#This Row],[Diameter]]/2)-Table3[[#This Row],[CornerRadius]]-0.012,0),)</f>
        <v>0</v>
      </c>
      <c r="BK154" s="6" t="str">
        <f>IF(Table3[[#This Row],[ShoulderLength]]="","",IF(Table3[[#This Row],[ShoulderLength]]&lt;Table3[[#This Row],[LOC]],"FIX",""))</f>
        <v/>
      </c>
    </row>
    <row r="155" spans="1:63" x14ac:dyDescent="0.25">
      <c r="A155" s="7">
        <f>IF(Table3[[#This Row],[SoflexRule]]="",1,IF(Table3[[#This Row],[MinOHL]]="",1,IF(Table3[[#This Row],[Type]]="CT",1,IF(Table3[[#This Row],[I]]=1,0,1))))</f>
        <v>1</v>
      </c>
      <c r="B155" s="6" t="s">
        <v>149</v>
      </c>
      <c r="D155" s="6" t="s">
        <v>149</v>
      </c>
      <c r="E155" s="6">
        <v>154</v>
      </c>
      <c r="G155" s="9" t="s">
        <v>74</v>
      </c>
      <c r="H155" s="10" t="s">
        <v>150</v>
      </c>
      <c r="I155" s="11" t="s">
        <v>391</v>
      </c>
      <c r="K155" s="11" t="str">
        <f>CONCATENATE(Table3[[#This Row],[Type]]," "&amp;TEXT(Table3[[#This Row],[Diameter]],".0000")&amp;""," "&amp;Table3[[#This Row],[NumFlutes]]&amp;"FL")</f>
        <v>CD .1130 2FL</v>
      </c>
      <c r="M155" s="13">
        <v>0.113</v>
      </c>
      <c r="N155" s="13">
        <v>0.125</v>
      </c>
      <c r="O155" s="6">
        <v>0.113</v>
      </c>
      <c r="P155" s="6">
        <v>0.82499999999999996</v>
      </c>
      <c r="R155" s="14">
        <f>IF(Table3[[#This Row],[ShoulderLenEnd]]="",0,90-(DEGREES(ATAN((Q155-P155)/((N155-O155)/2)))))</f>
        <v>0</v>
      </c>
      <c r="S155" s="15">
        <v>0.8</v>
      </c>
      <c r="T155" s="6">
        <v>2</v>
      </c>
      <c r="U155" s="6">
        <v>1.5</v>
      </c>
      <c r="V155" s="6">
        <v>0.3</v>
      </c>
      <c r="Z155" s="6">
        <v>150</v>
      </c>
      <c r="AA155" s="13">
        <f t="shared" si="2"/>
        <v>1.5139129372358432E-2</v>
      </c>
      <c r="AE155" s="6" t="s">
        <v>44</v>
      </c>
      <c r="AF155" s="6" t="s">
        <v>62</v>
      </c>
      <c r="AG155" s="6" t="s">
        <v>152</v>
      </c>
      <c r="AH155" s="6" t="s">
        <v>153</v>
      </c>
      <c r="AI155" s="6">
        <v>1</v>
      </c>
      <c r="AJ155" s="6">
        <v>0</v>
      </c>
      <c r="AK155" s="6">
        <v>1</v>
      </c>
      <c r="AL155" s="6">
        <v>1</v>
      </c>
      <c r="AM155" s="6">
        <v>1</v>
      </c>
      <c r="AN155" s="6">
        <v>1</v>
      </c>
      <c r="AO155" s="6">
        <v>1</v>
      </c>
      <c r="AP155" s="6" t="s">
        <v>392</v>
      </c>
      <c r="AQ155" s="6">
        <v>0</v>
      </c>
      <c r="AR155" s="6">
        <v>0</v>
      </c>
      <c r="AS155" s="6">
        <v>0</v>
      </c>
      <c r="AT155" s="6">
        <v>0</v>
      </c>
      <c r="AU155" s="6">
        <f>IF(Table3[[#This Row],[ShankDiameter]]&gt;0.5,0,IF(Table3[[#This Row],[Type]]="CD",0,1))</f>
        <v>0</v>
      </c>
      <c r="AV155" s="6">
        <v>0</v>
      </c>
      <c r="AW155" s="6">
        <v>0</v>
      </c>
      <c r="AX155" s="6">
        <v>0</v>
      </c>
      <c r="AY155" s="6">
        <v>2</v>
      </c>
      <c r="AZ155" s="6">
        <v>0</v>
      </c>
      <c r="BA155" s="6">
        <v>0</v>
      </c>
      <c r="BB155" s="6">
        <v>0</v>
      </c>
      <c r="BC155" s="6">
        <v>0</v>
      </c>
      <c r="BD155" s="6">
        <v>0</v>
      </c>
      <c r="BE155" s="6">
        <v>0</v>
      </c>
      <c r="BF155" s="6">
        <v>0</v>
      </c>
      <c r="BG155" s="6">
        <v>0</v>
      </c>
      <c r="BH155" s="6">
        <v>0</v>
      </c>
      <c r="BI155" s="6">
        <f>IF(Table3[[#This Row],[Type]]="EM",IF((Table3[[#This Row],[Diameter]]/2)-Table3[[#This Row],[CornerRadius]]-0.012&gt;0,(Table3[[#This Row],[Diameter]]/2)-Table3[[#This Row],[CornerRadius]]-0.012,0),)</f>
        <v>0</v>
      </c>
      <c r="BK155" s="6" t="str">
        <f>IF(Table3[[#This Row],[ShoulderLength]]="","",IF(Table3[[#This Row],[ShoulderLength]]&lt;Table3[[#This Row],[LOC]],"FIX",""))</f>
        <v/>
      </c>
    </row>
    <row r="156" spans="1:63" x14ac:dyDescent="0.25">
      <c r="A156" s="7">
        <f>IF(Table3[[#This Row],[SoflexRule]]="",1,IF(Table3[[#This Row],[MinOHL]]="",1,IF(Table3[[#This Row],[Type]]="CT",1,IF(Table3[[#This Row],[I]]=1,0,1))))</f>
        <v>1</v>
      </c>
      <c r="B156" s="6" t="s">
        <v>149</v>
      </c>
      <c r="D156" s="6" t="s">
        <v>149</v>
      </c>
      <c r="E156" s="6">
        <v>155</v>
      </c>
      <c r="G156" s="9" t="s">
        <v>74</v>
      </c>
      <c r="H156" s="10" t="s">
        <v>150</v>
      </c>
      <c r="I156" s="11" t="s">
        <v>393</v>
      </c>
      <c r="K156" s="11" t="str">
        <f>CONCATENATE(Table3[[#This Row],[Type]]," "&amp;TEXT(Table3[[#This Row],[Diameter]],".0000")&amp;""," "&amp;Table3[[#This Row],[NumFlutes]]&amp;"FL")</f>
        <v>CD .1142 2FL</v>
      </c>
      <c r="M156" s="13">
        <v>0.1142</v>
      </c>
      <c r="N156" s="13">
        <v>0.125</v>
      </c>
      <c r="O156" s="6">
        <v>0.1142</v>
      </c>
      <c r="P156" s="6">
        <v>0.82499999999999996</v>
      </c>
      <c r="R156" s="14">
        <f>IF(Table3[[#This Row],[ShoulderLenEnd]]="",0,90-(DEGREES(ATAN((Q156-P156)/((N156-O156)/2)))))</f>
        <v>0</v>
      </c>
      <c r="S156" s="15">
        <v>0.8</v>
      </c>
      <c r="T156" s="6">
        <v>2</v>
      </c>
      <c r="U156" s="6">
        <v>1.5</v>
      </c>
      <c r="V156" s="6">
        <v>0.39</v>
      </c>
      <c r="Z156" s="6">
        <v>150</v>
      </c>
      <c r="AA156" s="13">
        <f t="shared" si="2"/>
        <v>1.5299898887817104E-2</v>
      </c>
      <c r="AE156" s="6" t="s">
        <v>44</v>
      </c>
      <c r="AF156" s="6" t="s">
        <v>62</v>
      </c>
      <c r="AG156" s="6" t="s">
        <v>152</v>
      </c>
      <c r="AH156" s="6" t="s">
        <v>153</v>
      </c>
      <c r="AI156" s="6">
        <v>1</v>
      </c>
      <c r="AJ156" s="6">
        <v>0</v>
      </c>
      <c r="AK156" s="6">
        <v>1</v>
      </c>
      <c r="AL156" s="6">
        <v>1</v>
      </c>
      <c r="AM156" s="6">
        <v>1</v>
      </c>
      <c r="AN156" s="6">
        <v>1</v>
      </c>
      <c r="AO156" s="6">
        <v>1</v>
      </c>
      <c r="AP156" s="6" t="s">
        <v>394</v>
      </c>
      <c r="AQ156" s="6">
        <v>0</v>
      </c>
      <c r="AR156" s="6">
        <v>0</v>
      </c>
      <c r="AS156" s="6">
        <v>0</v>
      </c>
      <c r="AT156" s="6">
        <v>0</v>
      </c>
      <c r="AU156" s="6">
        <f>IF(Table3[[#This Row],[ShankDiameter]]&gt;0.5,0,IF(Table3[[#This Row],[Type]]="CD",0,1))</f>
        <v>0</v>
      </c>
      <c r="AV156" s="6">
        <v>0</v>
      </c>
      <c r="AW156" s="6">
        <v>0</v>
      </c>
      <c r="AX156" s="6">
        <v>0</v>
      </c>
      <c r="AY156" s="6">
        <v>2</v>
      </c>
      <c r="AZ156" s="6">
        <v>0</v>
      </c>
      <c r="BA156" s="6">
        <v>0</v>
      </c>
      <c r="BB156" s="6">
        <v>0</v>
      </c>
      <c r="BC156" s="6">
        <v>0</v>
      </c>
      <c r="BD156" s="6">
        <v>0</v>
      </c>
      <c r="BE156" s="6">
        <v>0</v>
      </c>
      <c r="BF156" s="6">
        <v>0</v>
      </c>
      <c r="BG156" s="6">
        <v>0</v>
      </c>
      <c r="BH156" s="6">
        <v>0</v>
      </c>
      <c r="BI156" s="6">
        <f>IF(Table3[[#This Row],[Type]]="EM",IF((Table3[[#This Row],[Diameter]]/2)-Table3[[#This Row],[CornerRadius]]-0.012&gt;0,(Table3[[#This Row],[Diameter]]/2)-Table3[[#This Row],[CornerRadius]]-0.012,0),)</f>
        <v>0</v>
      </c>
      <c r="BK156" s="6" t="str">
        <f>IF(Table3[[#This Row],[ShoulderLength]]="","",IF(Table3[[#This Row],[ShoulderLength]]&lt;Table3[[#This Row],[LOC]],"FIX",""))</f>
        <v/>
      </c>
    </row>
    <row r="157" spans="1:63" x14ac:dyDescent="0.25">
      <c r="A157" s="7">
        <f>IF(Table3[[#This Row],[SoflexRule]]="",1,IF(Table3[[#This Row],[MinOHL]]="",1,IF(Table3[[#This Row],[Type]]="CT",1,IF(Table3[[#This Row],[I]]=1,0,1))))</f>
        <v>1</v>
      </c>
      <c r="B157" s="6" t="s">
        <v>149</v>
      </c>
      <c r="D157" s="6" t="s">
        <v>149</v>
      </c>
      <c r="E157" s="6">
        <v>156</v>
      </c>
      <c r="G157" s="9" t="s">
        <v>74</v>
      </c>
      <c r="H157" s="10" t="s">
        <v>150</v>
      </c>
      <c r="I157" s="11" t="s">
        <v>395</v>
      </c>
      <c r="K157" s="11" t="str">
        <f>CONCATENATE(Table3[[#This Row],[Type]]," "&amp;TEXT(Table3[[#This Row],[Diameter]],".0000")&amp;""," "&amp;Table3[[#This Row],[NumFlutes]]&amp;"FL")</f>
        <v>CD .1160 2FL</v>
      </c>
      <c r="M157" s="13">
        <v>0.11600000000000001</v>
      </c>
      <c r="N157" s="13">
        <v>0.125</v>
      </c>
      <c r="O157" s="6">
        <v>0.11600000000000001</v>
      </c>
      <c r="P157" s="6">
        <v>0.82499999999999996</v>
      </c>
      <c r="R157" s="14">
        <f>IF(Table3[[#This Row],[ShoulderLenEnd]]="",0,90-(DEGREES(ATAN((Q157-P157)/((N157-O157)/2)))))</f>
        <v>0</v>
      </c>
      <c r="S157" s="15">
        <v>0.8</v>
      </c>
      <c r="T157" s="6">
        <v>2</v>
      </c>
      <c r="U157" s="6">
        <v>1.5</v>
      </c>
      <c r="V157" s="6">
        <v>0.33</v>
      </c>
      <c r="Z157" s="6">
        <v>150</v>
      </c>
      <c r="AA157" s="13">
        <f t="shared" si="2"/>
        <v>1.5541053161005116E-2</v>
      </c>
      <c r="AE157" s="6" t="s">
        <v>44</v>
      </c>
      <c r="AF157" s="6" t="s">
        <v>62</v>
      </c>
      <c r="AG157" s="6" t="s">
        <v>152</v>
      </c>
      <c r="AH157" s="6" t="s">
        <v>153</v>
      </c>
      <c r="AI157" s="6">
        <v>1</v>
      </c>
      <c r="AJ157" s="6">
        <v>0</v>
      </c>
      <c r="AK157" s="6">
        <v>1</v>
      </c>
      <c r="AL157" s="6">
        <v>1</v>
      </c>
      <c r="AM157" s="6">
        <v>1</v>
      </c>
      <c r="AN157" s="6">
        <v>1</v>
      </c>
      <c r="AO157" s="6">
        <v>1</v>
      </c>
      <c r="AP157" s="6" t="s">
        <v>396</v>
      </c>
      <c r="AQ157" s="6">
        <v>0</v>
      </c>
      <c r="AR157" s="6">
        <v>0</v>
      </c>
      <c r="AS157" s="6">
        <v>0</v>
      </c>
      <c r="AT157" s="6">
        <v>0</v>
      </c>
      <c r="AU157" s="6">
        <f>IF(Table3[[#This Row],[ShankDiameter]]&gt;0.5,0,IF(Table3[[#This Row],[Type]]="CD",0,1))</f>
        <v>0</v>
      </c>
      <c r="AV157" s="6">
        <v>0</v>
      </c>
      <c r="AW157" s="6">
        <v>0</v>
      </c>
      <c r="AX157" s="6">
        <v>0</v>
      </c>
      <c r="AY157" s="6">
        <v>2</v>
      </c>
      <c r="AZ157" s="6">
        <v>0</v>
      </c>
      <c r="BA157" s="6">
        <v>0</v>
      </c>
      <c r="BB157" s="6">
        <v>0</v>
      </c>
      <c r="BC157" s="6">
        <v>0</v>
      </c>
      <c r="BD157" s="6">
        <v>0</v>
      </c>
      <c r="BE157" s="6">
        <v>0</v>
      </c>
      <c r="BF157" s="6">
        <v>0</v>
      </c>
      <c r="BG157" s="6">
        <v>0</v>
      </c>
      <c r="BH157" s="6">
        <v>0</v>
      </c>
      <c r="BI157" s="6">
        <f>IF(Table3[[#This Row],[Type]]="EM",IF((Table3[[#This Row],[Diameter]]/2)-Table3[[#This Row],[CornerRadius]]-0.012&gt;0,(Table3[[#This Row],[Diameter]]/2)-Table3[[#This Row],[CornerRadius]]-0.012,0),)</f>
        <v>0</v>
      </c>
      <c r="BK157" s="6" t="str">
        <f>IF(Table3[[#This Row],[ShoulderLength]]="","",IF(Table3[[#This Row],[ShoulderLength]]&lt;Table3[[#This Row],[LOC]],"FIX",""))</f>
        <v/>
      </c>
    </row>
    <row r="158" spans="1:63" x14ac:dyDescent="0.25">
      <c r="A158" s="7">
        <f>IF(Table3[[#This Row],[SoflexRule]]="",1,IF(Table3[[#This Row],[MinOHL]]="",1,IF(Table3[[#This Row],[Type]]="CT",1,IF(Table3[[#This Row],[I]]=1,0,1))))</f>
        <v>1</v>
      </c>
      <c r="B158" s="6" t="s">
        <v>149</v>
      </c>
      <c r="D158" s="6" t="s">
        <v>149</v>
      </c>
      <c r="E158" s="6">
        <v>157</v>
      </c>
      <c r="G158" s="9" t="s">
        <v>74</v>
      </c>
      <c r="H158" s="10" t="s">
        <v>150</v>
      </c>
      <c r="I158" s="11" t="s">
        <v>397</v>
      </c>
      <c r="K158" s="11" t="str">
        <f>CONCATENATE(Table3[[#This Row],[Type]]," "&amp;TEXT(Table3[[#This Row],[Diameter]],".0000")&amp;""," "&amp;Table3[[#This Row],[NumFlutes]]&amp;"FL")</f>
        <v>CD .1181 2FL</v>
      </c>
      <c r="M158" s="13">
        <v>0.1181</v>
      </c>
      <c r="N158" s="13">
        <v>0.125</v>
      </c>
      <c r="O158" s="6">
        <v>0.1181</v>
      </c>
      <c r="P158" s="6">
        <v>0.82499999999999996</v>
      </c>
      <c r="R158" s="14">
        <f>IF(Table3[[#This Row],[ShoulderLenEnd]]="",0,90-(DEGREES(ATAN((Q158-P158)/((N158-O158)/2)))))</f>
        <v>0</v>
      </c>
      <c r="S158" s="15">
        <v>0.8</v>
      </c>
      <c r="T158" s="6">
        <v>2</v>
      </c>
      <c r="U158" s="6">
        <v>1.5</v>
      </c>
      <c r="V158" s="6">
        <v>0.34</v>
      </c>
      <c r="Z158" s="6">
        <v>150</v>
      </c>
      <c r="AA158" s="13">
        <f t="shared" si="2"/>
        <v>1.5822399813057796E-2</v>
      </c>
      <c r="AE158" s="6" t="s">
        <v>44</v>
      </c>
      <c r="AF158" s="6" t="s">
        <v>62</v>
      </c>
      <c r="AG158" s="6" t="s">
        <v>152</v>
      </c>
      <c r="AH158" s="6" t="s">
        <v>153</v>
      </c>
      <c r="AI158" s="6">
        <v>1</v>
      </c>
      <c r="AJ158" s="6">
        <v>0</v>
      </c>
      <c r="AK158" s="6">
        <v>1</v>
      </c>
      <c r="AL158" s="6">
        <v>1</v>
      </c>
      <c r="AM158" s="6">
        <v>1</v>
      </c>
      <c r="AN158" s="6">
        <v>1</v>
      </c>
      <c r="AO158" s="6">
        <v>1</v>
      </c>
      <c r="AP158" s="6" t="s">
        <v>398</v>
      </c>
      <c r="AQ158" s="6">
        <v>0</v>
      </c>
      <c r="AR158" s="6">
        <v>0</v>
      </c>
      <c r="AS158" s="6">
        <v>0</v>
      </c>
      <c r="AT158" s="6">
        <v>0</v>
      </c>
      <c r="AU158" s="6">
        <f>IF(Table3[[#This Row],[ShankDiameter]]&gt;0.5,0,IF(Table3[[#This Row],[Type]]="CD",0,1))</f>
        <v>0</v>
      </c>
      <c r="AV158" s="6">
        <v>0</v>
      </c>
      <c r="AW158" s="6">
        <v>0</v>
      </c>
      <c r="AX158" s="6">
        <v>0</v>
      </c>
      <c r="AY158" s="6">
        <v>2</v>
      </c>
      <c r="AZ158" s="6">
        <v>0</v>
      </c>
      <c r="BA158" s="6">
        <v>0</v>
      </c>
      <c r="BB158" s="6">
        <v>0</v>
      </c>
      <c r="BC158" s="6">
        <v>0</v>
      </c>
      <c r="BD158" s="6">
        <v>0</v>
      </c>
      <c r="BE158" s="6">
        <v>0</v>
      </c>
      <c r="BF158" s="6">
        <v>0</v>
      </c>
      <c r="BG158" s="6">
        <v>0</v>
      </c>
      <c r="BH158" s="6">
        <v>0</v>
      </c>
      <c r="BI158" s="6">
        <f>IF(Table3[[#This Row],[Type]]="EM",IF((Table3[[#This Row],[Diameter]]/2)-Table3[[#This Row],[CornerRadius]]-0.012&gt;0,(Table3[[#This Row],[Diameter]]/2)-Table3[[#This Row],[CornerRadius]]-0.012,0),)</f>
        <v>0</v>
      </c>
      <c r="BK158" s="6" t="str">
        <f>IF(Table3[[#This Row],[ShoulderLength]]="","",IF(Table3[[#This Row],[ShoulderLength]]&lt;Table3[[#This Row],[LOC]],"FIX",""))</f>
        <v/>
      </c>
    </row>
    <row r="159" spans="1:63" x14ac:dyDescent="0.25">
      <c r="A159" s="7">
        <f>IF(Table3[[#This Row],[SoflexRule]]="",1,IF(Table3[[#This Row],[MinOHL]]="",1,IF(Table3[[#This Row],[Type]]="CT",1,IF(Table3[[#This Row],[I]]=1,0,1))))</f>
        <v>1</v>
      </c>
      <c r="B159" s="6" t="s">
        <v>149</v>
      </c>
      <c r="D159" s="6" t="s">
        <v>149</v>
      </c>
      <c r="E159" s="6">
        <v>158</v>
      </c>
      <c r="G159" s="9" t="s">
        <v>74</v>
      </c>
      <c r="H159" s="10" t="s">
        <v>150</v>
      </c>
      <c r="I159" s="11" t="s">
        <v>399</v>
      </c>
      <c r="K159" s="11" t="str">
        <f>CONCATENATE(Table3[[#This Row],[Type]]," "&amp;TEXT(Table3[[#This Row],[Diameter]],".0000")&amp;""," "&amp;Table3[[#This Row],[NumFlutes]]&amp;"FL")</f>
        <v>CD .1200 2FL</v>
      </c>
      <c r="M159" s="13">
        <v>0.12</v>
      </c>
      <c r="N159" s="13">
        <v>0.125</v>
      </c>
      <c r="O159" s="6">
        <v>0.12</v>
      </c>
      <c r="P159" s="6">
        <v>0.82499999999999996</v>
      </c>
      <c r="R159" s="14">
        <f>IF(Table3[[#This Row],[ShoulderLenEnd]]="",0,90-(DEGREES(ATAN((Q159-P159)/((N159-O159)/2)))))</f>
        <v>0</v>
      </c>
      <c r="S159" s="15">
        <v>0.8</v>
      </c>
      <c r="T159" s="6">
        <v>2</v>
      </c>
      <c r="U159" s="6">
        <v>1.5</v>
      </c>
      <c r="V159" s="6">
        <v>0.32</v>
      </c>
      <c r="Z159" s="6">
        <v>150</v>
      </c>
      <c r="AA159" s="13">
        <f t="shared" si="2"/>
        <v>1.6076951545867361E-2</v>
      </c>
      <c r="AE159" s="6" t="s">
        <v>44</v>
      </c>
      <c r="AF159" s="6" t="s">
        <v>62</v>
      </c>
      <c r="AG159" s="6" t="s">
        <v>152</v>
      </c>
      <c r="AH159" s="6" t="s">
        <v>153</v>
      </c>
      <c r="AI159" s="6">
        <v>1</v>
      </c>
      <c r="AJ159" s="6">
        <v>0</v>
      </c>
      <c r="AK159" s="6">
        <v>1</v>
      </c>
      <c r="AL159" s="6">
        <v>1</v>
      </c>
      <c r="AM159" s="6">
        <v>1</v>
      </c>
      <c r="AN159" s="6">
        <v>1</v>
      </c>
      <c r="AO159" s="6">
        <v>1</v>
      </c>
      <c r="AP159" s="6" t="s">
        <v>400</v>
      </c>
      <c r="AQ159" s="6">
        <v>0</v>
      </c>
      <c r="AR159" s="6">
        <v>0</v>
      </c>
      <c r="AS159" s="6">
        <v>0</v>
      </c>
      <c r="AT159" s="6">
        <v>0</v>
      </c>
      <c r="AU159" s="6">
        <f>IF(Table3[[#This Row],[ShankDiameter]]&gt;0.5,0,IF(Table3[[#This Row],[Type]]="CD",0,1))</f>
        <v>0</v>
      </c>
      <c r="AV159" s="6">
        <v>0</v>
      </c>
      <c r="AW159" s="6">
        <v>0</v>
      </c>
      <c r="AX159" s="6">
        <v>0</v>
      </c>
      <c r="AY159" s="6">
        <v>2</v>
      </c>
      <c r="AZ159" s="6">
        <v>0</v>
      </c>
      <c r="BA159" s="6">
        <v>0</v>
      </c>
      <c r="BB159" s="6">
        <v>0</v>
      </c>
      <c r="BC159" s="6">
        <v>0</v>
      </c>
      <c r="BD159" s="6">
        <v>0</v>
      </c>
      <c r="BE159" s="6">
        <v>0</v>
      </c>
      <c r="BF159" s="6">
        <v>0</v>
      </c>
      <c r="BG159" s="6">
        <v>0</v>
      </c>
      <c r="BH159" s="6">
        <v>0</v>
      </c>
      <c r="BI159" s="6">
        <f>IF(Table3[[#This Row],[Type]]="EM",IF((Table3[[#This Row],[Diameter]]/2)-Table3[[#This Row],[CornerRadius]]-0.012&gt;0,(Table3[[#This Row],[Diameter]]/2)-Table3[[#This Row],[CornerRadius]]-0.012,0),)</f>
        <v>0</v>
      </c>
      <c r="BK159" s="6" t="str">
        <f>IF(Table3[[#This Row],[ShoulderLength]]="","",IF(Table3[[#This Row],[ShoulderLength]]&lt;Table3[[#This Row],[LOC]],"FIX",""))</f>
        <v/>
      </c>
    </row>
    <row r="160" spans="1:63" x14ac:dyDescent="0.25">
      <c r="A160" s="7">
        <f>IF(Table3[[#This Row],[SoflexRule]]="",1,IF(Table3[[#This Row],[MinOHL]]="",1,IF(Table3[[#This Row],[Type]]="CT",1,IF(Table3[[#This Row],[I]]=1,0,1))))</f>
        <v>1</v>
      </c>
      <c r="B160" s="6" t="s">
        <v>149</v>
      </c>
      <c r="D160" s="6" t="s">
        <v>149</v>
      </c>
      <c r="E160" s="6">
        <v>159</v>
      </c>
      <c r="G160" s="9" t="s">
        <v>74</v>
      </c>
      <c r="H160" s="10" t="s">
        <v>150</v>
      </c>
      <c r="I160" s="11" t="s">
        <v>401</v>
      </c>
      <c r="K160" s="11" t="str">
        <f>CONCATENATE(Table3[[#This Row],[Type]]," "&amp;TEXT(Table3[[#This Row],[Diameter]],".0000")&amp;""," "&amp;Table3[[#This Row],[NumFlutes]]&amp;"FL")</f>
        <v>CD .1220 2FL</v>
      </c>
      <c r="M160" s="13">
        <v>0.122</v>
      </c>
      <c r="N160" s="13">
        <v>0.125</v>
      </c>
      <c r="O160" s="6">
        <v>0.122</v>
      </c>
      <c r="P160" s="6">
        <v>0.82499999999999996</v>
      </c>
      <c r="R160" s="14">
        <f>IF(Table3[[#This Row],[ShoulderLenEnd]]="",0,90-(DEGREES(ATAN((Q160-P160)/((N160-O160)/2)))))</f>
        <v>0</v>
      </c>
      <c r="S160" s="15">
        <v>0.8</v>
      </c>
      <c r="T160" s="6">
        <v>2</v>
      </c>
      <c r="U160" s="6">
        <v>1.5</v>
      </c>
      <c r="V160" s="6">
        <v>0.33</v>
      </c>
      <c r="Z160" s="6">
        <v>150</v>
      </c>
      <c r="AA160" s="13">
        <f t="shared" si="2"/>
        <v>1.6344900738298484E-2</v>
      </c>
      <c r="AE160" s="6" t="s">
        <v>44</v>
      </c>
      <c r="AF160" s="6" t="s">
        <v>62</v>
      </c>
      <c r="AG160" s="6" t="s">
        <v>152</v>
      </c>
      <c r="AH160" s="6" t="s">
        <v>153</v>
      </c>
      <c r="AI160" s="6">
        <v>1</v>
      </c>
      <c r="AJ160" s="6">
        <v>0</v>
      </c>
      <c r="AK160" s="6">
        <v>1</v>
      </c>
      <c r="AL160" s="6">
        <v>1</v>
      </c>
      <c r="AM160" s="6">
        <v>1</v>
      </c>
      <c r="AN160" s="6">
        <v>1</v>
      </c>
      <c r="AO160" s="6">
        <v>1</v>
      </c>
      <c r="AP160" s="6" t="s">
        <v>402</v>
      </c>
      <c r="AQ160" s="6">
        <v>0</v>
      </c>
      <c r="AR160" s="6">
        <v>0</v>
      </c>
      <c r="AS160" s="6">
        <v>0</v>
      </c>
      <c r="AT160" s="6">
        <v>0</v>
      </c>
      <c r="AU160" s="6">
        <f>IF(Table3[[#This Row],[ShankDiameter]]&gt;0.5,0,IF(Table3[[#This Row],[Type]]="CD",0,1))</f>
        <v>0</v>
      </c>
      <c r="AV160" s="6">
        <v>0</v>
      </c>
      <c r="AW160" s="6">
        <v>0</v>
      </c>
      <c r="AX160" s="6">
        <v>0</v>
      </c>
      <c r="AY160" s="6">
        <v>2</v>
      </c>
      <c r="AZ160" s="6">
        <v>0</v>
      </c>
      <c r="BA160" s="6">
        <v>0</v>
      </c>
      <c r="BB160" s="6">
        <v>0</v>
      </c>
      <c r="BC160" s="6">
        <v>0</v>
      </c>
      <c r="BD160" s="6">
        <v>0</v>
      </c>
      <c r="BE160" s="6">
        <v>0</v>
      </c>
      <c r="BF160" s="6">
        <v>0</v>
      </c>
      <c r="BG160" s="6">
        <v>0</v>
      </c>
      <c r="BH160" s="6">
        <v>0</v>
      </c>
      <c r="BI160" s="6">
        <f>IF(Table3[[#This Row],[Type]]="EM",IF((Table3[[#This Row],[Diameter]]/2)-Table3[[#This Row],[CornerRadius]]-0.012&gt;0,(Table3[[#This Row],[Diameter]]/2)-Table3[[#This Row],[CornerRadius]]-0.012,0),)</f>
        <v>0</v>
      </c>
      <c r="BK160" s="6" t="str">
        <f>IF(Table3[[#This Row],[ShoulderLength]]="","",IF(Table3[[#This Row],[ShoulderLength]]&lt;Table3[[#This Row],[LOC]],"FIX",""))</f>
        <v/>
      </c>
    </row>
    <row r="161" spans="1:63" x14ac:dyDescent="0.25">
      <c r="A161" s="7">
        <f>IF(Table3[[#This Row],[SoflexRule]]="",1,IF(Table3[[#This Row],[MinOHL]]="",1,IF(Table3[[#This Row],[Type]]="CT",1,IF(Table3[[#This Row],[I]]=1,0,1))))</f>
        <v>1</v>
      </c>
      <c r="B161" s="6" t="s">
        <v>149</v>
      </c>
      <c r="D161" s="6" t="s">
        <v>149</v>
      </c>
      <c r="E161" s="6">
        <v>160</v>
      </c>
      <c r="G161" s="9" t="s">
        <v>74</v>
      </c>
      <c r="H161" s="10" t="s">
        <v>150</v>
      </c>
      <c r="I161" s="11" t="s">
        <v>403</v>
      </c>
      <c r="K161" s="11" t="str">
        <f>CONCATENATE(Table3[[#This Row],[Type]]," "&amp;TEXT(Table3[[#This Row],[Diameter]],".0000")&amp;""," "&amp;Table3[[#This Row],[NumFlutes]]&amp;"FL")</f>
        <v>CD .1240 2FL</v>
      </c>
      <c r="M161" s="13">
        <v>0.124</v>
      </c>
      <c r="N161" s="13">
        <v>0.125</v>
      </c>
      <c r="O161" s="6">
        <v>0.124</v>
      </c>
      <c r="P161" s="6">
        <v>0.82499999999999996</v>
      </c>
      <c r="R161" s="14">
        <f>IF(Table3[[#This Row],[ShoulderLenEnd]]="",0,90-(DEGREES(ATAN((Q161-P161)/((N161-O161)/2)))))</f>
        <v>0</v>
      </c>
      <c r="S161" s="15">
        <v>0.8</v>
      </c>
      <c r="T161" s="6">
        <v>2</v>
      </c>
      <c r="U161" s="6">
        <v>1.5</v>
      </c>
      <c r="V161" s="6">
        <v>0.31</v>
      </c>
      <c r="Z161" s="6">
        <v>150</v>
      </c>
      <c r="AA161" s="13">
        <f t="shared" si="2"/>
        <v>1.6612849930729607E-2</v>
      </c>
      <c r="AE161" s="6" t="s">
        <v>44</v>
      </c>
      <c r="AF161" s="6" t="s">
        <v>62</v>
      </c>
      <c r="AG161" s="6" t="s">
        <v>152</v>
      </c>
      <c r="AH161" s="6" t="s">
        <v>153</v>
      </c>
      <c r="AI161" s="6">
        <v>1</v>
      </c>
      <c r="AJ161" s="6">
        <v>0</v>
      </c>
      <c r="AK161" s="6">
        <v>1</v>
      </c>
      <c r="AL161" s="6">
        <v>1</v>
      </c>
      <c r="AM161" s="6">
        <v>1</v>
      </c>
      <c r="AN161" s="6">
        <v>1</v>
      </c>
      <c r="AO161" s="6">
        <v>1</v>
      </c>
      <c r="AP161" s="6" t="s">
        <v>404</v>
      </c>
      <c r="AQ161" s="6">
        <v>0</v>
      </c>
      <c r="AR161" s="6">
        <v>0</v>
      </c>
      <c r="AS161" s="6">
        <v>0</v>
      </c>
      <c r="AT161" s="6">
        <v>0</v>
      </c>
      <c r="AU161" s="6">
        <f>IF(Table3[[#This Row],[ShankDiameter]]&gt;0.5,0,IF(Table3[[#This Row],[Type]]="CD",0,1))</f>
        <v>0</v>
      </c>
      <c r="AV161" s="6">
        <v>0</v>
      </c>
      <c r="AW161" s="6">
        <v>0</v>
      </c>
      <c r="AX161" s="6">
        <v>0</v>
      </c>
      <c r="AY161" s="6">
        <v>2</v>
      </c>
      <c r="AZ161" s="6">
        <v>0</v>
      </c>
      <c r="BA161" s="6">
        <v>0</v>
      </c>
      <c r="BB161" s="6">
        <v>0</v>
      </c>
      <c r="BC161" s="6">
        <v>0</v>
      </c>
      <c r="BD161" s="6">
        <v>0</v>
      </c>
      <c r="BE161" s="6">
        <v>0</v>
      </c>
      <c r="BF161" s="6">
        <v>0</v>
      </c>
      <c r="BG161" s="6">
        <v>0</v>
      </c>
      <c r="BH161" s="6">
        <v>0</v>
      </c>
      <c r="BI161" s="6">
        <f>IF(Table3[[#This Row],[Type]]="EM",IF((Table3[[#This Row],[Diameter]]/2)-Table3[[#This Row],[CornerRadius]]-0.012&gt;0,(Table3[[#This Row],[Diameter]]/2)-Table3[[#This Row],[CornerRadius]]-0.012,0),)</f>
        <v>0</v>
      </c>
      <c r="BK161" s="6" t="str">
        <f>IF(Table3[[#This Row],[ShoulderLength]]="","",IF(Table3[[#This Row],[ShoulderLength]]&lt;Table3[[#This Row],[LOC]],"FIX",""))</f>
        <v/>
      </c>
    </row>
    <row r="162" spans="1:63" x14ac:dyDescent="0.25">
      <c r="A162" s="7">
        <f>IF(Table3[[#This Row],[SoflexRule]]="",1,IF(Table3[[#This Row],[MinOHL]]="",1,IF(Table3[[#This Row],[Type]]="CT",1,IF(Table3[[#This Row],[I]]=1,0,1))))</f>
        <v>1</v>
      </c>
      <c r="B162" s="6" t="s">
        <v>149</v>
      </c>
      <c r="D162" s="6" t="s">
        <v>149</v>
      </c>
      <c r="E162" s="6">
        <v>161</v>
      </c>
      <c r="G162" s="9" t="s">
        <v>74</v>
      </c>
      <c r="H162" s="10" t="s">
        <v>150</v>
      </c>
      <c r="I162" s="11" t="s">
        <v>405</v>
      </c>
      <c r="K162" s="11" t="str">
        <f>CONCATENATE(Table3[[#This Row],[Type]]," "&amp;TEXT(Table3[[#This Row],[Diameter]],".0000")&amp;""," "&amp;Table3[[#This Row],[NumFlutes]]&amp;"FL")</f>
        <v>CD .1250 2FL</v>
      </c>
      <c r="M162" s="13">
        <v>0.125</v>
      </c>
      <c r="N162" s="13">
        <v>0.125</v>
      </c>
      <c r="O162" s="6">
        <v>0.125</v>
      </c>
      <c r="P162" s="6">
        <v>0.82499999999999996</v>
      </c>
      <c r="R162" s="14">
        <f>IF(Table3[[#This Row],[ShoulderLenEnd]]="",0,90-(DEGREES(ATAN((Q162-P162)/((N162-O162)/2)))))</f>
        <v>0</v>
      </c>
      <c r="S162" s="15">
        <v>0.8</v>
      </c>
      <c r="T162" s="6">
        <v>2</v>
      </c>
      <c r="U162" s="6">
        <v>1.5</v>
      </c>
      <c r="V162" s="6">
        <v>0.32</v>
      </c>
      <c r="Z162" s="6">
        <v>150</v>
      </c>
      <c r="AA162" s="13">
        <f t="shared" si="2"/>
        <v>1.6746824526945168E-2</v>
      </c>
      <c r="AE162" s="6" t="s">
        <v>44</v>
      </c>
      <c r="AF162" s="6" t="s">
        <v>62</v>
      </c>
      <c r="AG162" s="6" t="s">
        <v>152</v>
      </c>
      <c r="AH162" s="6" t="s">
        <v>153</v>
      </c>
      <c r="AI162" s="6">
        <v>1</v>
      </c>
      <c r="AJ162" s="6">
        <v>0</v>
      </c>
      <c r="AK162" s="6">
        <v>1</v>
      </c>
      <c r="AL162" s="6">
        <v>1</v>
      </c>
      <c r="AM162" s="6">
        <v>1</v>
      </c>
      <c r="AN162" s="6">
        <v>1</v>
      </c>
      <c r="AO162" s="6">
        <v>1</v>
      </c>
      <c r="AP162" s="6" t="s">
        <v>406</v>
      </c>
      <c r="AQ162" s="6">
        <v>0</v>
      </c>
      <c r="AR162" s="6">
        <v>0</v>
      </c>
      <c r="AS162" s="6">
        <v>0</v>
      </c>
      <c r="AT162" s="6">
        <v>0</v>
      </c>
      <c r="AU162" s="6">
        <f>IF(Table3[[#This Row],[ShankDiameter]]&gt;0.5,0,IF(Table3[[#This Row],[Type]]="CD",0,1))</f>
        <v>0</v>
      </c>
      <c r="AV162" s="6">
        <v>0</v>
      </c>
      <c r="AW162" s="6">
        <v>0</v>
      </c>
      <c r="AX162" s="6">
        <v>0</v>
      </c>
      <c r="AY162" s="6">
        <v>2</v>
      </c>
      <c r="AZ162" s="6">
        <v>0</v>
      </c>
      <c r="BA162" s="6">
        <v>0</v>
      </c>
      <c r="BB162" s="6">
        <v>0</v>
      </c>
      <c r="BC162" s="6">
        <v>0</v>
      </c>
      <c r="BD162" s="6">
        <v>0</v>
      </c>
      <c r="BE162" s="6">
        <v>0</v>
      </c>
      <c r="BF162" s="6">
        <v>0</v>
      </c>
      <c r="BG162" s="6">
        <v>0</v>
      </c>
      <c r="BH162" s="6">
        <v>0</v>
      </c>
      <c r="BI162" s="6">
        <f>IF(Table3[[#This Row],[Type]]="EM",IF((Table3[[#This Row],[Diameter]]/2)-Table3[[#This Row],[CornerRadius]]-0.012&gt;0,(Table3[[#This Row],[Diameter]]/2)-Table3[[#This Row],[CornerRadius]]-0.012,0),)</f>
        <v>0</v>
      </c>
      <c r="BK162" s="6" t="str">
        <f>IF(Table3[[#This Row],[ShoulderLength]]="","",IF(Table3[[#This Row],[ShoulderLength]]&lt;Table3[[#This Row],[LOC]],"FIX",""))</f>
        <v/>
      </c>
    </row>
    <row r="163" spans="1:63" x14ac:dyDescent="0.25">
      <c r="A163" s="7">
        <f>IF(Table3[[#This Row],[SoflexRule]]="",1,IF(Table3[[#This Row],[MinOHL]]="",1,IF(Table3[[#This Row],[Type]]="CT",1,IF(Table3[[#This Row],[I]]=1,0,1))))</f>
        <v>1</v>
      </c>
      <c r="B163" s="6" t="s">
        <v>149</v>
      </c>
      <c r="D163" s="6" t="s">
        <v>149</v>
      </c>
      <c r="E163" s="6">
        <v>162</v>
      </c>
      <c r="G163" s="9" t="s">
        <v>74</v>
      </c>
      <c r="H163" s="10" t="s">
        <v>150</v>
      </c>
      <c r="I163" s="11" t="s">
        <v>407</v>
      </c>
      <c r="K163" s="11" t="str">
        <f>CONCATENATE(Table3[[#This Row],[Type]]," "&amp;TEXT(Table3[[#This Row],[Diameter]],".0000")&amp;""," "&amp;Table3[[#This Row],[NumFlutes]]&amp;"FL")</f>
        <v>CD .1260 2FL</v>
      </c>
      <c r="M163" s="13">
        <v>0.126</v>
      </c>
      <c r="N163" s="13">
        <v>0.125</v>
      </c>
      <c r="O163" s="6">
        <v>0.126</v>
      </c>
      <c r="P163" s="6">
        <v>0.82499999999999996</v>
      </c>
      <c r="R163" s="14">
        <f>IF(Table3[[#This Row],[ShoulderLenEnd]]="",0,90-(DEGREES(ATAN((Q163-P163)/((N163-O163)/2)))))</f>
        <v>0</v>
      </c>
      <c r="S163" s="15">
        <v>0.8</v>
      </c>
      <c r="T163" s="6">
        <v>2</v>
      </c>
      <c r="U163" s="6">
        <v>1.5</v>
      </c>
      <c r="V163" s="6">
        <v>0.38</v>
      </c>
      <c r="Z163" s="6">
        <v>165</v>
      </c>
      <c r="AA163" s="13">
        <f t="shared" si="2"/>
        <v>8.2941073480059472E-3</v>
      </c>
      <c r="AE163" s="6" t="s">
        <v>44</v>
      </c>
      <c r="AF163" s="6" t="s">
        <v>62</v>
      </c>
      <c r="AG163" s="6" t="s">
        <v>152</v>
      </c>
      <c r="AH163" s="6" t="s">
        <v>153</v>
      </c>
      <c r="AI163" s="6">
        <v>1</v>
      </c>
      <c r="AJ163" s="6">
        <v>0</v>
      </c>
      <c r="AK163" s="6">
        <v>1</v>
      </c>
      <c r="AL163" s="6">
        <v>1</v>
      </c>
      <c r="AM163" s="6">
        <v>1</v>
      </c>
      <c r="AN163" s="6">
        <v>1</v>
      </c>
      <c r="AO163" s="6">
        <v>1</v>
      </c>
      <c r="AP163" s="6" t="s">
        <v>408</v>
      </c>
      <c r="AQ163" s="6">
        <v>0</v>
      </c>
      <c r="AR163" s="6">
        <v>0</v>
      </c>
      <c r="AS163" s="6">
        <v>0</v>
      </c>
      <c r="AT163" s="6">
        <v>0</v>
      </c>
      <c r="AU163" s="6">
        <f>IF(Table3[[#This Row],[ShankDiameter]]&gt;0.5,0,IF(Table3[[#This Row],[Type]]="CD",0,1))</f>
        <v>0</v>
      </c>
      <c r="AV163" s="6">
        <v>0</v>
      </c>
      <c r="AW163" s="6">
        <v>0</v>
      </c>
      <c r="AX163" s="6">
        <v>0</v>
      </c>
      <c r="AY163" s="6">
        <v>2</v>
      </c>
      <c r="AZ163" s="6">
        <v>0</v>
      </c>
      <c r="BA163" s="6">
        <v>0</v>
      </c>
      <c r="BB163" s="6">
        <v>0</v>
      </c>
      <c r="BC163" s="6">
        <v>0</v>
      </c>
      <c r="BD163" s="6">
        <v>0</v>
      </c>
      <c r="BE163" s="6">
        <v>0</v>
      </c>
      <c r="BF163" s="6">
        <v>0</v>
      </c>
      <c r="BG163" s="6">
        <v>0</v>
      </c>
      <c r="BH163" s="6">
        <v>0</v>
      </c>
      <c r="BI163" s="6">
        <f>IF(Table3[[#This Row],[Type]]="EM",IF((Table3[[#This Row],[Diameter]]/2)-Table3[[#This Row],[CornerRadius]]-0.012&gt;0,(Table3[[#This Row],[Diameter]]/2)-Table3[[#This Row],[CornerRadius]]-0.012,0),)</f>
        <v>0</v>
      </c>
      <c r="BK163" s="6" t="str">
        <f>IF(Table3[[#This Row],[ShoulderLength]]="","",IF(Table3[[#This Row],[ShoulderLength]]&lt;Table3[[#This Row],[LOC]],"FIX",""))</f>
        <v/>
      </c>
    </row>
    <row r="164" spans="1:63" x14ac:dyDescent="0.25">
      <c r="A164" s="7">
        <f>IF(Table3[[#This Row],[SoflexRule]]="",1,IF(Table3[[#This Row],[MinOHL]]="",1,IF(Table3[[#This Row],[Type]]="CT",1,IF(Table3[[#This Row],[I]]=1,0,1))))</f>
        <v>1</v>
      </c>
      <c r="B164" s="6" t="s">
        <v>149</v>
      </c>
      <c r="D164" s="6" t="s">
        <v>149</v>
      </c>
      <c r="E164" s="6">
        <v>163</v>
      </c>
      <c r="G164" s="9" t="s">
        <v>74</v>
      </c>
      <c r="H164" s="10" t="s">
        <v>150</v>
      </c>
      <c r="I164" s="11" t="s">
        <v>409</v>
      </c>
      <c r="K164" s="11" t="str">
        <f>CONCATENATE(Table3[[#This Row],[Type]]," "&amp;TEXT(Table3[[#This Row],[Diameter]],".0000")&amp;""," "&amp;Table3[[#This Row],[NumFlutes]]&amp;"FL")</f>
        <v>CD .1285 2FL</v>
      </c>
      <c r="M164" s="13">
        <v>0.1285</v>
      </c>
      <c r="N164" s="13">
        <v>0.125</v>
      </c>
      <c r="O164" s="6">
        <v>0.1285</v>
      </c>
      <c r="P164" s="6">
        <v>0.82499999999999996</v>
      </c>
      <c r="R164" s="14">
        <f>IF(Table3[[#This Row],[ShoulderLenEnd]]="",0,90-(DEGREES(ATAN((Q164-P164)/((N164-O164)/2)))))</f>
        <v>0</v>
      </c>
      <c r="S164" s="15">
        <v>0.8</v>
      </c>
      <c r="T164" s="6">
        <v>2</v>
      </c>
      <c r="U164" s="6">
        <v>1.5</v>
      </c>
      <c r="V164" s="6">
        <v>0.35</v>
      </c>
      <c r="Z164" s="6">
        <v>165</v>
      </c>
      <c r="AA164" s="13">
        <f t="shared" si="2"/>
        <v>8.4586729699901927E-3</v>
      </c>
      <c r="AE164" s="6" t="s">
        <v>44</v>
      </c>
      <c r="AF164" s="6" t="s">
        <v>62</v>
      </c>
      <c r="AG164" s="6" t="s">
        <v>152</v>
      </c>
      <c r="AH164" s="6" t="s">
        <v>153</v>
      </c>
      <c r="AI164" s="6">
        <v>1</v>
      </c>
      <c r="AJ164" s="6">
        <v>0</v>
      </c>
      <c r="AK164" s="6">
        <v>1</v>
      </c>
      <c r="AL164" s="6">
        <v>1</v>
      </c>
      <c r="AM164" s="6">
        <v>1</v>
      </c>
      <c r="AN164" s="6">
        <v>1</v>
      </c>
      <c r="AO164" s="6">
        <v>1</v>
      </c>
      <c r="AP164" s="6" t="s">
        <v>410</v>
      </c>
      <c r="AQ164" s="6">
        <v>0</v>
      </c>
      <c r="AR164" s="6">
        <v>0</v>
      </c>
      <c r="AS164" s="6">
        <v>0</v>
      </c>
      <c r="AT164" s="6">
        <v>0</v>
      </c>
      <c r="AU164" s="6">
        <f>IF(Table3[[#This Row],[ShankDiameter]]&gt;0.5,0,2)</f>
        <v>2</v>
      </c>
      <c r="AV164" s="6">
        <v>0</v>
      </c>
      <c r="AW164" s="6">
        <v>0</v>
      </c>
      <c r="AX164" s="6">
        <v>0</v>
      </c>
      <c r="AY164" s="6">
        <v>2</v>
      </c>
      <c r="AZ164" s="6">
        <v>0</v>
      </c>
      <c r="BA164" s="6">
        <v>0</v>
      </c>
      <c r="BB164" s="6">
        <v>0</v>
      </c>
      <c r="BC164" s="6">
        <v>0</v>
      </c>
      <c r="BD164" s="6">
        <v>0</v>
      </c>
      <c r="BE164" s="6">
        <v>0</v>
      </c>
      <c r="BF164" s="6">
        <v>0</v>
      </c>
      <c r="BG164" s="6">
        <v>0</v>
      </c>
      <c r="BH164" s="6">
        <v>0</v>
      </c>
      <c r="BI164" s="6">
        <f>IF(Table3[[#This Row],[Type]]="EM",IF((Table3[[#This Row],[Diameter]]/2)-Table3[[#This Row],[CornerRadius]]-0.012&gt;0,(Table3[[#This Row],[Diameter]]/2)-Table3[[#This Row],[CornerRadius]]-0.012,0),)</f>
        <v>0</v>
      </c>
      <c r="BK164" s="6" t="str">
        <f>IF(Table3[[#This Row],[ShoulderLength]]="","",IF(Table3[[#This Row],[ShoulderLength]]&lt;Table3[[#This Row],[LOC]],"FIX",""))</f>
        <v/>
      </c>
    </row>
    <row r="165" spans="1:63" x14ac:dyDescent="0.25">
      <c r="A165" s="7">
        <f>IF(Table3[[#This Row],[SoflexRule]]="",1,IF(Table3[[#This Row],[MinOHL]]="",1,IF(Table3[[#This Row],[Type]]="CT",1,IF(Table3[[#This Row],[I]]=1,0,1))))</f>
        <v>1</v>
      </c>
      <c r="B165" s="6" t="s">
        <v>149</v>
      </c>
      <c r="D165" s="6" t="s">
        <v>149</v>
      </c>
      <c r="E165" s="6">
        <v>164</v>
      </c>
      <c r="G165" s="9" t="s">
        <v>74</v>
      </c>
      <c r="H165" s="10" t="s">
        <v>150</v>
      </c>
      <c r="I165" s="11" t="s">
        <v>411</v>
      </c>
      <c r="K165" s="11" t="str">
        <f>CONCATENATE(Table3[[#This Row],[Type]]," "&amp;TEXT(Table3[[#This Row],[Diameter]],".0000")&amp;""," "&amp;Table3[[#This Row],[NumFlutes]]&amp;"FL")</f>
        <v>CD .1299 2FL</v>
      </c>
      <c r="M165" s="13">
        <v>0.12989999999999999</v>
      </c>
      <c r="N165" s="13">
        <v>0.125</v>
      </c>
      <c r="O165" s="6">
        <v>0.12989999999999999</v>
      </c>
      <c r="P165" s="6">
        <v>0.82499999999999996</v>
      </c>
      <c r="R165" s="14">
        <f>IF(Table3[[#This Row],[ShoulderLenEnd]]="",0,90-(DEGREES(ATAN((Q165-P165)/((N165-O165)/2)))))</f>
        <v>0</v>
      </c>
      <c r="S165" s="15">
        <v>0.8</v>
      </c>
      <c r="T165" s="6">
        <v>2</v>
      </c>
      <c r="U165" s="6">
        <v>1.5</v>
      </c>
      <c r="V165" s="6">
        <v>0.36</v>
      </c>
      <c r="Z165" s="6">
        <v>165</v>
      </c>
      <c r="AA165" s="13">
        <f t="shared" si="2"/>
        <v>8.5508297183013691E-3</v>
      </c>
      <c r="AE165" s="6" t="s">
        <v>44</v>
      </c>
      <c r="AF165" s="6" t="s">
        <v>62</v>
      </c>
      <c r="AG165" s="6" t="s">
        <v>152</v>
      </c>
      <c r="AH165" s="6" t="s">
        <v>153</v>
      </c>
      <c r="AI165" s="6">
        <v>1</v>
      </c>
      <c r="AJ165" s="6">
        <v>0</v>
      </c>
      <c r="AK165" s="6">
        <v>1</v>
      </c>
      <c r="AL165" s="6">
        <v>1</v>
      </c>
      <c r="AM165" s="6">
        <v>1</v>
      </c>
      <c r="AN165" s="6">
        <v>1</v>
      </c>
      <c r="AO165" s="6">
        <v>1</v>
      </c>
      <c r="AP165" s="6" t="s">
        <v>412</v>
      </c>
      <c r="AQ165" s="6">
        <v>0</v>
      </c>
      <c r="AR165" s="6">
        <v>0</v>
      </c>
      <c r="AS165" s="6">
        <v>0</v>
      </c>
      <c r="AT165" s="6">
        <v>0</v>
      </c>
      <c r="AU165" s="6">
        <f>IF(Table3[[#This Row],[ShankDiameter]]&gt;0.5,0,IF(Table3[[#This Row],[Type]]="CD",0,1))</f>
        <v>0</v>
      </c>
      <c r="AV165" s="6">
        <v>0</v>
      </c>
      <c r="AW165" s="6">
        <v>0</v>
      </c>
      <c r="AX165" s="6">
        <v>0</v>
      </c>
      <c r="AY165" s="6">
        <v>2</v>
      </c>
      <c r="AZ165" s="6">
        <v>0</v>
      </c>
      <c r="BA165" s="6">
        <v>0</v>
      </c>
      <c r="BB165" s="6">
        <v>0</v>
      </c>
      <c r="BC165" s="6">
        <v>0</v>
      </c>
      <c r="BD165" s="6">
        <v>0</v>
      </c>
      <c r="BE165" s="6">
        <v>0</v>
      </c>
      <c r="BF165" s="6">
        <v>0</v>
      </c>
      <c r="BG165" s="6">
        <v>0</v>
      </c>
      <c r="BH165" s="6">
        <v>0</v>
      </c>
      <c r="BI165" s="6">
        <f>IF(Table3[[#This Row],[Type]]="EM",IF((Table3[[#This Row],[Diameter]]/2)-Table3[[#This Row],[CornerRadius]]-0.012&gt;0,(Table3[[#This Row],[Diameter]]/2)-Table3[[#This Row],[CornerRadius]]-0.012,0),)</f>
        <v>0</v>
      </c>
      <c r="BK165" s="6" t="str">
        <f>IF(Table3[[#This Row],[ShoulderLength]]="","",IF(Table3[[#This Row],[ShoulderLength]]&lt;Table3[[#This Row],[LOC]],"FIX",""))</f>
        <v/>
      </c>
    </row>
    <row r="166" spans="1:63" x14ac:dyDescent="0.25">
      <c r="A166" s="7">
        <f>IF(Table3[[#This Row],[SoflexRule]]="",1,IF(Table3[[#This Row],[MinOHL]]="",1,IF(Table3[[#This Row],[Type]]="CT",1,IF(Table3[[#This Row],[I]]=1,0,1))))</f>
        <v>1</v>
      </c>
      <c r="B166" s="6" t="s">
        <v>149</v>
      </c>
      <c r="D166" s="6" t="s">
        <v>149</v>
      </c>
      <c r="E166" s="6">
        <v>165</v>
      </c>
      <c r="G166" s="9" t="s">
        <v>74</v>
      </c>
      <c r="H166" s="10" t="s">
        <v>150</v>
      </c>
      <c r="I166" s="11" t="s">
        <v>413</v>
      </c>
      <c r="K166" s="11" t="str">
        <f>CONCATENATE(Table3[[#This Row],[Type]]," "&amp;TEXT(Table3[[#This Row],[Diameter]],".0000")&amp;""," "&amp;Table3[[#This Row],[NumFlutes]]&amp;"FL")</f>
        <v>CD .1319 2FL</v>
      </c>
      <c r="M166" s="13">
        <v>0.13189999999999999</v>
      </c>
      <c r="N166" s="13">
        <v>0.125</v>
      </c>
      <c r="O166" s="6">
        <v>0.13189999999999999</v>
      </c>
      <c r="P166" s="6">
        <v>0.82499999999999996</v>
      </c>
      <c r="R166" s="14">
        <f>IF(Table3[[#This Row],[ShoulderLenEnd]]="",0,90-(DEGREES(ATAN((Q166-P166)/((N166-O166)/2)))))</f>
        <v>0</v>
      </c>
      <c r="S166" s="15">
        <v>0.8</v>
      </c>
      <c r="T166" s="6">
        <v>2</v>
      </c>
      <c r="U166" s="6">
        <v>1.5</v>
      </c>
      <c r="V166" s="6">
        <v>0.35</v>
      </c>
      <c r="Z166" s="6">
        <v>165</v>
      </c>
      <c r="AA166" s="13">
        <f t="shared" si="2"/>
        <v>8.6824822158887652E-3</v>
      </c>
      <c r="AE166" s="6" t="s">
        <v>44</v>
      </c>
      <c r="AF166" s="6" t="s">
        <v>62</v>
      </c>
      <c r="AG166" s="6" t="s">
        <v>152</v>
      </c>
      <c r="AH166" s="6" t="s">
        <v>153</v>
      </c>
      <c r="AI166" s="6">
        <v>1</v>
      </c>
      <c r="AJ166" s="6">
        <v>0</v>
      </c>
      <c r="AK166" s="6">
        <v>1</v>
      </c>
      <c r="AL166" s="6">
        <v>1</v>
      </c>
      <c r="AM166" s="6">
        <v>1</v>
      </c>
      <c r="AN166" s="6">
        <v>1</v>
      </c>
      <c r="AO166" s="6">
        <v>1</v>
      </c>
      <c r="AP166" s="6" t="s">
        <v>414</v>
      </c>
      <c r="AQ166" s="6">
        <v>0</v>
      </c>
      <c r="AR166" s="6">
        <v>0</v>
      </c>
      <c r="AS166" s="6">
        <v>0</v>
      </c>
      <c r="AT166" s="6">
        <v>0</v>
      </c>
      <c r="AU166" s="6">
        <f>IF(Table3[[#This Row],[ShankDiameter]]&gt;0.5,0,IF(Table3[[#This Row],[Type]]="CD",0,1))</f>
        <v>0</v>
      </c>
      <c r="AV166" s="6">
        <v>0</v>
      </c>
      <c r="AW166" s="6">
        <v>0</v>
      </c>
      <c r="AX166" s="6">
        <v>0</v>
      </c>
      <c r="AY166" s="6">
        <v>2</v>
      </c>
      <c r="AZ166" s="6">
        <v>0</v>
      </c>
      <c r="BA166" s="6">
        <v>0</v>
      </c>
      <c r="BB166" s="6">
        <v>0</v>
      </c>
      <c r="BC166" s="6">
        <v>0</v>
      </c>
      <c r="BD166" s="6">
        <v>0</v>
      </c>
      <c r="BE166" s="6">
        <v>0</v>
      </c>
      <c r="BF166" s="6">
        <v>0</v>
      </c>
      <c r="BG166" s="6">
        <v>0</v>
      </c>
      <c r="BH166" s="6">
        <v>0</v>
      </c>
      <c r="BI166" s="6">
        <f>IF(Table3[[#This Row],[Type]]="EM",IF((Table3[[#This Row],[Diameter]]/2)-Table3[[#This Row],[CornerRadius]]-0.012&gt;0,(Table3[[#This Row],[Diameter]]/2)-Table3[[#This Row],[CornerRadius]]-0.012,0),)</f>
        <v>0</v>
      </c>
      <c r="BK166" s="6" t="str">
        <f>IF(Table3[[#This Row],[ShoulderLength]]="","",IF(Table3[[#This Row],[ShoulderLength]]&lt;Table3[[#This Row],[LOC]],"FIX",""))</f>
        <v/>
      </c>
    </row>
    <row r="167" spans="1:63" x14ac:dyDescent="0.25">
      <c r="A167" s="7">
        <f>IF(Table3[[#This Row],[SoflexRule]]="",1,IF(Table3[[#This Row],[MinOHL]]="",1,IF(Table3[[#This Row],[Type]]="CT",1,IF(Table3[[#This Row],[I]]=1,0,1))))</f>
        <v>1</v>
      </c>
      <c r="B167" s="6" t="s">
        <v>149</v>
      </c>
      <c r="D167" s="6" t="s">
        <v>149</v>
      </c>
      <c r="E167" s="6">
        <v>166</v>
      </c>
      <c r="G167" s="9" t="s">
        <v>74</v>
      </c>
      <c r="H167" s="10" t="s">
        <v>150</v>
      </c>
      <c r="I167" s="11" t="s">
        <v>415</v>
      </c>
      <c r="K167" s="11" t="str">
        <f>CONCATENATE(Table3[[#This Row],[Type]]," "&amp;TEXT(Table3[[#This Row],[Diameter]],".0000")&amp;""," "&amp;Table3[[#This Row],[NumFlutes]]&amp;"FL")</f>
        <v>CD .1339 2FL</v>
      </c>
      <c r="M167" s="13">
        <v>0.13389999999999999</v>
      </c>
      <c r="N167" s="13">
        <v>0.125</v>
      </c>
      <c r="O167" s="6">
        <v>0.13389999999999999</v>
      </c>
      <c r="P167" s="6">
        <v>0.82499999999999996</v>
      </c>
      <c r="R167" s="14">
        <f>IF(Table3[[#This Row],[ShoulderLenEnd]]="",0,90-(DEGREES(ATAN((Q167-P167)/((N167-O167)/2)))))</f>
        <v>0</v>
      </c>
      <c r="S167" s="15">
        <v>0.8</v>
      </c>
      <c r="T167" s="6">
        <v>2</v>
      </c>
      <c r="U167" s="6">
        <v>1.5</v>
      </c>
      <c r="V167" s="6">
        <v>0.35</v>
      </c>
      <c r="Z167" s="6">
        <v>165</v>
      </c>
      <c r="AA167" s="13">
        <f t="shared" si="2"/>
        <v>8.8141347134761613E-3</v>
      </c>
      <c r="AE167" s="6" t="s">
        <v>44</v>
      </c>
      <c r="AF167" s="6" t="s">
        <v>62</v>
      </c>
      <c r="AG167" s="6" t="s">
        <v>152</v>
      </c>
      <c r="AH167" s="6" t="s">
        <v>153</v>
      </c>
      <c r="AI167" s="6">
        <v>1</v>
      </c>
      <c r="AJ167" s="6">
        <v>0</v>
      </c>
      <c r="AK167" s="6">
        <v>1</v>
      </c>
      <c r="AL167" s="6">
        <v>1</v>
      </c>
      <c r="AM167" s="6">
        <v>1</v>
      </c>
      <c r="AN167" s="6">
        <v>1</v>
      </c>
      <c r="AO167" s="6">
        <v>1</v>
      </c>
      <c r="AP167" s="6" t="s">
        <v>416</v>
      </c>
      <c r="AQ167" s="6">
        <v>0</v>
      </c>
      <c r="AR167" s="6">
        <v>0</v>
      </c>
      <c r="AS167" s="6">
        <v>0</v>
      </c>
      <c r="AT167" s="6">
        <v>0</v>
      </c>
      <c r="AU167" s="6">
        <f>IF(Table3[[#This Row],[ShankDiameter]]&gt;0.5,0,2)</f>
        <v>2</v>
      </c>
      <c r="AV167" s="6">
        <v>0</v>
      </c>
      <c r="AW167" s="6">
        <v>0</v>
      </c>
      <c r="AX167" s="6">
        <v>0</v>
      </c>
      <c r="AY167" s="6">
        <v>2</v>
      </c>
      <c r="AZ167" s="6">
        <v>0</v>
      </c>
      <c r="BA167" s="6">
        <v>0</v>
      </c>
      <c r="BB167" s="6">
        <v>0</v>
      </c>
      <c r="BC167" s="6">
        <v>0</v>
      </c>
      <c r="BD167" s="6">
        <v>0</v>
      </c>
      <c r="BE167" s="6">
        <v>0</v>
      </c>
      <c r="BF167" s="6">
        <v>0</v>
      </c>
      <c r="BG167" s="6">
        <v>0</v>
      </c>
      <c r="BH167" s="6">
        <v>0</v>
      </c>
      <c r="BI167" s="6">
        <f>IF(Table3[[#This Row],[Type]]="EM",IF((Table3[[#This Row],[Diameter]]/2)-Table3[[#This Row],[CornerRadius]]-0.012&gt;0,(Table3[[#This Row],[Diameter]]/2)-Table3[[#This Row],[CornerRadius]]-0.012,0),)</f>
        <v>0</v>
      </c>
      <c r="BK167" s="6" t="str">
        <f>IF(Table3[[#This Row],[ShoulderLength]]="","",IF(Table3[[#This Row],[ShoulderLength]]&lt;Table3[[#This Row],[LOC]],"FIX",""))</f>
        <v/>
      </c>
    </row>
    <row r="168" spans="1:63" x14ac:dyDescent="0.25">
      <c r="A168" s="7">
        <f>IF(Table3[[#This Row],[SoflexRule]]="",1,IF(Table3[[#This Row],[MinOHL]]="",1,IF(Table3[[#This Row],[Type]]="CT",1,IF(Table3[[#This Row],[I]]=1,0,1))))</f>
        <v>1</v>
      </c>
      <c r="B168" s="6" t="s">
        <v>149</v>
      </c>
      <c r="D168" s="6" t="s">
        <v>149</v>
      </c>
      <c r="E168" s="6">
        <v>167</v>
      </c>
      <c r="G168" s="9" t="s">
        <v>74</v>
      </c>
      <c r="H168" s="10" t="s">
        <v>150</v>
      </c>
      <c r="I168" s="11" t="s">
        <v>417</v>
      </c>
      <c r="K168" s="11" t="str">
        <f>CONCATENATE(Table3[[#This Row],[Type]]," "&amp;TEXT(Table3[[#This Row],[Diameter]],".0000")&amp;""," "&amp;Table3[[#This Row],[NumFlutes]]&amp;"FL")</f>
        <v>CD .1360 2FL</v>
      </c>
      <c r="M168" s="13">
        <v>0.13600000000000001</v>
      </c>
      <c r="N168" s="13">
        <v>0.125</v>
      </c>
      <c r="O168" s="6">
        <v>0.13600000000000001</v>
      </c>
      <c r="P168" s="6">
        <v>0.82499999999999996</v>
      </c>
      <c r="R168" s="14">
        <f>IF(Table3[[#This Row],[ShoulderLenEnd]]="",0,90-(DEGREES(ATAN((Q168-P168)/((N168-O168)/2)))))</f>
        <v>0</v>
      </c>
      <c r="S168" s="15">
        <v>0.8</v>
      </c>
      <c r="T168" s="6">
        <v>2</v>
      </c>
      <c r="U168" s="6">
        <v>1.5</v>
      </c>
      <c r="V168" s="6">
        <v>0.35</v>
      </c>
      <c r="Z168" s="6">
        <v>165</v>
      </c>
      <c r="AA168" s="13">
        <f t="shared" si="2"/>
        <v>8.9523698359429277E-3</v>
      </c>
      <c r="AE168" s="6" t="s">
        <v>44</v>
      </c>
      <c r="AF168" s="6" t="s">
        <v>62</v>
      </c>
      <c r="AG168" s="6" t="s">
        <v>152</v>
      </c>
      <c r="AH168" s="6" t="s">
        <v>153</v>
      </c>
      <c r="AI168" s="6">
        <v>1</v>
      </c>
      <c r="AJ168" s="6">
        <v>0</v>
      </c>
      <c r="AK168" s="6">
        <v>1</v>
      </c>
      <c r="AL168" s="6">
        <v>1</v>
      </c>
      <c r="AM168" s="6">
        <v>1</v>
      </c>
      <c r="AN168" s="6">
        <v>1</v>
      </c>
      <c r="AO168" s="6">
        <v>1</v>
      </c>
      <c r="AP168" s="6" t="s">
        <v>418</v>
      </c>
      <c r="AQ168" s="6">
        <v>0</v>
      </c>
      <c r="AR168" s="6">
        <v>0</v>
      </c>
      <c r="AS168" s="6">
        <v>0</v>
      </c>
      <c r="AT168" s="6">
        <v>0</v>
      </c>
      <c r="AU168" s="6">
        <f>IF(Table3[[#This Row],[ShankDiameter]]&gt;0.5,0,IF(Table3[[#This Row],[Type]]="CD",0,1))</f>
        <v>0</v>
      </c>
      <c r="AV168" s="6">
        <v>0</v>
      </c>
      <c r="AW168" s="6">
        <v>0</v>
      </c>
      <c r="AX168" s="6">
        <v>0</v>
      </c>
      <c r="AY168" s="6">
        <v>2</v>
      </c>
      <c r="AZ168" s="6">
        <v>0</v>
      </c>
      <c r="BA168" s="6">
        <v>0</v>
      </c>
      <c r="BB168" s="6">
        <v>0</v>
      </c>
      <c r="BC168" s="6">
        <v>0</v>
      </c>
      <c r="BD168" s="6">
        <v>0</v>
      </c>
      <c r="BE168" s="6">
        <v>0</v>
      </c>
      <c r="BF168" s="6">
        <v>0</v>
      </c>
      <c r="BG168" s="6">
        <v>0</v>
      </c>
      <c r="BH168" s="6">
        <v>0</v>
      </c>
      <c r="BI168" s="6">
        <f>IF(Table3[[#This Row],[Type]]="EM",IF((Table3[[#This Row],[Diameter]]/2)-Table3[[#This Row],[CornerRadius]]-0.012&gt;0,(Table3[[#This Row],[Diameter]]/2)-Table3[[#This Row],[CornerRadius]]-0.012,0),)</f>
        <v>0</v>
      </c>
      <c r="BK168" s="6" t="str">
        <f>IF(Table3[[#This Row],[ShoulderLength]]="","",IF(Table3[[#This Row],[ShoulderLength]]&lt;Table3[[#This Row],[LOC]],"FIX",""))</f>
        <v/>
      </c>
    </row>
    <row r="169" spans="1:63" x14ac:dyDescent="0.25">
      <c r="A169" s="7">
        <f>IF(Table3[[#This Row],[SoflexRule]]="",1,IF(Table3[[#This Row],[MinOHL]]="",1,IF(Table3[[#This Row],[Type]]="CT",1,IF(Table3[[#This Row],[I]]=1,0,1))))</f>
        <v>1</v>
      </c>
      <c r="B169" s="6" t="s">
        <v>149</v>
      </c>
      <c r="D169" s="6" t="s">
        <v>149</v>
      </c>
      <c r="E169" s="6">
        <v>168</v>
      </c>
      <c r="G169" s="9" t="s">
        <v>74</v>
      </c>
      <c r="H169" s="10" t="s">
        <v>150</v>
      </c>
      <c r="I169" s="11" t="s">
        <v>419</v>
      </c>
      <c r="K169" s="11" t="str">
        <f>CONCATENATE(Table3[[#This Row],[Type]]," "&amp;TEXT(Table3[[#This Row],[Diameter]],".0000")&amp;""," "&amp;Table3[[#This Row],[NumFlutes]]&amp;"FL")</f>
        <v>CD .1406 2FL</v>
      </c>
      <c r="M169" s="13">
        <v>0.1406</v>
      </c>
      <c r="N169" s="13">
        <v>0.125</v>
      </c>
      <c r="O169" s="6">
        <v>0.1406</v>
      </c>
      <c r="P169" s="6">
        <v>0.82499999999999996</v>
      </c>
      <c r="R169" s="14">
        <f>IF(Table3[[#This Row],[ShoulderLenEnd]]="",0,90-(DEGREES(ATAN((Q169-P169)/((N169-O169)/2)))))</f>
        <v>0</v>
      </c>
      <c r="S169" s="15">
        <v>0.8</v>
      </c>
      <c r="T169" s="6">
        <v>2</v>
      </c>
      <c r="U169" s="6">
        <v>1.5</v>
      </c>
      <c r="V169" s="6">
        <v>0.36</v>
      </c>
      <c r="Z169" s="6">
        <v>165</v>
      </c>
      <c r="AA169" s="13">
        <f t="shared" si="2"/>
        <v>9.2551705803939378E-3</v>
      </c>
      <c r="AE169" s="6" t="s">
        <v>44</v>
      </c>
      <c r="AF169" s="6" t="s">
        <v>62</v>
      </c>
      <c r="AG169" s="6" t="s">
        <v>152</v>
      </c>
      <c r="AH169" s="6" t="s">
        <v>153</v>
      </c>
      <c r="AI169" s="6">
        <v>1</v>
      </c>
      <c r="AJ169" s="6">
        <v>0</v>
      </c>
      <c r="AK169" s="6">
        <v>1</v>
      </c>
      <c r="AL169" s="6">
        <v>1</v>
      </c>
      <c r="AM169" s="6">
        <v>1</v>
      </c>
      <c r="AN169" s="6">
        <v>1</v>
      </c>
      <c r="AO169" s="6">
        <v>1</v>
      </c>
      <c r="AP169" s="6" t="s">
        <v>420</v>
      </c>
      <c r="AQ169" s="6">
        <v>0</v>
      </c>
      <c r="AR169" s="6">
        <v>0</v>
      </c>
      <c r="AS169" s="6">
        <v>0</v>
      </c>
      <c r="AT169" s="6">
        <v>0</v>
      </c>
      <c r="AU169" s="6">
        <f>IF(Table3[[#This Row],[ShankDiameter]]&gt;0.5,0,IF(Table3[[#This Row],[Type]]="CD",0,1))</f>
        <v>0</v>
      </c>
      <c r="AV169" s="6">
        <v>0</v>
      </c>
      <c r="AW169" s="6">
        <v>0</v>
      </c>
      <c r="AX169" s="6">
        <v>0</v>
      </c>
      <c r="AY169" s="6">
        <v>2</v>
      </c>
      <c r="AZ169" s="6">
        <v>0</v>
      </c>
      <c r="BA169" s="6">
        <v>0</v>
      </c>
      <c r="BB169" s="6">
        <v>0</v>
      </c>
      <c r="BC169" s="6">
        <v>0</v>
      </c>
      <c r="BD169" s="6">
        <v>0</v>
      </c>
      <c r="BE169" s="6">
        <v>0</v>
      </c>
      <c r="BF169" s="6">
        <v>0</v>
      </c>
      <c r="BG169" s="6">
        <v>0</v>
      </c>
      <c r="BH169" s="6">
        <v>0</v>
      </c>
      <c r="BI169" s="6">
        <f>IF(Table3[[#This Row],[Type]]="EM",IF((Table3[[#This Row],[Diameter]]/2)-Table3[[#This Row],[CornerRadius]]-0.012&gt;0,(Table3[[#This Row],[Diameter]]/2)-Table3[[#This Row],[CornerRadius]]-0.012,0),)</f>
        <v>0</v>
      </c>
      <c r="BK169" s="6" t="str">
        <f>IF(Table3[[#This Row],[ShoulderLength]]="","",IF(Table3[[#This Row],[ShoulderLength]]&lt;Table3[[#This Row],[LOC]],"FIX",""))</f>
        <v/>
      </c>
    </row>
    <row r="170" spans="1:63" x14ac:dyDescent="0.25">
      <c r="A170" s="7">
        <f>IF(Table3[[#This Row],[SoflexRule]]="",1,IF(Table3[[#This Row],[MinOHL]]="",1,IF(Table3[[#This Row],[Type]]="CT",1,IF(Table3[[#This Row],[I]]=1,0,1))))</f>
        <v>1</v>
      </c>
      <c r="B170" s="32" t="s">
        <v>421</v>
      </c>
      <c r="C170" s="32" t="s">
        <v>421</v>
      </c>
      <c r="D170" s="31"/>
      <c r="E170" s="6">
        <v>169</v>
      </c>
      <c r="G170" s="9" t="s">
        <v>74</v>
      </c>
      <c r="H170" s="10" t="s">
        <v>421</v>
      </c>
      <c r="I170" s="11" t="s">
        <v>422</v>
      </c>
      <c r="J170" s="12" t="s">
        <v>423</v>
      </c>
      <c r="K170" s="11" t="str">
        <f>CONCATENATE(Table3[[#This Row],[Type]]," "&amp;TEXT(Table3[[#This Row],[Diameter]],".0000")&amp;""," "&amp;Table3[[#This Row],[NumFlutes]]&amp;"FL")</f>
        <v>CM .1250 2FL</v>
      </c>
      <c r="M170" s="13">
        <v>0.125</v>
      </c>
      <c r="N170" s="13">
        <v>0.125</v>
      </c>
      <c r="O170" s="6">
        <v>0.125</v>
      </c>
      <c r="P170" s="6">
        <v>0.45</v>
      </c>
      <c r="R170" s="14">
        <f>IF(Table3[[#This Row],[ShoulderLenEnd]]="",0,90-(DEGREES(ATAN((Q170-P170)/((N170-O170)/2)))))</f>
        <v>0</v>
      </c>
      <c r="S170" s="15">
        <v>0.45</v>
      </c>
      <c r="T170" s="6">
        <v>2</v>
      </c>
      <c r="U170" s="6">
        <v>1.5</v>
      </c>
      <c r="V170" s="6">
        <v>0.23300000000000001</v>
      </c>
      <c r="Z170" s="6">
        <v>30</v>
      </c>
      <c r="AA170" s="13">
        <f t="shared" si="2"/>
        <v>0.23325317547305485</v>
      </c>
      <c r="AE170" s="6" t="s">
        <v>44</v>
      </c>
      <c r="AF170" s="6" t="s">
        <v>73</v>
      </c>
      <c r="AG170" s="6" t="s">
        <v>66</v>
      </c>
      <c r="AI170" s="6">
        <v>0</v>
      </c>
      <c r="AJ170" s="6">
        <v>1</v>
      </c>
      <c r="AK170" s="6">
        <v>1</v>
      </c>
      <c r="AL170" s="6">
        <v>0</v>
      </c>
      <c r="AM170" s="6">
        <v>1</v>
      </c>
      <c r="AN170" s="6">
        <v>1</v>
      </c>
      <c r="AO170" s="6">
        <v>1</v>
      </c>
      <c r="AQ170" s="6">
        <v>0</v>
      </c>
      <c r="AR170" s="6">
        <v>0</v>
      </c>
      <c r="AS170" s="6">
        <v>0</v>
      </c>
      <c r="AT170" s="6">
        <v>0</v>
      </c>
      <c r="AU170" s="6">
        <f>IF(Table3[[#This Row],[ShankDiameter]]&gt;0.5,0,2)</f>
        <v>2</v>
      </c>
      <c r="AV170" s="6">
        <v>0</v>
      </c>
      <c r="AW170" s="6">
        <v>0</v>
      </c>
      <c r="AX170" s="6">
        <v>2</v>
      </c>
      <c r="AY170" s="6">
        <f>IF(Table3[[#This Row],[ShankDiameter]]=0.225,2,IF(Table3[[#This Row],[ShankDiameter]]=0.25,2,IF(Table3[[#This Row],[ShankDiameter]]=0.2875,2,0)))</f>
        <v>0</v>
      </c>
      <c r="AZ170" s="6">
        <v>0</v>
      </c>
      <c r="BA170" s="6">
        <v>0</v>
      </c>
      <c r="BB170" s="6">
        <v>0</v>
      </c>
      <c r="BC170" s="6">
        <v>0</v>
      </c>
      <c r="BD170" s="6">
        <v>0</v>
      </c>
      <c r="BE170" s="6">
        <v>0</v>
      </c>
      <c r="BF170" s="6">
        <v>0</v>
      </c>
      <c r="BG170" s="6">
        <v>0</v>
      </c>
      <c r="BH170" s="6">
        <v>0</v>
      </c>
      <c r="BI170" s="6">
        <f>IF(Table3[[#This Row],[Type]]="EM",IF((Table3[[#This Row],[Diameter]]/2)-Table3[[#This Row],[CornerRadius]]-0.012&gt;0,(Table3[[#This Row],[Diameter]]/2)-Table3[[#This Row],[CornerRadius]]-0.012,0),)</f>
        <v>0</v>
      </c>
      <c r="BK170" s="6" t="str">
        <f>IF(Table3[[#This Row],[ShoulderLength]]="","",IF(Table3[[#This Row],[ShoulderLength]]&lt;Table3[[#This Row],[LOC]],"FIX",""))</f>
        <v/>
      </c>
    </row>
    <row r="171" spans="1:63" x14ac:dyDescent="0.25">
      <c r="A171" s="7">
        <f>IF(Table3[[#This Row],[SoflexRule]]="",1,IF(Table3[[#This Row],[MinOHL]]="",1,IF(Table3[[#This Row],[Type]]="CT",1,IF(Table3[[#This Row],[I]]=1,0,1))))</f>
        <v>1</v>
      </c>
      <c r="B171" s="32" t="s">
        <v>421</v>
      </c>
      <c r="C171" s="32" t="s">
        <v>421</v>
      </c>
      <c r="E171" s="6">
        <v>170</v>
      </c>
      <c r="G171" s="9" t="s">
        <v>74</v>
      </c>
      <c r="H171" s="10" t="s">
        <v>421</v>
      </c>
      <c r="I171" s="11" t="s">
        <v>424</v>
      </c>
      <c r="J171" s="12" t="s">
        <v>425</v>
      </c>
      <c r="K171" s="11" t="str">
        <f>CONCATENATE(Table3[[#This Row],[Type]]," "&amp;TEXT(Table3[[#This Row],[Diameter]],".0000")&amp;""," "&amp;Table3[[#This Row],[NumFlutes]]&amp;"FL")</f>
        <v>CM .1250 2FL</v>
      </c>
      <c r="M171" s="13">
        <v>0.125</v>
      </c>
      <c r="N171" s="13">
        <v>0.125</v>
      </c>
      <c r="O171" s="6">
        <v>0.125</v>
      </c>
      <c r="P171" s="6">
        <v>0.3</v>
      </c>
      <c r="R171" s="14">
        <f>IF(Table3[[#This Row],[ShoulderLenEnd]]="",0,90-(DEGREES(ATAN((Q171-P171)/((N171-O171)/2)))))</f>
        <v>0</v>
      </c>
      <c r="S171" s="15">
        <v>0.3</v>
      </c>
      <c r="T171" s="6">
        <v>2</v>
      </c>
      <c r="U171" s="6">
        <v>1.5</v>
      </c>
      <c r="V171" s="6">
        <v>7.1900000000000006E-2</v>
      </c>
      <c r="Z171" s="6">
        <v>60</v>
      </c>
      <c r="AA171" s="13">
        <f t="shared" si="2"/>
        <v>0.10825317547305484</v>
      </c>
      <c r="AE171" s="6" t="s">
        <v>44</v>
      </c>
      <c r="AF171" s="6" t="s">
        <v>73</v>
      </c>
      <c r="AG171" s="6" t="s">
        <v>66</v>
      </c>
      <c r="AI171" s="6">
        <v>0</v>
      </c>
      <c r="AJ171" s="6">
        <v>1</v>
      </c>
      <c r="AK171" s="6">
        <v>1</v>
      </c>
      <c r="AL171" s="6">
        <v>0</v>
      </c>
      <c r="AM171" s="6">
        <v>1</v>
      </c>
      <c r="AN171" s="6">
        <v>0</v>
      </c>
      <c r="AO171" s="6">
        <v>1</v>
      </c>
      <c r="AQ171" s="6">
        <v>0</v>
      </c>
      <c r="AR171" s="6">
        <v>0</v>
      </c>
      <c r="AS171" s="6">
        <v>0</v>
      </c>
      <c r="AT171" s="6">
        <v>0</v>
      </c>
      <c r="AU171" s="6">
        <f>IF(Table3[[#This Row],[ShankDiameter]]&gt;0.5,0,2)</f>
        <v>2</v>
      </c>
      <c r="AV171" s="6">
        <v>0</v>
      </c>
      <c r="AW171" s="6">
        <v>0</v>
      </c>
      <c r="AX171" s="6">
        <v>2</v>
      </c>
      <c r="AY171" s="6">
        <f>IF(Table3[[#This Row],[ShankDiameter]]=0.225,2,IF(Table3[[#This Row],[ShankDiameter]]=0.25,2,IF(Table3[[#This Row],[ShankDiameter]]=0.2875,2,0)))</f>
        <v>0</v>
      </c>
      <c r="AZ171" s="6">
        <v>0</v>
      </c>
      <c r="BA171" s="6">
        <v>0</v>
      </c>
      <c r="BB171" s="6">
        <v>0</v>
      </c>
      <c r="BC171" s="6">
        <v>0</v>
      </c>
      <c r="BD171" s="6">
        <v>0</v>
      </c>
      <c r="BE171" s="6">
        <v>0</v>
      </c>
      <c r="BF171" s="6">
        <v>0</v>
      </c>
      <c r="BG171" s="6">
        <v>0</v>
      </c>
      <c r="BH171" s="6">
        <v>0</v>
      </c>
      <c r="BI171" s="6">
        <f>IF(Table3[[#This Row],[Type]]="EM",IF((Table3[[#This Row],[Diameter]]/2)-Table3[[#This Row],[CornerRadius]]-0.012&gt;0,(Table3[[#This Row],[Diameter]]/2)-Table3[[#This Row],[CornerRadius]]-0.012,0),)</f>
        <v>0</v>
      </c>
      <c r="BK171" s="6" t="str">
        <f>IF(Table3[[#This Row],[ShoulderLength]]="","",IF(Table3[[#This Row],[ShoulderLength]]&lt;Table3[[#This Row],[LOC]],"FIX",""))</f>
        <v/>
      </c>
    </row>
    <row r="172" spans="1:63" x14ac:dyDescent="0.25">
      <c r="A172" s="7">
        <f>IF(Table3[[#This Row],[SoflexRule]]="",1,IF(Table3[[#This Row],[MinOHL]]="",1,IF(Table3[[#This Row],[Type]]="CT",1,IF(Table3[[#This Row],[I]]=1,0,1))))</f>
        <v>1</v>
      </c>
      <c r="B172" s="32" t="s">
        <v>421</v>
      </c>
      <c r="C172" s="32" t="s">
        <v>421</v>
      </c>
      <c r="E172" s="6">
        <v>171</v>
      </c>
      <c r="G172" s="9" t="s">
        <v>74</v>
      </c>
      <c r="H172" s="10" t="s">
        <v>421</v>
      </c>
      <c r="I172" s="11" t="s">
        <v>426</v>
      </c>
      <c r="J172" s="12" t="s">
        <v>427</v>
      </c>
      <c r="K172" s="11" t="str">
        <f>CONCATENATE(Table3[[#This Row],[Type]]," "&amp;TEXT(Table3[[#This Row],[Diameter]],".0000")&amp;""," "&amp;Table3[[#This Row],[NumFlutes]]&amp;"FL")</f>
        <v>CM .1250 2FL</v>
      </c>
      <c r="M172" s="13">
        <v>0.125</v>
      </c>
      <c r="N172" s="13">
        <v>0.125</v>
      </c>
      <c r="O172" s="6">
        <v>0.125</v>
      </c>
      <c r="P172" s="6">
        <v>0.25</v>
      </c>
      <c r="R172" s="14">
        <f>IF(Table3[[#This Row],[ShoulderLenEnd]]="",0,90-(DEGREES(ATAN((Q172-P172)/((N172-O172)/2)))))</f>
        <v>0</v>
      </c>
      <c r="S172" s="15">
        <v>0.27500000000000002</v>
      </c>
      <c r="T172" s="6">
        <v>2</v>
      </c>
      <c r="U172" s="6">
        <v>1.5</v>
      </c>
      <c r="V172" s="6">
        <v>6.25E-2</v>
      </c>
      <c r="Z172" s="6">
        <v>90</v>
      </c>
      <c r="AA172" s="13">
        <f t="shared" si="2"/>
        <v>6.25E-2</v>
      </c>
      <c r="AE172" s="6" t="s">
        <v>44</v>
      </c>
      <c r="AF172" s="6" t="s">
        <v>73</v>
      </c>
      <c r="AG172" s="6" t="s">
        <v>66</v>
      </c>
      <c r="AI172" s="6">
        <v>0</v>
      </c>
      <c r="AJ172" s="6">
        <v>1</v>
      </c>
      <c r="AK172" s="6">
        <v>1</v>
      </c>
      <c r="AL172" s="6">
        <v>0</v>
      </c>
      <c r="AM172" s="6">
        <v>1</v>
      </c>
      <c r="AN172" s="6">
        <v>0</v>
      </c>
      <c r="AO172" s="6">
        <v>1</v>
      </c>
      <c r="AQ172" s="6">
        <v>0</v>
      </c>
      <c r="AR172" s="6">
        <v>0</v>
      </c>
      <c r="AS172" s="6">
        <v>0</v>
      </c>
      <c r="AT172" s="6">
        <v>0</v>
      </c>
      <c r="AU172" s="6">
        <f>IF(Table3[[#This Row],[ShankDiameter]]&gt;0.5,0,2)</f>
        <v>2</v>
      </c>
      <c r="AV172" s="6">
        <v>0</v>
      </c>
      <c r="AW172" s="6">
        <v>0</v>
      </c>
      <c r="AX172" s="6">
        <v>2</v>
      </c>
      <c r="AY172" s="6">
        <f>IF(Table3[[#This Row],[ShankDiameter]]=0.225,2,IF(Table3[[#This Row],[ShankDiameter]]=0.25,2,IF(Table3[[#This Row],[ShankDiameter]]=0.2875,2,0)))</f>
        <v>0</v>
      </c>
      <c r="AZ172" s="6">
        <v>0</v>
      </c>
      <c r="BA172" s="6">
        <v>0</v>
      </c>
      <c r="BB172" s="6">
        <v>0</v>
      </c>
      <c r="BC172" s="6">
        <v>0</v>
      </c>
      <c r="BD172" s="6">
        <v>0</v>
      </c>
      <c r="BE172" s="6">
        <v>0</v>
      </c>
      <c r="BF172" s="6">
        <v>0</v>
      </c>
      <c r="BG172" s="6">
        <v>0</v>
      </c>
      <c r="BH172" s="6">
        <v>0</v>
      </c>
      <c r="BI172" s="6">
        <f>IF(Table3[[#This Row],[Type]]="EM",IF((Table3[[#This Row],[Diameter]]/2)-Table3[[#This Row],[CornerRadius]]-0.012&gt;0,(Table3[[#This Row],[Diameter]]/2)-Table3[[#This Row],[CornerRadius]]-0.012,0),)</f>
        <v>0</v>
      </c>
      <c r="BK172" s="6" t="str">
        <f>IF(Table3[[#This Row],[ShoulderLength]]="","",IF(Table3[[#This Row],[ShoulderLength]]&lt;Table3[[#This Row],[LOC]],"FIX",""))</f>
        <v/>
      </c>
    </row>
    <row r="173" spans="1:63" x14ac:dyDescent="0.25">
      <c r="A173" s="7">
        <f>IF(Table3[[#This Row],[SoflexRule]]="",1,IF(Table3[[#This Row],[MinOHL]]="",1,IF(Table3[[#This Row],[Type]]="CT",1,IF(Table3[[#This Row],[I]]=1,0,1))))</f>
        <v>1</v>
      </c>
      <c r="B173" s="32" t="s">
        <v>421</v>
      </c>
      <c r="C173" s="32" t="s">
        <v>421</v>
      </c>
      <c r="E173" s="6">
        <v>172</v>
      </c>
      <c r="G173" s="9" t="s">
        <v>74</v>
      </c>
      <c r="H173" s="10" t="s">
        <v>421</v>
      </c>
      <c r="I173" s="11" t="s">
        <v>428</v>
      </c>
      <c r="J173" s="12" t="s">
        <v>429</v>
      </c>
      <c r="K173" s="11" t="str">
        <f>CONCATENATE(Table3[[#This Row],[Type]]," "&amp;TEXT(Table3[[#This Row],[Diameter]],".0000")&amp;""," "&amp;Table3[[#This Row],[NumFlutes]]&amp;"FL")</f>
        <v>CM .1250 2FL</v>
      </c>
      <c r="M173" s="13">
        <v>0.125</v>
      </c>
      <c r="N173" s="13">
        <v>0.125</v>
      </c>
      <c r="O173" s="6">
        <v>0.125</v>
      </c>
      <c r="P173" s="6">
        <v>0.19</v>
      </c>
      <c r="R173" s="14">
        <f>IF(Table3[[#This Row],[ShoulderLenEnd]]="",0,90-(DEGREES(ATAN((Q173-P173)/((N173-O173)/2)))))</f>
        <v>0</v>
      </c>
      <c r="S173" s="15">
        <v>0.2</v>
      </c>
      <c r="T173" s="6">
        <v>2</v>
      </c>
      <c r="U173" s="6">
        <v>1.5</v>
      </c>
      <c r="V173" s="6">
        <v>3.5999999999999997E-2</v>
      </c>
      <c r="Z173" s="6">
        <v>120</v>
      </c>
      <c r="AA173" s="13">
        <f t="shared" si="2"/>
        <v>3.6084391824351622E-2</v>
      </c>
      <c r="AE173" s="6" t="s">
        <v>44</v>
      </c>
      <c r="AF173" s="6" t="s">
        <v>73</v>
      </c>
      <c r="AG173" s="6" t="s">
        <v>66</v>
      </c>
      <c r="AI173" s="6">
        <v>0</v>
      </c>
      <c r="AJ173" s="6">
        <v>1</v>
      </c>
      <c r="AK173" s="6">
        <v>1</v>
      </c>
      <c r="AL173" s="6">
        <v>0</v>
      </c>
      <c r="AM173" s="6">
        <v>1</v>
      </c>
      <c r="AN173" s="6">
        <v>0</v>
      </c>
      <c r="AO173" s="6">
        <v>1</v>
      </c>
      <c r="AQ173" s="6">
        <v>0</v>
      </c>
      <c r="AR173" s="6">
        <v>0</v>
      </c>
      <c r="AS173" s="6">
        <v>0</v>
      </c>
      <c r="AT173" s="6">
        <v>0</v>
      </c>
      <c r="AU173" s="6">
        <f>IF(Table3[[#This Row],[ShankDiameter]]&gt;0.5,0,2)</f>
        <v>2</v>
      </c>
      <c r="AV173" s="6">
        <v>0</v>
      </c>
      <c r="AW173" s="6">
        <v>0</v>
      </c>
      <c r="AX173" s="6">
        <v>2</v>
      </c>
      <c r="AY173" s="6">
        <f>IF(Table3[[#This Row],[ShankDiameter]]=0.225,2,IF(Table3[[#This Row],[ShankDiameter]]=0.25,2,IF(Table3[[#This Row],[ShankDiameter]]=0.2875,2,0)))</f>
        <v>0</v>
      </c>
      <c r="AZ173" s="6">
        <v>0</v>
      </c>
      <c r="BA173" s="6">
        <v>0</v>
      </c>
      <c r="BB173" s="6">
        <v>0</v>
      </c>
      <c r="BC173" s="6">
        <v>0</v>
      </c>
      <c r="BD173" s="6">
        <v>0</v>
      </c>
      <c r="BE173" s="6">
        <v>0</v>
      </c>
      <c r="BF173" s="6">
        <v>0</v>
      </c>
      <c r="BG173" s="6">
        <v>0</v>
      </c>
      <c r="BH173" s="6">
        <v>0</v>
      </c>
      <c r="BI173" s="6">
        <f>IF(Table3[[#This Row],[Type]]="EM",IF((Table3[[#This Row],[Diameter]]/2)-Table3[[#This Row],[CornerRadius]]-0.012&gt;0,(Table3[[#This Row],[Diameter]]/2)-Table3[[#This Row],[CornerRadius]]-0.012,0),)</f>
        <v>0</v>
      </c>
      <c r="BK173" s="6" t="str">
        <f>IF(Table3[[#This Row],[ShoulderLength]]="","",IF(Table3[[#This Row],[ShoulderLength]]&lt;Table3[[#This Row],[LOC]],"FIX",""))</f>
        <v/>
      </c>
    </row>
    <row r="174" spans="1:63" x14ac:dyDescent="0.25">
      <c r="A174" s="7">
        <f>IF(Table3[[#This Row],[SoflexRule]]="",1,IF(Table3[[#This Row],[MinOHL]]="",1,IF(Table3[[#This Row],[Type]]="CT",1,IF(Table3[[#This Row],[I]]=1,0,1))))</f>
        <v>1</v>
      </c>
      <c r="B174" s="32" t="s">
        <v>421</v>
      </c>
      <c r="C174" s="32" t="s">
        <v>421</v>
      </c>
      <c r="E174" s="6">
        <v>173</v>
      </c>
      <c r="F174" s="22"/>
      <c r="G174" s="23"/>
      <c r="H174" s="10" t="s">
        <v>421</v>
      </c>
      <c r="I174" s="11" t="s">
        <v>430</v>
      </c>
      <c r="J174" s="12" t="s">
        <v>431</v>
      </c>
      <c r="K174" s="11" t="str">
        <f>CONCATENATE(Table3[[#This Row],[Type]]," "&amp;TEXT(Table3[[#This Row],[Diameter]],".0000")&amp;""," "&amp;Table3[[#This Row],[NumFlutes]]&amp;"FL")</f>
        <v>CM .1250 2FL</v>
      </c>
      <c r="M174" s="13">
        <v>0.125</v>
      </c>
      <c r="N174" s="13">
        <v>0.125</v>
      </c>
      <c r="R174" s="14">
        <f>IF(Table3[[#This Row],[ShoulderLenEnd]]="",0,90-(DEGREES(ATAN((Q174-P174)/((N174-O174)/2)))))</f>
        <v>0</v>
      </c>
      <c r="T174" s="6">
        <v>2</v>
      </c>
      <c r="U174" s="6">
        <v>1.5</v>
      </c>
      <c r="V174" s="6">
        <v>0.10829999999999999</v>
      </c>
      <c r="Z174" s="6">
        <v>82</v>
      </c>
      <c r="AA174" s="13">
        <f t="shared" si="2"/>
        <v>7.1898025451313102E-2</v>
      </c>
      <c r="AE174" s="6" t="s">
        <v>44</v>
      </c>
      <c r="AF174" s="6" t="s">
        <v>432</v>
      </c>
      <c r="AG174" s="6" t="s">
        <v>124</v>
      </c>
      <c r="AI174" s="6">
        <v>1</v>
      </c>
      <c r="AJ174" s="6">
        <v>1</v>
      </c>
      <c r="AK174" s="6">
        <v>0</v>
      </c>
      <c r="AL174" s="6">
        <v>0</v>
      </c>
      <c r="AM174" s="6">
        <v>0</v>
      </c>
      <c r="AN174" s="6">
        <v>0</v>
      </c>
      <c r="AO174" s="6">
        <v>1</v>
      </c>
      <c r="AQ174" s="6">
        <v>0</v>
      </c>
      <c r="AR174" s="6">
        <v>0</v>
      </c>
      <c r="AS174" s="6">
        <v>0</v>
      </c>
      <c r="AT174" s="6">
        <v>0</v>
      </c>
      <c r="AU174" s="6">
        <f>IF(Table3[[#This Row],[ShankDiameter]]&gt;0.5,0,2)</f>
        <v>2</v>
      </c>
      <c r="AV174" s="6">
        <v>0</v>
      </c>
      <c r="AW174" s="6">
        <v>0</v>
      </c>
      <c r="AX174" s="6">
        <v>2</v>
      </c>
      <c r="AY174" s="6">
        <f>IF(Table3[[#This Row],[ShankDiameter]]=0.225,2,IF(Table3[[#This Row],[ShankDiameter]]=0.25,2,IF(Table3[[#This Row],[ShankDiameter]]=0.2875,2,0)))</f>
        <v>0</v>
      </c>
      <c r="AZ174" s="6">
        <v>0</v>
      </c>
      <c r="BA174" s="6">
        <v>0</v>
      </c>
      <c r="BB174" s="6">
        <v>0</v>
      </c>
      <c r="BC174" s="6">
        <v>0</v>
      </c>
      <c r="BD174" s="6">
        <v>0</v>
      </c>
      <c r="BE174" s="6">
        <v>0</v>
      </c>
      <c r="BF174" s="6">
        <v>0</v>
      </c>
      <c r="BG174" s="6">
        <v>0</v>
      </c>
      <c r="BH174" s="6">
        <v>0</v>
      </c>
      <c r="BI174" s="6">
        <f>IF(Table3[[#This Row],[Type]]="EM",IF((Table3[[#This Row],[Diameter]]/2)-Table3[[#This Row],[CornerRadius]]-0.012&gt;0,(Table3[[#This Row],[Diameter]]/2)-Table3[[#This Row],[CornerRadius]]-0.012,0),)</f>
        <v>0</v>
      </c>
      <c r="BK174" s="6" t="str">
        <f>IF(Table3[[#This Row],[ShoulderLength]]="","",IF(Table3[[#This Row],[ShoulderLength]]&lt;Table3[[#This Row],[LOC]],"FIX",""))</f>
        <v/>
      </c>
    </row>
    <row r="175" spans="1:63" x14ac:dyDescent="0.25">
      <c r="A175" s="7">
        <f>IF(Table3[[#This Row],[SoflexRule]]="",1,IF(Table3[[#This Row],[MinOHL]]="",1,IF(Table3[[#This Row],[Type]]="CT",1,IF(Table3[[#This Row],[I]]=1,0,1))))</f>
        <v>1</v>
      </c>
      <c r="B175" s="32" t="s">
        <v>421</v>
      </c>
      <c r="C175" s="32" t="s">
        <v>421</v>
      </c>
      <c r="E175" s="6">
        <v>174</v>
      </c>
      <c r="G175" s="9" t="s">
        <v>74</v>
      </c>
      <c r="H175" s="10" t="s">
        <v>421</v>
      </c>
      <c r="I175" s="11" t="s">
        <v>433</v>
      </c>
      <c r="J175" s="12" t="s">
        <v>434</v>
      </c>
      <c r="K175" s="11" t="str">
        <f>CONCATENATE(Table3[[#This Row],[Type]]," "&amp;TEXT(Table3[[#This Row],[Diameter]],".0000")&amp;""," "&amp;Table3[[#This Row],[NumFlutes]]&amp;"FL")</f>
        <v>CM .1250 2FL</v>
      </c>
      <c r="M175" s="13">
        <v>0.125</v>
      </c>
      <c r="N175" s="13">
        <v>0.125</v>
      </c>
      <c r="O175" s="6">
        <v>0.125</v>
      </c>
      <c r="P175" s="6">
        <v>0.25</v>
      </c>
      <c r="R175" s="14">
        <f>IF(Table3[[#This Row],[ShoulderLenEnd]]="",0,90-(DEGREES(ATAN((Q175-P175)/((N175-O175)/2)))))</f>
        <v>0</v>
      </c>
      <c r="S175" s="15">
        <v>0.25</v>
      </c>
      <c r="T175" s="6">
        <v>2</v>
      </c>
      <c r="U175" s="6">
        <v>1.5</v>
      </c>
      <c r="V175" s="6">
        <v>6.25E-2</v>
      </c>
      <c r="Z175" s="6">
        <v>82</v>
      </c>
      <c r="AA175" s="13">
        <f t="shared" si="2"/>
        <v>7.1898025451313102E-2</v>
      </c>
      <c r="AE175" s="6" t="s">
        <v>44</v>
      </c>
      <c r="AF175" s="6" t="s">
        <v>123</v>
      </c>
      <c r="AG175" s="6" t="s">
        <v>124</v>
      </c>
      <c r="AI175" s="6">
        <v>1</v>
      </c>
      <c r="AJ175" s="6">
        <v>1</v>
      </c>
      <c r="AK175" s="6">
        <v>0</v>
      </c>
      <c r="AL175" s="6">
        <v>0</v>
      </c>
      <c r="AM175" s="6">
        <v>0</v>
      </c>
      <c r="AN175" s="6">
        <v>0</v>
      </c>
      <c r="AO175" s="6">
        <v>1</v>
      </c>
      <c r="AQ175" s="6">
        <v>0</v>
      </c>
      <c r="AR175" s="6">
        <v>0</v>
      </c>
      <c r="AS175" s="6">
        <v>0</v>
      </c>
      <c r="AT175" s="6">
        <v>0</v>
      </c>
      <c r="AU175" s="6">
        <f>IF(Table3[[#This Row],[ShankDiameter]]&gt;0.5,0,2)</f>
        <v>2</v>
      </c>
      <c r="AV175" s="6">
        <v>0</v>
      </c>
      <c r="AW175" s="6">
        <v>0</v>
      </c>
      <c r="AX175" s="6">
        <v>2</v>
      </c>
      <c r="AY175" s="6">
        <f>IF(Table3[[#This Row],[ShankDiameter]]=0.225,2,IF(Table3[[#This Row],[ShankDiameter]]=0.25,2,IF(Table3[[#This Row],[ShankDiameter]]=0.2875,2,0)))</f>
        <v>0</v>
      </c>
      <c r="AZ175" s="6">
        <v>0</v>
      </c>
      <c r="BA175" s="6">
        <v>0</v>
      </c>
      <c r="BB175" s="6">
        <v>0</v>
      </c>
      <c r="BC175" s="6">
        <v>0</v>
      </c>
      <c r="BD175" s="6">
        <v>0</v>
      </c>
      <c r="BE175" s="6">
        <v>0</v>
      </c>
      <c r="BF175" s="6">
        <v>0</v>
      </c>
      <c r="BG175" s="6">
        <v>0</v>
      </c>
      <c r="BH175" s="6">
        <v>0</v>
      </c>
      <c r="BI175" s="6">
        <f>IF(Table3[[#This Row],[Type]]="EM",IF((Table3[[#This Row],[Diameter]]/2)-Table3[[#This Row],[CornerRadius]]-0.012&gt;0,(Table3[[#This Row],[Diameter]]/2)-Table3[[#This Row],[CornerRadius]]-0.012,0),)</f>
        <v>0</v>
      </c>
      <c r="BK175" s="6" t="str">
        <f>IF(Table3[[#This Row],[ShoulderLength]]="","",IF(Table3[[#This Row],[ShoulderLength]]&lt;Table3[[#This Row],[LOC]],"FIX",""))</f>
        <v/>
      </c>
    </row>
    <row r="176" spans="1:63" x14ac:dyDescent="0.25">
      <c r="A176" s="7">
        <f>IF(Table3[[#This Row],[SoflexRule]]="",1,IF(Table3[[#This Row],[MinOHL]]="",1,IF(Table3[[#This Row],[Type]]="CT",1,IF(Table3[[#This Row],[I]]=1,0,1))))</f>
        <v>1</v>
      </c>
      <c r="B176" s="32" t="s">
        <v>421</v>
      </c>
      <c r="C176" s="32" t="s">
        <v>421</v>
      </c>
      <c r="E176" s="6">
        <v>175</v>
      </c>
      <c r="G176" s="9" t="s">
        <v>74</v>
      </c>
      <c r="H176" s="10" t="s">
        <v>421</v>
      </c>
      <c r="I176" s="11" t="s">
        <v>435</v>
      </c>
      <c r="J176" s="12" t="s">
        <v>436</v>
      </c>
      <c r="K176" s="11" t="str">
        <f>CONCATENATE(Table3[[#This Row],[Type]]," "&amp;TEXT(Table3[[#This Row],[Diameter]],".0000")&amp;""," "&amp;Table3[[#This Row],[NumFlutes]]&amp;"FL")</f>
        <v>CM .1250 2FL</v>
      </c>
      <c r="M176" s="13">
        <v>0.125</v>
      </c>
      <c r="N176" s="13">
        <v>0.125</v>
      </c>
      <c r="O176" s="6">
        <v>0.125</v>
      </c>
      <c r="P176" s="6">
        <v>0.3</v>
      </c>
      <c r="R176" s="14">
        <f>IF(Table3[[#This Row],[ShoulderLenEnd]]="",0,90-(DEGREES(ATAN((Q176-P176)/((N176-O176)/2)))))</f>
        <v>0</v>
      </c>
      <c r="S176" s="15">
        <v>0.32500000000000001</v>
      </c>
      <c r="T176" s="6">
        <v>2</v>
      </c>
      <c r="U176" s="6">
        <v>1.5</v>
      </c>
      <c r="V176" s="6">
        <v>0.105</v>
      </c>
      <c r="Z176" s="6">
        <v>60</v>
      </c>
      <c r="AA176" s="13">
        <f t="shared" si="2"/>
        <v>0.10825317547305484</v>
      </c>
      <c r="AE176" s="6" t="s">
        <v>44</v>
      </c>
      <c r="AF176" s="6" t="s">
        <v>62</v>
      </c>
      <c r="AG176" s="6" t="s">
        <v>437</v>
      </c>
      <c r="AI176" s="6">
        <v>1</v>
      </c>
      <c r="AJ176" s="6">
        <v>1</v>
      </c>
      <c r="AK176" s="6">
        <v>1</v>
      </c>
      <c r="AL176" s="6">
        <v>1</v>
      </c>
      <c r="AM176" s="6">
        <v>1</v>
      </c>
      <c r="AN176" s="6">
        <v>0</v>
      </c>
      <c r="AO176" s="6">
        <v>1</v>
      </c>
      <c r="AQ176" s="6">
        <v>0</v>
      </c>
      <c r="AR176" s="6">
        <v>0</v>
      </c>
      <c r="AS176" s="6">
        <v>0</v>
      </c>
      <c r="AT176" s="6">
        <v>0</v>
      </c>
      <c r="AU176" s="6">
        <f>IF(Table3[[#This Row],[ShankDiameter]]&gt;0.5,0,2)</f>
        <v>2</v>
      </c>
      <c r="AV176" s="6">
        <v>0</v>
      </c>
      <c r="AW176" s="6">
        <v>0</v>
      </c>
      <c r="AX176" s="6">
        <v>2</v>
      </c>
      <c r="AY176" s="6">
        <f>IF(Table3[[#This Row],[ShankDiameter]]=0.225,2,IF(Table3[[#This Row],[ShankDiameter]]=0.25,2,IF(Table3[[#This Row],[ShankDiameter]]=0.2875,2,0)))</f>
        <v>0</v>
      </c>
      <c r="AZ176" s="6">
        <v>0</v>
      </c>
      <c r="BA176" s="6">
        <v>0</v>
      </c>
      <c r="BB176" s="6">
        <v>0</v>
      </c>
      <c r="BC176" s="6">
        <v>0</v>
      </c>
      <c r="BD176" s="6">
        <v>0</v>
      </c>
      <c r="BE176" s="6">
        <v>0</v>
      </c>
      <c r="BF176" s="6">
        <v>0</v>
      </c>
      <c r="BG176" s="6">
        <v>0</v>
      </c>
      <c r="BH176" s="6">
        <v>0</v>
      </c>
      <c r="BI176" s="6">
        <f>IF(Table3[[#This Row],[Type]]="EM",IF((Table3[[#This Row],[Diameter]]/2)-Table3[[#This Row],[CornerRadius]]-0.012&gt;0,(Table3[[#This Row],[Diameter]]/2)-Table3[[#This Row],[CornerRadius]]-0.012,0),)</f>
        <v>0</v>
      </c>
      <c r="BK176" s="6" t="str">
        <f>IF(Table3[[#This Row],[ShoulderLength]]="","",IF(Table3[[#This Row],[ShoulderLength]]&lt;Table3[[#This Row],[LOC]],"FIX",""))</f>
        <v/>
      </c>
    </row>
    <row r="177" spans="1:63" x14ac:dyDescent="0.25">
      <c r="A177" s="7">
        <f>IF(Table3[[#This Row],[SoflexRule]]="",1,IF(Table3[[#This Row],[MinOHL]]="",1,IF(Table3[[#This Row],[Type]]="CT",1,IF(Table3[[#This Row],[I]]=1,0,1))))</f>
        <v>1</v>
      </c>
      <c r="B177" s="32" t="s">
        <v>421</v>
      </c>
      <c r="C177" s="32" t="s">
        <v>421</v>
      </c>
      <c r="E177" s="6">
        <v>176</v>
      </c>
      <c r="G177" s="9" t="s">
        <v>74</v>
      </c>
      <c r="H177" s="10" t="s">
        <v>421</v>
      </c>
      <c r="I177" s="11" t="s">
        <v>438</v>
      </c>
      <c r="J177" s="12">
        <v>968615</v>
      </c>
      <c r="K177" s="11" t="str">
        <f>CONCATENATE(Table3[[#This Row],[Type]]," "&amp;TEXT(Table3[[#This Row],[Diameter]],".0000")&amp;""," "&amp;Table3[[#This Row],[NumFlutes]]&amp;"FL")</f>
        <v>CM .1250 3FL</v>
      </c>
      <c r="M177" s="13">
        <v>0.125</v>
      </c>
      <c r="N177" s="13">
        <v>0.125</v>
      </c>
      <c r="O177" s="6">
        <v>0.125</v>
      </c>
      <c r="P177" s="6">
        <v>0.375</v>
      </c>
      <c r="R177" s="14">
        <f>IF(Table3[[#This Row],[ShoulderLenEnd]]="",0,90-(DEGREES(ATAN((Q177-P177)/((N177-O177)/2)))))</f>
        <v>0</v>
      </c>
      <c r="S177" s="15">
        <v>0.375</v>
      </c>
      <c r="T177" s="6">
        <v>3</v>
      </c>
      <c r="U177" s="6">
        <v>1.5</v>
      </c>
      <c r="V177" s="6">
        <v>0.159</v>
      </c>
      <c r="Z177" s="6">
        <v>30</v>
      </c>
      <c r="AA177" s="13">
        <f t="shared" si="2"/>
        <v>0.23325317547305485</v>
      </c>
      <c r="AE177" s="6" t="s">
        <v>44</v>
      </c>
      <c r="AF177" s="6" t="s">
        <v>73</v>
      </c>
      <c r="AG177" s="6" t="s">
        <v>66</v>
      </c>
      <c r="AI177" s="6">
        <v>0</v>
      </c>
      <c r="AJ177" s="6">
        <v>1</v>
      </c>
      <c r="AK177" s="6">
        <v>1</v>
      </c>
      <c r="AL177" s="6">
        <v>0</v>
      </c>
      <c r="AM177" s="6">
        <v>1</v>
      </c>
      <c r="AN177" s="6">
        <v>1</v>
      </c>
      <c r="AO177" s="6">
        <v>1</v>
      </c>
      <c r="AQ177" s="6">
        <v>0</v>
      </c>
      <c r="AR177" s="6">
        <v>0</v>
      </c>
      <c r="AS177" s="6">
        <v>0</v>
      </c>
      <c r="AT177" s="6">
        <v>0</v>
      </c>
      <c r="AU177" s="6">
        <f>IF(Table3[[#This Row],[ShankDiameter]]&gt;0.5,0,2)</f>
        <v>2</v>
      </c>
      <c r="AV177" s="6">
        <v>0</v>
      </c>
      <c r="AW177" s="6">
        <v>0</v>
      </c>
      <c r="AX177" s="6">
        <v>2</v>
      </c>
      <c r="AY177" s="6">
        <f>IF(Table3[[#This Row],[ShankDiameter]]=0.225,2,IF(Table3[[#This Row],[ShankDiameter]]=0.25,2,IF(Table3[[#This Row],[ShankDiameter]]=0.2875,2,0)))</f>
        <v>0</v>
      </c>
      <c r="AZ177" s="6">
        <v>0</v>
      </c>
      <c r="BA177" s="6">
        <v>0</v>
      </c>
      <c r="BB177" s="6">
        <v>0</v>
      </c>
      <c r="BC177" s="6">
        <v>0</v>
      </c>
      <c r="BD177" s="6">
        <v>0</v>
      </c>
      <c r="BE177" s="6">
        <v>0</v>
      </c>
      <c r="BF177" s="6">
        <v>0</v>
      </c>
      <c r="BG177" s="6">
        <v>0</v>
      </c>
      <c r="BH177" s="6">
        <v>0</v>
      </c>
      <c r="BI177" s="6">
        <f>IF(Table3[[#This Row],[Type]]="EM",IF((Table3[[#This Row],[Diameter]]/2)-Table3[[#This Row],[CornerRadius]]-0.012&gt;0,(Table3[[#This Row],[Diameter]]/2)-Table3[[#This Row],[CornerRadius]]-0.012,0),)</f>
        <v>0</v>
      </c>
      <c r="BK177" s="6" t="str">
        <f>IF(Table3[[#This Row],[ShoulderLength]]="","",IF(Table3[[#This Row],[ShoulderLength]]&lt;Table3[[#This Row],[LOC]],"FIX",""))</f>
        <v/>
      </c>
    </row>
    <row r="178" spans="1:63" x14ac:dyDescent="0.25">
      <c r="A178" s="7">
        <f>IF(Table3[[#This Row],[SoflexRule]]="",1,IF(Table3[[#This Row],[MinOHL]]="",1,IF(Table3[[#This Row],[Type]]="CT",1,IF(Table3[[#This Row],[I]]=1,0,1))))</f>
        <v>1</v>
      </c>
      <c r="B178" s="32" t="s">
        <v>421</v>
      </c>
      <c r="C178" s="32" t="s">
        <v>421</v>
      </c>
      <c r="E178" s="6">
        <v>177</v>
      </c>
      <c r="F178" s="8" t="s">
        <v>60</v>
      </c>
      <c r="H178" s="10" t="s">
        <v>421</v>
      </c>
      <c r="I178" s="11" t="s">
        <v>439</v>
      </c>
      <c r="J178" s="12">
        <v>968630</v>
      </c>
      <c r="K178" s="11" t="str">
        <f>CONCATENATE(Table3[[#This Row],[Type]]," "&amp;TEXT(Table3[[#This Row],[Diameter]],".0000")&amp;""," "&amp;Table3[[#This Row],[NumFlutes]]&amp;"FL")</f>
        <v>CM .1250 3FL</v>
      </c>
      <c r="M178" s="13">
        <v>0.125</v>
      </c>
      <c r="N178" s="13">
        <v>0.125</v>
      </c>
      <c r="O178" s="6">
        <v>0.125</v>
      </c>
      <c r="P178" s="6">
        <v>0.17499999999999999</v>
      </c>
      <c r="R178" s="14">
        <f>IF(Table3[[#This Row],[ShoulderLenEnd]]="",0,90-(DEGREES(ATAN((Q178-P178)/((N178-O178)/2)))))</f>
        <v>0</v>
      </c>
      <c r="S178" s="15">
        <v>0.20200000000000001</v>
      </c>
      <c r="T178" s="6">
        <v>3</v>
      </c>
      <c r="U178" s="6">
        <v>1.5</v>
      </c>
      <c r="V178" s="6">
        <v>7.3999999999999996E-2</v>
      </c>
      <c r="Z178" s="6">
        <v>60</v>
      </c>
      <c r="AA178" s="13">
        <f t="shared" si="2"/>
        <v>0.10825317547305484</v>
      </c>
      <c r="AE178" s="6" t="s">
        <v>44</v>
      </c>
      <c r="AF178" s="6" t="s">
        <v>62</v>
      </c>
      <c r="AG178" s="6" t="s">
        <v>66</v>
      </c>
      <c r="AI178" s="6">
        <v>1</v>
      </c>
      <c r="AJ178" s="6">
        <v>1</v>
      </c>
      <c r="AK178" s="6">
        <v>0</v>
      </c>
      <c r="AL178" s="6">
        <v>0</v>
      </c>
      <c r="AM178" s="6">
        <v>1</v>
      </c>
      <c r="AN178" s="6">
        <v>1</v>
      </c>
      <c r="AO178" s="6">
        <v>1</v>
      </c>
      <c r="AQ178" s="6">
        <v>0</v>
      </c>
      <c r="AR178" s="6">
        <v>0</v>
      </c>
      <c r="AS178" s="6">
        <v>0</v>
      </c>
      <c r="AT178" s="6">
        <v>0</v>
      </c>
      <c r="AU178" s="6">
        <f>IF(Table3[[#This Row],[ShankDiameter]]&gt;0.5,0,2)</f>
        <v>2</v>
      </c>
      <c r="AV178" s="6">
        <v>0</v>
      </c>
      <c r="AW178" s="6">
        <v>0</v>
      </c>
      <c r="AX178" s="6">
        <v>2</v>
      </c>
      <c r="AY178" s="6">
        <f>IF(Table3[[#This Row],[ShankDiameter]]=0.225,2,IF(Table3[[#This Row],[ShankDiameter]]=0.25,2,IF(Table3[[#This Row],[ShankDiameter]]=0.2875,2,0)))</f>
        <v>0</v>
      </c>
      <c r="AZ178" s="6">
        <v>0</v>
      </c>
      <c r="BA178" s="6">
        <v>0</v>
      </c>
      <c r="BB178" s="6">
        <v>0</v>
      </c>
      <c r="BC178" s="6">
        <v>0</v>
      </c>
      <c r="BD178" s="6">
        <v>0</v>
      </c>
      <c r="BE178" s="6">
        <v>0</v>
      </c>
      <c r="BF178" s="6">
        <v>0</v>
      </c>
      <c r="BG178" s="6">
        <v>0</v>
      </c>
      <c r="BH178" s="6">
        <v>0</v>
      </c>
      <c r="BI178" s="6">
        <f>IF(Table3[[#This Row],[Type]]="EM",IF((Table3[[#This Row],[Diameter]]/2)-Table3[[#This Row],[CornerRadius]]-0.012&gt;0,(Table3[[#This Row],[Diameter]]/2)-Table3[[#This Row],[CornerRadius]]-0.012,0),)</f>
        <v>0</v>
      </c>
      <c r="BK178" s="6" t="str">
        <f>IF(Table3[[#This Row],[ShoulderLength]]="","",IF(Table3[[#This Row],[ShoulderLength]]&lt;Table3[[#This Row],[LOC]],"FIX",""))</f>
        <v/>
      </c>
    </row>
    <row r="179" spans="1:63" x14ac:dyDescent="0.25">
      <c r="A179" s="7">
        <f>IF(Table3[[#This Row],[SoflexRule]]="",1,IF(Table3[[#This Row],[MinOHL]]="",1,IF(Table3[[#This Row],[Type]]="CT",1,IF(Table3[[#This Row],[I]]=1,0,1))))</f>
        <v>1</v>
      </c>
      <c r="B179" s="32" t="s">
        <v>421</v>
      </c>
      <c r="C179" s="32" t="s">
        <v>421</v>
      </c>
      <c r="E179" s="6">
        <v>178</v>
      </c>
      <c r="G179" s="9" t="s">
        <v>74</v>
      </c>
      <c r="H179" s="10" t="s">
        <v>421</v>
      </c>
      <c r="I179" s="11" t="s">
        <v>440</v>
      </c>
      <c r="J179" s="12" t="s">
        <v>441</v>
      </c>
      <c r="K179" s="11" t="str">
        <f>CONCATENATE(Table3[[#This Row],[Type]]," "&amp;TEXT(Table3[[#This Row],[Diameter]],".0000")&amp;""," "&amp;Table3[[#This Row],[NumFlutes]]&amp;"FL")</f>
        <v>CM .1875 2FL</v>
      </c>
      <c r="M179" s="13">
        <v>0.1875</v>
      </c>
      <c r="N179" s="13">
        <v>0.1875</v>
      </c>
      <c r="O179" s="6">
        <v>0.1875</v>
      </c>
      <c r="P179" s="6">
        <v>0.35</v>
      </c>
      <c r="R179" s="14">
        <f>IF(Table3[[#This Row],[ShoulderLenEnd]]="",0,90-(DEGREES(ATAN((Q179-P179)/((N179-O179)/2)))))</f>
        <v>0</v>
      </c>
      <c r="S179" s="15">
        <v>0.35</v>
      </c>
      <c r="T179" s="6">
        <v>2</v>
      </c>
      <c r="U179" s="6">
        <v>2</v>
      </c>
      <c r="V179" s="6">
        <v>0.16239999999999999</v>
      </c>
      <c r="Z179" s="6">
        <v>90</v>
      </c>
      <c r="AA179" s="13">
        <f t="shared" si="2"/>
        <v>9.3750000000000014E-2</v>
      </c>
      <c r="AE179" s="6" t="s">
        <v>44</v>
      </c>
      <c r="AF179" s="6" t="s">
        <v>123</v>
      </c>
      <c r="AG179" s="6" t="s">
        <v>124</v>
      </c>
      <c r="AI179" s="6">
        <v>1</v>
      </c>
      <c r="AJ179" s="6">
        <v>1</v>
      </c>
      <c r="AK179" s="6">
        <v>0</v>
      </c>
      <c r="AL179" s="6">
        <v>0</v>
      </c>
      <c r="AM179" s="6">
        <v>0</v>
      </c>
      <c r="AN179" s="6">
        <v>0</v>
      </c>
      <c r="AO179" s="6">
        <v>1</v>
      </c>
      <c r="AQ179" s="6">
        <v>0</v>
      </c>
      <c r="AR179" s="6">
        <v>0</v>
      </c>
      <c r="AS179" s="6">
        <v>0</v>
      </c>
      <c r="AT179" s="6">
        <v>0</v>
      </c>
      <c r="AU179" s="6">
        <f>IF(Table3[[#This Row],[ShankDiameter]]&gt;0.5,0,2)</f>
        <v>2</v>
      </c>
      <c r="AV179" s="6">
        <v>0</v>
      </c>
      <c r="AW179" s="6">
        <v>0</v>
      </c>
      <c r="AX179" s="6">
        <v>2</v>
      </c>
      <c r="AY179" s="6">
        <f>IF(Table3[[#This Row],[ShankDiameter]]=0.225,2,IF(Table3[[#This Row],[ShankDiameter]]=0.25,2,IF(Table3[[#This Row],[ShankDiameter]]=0.2875,2,0)))</f>
        <v>0</v>
      </c>
      <c r="AZ179" s="6">
        <v>0</v>
      </c>
      <c r="BA179" s="6">
        <v>0</v>
      </c>
      <c r="BB179" s="6">
        <v>0</v>
      </c>
      <c r="BC179" s="6">
        <v>0</v>
      </c>
      <c r="BD179" s="6">
        <v>0</v>
      </c>
      <c r="BE179" s="6">
        <v>0</v>
      </c>
      <c r="BF179" s="6">
        <v>0</v>
      </c>
      <c r="BG179" s="6">
        <v>0</v>
      </c>
      <c r="BH179" s="6">
        <v>0</v>
      </c>
      <c r="BI179" s="6">
        <f>IF(Table3[[#This Row],[Type]]="EM",IF((Table3[[#This Row],[Diameter]]/2)-Table3[[#This Row],[CornerRadius]]-0.012&gt;0,(Table3[[#This Row],[Diameter]]/2)-Table3[[#This Row],[CornerRadius]]-0.012,0),)</f>
        <v>0</v>
      </c>
      <c r="BK179" s="6" t="str">
        <f>IF(Table3[[#This Row],[ShoulderLength]]="","",IF(Table3[[#This Row],[ShoulderLength]]&lt;Table3[[#This Row],[LOC]],"FIX",""))</f>
        <v/>
      </c>
    </row>
    <row r="180" spans="1:63" x14ac:dyDescent="0.25">
      <c r="A180" s="7">
        <f>IF(Table3[[#This Row],[SoflexRule]]="",1,IF(Table3[[#This Row],[MinOHL]]="",1,IF(Table3[[#This Row],[Type]]="CT",1,IF(Table3[[#This Row],[I]]=1,0,1))))</f>
        <v>1</v>
      </c>
      <c r="B180" s="32" t="s">
        <v>421</v>
      </c>
      <c r="C180" s="32" t="s">
        <v>421</v>
      </c>
      <c r="E180" s="6">
        <v>179</v>
      </c>
      <c r="G180" s="9" t="s">
        <v>74</v>
      </c>
      <c r="H180" s="10" t="s">
        <v>421</v>
      </c>
      <c r="I180" s="11" t="s">
        <v>442</v>
      </c>
      <c r="J180" s="12" t="s">
        <v>443</v>
      </c>
      <c r="K180" s="11" t="str">
        <f>CONCATENATE(Table3[[#This Row],[Type]]," "&amp;TEXT(Table3[[#This Row],[Diameter]],".0000")&amp;""," "&amp;Table3[[#This Row],[NumFlutes]]&amp;"FL")</f>
        <v>CM .1875 2FL</v>
      </c>
      <c r="M180" s="13">
        <v>0.1875</v>
      </c>
      <c r="N180" s="13">
        <v>0.1875</v>
      </c>
      <c r="O180" s="6">
        <v>0.125</v>
      </c>
      <c r="P180" s="6">
        <v>0.42499999999999999</v>
      </c>
      <c r="R180" s="14">
        <f>IF(Table3[[#This Row],[ShoulderLenEnd]]="",0,90-(DEGREES(ATAN((Q180-P180)/((N180-O180)/2)))))</f>
        <v>0</v>
      </c>
      <c r="S180" s="15">
        <v>0.45</v>
      </c>
      <c r="T180" s="6">
        <v>2</v>
      </c>
      <c r="U180" s="6">
        <v>2</v>
      </c>
      <c r="V180" s="6">
        <v>9.3799999999999994E-2</v>
      </c>
      <c r="Z180" s="6">
        <v>60</v>
      </c>
      <c r="AA180" s="13">
        <f t="shared" si="2"/>
        <v>0.16237976320958225</v>
      </c>
      <c r="AE180" s="6" t="s">
        <v>44</v>
      </c>
      <c r="AF180" s="6" t="s">
        <v>62</v>
      </c>
      <c r="AG180" s="6" t="s">
        <v>132</v>
      </c>
      <c r="AI180" s="6">
        <v>1</v>
      </c>
      <c r="AJ180" s="6">
        <v>0</v>
      </c>
      <c r="AK180" s="6">
        <v>0</v>
      </c>
      <c r="AL180" s="6">
        <v>1</v>
      </c>
      <c r="AM180" s="6">
        <v>1</v>
      </c>
      <c r="AN180" s="6">
        <v>0</v>
      </c>
      <c r="AO180" s="6">
        <v>1</v>
      </c>
      <c r="AQ180" s="6">
        <v>0</v>
      </c>
      <c r="AR180" s="6">
        <v>0</v>
      </c>
      <c r="AS180" s="6">
        <v>0</v>
      </c>
      <c r="AT180" s="6">
        <v>0</v>
      </c>
      <c r="AU180" s="6">
        <f>IF(Table3[[#This Row],[ShankDiameter]]&gt;0.5,0,2)</f>
        <v>2</v>
      </c>
      <c r="AV180" s="6">
        <v>0</v>
      </c>
      <c r="AW180" s="6">
        <v>0</v>
      </c>
      <c r="AX180" s="6">
        <v>2</v>
      </c>
      <c r="AY180" s="6">
        <f>IF(Table3[[#This Row],[ShankDiameter]]=0.225,2,IF(Table3[[#This Row],[ShankDiameter]]=0.25,2,IF(Table3[[#This Row],[ShankDiameter]]=0.2875,2,0)))</f>
        <v>0</v>
      </c>
      <c r="AZ180" s="6">
        <v>0</v>
      </c>
      <c r="BA180" s="6">
        <v>0</v>
      </c>
      <c r="BB180" s="6">
        <v>0</v>
      </c>
      <c r="BC180" s="6">
        <v>0</v>
      </c>
      <c r="BD180" s="6">
        <v>0</v>
      </c>
      <c r="BE180" s="6">
        <v>0</v>
      </c>
      <c r="BF180" s="6">
        <v>0</v>
      </c>
      <c r="BG180" s="6">
        <v>0</v>
      </c>
      <c r="BH180" s="6">
        <v>0</v>
      </c>
      <c r="BI180" s="6">
        <f>IF(Table3[[#This Row],[Type]]="EM",IF((Table3[[#This Row],[Diameter]]/2)-Table3[[#This Row],[CornerRadius]]-0.012&gt;0,(Table3[[#This Row],[Diameter]]/2)-Table3[[#This Row],[CornerRadius]]-0.012,0),)</f>
        <v>0</v>
      </c>
      <c r="BK180" s="6" t="str">
        <f>IF(Table3[[#This Row],[ShoulderLength]]="","",IF(Table3[[#This Row],[ShoulderLength]]&lt;Table3[[#This Row],[LOC]],"FIX",""))</f>
        <v/>
      </c>
    </row>
    <row r="181" spans="1:63" x14ac:dyDescent="0.25">
      <c r="A181" s="7">
        <f>IF(Table3[[#This Row],[SoflexRule]]="",1,IF(Table3[[#This Row],[MinOHL]]="",1,IF(Table3[[#This Row],[Type]]="CT",1,IF(Table3[[#This Row],[I]]=1,0,1))))</f>
        <v>1</v>
      </c>
      <c r="B181" s="32" t="s">
        <v>421</v>
      </c>
      <c r="C181" s="32" t="s">
        <v>421</v>
      </c>
      <c r="E181" s="6">
        <v>180</v>
      </c>
      <c r="G181" s="9" t="s">
        <v>74</v>
      </c>
      <c r="H181" s="10" t="s">
        <v>421</v>
      </c>
      <c r="I181" s="11" t="s">
        <v>444</v>
      </c>
      <c r="J181" s="12">
        <v>47630</v>
      </c>
      <c r="K181" s="11" t="str">
        <f>CONCATENATE(Table3[[#This Row],[Type]]," "&amp;TEXT(Table3[[#This Row],[Diameter]],".0000")&amp;""," "&amp;Table3[[#This Row],[NumFlutes]]&amp;"FL")</f>
        <v>CM .2500 2FL</v>
      </c>
      <c r="M181" s="13">
        <v>0.25</v>
      </c>
      <c r="N181" s="13">
        <v>0.25</v>
      </c>
      <c r="O181" s="6">
        <v>0.25</v>
      </c>
      <c r="P181" s="6">
        <v>0.52500000000000002</v>
      </c>
      <c r="R181" s="14">
        <f>IF(Table3[[#This Row],[ShoulderLenEnd]]="",0,90-(DEGREES(ATAN((Q181-P181)/((N181-O181)/2)))))</f>
        <v>0</v>
      </c>
      <c r="S181" s="15">
        <v>0.52500000000000002</v>
      </c>
      <c r="T181" s="6">
        <v>2</v>
      </c>
      <c r="U181" s="6">
        <v>2.5</v>
      </c>
      <c r="V181" s="6">
        <v>0.125</v>
      </c>
      <c r="Z181" s="6">
        <v>60</v>
      </c>
      <c r="AA181" s="13">
        <f t="shared" si="2"/>
        <v>0.21650635094610968</v>
      </c>
      <c r="AE181" s="6" t="s">
        <v>44</v>
      </c>
      <c r="AF181" s="6" t="s">
        <v>62</v>
      </c>
      <c r="AG181" s="6" t="s">
        <v>66</v>
      </c>
      <c r="AI181" s="6">
        <v>1</v>
      </c>
      <c r="AJ181" s="6">
        <v>1</v>
      </c>
      <c r="AK181" s="6">
        <v>0</v>
      </c>
      <c r="AL181" s="6">
        <v>0</v>
      </c>
      <c r="AM181" s="6">
        <v>1</v>
      </c>
      <c r="AN181" s="6">
        <v>0</v>
      </c>
      <c r="AO181" s="6">
        <v>1</v>
      </c>
      <c r="AQ181" s="6">
        <v>0</v>
      </c>
      <c r="AR181" s="6">
        <v>0</v>
      </c>
      <c r="AS181" s="6">
        <v>0</v>
      </c>
      <c r="AT181" s="6">
        <v>0</v>
      </c>
      <c r="AU181" s="6">
        <f>IF(Table3[[#This Row],[ShankDiameter]]&gt;0.5,0,2)</f>
        <v>2</v>
      </c>
      <c r="AV181" s="6">
        <v>0</v>
      </c>
      <c r="AW181" s="6">
        <v>0</v>
      </c>
      <c r="AX181" s="6">
        <v>2</v>
      </c>
      <c r="AY181" s="6">
        <f>IF(Table3[[#This Row],[ShankDiameter]]=0.225,2,IF(Table3[[#This Row],[ShankDiameter]]=0.25,2,IF(Table3[[#This Row],[ShankDiameter]]=0.2875,2,0)))</f>
        <v>2</v>
      </c>
      <c r="AZ181" s="6">
        <v>0</v>
      </c>
      <c r="BA181" s="6">
        <v>0</v>
      </c>
      <c r="BB181" s="6">
        <v>0</v>
      </c>
      <c r="BC181" s="6">
        <v>0</v>
      </c>
      <c r="BD181" s="6">
        <v>0</v>
      </c>
      <c r="BE181" s="6">
        <v>0</v>
      </c>
      <c r="BF181" s="6">
        <v>0</v>
      </c>
      <c r="BG181" s="6">
        <v>0</v>
      </c>
      <c r="BH181" s="6">
        <v>0</v>
      </c>
      <c r="BI181" s="6">
        <f>IF(Table3[[#This Row],[Type]]="EM",IF((Table3[[#This Row],[Diameter]]/2)-Table3[[#This Row],[CornerRadius]]-0.012&gt;0,(Table3[[#This Row],[Diameter]]/2)-Table3[[#This Row],[CornerRadius]]-0.012,0),)</f>
        <v>0</v>
      </c>
      <c r="BK181" s="6" t="str">
        <f>IF(Table3[[#This Row],[ShoulderLength]]="","",IF(Table3[[#This Row],[ShoulderLength]]&lt;Table3[[#This Row],[LOC]],"FIX",""))</f>
        <v/>
      </c>
    </row>
    <row r="182" spans="1:63" x14ac:dyDescent="0.25">
      <c r="A182" s="7">
        <f>IF(Table3[[#This Row],[SoflexRule]]="",1,IF(Table3[[#This Row],[MinOHL]]="",1,IF(Table3[[#This Row],[Type]]="CT",1,IF(Table3[[#This Row],[I]]=1,0,1))))</f>
        <v>1</v>
      </c>
      <c r="B182" s="32" t="s">
        <v>421</v>
      </c>
      <c r="C182" s="32" t="s">
        <v>421</v>
      </c>
      <c r="E182" s="6">
        <v>181</v>
      </c>
      <c r="G182" s="9" t="s">
        <v>74</v>
      </c>
      <c r="H182" s="10" t="s">
        <v>421</v>
      </c>
      <c r="I182" s="11" t="s">
        <v>445</v>
      </c>
      <c r="J182" s="12" t="s">
        <v>446</v>
      </c>
      <c r="K182" s="11" t="str">
        <f>CONCATENATE(Table3[[#This Row],[Type]]," "&amp;TEXT(Table3[[#This Row],[Diameter]],".0000")&amp;""," "&amp;Table3[[#This Row],[NumFlutes]]&amp;"FL")</f>
        <v>CM .2500 2FL</v>
      </c>
      <c r="M182" s="13">
        <v>0.25</v>
      </c>
      <c r="N182" s="13">
        <v>0.25</v>
      </c>
      <c r="O182" s="6">
        <v>0.25</v>
      </c>
      <c r="P182" s="6">
        <v>0.55000000000000004</v>
      </c>
      <c r="R182" s="14">
        <f>IF(Table3[[#This Row],[ShoulderLenEnd]]="",0,90-(DEGREES(ATAN((Q182-P182)/((N182-O182)/2)))))</f>
        <v>0</v>
      </c>
      <c r="S182" s="15">
        <v>0.55000000000000004</v>
      </c>
      <c r="T182" s="6">
        <v>2</v>
      </c>
      <c r="U182" s="6">
        <v>2.5</v>
      </c>
      <c r="V182" s="6">
        <v>3.3500000000000002E-2</v>
      </c>
      <c r="Z182" s="6">
        <v>82</v>
      </c>
      <c r="AA182" s="13">
        <f t="shared" si="2"/>
        <v>0.1437960509026262</v>
      </c>
      <c r="AE182" s="6" t="s">
        <v>44</v>
      </c>
      <c r="AF182" s="6" t="s">
        <v>62</v>
      </c>
      <c r="AG182" s="6" t="s">
        <v>124</v>
      </c>
      <c r="AI182" s="6">
        <v>1</v>
      </c>
      <c r="AJ182" s="6">
        <v>0</v>
      </c>
      <c r="AK182" s="6">
        <v>0</v>
      </c>
      <c r="AL182" s="6">
        <v>1</v>
      </c>
      <c r="AM182" s="6">
        <v>1</v>
      </c>
      <c r="AN182" s="6">
        <v>0</v>
      </c>
      <c r="AO182" s="6">
        <v>1</v>
      </c>
      <c r="AQ182" s="6">
        <v>0</v>
      </c>
      <c r="AR182" s="6">
        <v>0</v>
      </c>
      <c r="AS182" s="6">
        <v>0</v>
      </c>
      <c r="AT182" s="6">
        <v>0</v>
      </c>
      <c r="AU182" s="6">
        <f>IF(Table3[[#This Row],[ShankDiameter]]&gt;0.5,0,2)</f>
        <v>2</v>
      </c>
      <c r="AV182" s="6">
        <v>0</v>
      </c>
      <c r="AW182" s="6">
        <v>0</v>
      </c>
      <c r="AX182" s="6">
        <v>2</v>
      </c>
      <c r="AY182" s="6">
        <f>IF(Table3[[#This Row],[ShankDiameter]]=0.225,2,IF(Table3[[#This Row],[ShankDiameter]]=0.25,2,IF(Table3[[#This Row],[ShankDiameter]]=0.2875,2,0)))</f>
        <v>2</v>
      </c>
      <c r="AZ182" s="6">
        <v>0</v>
      </c>
      <c r="BA182" s="6">
        <v>0</v>
      </c>
      <c r="BB182" s="6">
        <v>0</v>
      </c>
      <c r="BC182" s="6">
        <v>0</v>
      </c>
      <c r="BD182" s="6">
        <v>0</v>
      </c>
      <c r="BE182" s="6">
        <v>0</v>
      </c>
      <c r="BF182" s="6">
        <v>0</v>
      </c>
      <c r="BG182" s="6">
        <v>0</v>
      </c>
      <c r="BH182" s="6">
        <v>0</v>
      </c>
      <c r="BI182" s="6">
        <f>IF(Table3[[#This Row],[Type]]="EM",IF((Table3[[#This Row],[Diameter]]/2)-Table3[[#This Row],[CornerRadius]]-0.012&gt;0,(Table3[[#This Row],[Diameter]]/2)-Table3[[#This Row],[CornerRadius]]-0.012,0),)</f>
        <v>0</v>
      </c>
      <c r="BK182" s="6" t="str">
        <f>IF(Table3[[#This Row],[ShoulderLength]]="","",IF(Table3[[#This Row],[ShoulderLength]]&lt;Table3[[#This Row],[LOC]],"FIX",""))</f>
        <v/>
      </c>
    </row>
    <row r="183" spans="1:63" x14ac:dyDescent="0.25">
      <c r="A183" s="7">
        <f>IF(Table3[[#This Row],[SoflexRule]]="",1,IF(Table3[[#This Row],[MinOHL]]="",1,IF(Table3[[#This Row],[Type]]="CT",1,IF(Table3[[#This Row],[I]]=1,0,1))))</f>
        <v>1</v>
      </c>
      <c r="B183" s="32" t="s">
        <v>421</v>
      </c>
      <c r="C183" s="32" t="s">
        <v>421</v>
      </c>
      <c r="E183" s="6">
        <v>182</v>
      </c>
      <c r="F183" s="8" t="s">
        <v>60</v>
      </c>
      <c r="H183" s="10" t="s">
        <v>421</v>
      </c>
      <c r="I183" s="11" t="s">
        <v>447</v>
      </c>
      <c r="J183" s="12" t="s">
        <v>448</v>
      </c>
      <c r="K183" s="11" t="str">
        <f>CONCATENATE(Table3[[#This Row],[Type]]," "&amp;TEXT(Table3[[#This Row],[Diameter]],".0000")&amp;""," "&amp;Table3[[#This Row],[NumFlutes]]&amp;"FL")</f>
        <v>CM .2500 2FL</v>
      </c>
      <c r="M183" s="13">
        <v>0.25</v>
      </c>
      <c r="N183" s="13">
        <v>0.25</v>
      </c>
      <c r="O183" s="6">
        <v>0.25</v>
      </c>
      <c r="P183" s="6">
        <v>0.4</v>
      </c>
      <c r="R183" s="14">
        <f>IF(Table3[[#This Row],[ShoulderLenEnd]]="",0,90-(DEGREES(ATAN((Q183-P183)/((N183-O183)/2)))))</f>
        <v>0</v>
      </c>
      <c r="S183" s="15">
        <v>0.44</v>
      </c>
      <c r="T183" s="6">
        <v>2</v>
      </c>
      <c r="U183" s="6">
        <v>2.5</v>
      </c>
      <c r="V183" s="6">
        <v>0.2165</v>
      </c>
      <c r="Z183" s="6">
        <v>82</v>
      </c>
      <c r="AA183" s="13">
        <f t="shared" si="2"/>
        <v>0.1437960509026262</v>
      </c>
      <c r="AE183" s="6" t="s">
        <v>44</v>
      </c>
      <c r="AF183" s="6" t="s">
        <v>123</v>
      </c>
      <c r="AG183" s="6" t="s">
        <v>124</v>
      </c>
      <c r="AI183" s="6">
        <v>1</v>
      </c>
      <c r="AJ183" s="6">
        <v>0</v>
      </c>
      <c r="AK183" s="6">
        <v>0</v>
      </c>
      <c r="AL183" s="6">
        <v>1</v>
      </c>
      <c r="AM183" s="6">
        <v>1</v>
      </c>
      <c r="AN183" s="6">
        <v>0</v>
      </c>
      <c r="AO183" s="6">
        <v>1</v>
      </c>
      <c r="AQ183" s="6">
        <v>0</v>
      </c>
      <c r="AR183" s="6">
        <v>0</v>
      </c>
      <c r="AS183" s="6">
        <v>0</v>
      </c>
      <c r="AT183" s="6">
        <v>0</v>
      </c>
      <c r="AU183" s="6">
        <f>IF(Table3[[#This Row],[ShankDiameter]]&gt;0.5,0,2)</f>
        <v>2</v>
      </c>
      <c r="AV183" s="6">
        <v>0</v>
      </c>
      <c r="AW183" s="6">
        <v>0</v>
      </c>
      <c r="AX183" s="6">
        <v>2</v>
      </c>
      <c r="AY183" s="6">
        <f>IF(Table3[[#This Row],[ShankDiameter]]=0.225,2,IF(Table3[[#This Row],[ShankDiameter]]=0.25,2,IF(Table3[[#This Row],[ShankDiameter]]=0.2875,2,0)))</f>
        <v>2</v>
      </c>
      <c r="AZ183" s="6">
        <v>0</v>
      </c>
      <c r="BA183" s="6">
        <v>0</v>
      </c>
      <c r="BB183" s="6">
        <v>0</v>
      </c>
      <c r="BC183" s="6">
        <v>0</v>
      </c>
      <c r="BD183" s="6">
        <v>0</v>
      </c>
      <c r="BE183" s="6">
        <v>0</v>
      </c>
      <c r="BF183" s="6">
        <v>0</v>
      </c>
      <c r="BG183" s="6">
        <v>0</v>
      </c>
      <c r="BH183" s="6">
        <v>0</v>
      </c>
      <c r="BI183" s="6">
        <f>IF(Table3[[#This Row],[Type]]="EM",IF((Table3[[#This Row],[Diameter]]/2)-Table3[[#This Row],[CornerRadius]]-0.012&gt;0,(Table3[[#This Row],[Diameter]]/2)-Table3[[#This Row],[CornerRadius]]-0.012,0),)</f>
        <v>0</v>
      </c>
      <c r="BK183" s="6" t="str">
        <f>IF(Table3[[#This Row],[ShoulderLength]]="","",IF(Table3[[#This Row],[ShoulderLength]]&lt;Table3[[#This Row],[LOC]],"FIX",""))</f>
        <v/>
      </c>
    </row>
    <row r="184" spans="1:63" x14ac:dyDescent="0.25">
      <c r="A184" s="7">
        <f>IF(Table3[[#This Row],[SoflexRule]]="",1,IF(Table3[[#This Row],[MinOHL]]="",1,IF(Table3[[#This Row],[Type]]="CT",1,IF(Table3[[#This Row],[I]]=1,0,1))))</f>
        <v>1</v>
      </c>
      <c r="B184" s="32" t="s">
        <v>421</v>
      </c>
      <c r="C184" s="32" t="s">
        <v>421</v>
      </c>
      <c r="E184" s="6">
        <v>183</v>
      </c>
      <c r="G184" s="9" t="s">
        <v>74</v>
      </c>
      <c r="H184" s="10" t="s">
        <v>421</v>
      </c>
      <c r="I184" s="11" t="s">
        <v>449</v>
      </c>
      <c r="J184" s="12" t="s">
        <v>450</v>
      </c>
      <c r="K184" s="11" t="str">
        <f>CONCATENATE(Table3[[#This Row],[Type]]," "&amp;TEXT(Table3[[#This Row],[Diameter]],".0000")&amp;""," "&amp;Table3[[#This Row],[NumFlutes]]&amp;"FL")</f>
        <v>CM .2500 2FL</v>
      </c>
      <c r="M184" s="13">
        <v>0.25</v>
      </c>
      <c r="N184" s="13">
        <v>0.25</v>
      </c>
      <c r="O184" s="6">
        <v>0.25</v>
      </c>
      <c r="P184" s="6">
        <v>0.4</v>
      </c>
      <c r="R184" s="14">
        <f>IF(Table3[[#This Row],[ShoulderLenEnd]]="",0,90-(DEGREES(ATAN((Q184-P184)/((N184-O184)/2)))))</f>
        <v>0</v>
      </c>
      <c r="S184" s="15">
        <v>0.4</v>
      </c>
      <c r="T184" s="6">
        <v>2</v>
      </c>
      <c r="U184" s="6">
        <v>2.5</v>
      </c>
      <c r="V184" s="6">
        <v>0.14380000000000001</v>
      </c>
      <c r="Z184" s="6">
        <v>90</v>
      </c>
      <c r="AA184" s="13">
        <f t="shared" si="2"/>
        <v>0.125</v>
      </c>
      <c r="AE184" s="6" t="s">
        <v>44</v>
      </c>
      <c r="AF184" s="6" t="s">
        <v>62</v>
      </c>
      <c r="AG184" s="6" t="s">
        <v>124</v>
      </c>
      <c r="AI184" s="6">
        <v>1</v>
      </c>
      <c r="AJ184" s="6">
        <v>1</v>
      </c>
      <c r="AK184" s="6">
        <v>0</v>
      </c>
      <c r="AL184" s="6">
        <v>1</v>
      </c>
      <c r="AM184" s="6">
        <v>1</v>
      </c>
      <c r="AN184" s="6">
        <v>0</v>
      </c>
      <c r="AO184" s="6">
        <v>1</v>
      </c>
      <c r="AQ184" s="6">
        <v>0</v>
      </c>
      <c r="AR184" s="6">
        <v>0</v>
      </c>
      <c r="AS184" s="6">
        <v>0</v>
      </c>
      <c r="AT184" s="6">
        <v>0</v>
      </c>
      <c r="AU184" s="6">
        <f>IF(Table3[[#This Row],[ShankDiameter]]&gt;0.5,0,2)</f>
        <v>2</v>
      </c>
      <c r="AV184" s="6">
        <v>0</v>
      </c>
      <c r="AW184" s="6">
        <v>0</v>
      </c>
      <c r="AX184" s="6">
        <v>2</v>
      </c>
      <c r="AY184" s="6">
        <f>IF(Table3[[#This Row],[ShankDiameter]]=0.225,2,IF(Table3[[#This Row],[ShankDiameter]]=0.25,2,IF(Table3[[#This Row],[ShankDiameter]]=0.2875,2,0)))</f>
        <v>2</v>
      </c>
      <c r="AZ184" s="6">
        <v>0</v>
      </c>
      <c r="BA184" s="6">
        <v>0</v>
      </c>
      <c r="BB184" s="6">
        <v>0</v>
      </c>
      <c r="BC184" s="6">
        <v>0</v>
      </c>
      <c r="BD184" s="6">
        <v>0</v>
      </c>
      <c r="BE184" s="6">
        <v>0</v>
      </c>
      <c r="BF184" s="6">
        <v>0</v>
      </c>
      <c r="BG184" s="6">
        <v>0</v>
      </c>
      <c r="BH184" s="6">
        <v>0</v>
      </c>
      <c r="BI184" s="6">
        <f>IF(Table3[[#This Row],[Type]]="EM",IF((Table3[[#This Row],[Diameter]]/2)-Table3[[#This Row],[CornerRadius]]-0.012&gt;0,(Table3[[#This Row],[Diameter]]/2)-Table3[[#This Row],[CornerRadius]]-0.012,0),)</f>
        <v>0</v>
      </c>
      <c r="BK184" s="6" t="str">
        <f>IF(Table3[[#This Row],[ShoulderLength]]="","",IF(Table3[[#This Row],[ShoulderLength]]&lt;Table3[[#This Row],[LOC]],"FIX",""))</f>
        <v/>
      </c>
    </row>
    <row r="185" spans="1:63" x14ac:dyDescent="0.25">
      <c r="A185" s="7">
        <f>IF(Table3[[#This Row],[SoflexRule]]="",1,IF(Table3[[#This Row],[MinOHL]]="",1,IF(Table3[[#This Row],[Type]]="CT",1,IF(Table3[[#This Row],[I]]=1,0,1))))</f>
        <v>1</v>
      </c>
      <c r="B185" s="32" t="s">
        <v>421</v>
      </c>
      <c r="C185" s="32" t="s">
        <v>421</v>
      </c>
      <c r="E185" s="6">
        <v>184</v>
      </c>
      <c r="G185" s="9" t="s">
        <v>74</v>
      </c>
      <c r="H185" s="10" t="s">
        <v>421</v>
      </c>
      <c r="I185" s="11" t="s">
        <v>451</v>
      </c>
      <c r="J185" s="12" t="s">
        <v>452</v>
      </c>
      <c r="K185" s="11" t="str">
        <f>CONCATENATE(Table3[[#This Row],[Type]]," "&amp;TEXT(Table3[[#This Row],[Diameter]],".0000")&amp;""," "&amp;Table3[[#This Row],[NumFlutes]]&amp;"FL")</f>
        <v>CM .2500 2FL</v>
      </c>
      <c r="M185" s="13">
        <v>0.25</v>
      </c>
      <c r="N185" s="13">
        <v>0.25</v>
      </c>
      <c r="O185" s="6">
        <v>0.25</v>
      </c>
      <c r="P185" s="6">
        <v>0.55000000000000004</v>
      </c>
      <c r="R185" s="14">
        <f>IF(Table3[[#This Row],[ShoulderLenEnd]]="",0,90-(DEGREES(ATAN((Q185-P185)/((N185-O185)/2)))))</f>
        <v>0</v>
      </c>
      <c r="S185" s="15">
        <v>0.55000000000000004</v>
      </c>
      <c r="T185" s="6">
        <v>2</v>
      </c>
      <c r="U185" s="6">
        <v>2.5</v>
      </c>
      <c r="V185" s="6">
        <v>0.125</v>
      </c>
      <c r="Z185" s="6">
        <v>90</v>
      </c>
      <c r="AA185" s="13">
        <f t="shared" si="2"/>
        <v>0.125</v>
      </c>
      <c r="AE185" s="6" t="s">
        <v>44</v>
      </c>
      <c r="AF185" s="6" t="s">
        <v>123</v>
      </c>
      <c r="AG185" s="6" t="s">
        <v>124</v>
      </c>
      <c r="AI185" s="6">
        <v>1</v>
      </c>
      <c r="AJ185" s="6">
        <v>1</v>
      </c>
      <c r="AK185" s="6">
        <v>1</v>
      </c>
      <c r="AL185" s="6">
        <v>1</v>
      </c>
      <c r="AM185" s="6">
        <v>1</v>
      </c>
      <c r="AN185" s="6">
        <v>0</v>
      </c>
      <c r="AO185" s="6">
        <v>1</v>
      </c>
      <c r="AQ185" s="6">
        <v>0</v>
      </c>
      <c r="AR185" s="6">
        <v>0</v>
      </c>
      <c r="AS185" s="6">
        <v>0</v>
      </c>
      <c r="AT185" s="6">
        <v>0</v>
      </c>
      <c r="AU185" s="6">
        <f>IF(Table3[[#This Row],[ShankDiameter]]&gt;0.5,0,2)</f>
        <v>2</v>
      </c>
      <c r="AV185" s="6">
        <v>0</v>
      </c>
      <c r="AW185" s="6">
        <v>0</v>
      </c>
      <c r="AX185" s="6">
        <v>2</v>
      </c>
      <c r="AY185" s="6">
        <f>IF(Table3[[#This Row],[ShankDiameter]]=0.225,2,IF(Table3[[#This Row],[ShankDiameter]]=0.25,2,IF(Table3[[#This Row],[ShankDiameter]]=0.2875,2,0)))</f>
        <v>2</v>
      </c>
      <c r="AZ185" s="6">
        <v>0</v>
      </c>
      <c r="BA185" s="6">
        <v>0</v>
      </c>
      <c r="BB185" s="6">
        <v>0</v>
      </c>
      <c r="BC185" s="6">
        <v>0</v>
      </c>
      <c r="BD185" s="6">
        <v>0</v>
      </c>
      <c r="BE185" s="6">
        <v>0</v>
      </c>
      <c r="BF185" s="6">
        <v>0</v>
      </c>
      <c r="BG185" s="6">
        <v>0</v>
      </c>
      <c r="BH185" s="6">
        <v>0</v>
      </c>
      <c r="BI185" s="6">
        <f>IF(Table3[[#This Row],[Type]]="EM",IF((Table3[[#This Row],[Diameter]]/2)-Table3[[#This Row],[CornerRadius]]-0.012&gt;0,(Table3[[#This Row],[Diameter]]/2)-Table3[[#This Row],[CornerRadius]]-0.012,0),)</f>
        <v>0</v>
      </c>
      <c r="BK185" s="6" t="str">
        <f>IF(Table3[[#This Row],[ShoulderLength]]="","",IF(Table3[[#This Row],[ShoulderLength]]&lt;Table3[[#This Row],[LOC]],"FIX",""))</f>
        <v/>
      </c>
    </row>
    <row r="186" spans="1:63" x14ac:dyDescent="0.25">
      <c r="A186" s="7">
        <f>IF(Table3[[#This Row],[SoflexRule]]="",1,IF(Table3[[#This Row],[MinOHL]]="",1,IF(Table3[[#This Row],[Type]]="CT",1,IF(Table3[[#This Row],[I]]=1,0,1))))</f>
        <v>1</v>
      </c>
      <c r="B186" s="32" t="s">
        <v>421</v>
      </c>
      <c r="C186" s="32" t="s">
        <v>421</v>
      </c>
      <c r="D186" s="31"/>
      <c r="E186" s="6">
        <v>185</v>
      </c>
      <c r="F186" s="8" t="s">
        <v>60</v>
      </c>
      <c r="H186" s="10" t="s">
        <v>421</v>
      </c>
      <c r="I186" s="11" t="s">
        <v>453</v>
      </c>
      <c r="J186" s="12" t="s">
        <v>454</v>
      </c>
      <c r="K186" s="11" t="str">
        <f>CONCATENATE(Table3[[#This Row],[Type]]," "&amp;TEXT(Table3[[#This Row],[Diameter]],".0000")&amp;""," "&amp;Table3[[#This Row],[NumFlutes]]&amp;"FL")</f>
        <v>CM .2500 2FL</v>
      </c>
      <c r="M186" s="13">
        <v>0.25</v>
      </c>
      <c r="N186" s="13">
        <v>0.25</v>
      </c>
      <c r="O186" s="6">
        <v>0.25</v>
      </c>
      <c r="P186" s="6">
        <v>0.48</v>
      </c>
      <c r="R186" s="14">
        <f>IF(Table3[[#This Row],[ShoulderLenEnd]]="",0,90-(DEGREES(ATAN((Q186-P186)/((N186-O186)/2)))))</f>
        <v>0</v>
      </c>
      <c r="S186" s="15">
        <v>0.52</v>
      </c>
      <c r="T186" s="6">
        <v>2</v>
      </c>
      <c r="U186" s="6">
        <v>4</v>
      </c>
      <c r="V186" s="6">
        <v>0.125</v>
      </c>
      <c r="Z186" s="6">
        <v>90</v>
      </c>
      <c r="AA186" s="13">
        <f t="shared" si="2"/>
        <v>0.125</v>
      </c>
      <c r="AE186" s="6" t="s">
        <v>44</v>
      </c>
      <c r="AF186" s="6" t="s">
        <v>123</v>
      </c>
      <c r="AG186" s="6" t="s">
        <v>124</v>
      </c>
      <c r="AI186" s="6">
        <v>1</v>
      </c>
      <c r="AJ186" s="6">
        <v>0</v>
      </c>
      <c r="AK186" s="6">
        <v>0</v>
      </c>
      <c r="AL186" s="6">
        <v>1</v>
      </c>
      <c r="AM186" s="6">
        <v>1</v>
      </c>
      <c r="AN186" s="6">
        <v>0</v>
      </c>
      <c r="AO186" s="6">
        <v>1</v>
      </c>
      <c r="AQ186" s="6">
        <v>0</v>
      </c>
      <c r="AR186" s="6">
        <v>0</v>
      </c>
      <c r="AS186" s="6">
        <v>0</v>
      </c>
      <c r="AT186" s="6">
        <v>0</v>
      </c>
      <c r="AU186" s="6">
        <f>IF(Table3[[#This Row],[ShankDiameter]]&gt;0.5,0,2)</f>
        <v>2</v>
      </c>
      <c r="AV186" s="6">
        <v>0</v>
      </c>
      <c r="AW186" s="6">
        <v>0</v>
      </c>
      <c r="AX186" s="6">
        <v>2</v>
      </c>
      <c r="AY186" s="6">
        <f>IF(Table3[[#This Row],[ShankDiameter]]=0.225,2,IF(Table3[[#This Row],[ShankDiameter]]=0.25,2,IF(Table3[[#This Row],[ShankDiameter]]=0.2875,2,0)))</f>
        <v>2</v>
      </c>
      <c r="AZ186" s="6">
        <v>0</v>
      </c>
      <c r="BA186" s="6">
        <v>0</v>
      </c>
      <c r="BB186" s="6">
        <v>0</v>
      </c>
      <c r="BC186" s="6">
        <v>0</v>
      </c>
      <c r="BD186" s="6">
        <v>0</v>
      </c>
      <c r="BE186" s="6">
        <v>0</v>
      </c>
      <c r="BF186" s="6">
        <v>0</v>
      </c>
      <c r="BG186" s="6">
        <v>0</v>
      </c>
      <c r="BH186" s="6">
        <v>0</v>
      </c>
      <c r="BI186" s="6">
        <f>IF(Table3[[#This Row],[Type]]="EM",IF((Table3[[#This Row],[Diameter]]/2)-Table3[[#This Row],[CornerRadius]]-0.012&gt;0,(Table3[[#This Row],[Diameter]]/2)-Table3[[#This Row],[CornerRadius]]-0.012,0),)</f>
        <v>0</v>
      </c>
      <c r="BK186" s="6" t="str">
        <f>IF(Table3[[#This Row],[ShoulderLength]]="","",IF(Table3[[#This Row],[ShoulderLength]]&lt;Table3[[#This Row],[LOC]],"FIX",""))</f>
        <v/>
      </c>
    </row>
    <row r="187" spans="1:63" x14ac:dyDescent="0.25">
      <c r="A187" s="7">
        <f>IF(Table3[[#This Row],[SoflexRule]]="",1,IF(Table3[[#This Row],[MinOHL]]="",1,IF(Table3[[#This Row],[Type]]="CT",1,IF(Table3[[#This Row],[I]]=1,0,1))))</f>
        <v>1</v>
      </c>
      <c r="B187" s="32" t="s">
        <v>421</v>
      </c>
      <c r="C187" s="32" t="s">
        <v>421</v>
      </c>
      <c r="E187" s="6">
        <v>186</v>
      </c>
      <c r="G187" s="9" t="s">
        <v>74</v>
      </c>
      <c r="H187" s="10" t="s">
        <v>421</v>
      </c>
      <c r="I187" s="11" t="s">
        <v>455</v>
      </c>
      <c r="J187" s="12">
        <v>18575</v>
      </c>
      <c r="K187" s="11" t="str">
        <f>CONCATENATE(Table3[[#This Row],[Type]]," "&amp;TEXT(Table3[[#This Row],[Diameter]],".0000")&amp;""," "&amp;Table3[[#This Row],[NumFlutes]]&amp;"FL")</f>
        <v>CM .2500 3FL</v>
      </c>
      <c r="M187" s="13">
        <v>0.25</v>
      </c>
      <c r="N187" s="13">
        <v>0.25</v>
      </c>
      <c r="O187" s="6">
        <v>0.25</v>
      </c>
      <c r="P187" s="6">
        <v>0.3</v>
      </c>
      <c r="R187" s="14">
        <f>IF(Table3[[#This Row],[ShoulderLenEnd]]="",0,90-(DEGREES(ATAN((Q187-P187)/((N187-O187)/2)))))</f>
        <v>0</v>
      </c>
      <c r="S187" s="15">
        <v>0.3</v>
      </c>
      <c r="T187" s="6">
        <v>3</v>
      </c>
      <c r="U187" s="6">
        <v>2.5</v>
      </c>
      <c r="V187" s="6">
        <v>7.22E-2</v>
      </c>
      <c r="Z187" s="6">
        <v>150</v>
      </c>
      <c r="AA187" s="13">
        <f t="shared" si="2"/>
        <v>3.3493649053890337E-2</v>
      </c>
      <c r="AE187" s="6" t="s">
        <v>44</v>
      </c>
      <c r="AF187" s="6" t="s">
        <v>62</v>
      </c>
      <c r="AG187" s="6" t="s">
        <v>66</v>
      </c>
      <c r="AI187" s="6">
        <v>1</v>
      </c>
      <c r="AJ187" s="6">
        <v>1</v>
      </c>
      <c r="AK187" s="6">
        <v>0</v>
      </c>
      <c r="AL187" s="6">
        <v>0</v>
      </c>
      <c r="AM187" s="6">
        <v>1</v>
      </c>
      <c r="AN187" s="6">
        <v>0</v>
      </c>
      <c r="AO187" s="6">
        <v>1</v>
      </c>
      <c r="AQ187" s="6">
        <v>0</v>
      </c>
      <c r="AR187" s="6">
        <v>0</v>
      </c>
      <c r="AS187" s="6">
        <v>0</v>
      </c>
      <c r="AT187" s="6">
        <v>0</v>
      </c>
      <c r="AU187" s="6">
        <f>IF(Table3[[#This Row],[ShankDiameter]]&gt;0.5,0,2)</f>
        <v>2</v>
      </c>
      <c r="AV187" s="6">
        <v>0</v>
      </c>
      <c r="AW187" s="6">
        <v>0</v>
      </c>
      <c r="AX187" s="6">
        <v>2</v>
      </c>
      <c r="AY187" s="6">
        <f>IF(Table3[[#This Row],[ShankDiameter]]=0.225,2,IF(Table3[[#This Row],[ShankDiameter]]=0.25,2,IF(Table3[[#This Row],[ShankDiameter]]=0.2875,2,0)))</f>
        <v>2</v>
      </c>
      <c r="AZ187" s="6">
        <v>0</v>
      </c>
      <c r="BA187" s="6">
        <v>0</v>
      </c>
      <c r="BB187" s="6">
        <v>0</v>
      </c>
      <c r="BC187" s="6">
        <v>0</v>
      </c>
      <c r="BD187" s="6">
        <v>0</v>
      </c>
      <c r="BE187" s="6">
        <v>0</v>
      </c>
      <c r="BF187" s="6">
        <v>0</v>
      </c>
      <c r="BG187" s="6">
        <v>0</v>
      </c>
      <c r="BH187" s="6">
        <v>0</v>
      </c>
      <c r="BI187" s="6">
        <f>IF(Table3[[#This Row],[Type]]="EM",IF((Table3[[#This Row],[Diameter]]/2)-Table3[[#This Row],[CornerRadius]]-0.012&gt;0,(Table3[[#This Row],[Diameter]]/2)-Table3[[#This Row],[CornerRadius]]-0.012,0),)</f>
        <v>0</v>
      </c>
      <c r="BK187" s="6" t="str">
        <f>IF(Table3[[#This Row],[ShoulderLength]]="","",IF(Table3[[#This Row],[ShoulderLength]]&lt;Table3[[#This Row],[LOC]],"FIX",""))</f>
        <v/>
      </c>
    </row>
    <row r="188" spans="1:63" x14ac:dyDescent="0.25">
      <c r="A188" s="7">
        <f>IF(Table3[[#This Row],[SoflexRule]]="",1,IF(Table3[[#This Row],[MinOHL]]="",1,IF(Table3[[#This Row],[Type]]="CT",1,IF(Table3[[#This Row],[I]]=1,0,1))))</f>
        <v>1</v>
      </c>
      <c r="B188" s="32" t="s">
        <v>421</v>
      </c>
      <c r="C188" s="32" t="s">
        <v>421</v>
      </c>
      <c r="E188" s="6">
        <v>187</v>
      </c>
      <c r="F188" s="8" t="s">
        <v>60</v>
      </c>
      <c r="H188" s="10" t="s">
        <v>421</v>
      </c>
      <c r="I188" s="11" t="s">
        <v>456</v>
      </c>
      <c r="J188" s="12" t="s">
        <v>457</v>
      </c>
      <c r="K188" s="11" t="str">
        <f>CONCATENATE(Table3[[#This Row],[Type]]," "&amp;TEXT(Table3[[#This Row],[Diameter]],".0000")&amp;""," "&amp;Table3[[#This Row],[NumFlutes]]&amp;"FL")</f>
        <v>CM .5000 4FL</v>
      </c>
      <c r="M188" s="13">
        <v>0.5</v>
      </c>
      <c r="N188" s="13">
        <v>0.5</v>
      </c>
      <c r="O188" s="6">
        <v>0.5</v>
      </c>
      <c r="P188" s="6">
        <v>0.46</v>
      </c>
      <c r="R188" s="14">
        <f>IF(Table3[[#This Row],[ShoulderLenEnd]]="",0,90-(DEGREES(ATAN((Q188-P188)/((N188-O188)/2)))))</f>
        <v>0</v>
      </c>
      <c r="S188" s="15">
        <v>0.52</v>
      </c>
      <c r="T188" s="6">
        <v>4</v>
      </c>
      <c r="U188" s="6">
        <v>3</v>
      </c>
      <c r="V188" s="6">
        <v>0.433</v>
      </c>
      <c r="Z188" s="6">
        <v>120</v>
      </c>
      <c r="AA188" s="13">
        <f t="shared" si="2"/>
        <v>0.14433756729740649</v>
      </c>
      <c r="AE188" s="6" t="s">
        <v>44</v>
      </c>
      <c r="AF188" s="6" t="s">
        <v>123</v>
      </c>
      <c r="AG188" s="6" t="s">
        <v>124</v>
      </c>
      <c r="AI188" s="6">
        <v>0</v>
      </c>
      <c r="AJ188" s="6">
        <v>1</v>
      </c>
      <c r="AK188" s="6">
        <v>1</v>
      </c>
      <c r="AL188" s="6">
        <v>0</v>
      </c>
      <c r="AM188" s="6">
        <v>0</v>
      </c>
      <c r="AN188" s="6">
        <v>0</v>
      </c>
      <c r="AO188" s="6">
        <v>1</v>
      </c>
      <c r="AQ188" s="6">
        <v>0</v>
      </c>
      <c r="AR188" s="6">
        <v>0</v>
      </c>
      <c r="AS188" s="6">
        <v>0</v>
      </c>
      <c r="AT188" s="6">
        <v>0</v>
      </c>
      <c r="AU188" s="6">
        <f>IF(Table3[[#This Row],[ShankDiameter]]&gt;0.5,0,2)</f>
        <v>2</v>
      </c>
      <c r="AV188" s="6">
        <v>0</v>
      </c>
      <c r="AW188" s="6">
        <v>0</v>
      </c>
      <c r="AX188" s="6">
        <v>2</v>
      </c>
      <c r="AY188" s="6">
        <f>IF(Table3[[#This Row],[ShankDiameter]]=0.225,2,IF(Table3[[#This Row],[ShankDiameter]]=0.25,2,IF(Table3[[#This Row],[ShankDiameter]]=0.2875,2,0)))</f>
        <v>0</v>
      </c>
      <c r="AZ188" s="6">
        <v>0</v>
      </c>
      <c r="BA188" s="6">
        <v>0</v>
      </c>
      <c r="BB188" s="6">
        <v>0</v>
      </c>
      <c r="BC188" s="6">
        <v>0</v>
      </c>
      <c r="BD188" s="6">
        <v>0</v>
      </c>
      <c r="BE188" s="6">
        <v>0</v>
      </c>
      <c r="BF188" s="6">
        <v>0</v>
      </c>
      <c r="BG188" s="6">
        <v>0</v>
      </c>
      <c r="BH188" s="6">
        <v>0</v>
      </c>
      <c r="BI188" s="6">
        <f>IF(Table3[[#This Row],[Type]]="EM",IF((Table3[[#This Row],[Diameter]]/2)-Table3[[#This Row],[CornerRadius]]-0.012&gt;0,(Table3[[#This Row],[Diameter]]/2)-Table3[[#This Row],[CornerRadius]]-0.012,0),)</f>
        <v>0</v>
      </c>
      <c r="BK188" s="6" t="str">
        <f>IF(Table3[[#This Row],[ShoulderLength]]="","",IF(Table3[[#This Row],[ShoulderLength]]&lt;Table3[[#This Row],[LOC]],"FIX",""))</f>
        <v/>
      </c>
    </row>
    <row r="189" spans="1:63" x14ac:dyDescent="0.25">
      <c r="A189" s="7">
        <f>IF(Table3[[#This Row],[SoflexRule]]="",1,IF(Table3[[#This Row],[MinOHL]]="",1,IF(Table3[[#This Row],[Type]]="CT",1,IF(Table3[[#This Row],[I]]=1,0,1))))</f>
        <v>1</v>
      </c>
      <c r="B189" s="32" t="s">
        <v>421</v>
      </c>
      <c r="C189" s="32" t="s">
        <v>421</v>
      </c>
      <c r="E189" s="6">
        <v>188</v>
      </c>
      <c r="F189" s="8" t="s">
        <v>60</v>
      </c>
      <c r="H189" s="10" t="s">
        <v>421</v>
      </c>
      <c r="I189" s="11" t="s">
        <v>458</v>
      </c>
      <c r="J189" s="12" t="s">
        <v>459</v>
      </c>
      <c r="K189" s="11" t="str">
        <f>CONCATENATE(Table3[[#This Row],[Type]]," "&amp;TEXT(Table3[[#This Row],[Diameter]],".0000")&amp;""," "&amp;Table3[[#This Row],[NumFlutes]]&amp;"FL")</f>
        <v>CM .3750 4FL</v>
      </c>
      <c r="M189" s="13">
        <v>0.375</v>
      </c>
      <c r="N189" s="13">
        <v>0.375</v>
      </c>
      <c r="O189" s="6">
        <v>0.375</v>
      </c>
      <c r="P189" s="6">
        <v>0.47499999999999998</v>
      </c>
      <c r="R189" s="14">
        <f>IF(Table3[[#This Row],[ShoulderLenEnd]]="",0,90-(DEGREES(ATAN((Q189-P189)/((N189-O189)/2)))))</f>
        <v>0</v>
      </c>
      <c r="S189" s="15">
        <v>0.52500000000000002</v>
      </c>
      <c r="T189" s="6">
        <v>4</v>
      </c>
      <c r="U189" s="6">
        <v>2.5</v>
      </c>
      <c r="V189" s="6">
        <v>0.1875</v>
      </c>
      <c r="Z189" s="6">
        <v>82</v>
      </c>
      <c r="AA189" s="13">
        <f t="shared" si="2"/>
        <v>0.21569407635393928</v>
      </c>
      <c r="AE189" s="6" t="s">
        <v>44</v>
      </c>
      <c r="AF189" s="6" t="s">
        <v>62</v>
      </c>
      <c r="AG189" s="6" t="s">
        <v>124</v>
      </c>
      <c r="AI189" s="6">
        <v>0</v>
      </c>
      <c r="AJ189" s="6">
        <v>1</v>
      </c>
      <c r="AK189" s="6">
        <v>1</v>
      </c>
      <c r="AL189" s="6">
        <v>0</v>
      </c>
      <c r="AM189" s="6">
        <v>0</v>
      </c>
      <c r="AN189" s="6">
        <v>0</v>
      </c>
      <c r="AO189" s="6">
        <v>1</v>
      </c>
      <c r="AQ189" s="6">
        <v>0</v>
      </c>
      <c r="AR189" s="6">
        <v>0</v>
      </c>
      <c r="AS189" s="6">
        <v>0</v>
      </c>
      <c r="AT189" s="6">
        <v>0</v>
      </c>
      <c r="AU189" s="6">
        <f>IF(Table3[[#This Row],[ShankDiameter]]&gt;0.5,0,2)</f>
        <v>2</v>
      </c>
      <c r="AV189" s="6">
        <v>0</v>
      </c>
      <c r="AW189" s="6">
        <v>0</v>
      </c>
      <c r="AX189" s="6">
        <v>2</v>
      </c>
      <c r="AY189" s="6">
        <f>IF(Table3[[#This Row],[ShankDiameter]]=0.225,2,IF(Table3[[#This Row],[ShankDiameter]]=0.25,2,IF(Table3[[#This Row],[ShankDiameter]]=0.2875,2,0)))</f>
        <v>0</v>
      </c>
      <c r="AZ189" s="6">
        <v>0</v>
      </c>
      <c r="BA189" s="6">
        <v>0</v>
      </c>
      <c r="BB189" s="6">
        <v>0</v>
      </c>
      <c r="BC189" s="6">
        <v>0</v>
      </c>
      <c r="BD189" s="6">
        <v>0</v>
      </c>
      <c r="BE189" s="6">
        <v>0</v>
      </c>
      <c r="BF189" s="6">
        <v>0</v>
      </c>
      <c r="BG189" s="6">
        <v>0</v>
      </c>
      <c r="BH189" s="6">
        <v>0</v>
      </c>
      <c r="BI189" s="6">
        <f>IF(Table3[[#This Row],[Type]]="EM",IF((Table3[[#This Row],[Diameter]]/2)-Table3[[#This Row],[CornerRadius]]-0.012&gt;0,(Table3[[#This Row],[Diameter]]/2)-Table3[[#This Row],[CornerRadius]]-0.012,0),)</f>
        <v>0</v>
      </c>
      <c r="BK189" s="6" t="str">
        <f>IF(Table3[[#This Row],[ShoulderLength]]="","",IF(Table3[[#This Row],[ShoulderLength]]&lt;Table3[[#This Row],[LOC]],"FIX",""))</f>
        <v/>
      </c>
    </row>
    <row r="190" spans="1:63" x14ac:dyDescent="0.25">
      <c r="A190" s="7">
        <f>IF(Table3[[#This Row],[SoflexRule]]="",1,IF(Table3[[#This Row],[MinOHL]]="",1,IF(Table3[[#This Row],[Type]]="CT",1,IF(Table3[[#This Row],[I]]=1,0,1))))</f>
        <v>1</v>
      </c>
      <c r="B190" s="32" t="s">
        <v>421</v>
      </c>
      <c r="C190" s="32" t="s">
        <v>421</v>
      </c>
      <c r="E190" s="6">
        <v>189</v>
      </c>
      <c r="G190" s="9" t="s">
        <v>74</v>
      </c>
      <c r="H190" s="10" t="s">
        <v>421</v>
      </c>
      <c r="I190" s="11" t="s">
        <v>460</v>
      </c>
      <c r="J190" s="12" t="s">
        <v>461</v>
      </c>
      <c r="K190" s="11" t="str">
        <f>CONCATENATE(Table3[[#This Row],[Type]]," "&amp;TEXT(Table3[[#This Row],[Diameter]],".0000")&amp;""," "&amp;Table3[[#This Row],[NumFlutes]]&amp;"FL")</f>
        <v>CM .3750 4FL</v>
      </c>
      <c r="M190" s="13">
        <v>0.375</v>
      </c>
      <c r="N190" s="13">
        <v>0.375</v>
      </c>
      <c r="O190" s="6">
        <v>0.375</v>
      </c>
      <c r="P190" s="6">
        <v>0.52500000000000002</v>
      </c>
      <c r="R190" s="14">
        <f>IF(Table3[[#This Row],[ShoulderLenEnd]]="",0,90-(DEGREES(ATAN((Q190-P190)/((N190-O190)/2)))))</f>
        <v>0</v>
      </c>
      <c r="S190" s="15">
        <v>0.52500000000000002</v>
      </c>
      <c r="T190" s="6">
        <v>4</v>
      </c>
      <c r="U190" s="6">
        <v>2.5</v>
      </c>
      <c r="V190" s="6">
        <v>0.3125</v>
      </c>
      <c r="Z190" s="6">
        <v>60</v>
      </c>
      <c r="AA190" s="13">
        <f t="shared" si="2"/>
        <v>0.3247595264191645</v>
      </c>
      <c r="AE190" s="6" t="s">
        <v>44</v>
      </c>
      <c r="AF190" s="6" t="s">
        <v>432</v>
      </c>
      <c r="AG190" s="6" t="s">
        <v>132</v>
      </c>
      <c r="AI190" s="6">
        <v>0</v>
      </c>
      <c r="AJ190" s="6">
        <v>1</v>
      </c>
      <c r="AK190" s="6">
        <v>1</v>
      </c>
      <c r="AL190" s="6">
        <v>0</v>
      </c>
      <c r="AM190" s="6">
        <v>0</v>
      </c>
      <c r="AN190" s="6">
        <v>0</v>
      </c>
      <c r="AO190" s="6">
        <v>1</v>
      </c>
      <c r="AQ190" s="6">
        <v>0</v>
      </c>
      <c r="AR190" s="6">
        <v>0</v>
      </c>
      <c r="AS190" s="6">
        <v>0</v>
      </c>
      <c r="AT190" s="6">
        <v>0</v>
      </c>
      <c r="AU190" s="6">
        <f>IF(Table3[[#This Row],[ShankDiameter]]&gt;0.5,0,2)</f>
        <v>2</v>
      </c>
      <c r="AV190" s="6">
        <v>0</v>
      </c>
      <c r="AW190" s="6">
        <v>0</v>
      </c>
      <c r="AX190" s="6">
        <v>2</v>
      </c>
      <c r="AY190" s="6">
        <f>IF(Table3[[#This Row],[ShankDiameter]]=0.225,2,IF(Table3[[#This Row],[ShankDiameter]]=0.25,2,IF(Table3[[#This Row],[ShankDiameter]]=0.2875,2,0)))</f>
        <v>0</v>
      </c>
      <c r="AZ190" s="6">
        <v>0</v>
      </c>
      <c r="BA190" s="6">
        <v>0</v>
      </c>
      <c r="BB190" s="6">
        <v>0</v>
      </c>
      <c r="BC190" s="6">
        <v>0</v>
      </c>
      <c r="BD190" s="6">
        <v>0</v>
      </c>
      <c r="BE190" s="6">
        <v>0</v>
      </c>
      <c r="BF190" s="6">
        <v>0</v>
      </c>
      <c r="BG190" s="6">
        <v>0</v>
      </c>
      <c r="BH190" s="6">
        <v>0</v>
      </c>
      <c r="BI190" s="6">
        <f>IF(Table3[[#This Row],[Type]]="EM",IF((Table3[[#This Row],[Diameter]]/2)-Table3[[#This Row],[CornerRadius]]-0.012&gt;0,(Table3[[#This Row],[Diameter]]/2)-Table3[[#This Row],[CornerRadius]]-0.012,0),)</f>
        <v>0</v>
      </c>
      <c r="BK190" s="6" t="str">
        <f>IF(Table3[[#This Row],[ShoulderLength]]="","",IF(Table3[[#This Row],[ShoulderLength]]&lt;Table3[[#This Row],[LOC]],"FIX",""))</f>
        <v/>
      </c>
    </row>
    <row r="191" spans="1:63" x14ac:dyDescent="0.25">
      <c r="A191" s="7">
        <f>IF(Table3[[#This Row],[SoflexRule]]="",1,IF(Table3[[#This Row],[MinOHL]]="",1,IF(Table3[[#This Row],[Type]]="CT",1,IF(Table3[[#This Row],[I]]=1,0,1))))</f>
        <v>1</v>
      </c>
      <c r="B191" s="32" t="s">
        <v>421</v>
      </c>
      <c r="C191" s="32" t="s">
        <v>421</v>
      </c>
      <c r="E191" s="6">
        <v>190</v>
      </c>
      <c r="G191" s="9" t="s">
        <v>74</v>
      </c>
      <c r="H191" s="10" t="s">
        <v>421</v>
      </c>
      <c r="I191" s="11" t="s">
        <v>462</v>
      </c>
      <c r="J191" s="12" t="s">
        <v>463</v>
      </c>
      <c r="K191" s="11" t="str">
        <f>CONCATENATE(Table3[[#This Row],[Type]]," "&amp;TEXT(Table3[[#This Row],[Diameter]],".0000")&amp;""," "&amp;Table3[[#This Row],[NumFlutes]]&amp;"FL")</f>
        <v>CM .3750 4FL</v>
      </c>
      <c r="M191" s="13">
        <v>0.375</v>
      </c>
      <c r="N191" s="13">
        <v>0.375</v>
      </c>
      <c r="O191" s="6">
        <v>0.375</v>
      </c>
      <c r="P191" s="6">
        <v>0.4</v>
      </c>
      <c r="R191" s="14">
        <f>IF(Table3[[#This Row],[ShoulderLenEnd]]="",0,90-(DEGREES(ATAN((Q191-P191)/((N191-O191)/2)))))</f>
        <v>0</v>
      </c>
      <c r="S191" s="15">
        <v>0.4</v>
      </c>
      <c r="T191" s="6">
        <v>4</v>
      </c>
      <c r="U191" s="6">
        <v>2.5</v>
      </c>
      <c r="V191" s="6">
        <v>0.1875</v>
      </c>
      <c r="Z191" s="6">
        <v>90</v>
      </c>
      <c r="AA191" s="13">
        <f t="shared" si="2"/>
        <v>0.18750000000000003</v>
      </c>
      <c r="AE191" s="6" t="s">
        <v>44</v>
      </c>
      <c r="AF191" s="6" t="s">
        <v>432</v>
      </c>
      <c r="AG191" s="6" t="s">
        <v>132</v>
      </c>
      <c r="AI191" s="6">
        <v>0</v>
      </c>
      <c r="AJ191" s="6">
        <v>1</v>
      </c>
      <c r="AK191" s="6">
        <v>1</v>
      </c>
      <c r="AL191" s="6">
        <v>0</v>
      </c>
      <c r="AM191" s="6">
        <v>0</v>
      </c>
      <c r="AN191" s="6">
        <v>0</v>
      </c>
      <c r="AO191" s="6">
        <v>1</v>
      </c>
      <c r="AQ191" s="6">
        <v>0</v>
      </c>
      <c r="AR191" s="6">
        <v>0</v>
      </c>
      <c r="AS191" s="6">
        <v>0</v>
      </c>
      <c r="AT191" s="6">
        <v>0</v>
      </c>
      <c r="AU191" s="6">
        <f>IF(Table3[[#This Row],[ShankDiameter]]&gt;0.5,0,2)</f>
        <v>2</v>
      </c>
      <c r="AV191" s="6">
        <v>0</v>
      </c>
      <c r="AW191" s="6">
        <v>0</v>
      </c>
      <c r="AX191" s="6">
        <v>2</v>
      </c>
      <c r="AY191" s="6">
        <f>IF(Table3[[#This Row],[ShankDiameter]]=0.225,2,IF(Table3[[#This Row],[ShankDiameter]]=0.25,2,IF(Table3[[#This Row],[ShankDiameter]]=0.2875,2,0)))</f>
        <v>0</v>
      </c>
      <c r="AZ191" s="6">
        <v>0</v>
      </c>
      <c r="BA191" s="6">
        <v>0</v>
      </c>
      <c r="BB191" s="6">
        <v>0</v>
      </c>
      <c r="BC191" s="6">
        <v>0</v>
      </c>
      <c r="BD191" s="6">
        <v>0</v>
      </c>
      <c r="BE191" s="6">
        <v>0</v>
      </c>
      <c r="BF191" s="6">
        <v>0</v>
      </c>
      <c r="BG191" s="6">
        <v>0</v>
      </c>
      <c r="BH191" s="6">
        <v>0</v>
      </c>
      <c r="BI191" s="6">
        <f>IF(Table3[[#This Row],[Type]]="EM",IF((Table3[[#This Row],[Diameter]]/2)-Table3[[#This Row],[CornerRadius]]-0.012&gt;0,(Table3[[#This Row],[Diameter]]/2)-Table3[[#This Row],[CornerRadius]]-0.012,0),)</f>
        <v>0</v>
      </c>
      <c r="BK191" s="6" t="str">
        <f>IF(Table3[[#This Row],[ShoulderLength]]="","",IF(Table3[[#This Row],[ShoulderLength]]&lt;Table3[[#This Row],[LOC]],"FIX",""))</f>
        <v/>
      </c>
    </row>
    <row r="192" spans="1:63" x14ac:dyDescent="0.25">
      <c r="A192" s="7">
        <f>IF(Table3[[#This Row],[SoflexRule]]="",1,IF(Table3[[#This Row],[MinOHL]]="",1,IF(Table3[[#This Row],[Type]]="CT",1,IF(Table3[[#This Row],[I]]=1,0,1))))</f>
        <v>1</v>
      </c>
      <c r="B192" s="32" t="s">
        <v>421</v>
      </c>
      <c r="C192" s="32" t="s">
        <v>421</v>
      </c>
      <c r="E192" s="6">
        <v>191</v>
      </c>
      <c r="G192" s="9" t="s">
        <v>74</v>
      </c>
      <c r="H192" s="10" t="s">
        <v>421</v>
      </c>
      <c r="I192" s="11" t="s">
        <v>464</v>
      </c>
      <c r="J192" s="12" t="s">
        <v>465</v>
      </c>
      <c r="K192" s="11" t="str">
        <f>CONCATENATE(Table3[[#This Row],[Type]]," "&amp;TEXT(Table3[[#This Row],[Diameter]],".0000")&amp;""," "&amp;Table3[[#This Row],[NumFlutes]]&amp;"FL")</f>
        <v>CM .3750 4FL</v>
      </c>
      <c r="M192" s="13">
        <v>0.375</v>
      </c>
      <c r="N192" s="13">
        <v>0.375</v>
      </c>
      <c r="O192" s="6">
        <v>0.375</v>
      </c>
      <c r="P192" s="6">
        <v>0.42499999999999999</v>
      </c>
      <c r="R192" s="14">
        <f>IF(Table3[[#This Row],[ShoulderLenEnd]]="",0,90-(DEGREES(ATAN((Q192-P192)/((N192-O192)/2)))))</f>
        <v>0</v>
      </c>
      <c r="S192" s="15">
        <v>0.42499999999999999</v>
      </c>
      <c r="T192" s="6">
        <v>4</v>
      </c>
      <c r="U192" s="6">
        <v>2.5</v>
      </c>
      <c r="V192" s="6">
        <v>0.105</v>
      </c>
      <c r="Z192" s="6">
        <v>120</v>
      </c>
      <c r="AA192" s="13">
        <f t="shared" si="2"/>
        <v>0.10825317547305487</v>
      </c>
      <c r="AE192" s="6" t="s">
        <v>44</v>
      </c>
      <c r="AF192" s="6" t="s">
        <v>62</v>
      </c>
      <c r="AG192" s="6" t="s">
        <v>466</v>
      </c>
      <c r="AI192" s="6">
        <v>1</v>
      </c>
      <c r="AJ192" s="6">
        <v>1</v>
      </c>
      <c r="AK192" s="6">
        <v>1</v>
      </c>
      <c r="AL192" s="6">
        <v>1</v>
      </c>
      <c r="AM192" s="6">
        <v>1</v>
      </c>
      <c r="AN192" s="6">
        <v>0</v>
      </c>
      <c r="AO192" s="6">
        <v>1</v>
      </c>
      <c r="AQ192" s="6">
        <v>0</v>
      </c>
      <c r="AR192" s="6">
        <v>0</v>
      </c>
      <c r="AS192" s="6">
        <v>0</v>
      </c>
      <c r="AT192" s="6">
        <v>0</v>
      </c>
      <c r="AU192" s="6">
        <f>IF(Table3[[#This Row],[ShankDiameter]]&gt;0.5,0,2)</f>
        <v>2</v>
      </c>
      <c r="AV192" s="6">
        <v>0</v>
      </c>
      <c r="AW192" s="6">
        <v>0</v>
      </c>
      <c r="AX192" s="6">
        <v>2</v>
      </c>
      <c r="AY192" s="6">
        <f>IF(Table3[[#This Row],[ShankDiameter]]=0.225,2,IF(Table3[[#This Row],[ShankDiameter]]=0.25,2,IF(Table3[[#This Row],[ShankDiameter]]=0.2875,2,0)))</f>
        <v>0</v>
      </c>
      <c r="AZ192" s="6">
        <v>0</v>
      </c>
      <c r="BA192" s="6">
        <v>0</v>
      </c>
      <c r="BB192" s="6">
        <v>0</v>
      </c>
      <c r="BC192" s="6">
        <v>0</v>
      </c>
      <c r="BD192" s="6">
        <v>0</v>
      </c>
      <c r="BE192" s="6">
        <v>0</v>
      </c>
      <c r="BF192" s="6">
        <v>0</v>
      </c>
      <c r="BG192" s="6">
        <v>0</v>
      </c>
      <c r="BH192" s="6">
        <v>0</v>
      </c>
      <c r="BI192" s="6">
        <f>IF(Table3[[#This Row],[Type]]="EM",IF((Table3[[#This Row],[Diameter]]/2)-Table3[[#This Row],[CornerRadius]]-0.012&gt;0,(Table3[[#This Row],[Diameter]]/2)-Table3[[#This Row],[CornerRadius]]-0.012,0),)</f>
        <v>0</v>
      </c>
      <c r="BK192" s="6" t="str">
        <f>IF(Table3[[#This Row],[ShoulderLength]]="","",IF(Table3[[#This Row],[ShoulderLength]]&lt;Table3[[#This Row],[LOC]],"FIX",""))</f>
        <v/>
      </c>
    </row>
    <row r="193" spans="1:63" x14ac:dyDescent="0.25">
      <c r="A193" s="7">
        <f>IF(Table3[[#This Row],[SoflexRule]]="",1,IF(Table3[[#This Row],[MinOHL]]="",1,IF(Table3[[#This Row],[Type]]="CT",1,IF(Table3[[#This Row],[I]]=1,0,1))))</f>
        <v>1</v>
      </c>
      <c r="B193" s="32" t="s">
        <v>421</v>
      </c>
      <c r="C193" s="32" t="s">
        <v>421</v>
      </c>
      <c r="E193" s="6">
        <v>192</v>
      </c>
      <c r="F193" s="8" t="s">
        <v>60</v>
      </c>
      <c r="H193" s="10" t="s">
        <v>421</v>
      </c>
      <c r="I193" s="11" t="s">
        <v>467</v>
      </c>
      <c r="J193" s="12" t="s">
        <v>468</v>
      </c>
      <c r="K193" s="11" t="str">
        <f>CONCATENATE(Table3[[#This Row],[Type]]," "&amp;TEXT(Table3[[#This Row],[Diameter]],".0000")&amp;""," "&amp;Table3[[#This Row],[NumFlutes]]&amp;"FL")</f>
        <v>CM .5000 4FL</v>
      </c>
      <c r="M193" s="13">
        <v>0.5</v>
      </c>
      <c r="N193" s="13">
        <v>0.5</v>
      </c>
      <c r="O193" s="6">
        <v>0.5</v>
      </c>
      <c r="P193" s="6">
        <v>0.27</v>
      </c>
      <c r="R193" s="14">
        <f>IF(Table3[[#This Row],[ShoulderLenEnd]]="",0,90-(DEGREES(ATAN((Q193-P193)/((N193-O193)/2)))))</f>
        <v>0</v>
      </c>
      <c r="S193" s="15">
        <v>0.32</v>
      </c>
      <c r="T193" s="6">
        <v>4</v>
      </c>
      <c r="U193" s="6">
        <v>3</v>
      </c>
      <c r="V193" s="6">
        <v>0.14430000000000001</v>
      </c>
      <c r="Z193" s="6">
        <v>120</v>
      </c>
      <c r="AA193" s="13">
        <f t="shared" si="2"/>
        <v>0.14433756729740649</v>
      </c>
      <c r="AE193" s="6" t="s">
        <v>44</v>
      </c>
      <c r="AF193" s="6" t="s">
        <v>62</v>
      </c>
      <c r="AI193" s="6">
        <v>0</v>
      </c>
      <c r="AJ193" s="6">
        <v>1</v>
      </c>
      <c r="AK193" s="6">
        <v>1</v>
      </c>
      <c r="AL193" s="6">
        <v>0</v>
      </c>
      <c r="AM193" s="6">
        <v>0</v>
      </c>
      <c r="AN193" s="6">
        <v>0</v>
      </c>
      <c r="AO193" s="6">
        <v>1</v>
      </c>
      <c r="AQ193" s="6">
        <v>0</v>
      </c>
      <c r="AR193" s="6">
        <v>0</v>
      </c>
      <c r="AS193" s="6">
        <v>0</v>
      </c>
      <c r="AT193" s="6">
        <v>0</v>
      </c>
      <c r="AU193" s="6">
        <f>IF(Table3[[#This Row],[ShankDiameter]]&gt;0.5,0,2)</f>
        <v>2</v>
      </c>
      <c r="AV193" s="6">
        <v>0</v>
      </c>
      <c r="AW193" s="6">
        <v>0</v>
      </c>
      <c r="AX193" s="6">
        <v>2</v>
      </c>
      <c r="AY193" s="6">
        <f>IF(Table3[[#This Row],[ShankDiameter]]=0.225,2,IF(Table3[[#This Row],[ShankDiameter]]=0.25,2,IF(Table3[[#This Row],[ShankDiameter]]=0.2875,2,0)))</f>
        <v>0</v>
      </c>
      <c r="AZ193" s="6">
        <v>0</v>
      </c>
      <c r="BA193" s="6">
        <v>0</v>
      </c>
      <c r="BB193" s="6">
        <v>0</v>
      </c>
      <c r="BC193" s="6">
        <v>0</v>
      </c>
      <c r="BD193" s="6">
        <v>0</v>
      </c>
      <c r="BE193" s="6">
        <v>0</v>
      </c>
      <c r="BF193" s="6">
        <v>0</v>
      </c>
      <c r="BG193" s="6">
        <v>0</v>
      </c>
      <c r="BH193" s="6">
        <v>0</v>
      </c>
      <c r="BI193" s="6">
        <f>IF(Table3[[#This Row],[Type]]="EM",IF((Table3[[#This Row],[Diameter]]/2)-Table3[[#This Row],[CornerRadius]]-0.012&gt;0,(Table3[[#This Row],[Diameter]]/2)-Table3[[#This Row],[CornerRadius]]-0.012,0),)</f>
        <v>0</v>
      </c>
      <c r="BK193" s="6" t="str">
        <f>IF(Table3[[#This Row],[ShoulderLength]]="","",IF(Table3[[#This Row],[ShoulderLength]]&lt;Table3[[#This Row],[LOC]],"FIX",""))</f>
        <v/>
      </c>
    </row>
    <row r="194" spans="1:63" x14ac:dyDescent="0.25">
      <c r="A194" s="7">
        <f>IF(Table3[[#This Row],[SoflexRule]]="",1,IF(Table3[[#This Row],[MinOHL]]="",1,IF(Table3[[#This Row],[Type]]="CT",1,IF(Table3[[#This Row],[I]]=1,0,1))))</f>
        <v>1</v>
      </c>
      <c r="B194" s="32" t="s">
        <v>421</v>
      </c>
      <c r="C194" s="32" t="s">
        <v>421</v>
      </c>
      <c r="E194" s="6">
        <v>193</v>
      </c>
      <c r="F194" s="8" t="s">
        <v>60</v>
      </c>
      <c r="H194" s="10" t="s">
        <v>421</v>
      </c>
      <c r="I194" s="11" t="s">
        <v>469</v>
      </c>
      <c r="J194" s="12" t="s">
        <v>470</v>
      </c>
      <c r="K194" s="11" t="str">
        <f>CONCATENATE(Table3[[#This Row],[Type]]," "&amp;TEXT(Table3[[#This Row],[Diameter]],".0000")&amp;""," "&amp;Table3[[#This Row],[NumFlutes]]&amp;"FL")</f>
        <v>CM .5000 4FL</v>
      </c>
      <c r="M194" s="13">
        <v>0.5</v>
      </c>
      <c r="N194" s="13">
        <v>0.5</v>
      </c>
      <c r="O194" s="6">
        <v>0.5</v>
      </c>
      <c r="P194" s="6">
        <v>0.51</v>
      </c>
      <c r="R194" s="14">
        <f>IF(Table3[[#This Row],[ShoulderLenEnd]]="",0,90-(DEGREES(ATAN((Q194-P194)/((N194-O194)/2)))))</f>
        <v>0</v>
      </c>
      <c r="S194" s="15">
        <v>0.56000000000000005</v>
      </c>
      <c r="T194" s="6">
        <v>4</v>
      </c>
      <c r="U194" s="6">
        <v>3</v>
      </c>
      <c r="V194" s="6">
        <v>0.25</v>
      </c>
      <c r="Z194" s="6">
        <v>90</v>
      </c>
      <c r="AA194" s="13">
        <f t="shared" ref="AA194:AA257" si="3">IF(Z194 &lt; 1, "", (M194/2)/TAN(RADIANS(Z194/2)))</f>
        <v>0.25</v>
      </c>
      <c r="AE194" s="6" t="s">
        <v>44</v>
      </c>
      <c r="AF194" s="6" t="s">
        <v>432</v>
      </c>
      <c r="AG194" s="6" t="s">
        <v>132</v>
      </c>
      <c r="AI194" s="6">
        <v>0</v>
      </c>
      <c r="AJ194" s="6">
        <v>1</v>
      </c>
      <c r="AK194" s="6">
        <v>1</v>
      </c>
      <c r="AL194" s="6">
        <v>0</v>
      </c>
      <c r="AM194" s="6">
        <v>0</v>
      </c>
      <c r="AN194" s="6">
        <v>0</v>
      </c>
      <c r="AO194" s="6">
        <v>1</v>
      </c>
      <c r="AQ194" s="6">
        <v>0</v>
      </c>
      <c r="AR194" s="6">
        <v>0</v>
      </c>
      <c r="AS194" s="6">
        <v>0</v>
      </c>
      <c r="AT194" s="6">
        <v>0</v>
      </c>
      <c r="AU194" s="6">
        <f>IF(Table3[[#This Row],[ShankDiameter]]&gt;0.5,0,2)</f>
        <v>2</v>
      </c>
      <c r="AV194" s="6">
        <v>0</v>
      </c>
      <c r="AW194" s="6">
        <v>0</v>
      </c>
      <c r="AX194" s="6">
        <v>2</v>
      </c>
      <c r="AY194" s="6">
        <f>IF(Table3[[#This Row],[ShankDiameter]]=0.225,2,IF(Table3[[#This Row],[ShankDiameter]]=0.25,2,IF(Table3[[#This Row],[ShankDiameter]]=0.2875,2,0)))</f>
        <v>0</v>
      </c>
      <c r="AZ194" s="6">
        <v>0</v>
      </c>
      <c r="BA194" s="6">
        <v>0</v>
      </c>
      <c r="BB194" s="6">
        <v>0</v>
      </c>
      <c r="BC194" s="6">
        <v>0</v>
      </c>
      <c r="BD194" s="6">
        <v>0</v>
      </c>
      <c r="BE194" s="6">
        <v>0</v>
      </c>
      <c r="BF194" s="6">
        <v>0</v>
      </c>
      <c r="BG194" s="6">
        <v>0</v>
      </c>
      <c r="BH194" s="6">
        <v>0</v>
      </c>
      <c r="BI194" s="6">
        <f>IF(Table3[[#This Row],[Type]]="EM",IF((Table3[[#This Row],[Diameter]]/2)-Table3[[#This Row],[CornerRadius]]-0.012&gt;0,(Table3[[#This Row],[Diameter]]/2)-Table3[[#This Row],[CornerRadius]]-0.012,0),)</f>
        <v>0</v>
      </c>
      <c r="BK194" s="6" t="str">
        <f>IF(Table3[[#This Row],[ShoulderLength]]="","",IF(Table3[[#This Row],[ShoulderLength]]&lt;Table3[[#This Row],[LOC]],"FIX",""))</f>
        <v/>
      </c>
    </row>
    <row r="195" spans="1:63" x14ac:dyDescent="0.25">
      <c r="A195" s="7">
        <f>IF(Table3[[#This Row],[SoflexRule]]="",1,IF(Table3[[#This Row],[MinOHL]]="",1,IF(Table3[[#This Row],[Type]]="CT",1,IF(Table3[[#This Row],[I]]=1,0,1))))</f>
        <v>1</v>
      </c>
      <c r="B195" s="32" t="s">
        <v>421</v>
      </c>
      <c r="C195" s="32" t="s">
        <v>421</v>
      </c>
      <c r="D195" s="31"/>
      <c r="E195" s="6">
        <v>194</v>
      </c>
      <c r="F195" s="22"/>
      <c r="G195" s="23"/>
      <c r="H195" s="10" t="s">
        <v>421</v>
      </c>
      <c r="I195" s="11" t="s">
        <v>472</v>
      </c>
      <c r="J195" s="12" t="s">
        <v>473</v>
      </c>
      <c r="K195" s="11" t="str">
        <f>CONCATENATE(Table3[[#This Row],[Type]]," "&amp;TEXT(Table3[[#This Row],[Diameter]],".0000")&amp;""," "&amp;Table3[[#This Row],[NumFlutes]]&amp;"FL")</f>
        <v>CM .7500 FL</v>
      </c>
      <c r="M195" s="13">
        <v>0.75</v>
      </c>
      <c r="R195" s="14">
        <f>IF(Table3[[#This Row],[ShoulderLenEnd]]="",0,90-(DEGREES(ATAN((Q195-P195)/((N195-O195)/2)))))</f>
        <v>0</v>
      </c>
      <c r="W195" s="6">
        <v>0</v>
      </c>
      <c r="AA195" s="13" t="str">
        <f t="shared" si="3"/>
        <v/>
      </c>
      <c r="AE195" s="6" t="s">
        <v>118</v>
      </c>
      <c r="AI195" s="6">
        <v>0</v>
      </c>
      <c r="AJ195" s="6">
        <v>0</v>
      </c>
      <c r="AK195" s="6">
        <v>0</v>
      </c>
      <c r="AL195" s="6">
        <v>0</v>
      </c>
      <c r="AM195" s="6">
        <v>0</v>
      </c>
      <c r="AN195" s="6">
        <v>0</v>
      </c>
      <c r="AO195" s="6">
        <v>0</v>
      </c>
      <c r="AQ195" s="6">
        <v>0</v>
      </c>
      <c r="AR195" s="6">
        <v>0</v>
      </c>
      <c r="AS195" s="6">
        <v>0</v>
      </c>
      <c r="AT195" s="6">
        <v>0</v>
      </c>
      <c r="AU195" s="6">
        <f>IF(Table3[[#This Row],[ShankDiameter]]&gt;0.5,0,2)</f>
        <v>2</v>
      </c>
      <c r="AV195" s="6">
        <v>0</v>
      </c>
      <c r="AW195" s="6">
        <v>0</v>
      </c>
      <c r="AX195" s="6">
        <v>2</v>
      </c>
      <c r="AY195" s="6">
        <f>IF(Table3[[#This Row],[ShankDiameter]]=0.225,2,IF(Table3[[#This Row],[ShankDiameter]]=0.25,2,IF(Table3[[#This Row],[ShankDiameter]]=0.2875,2,0)))</f>
        <v>0</v>
      </c>
      <c r="AZ195" s="6">
        <v>0</v>
      </c>
      <c r="BA195" s="6">
        <v>0</v>
      </c>
      <c r="BB195" s="6">
        <v>0</v>
      </c>
      <c r="BC195" s="6">
        <v>0</v>
      </c>
      <c r="BD195" s="6">
        <v>0</v>
      </c>
      <c r="BE195" s="6">
        <v>0</v>
      </c>
      <c r="BF195" s="6">
        <v>0</v>
      </c>
      <c r="BG195" s="6">
        <v>0</v>
      </c>
      <c r="BH195" s="6">
        <v>0</v>
      </c>
      <c r="BI195" s="6">
        <f>IF(Table3[[#This Row],[Type]]="EM",IF((Table3[[#This Row],[Diameter]]/2)-Table3[[#This Row],[CornerRadius]]-0.012&gt;0,(Table3[[#This Row],[Diameter]]/2)-Table3[[#This Row],[CornerRadius]]-0.012,0),)</f>
        <v>0</v>
      </c>
      <c r="BK195" s="6" t="str">
        <f>IF(Table3[[#This Row],[ShoulderLength]]="","",IF(Table3[[#This Row],[ShoulderLength]]&lt;Table3[[#This Row],[LOC]],"FIX",""))</f>
        <v/>
      </c>
    </row>
    <row r="196" spans="1:63" x14ac:dyDescent="0.25">
      <c r="A196" s="7">
        <f>IF(Table3[[#This Row],[SoflexRule]]="",1,IF(Table3[[#This Row],[MinOHL]]="",1,IF(Table3[[#This Row],[Type]]="CT",1,IF(Table3[[#This Row],[I]]=1,0,1))))</f>
        <v>1</v>
      </c>
      <c r="E196" s="6">
        <v>195</v>
      </c>
      <c r="F196" s="27"/>
      <c r="G196" s="28"/>
      <c r="H196" s="10" t="s">
        <v>474</v>
      </c>
      <c r="I196" s="11" t="s">
        <v>475</v>
      </c>
      <c r="J196" s="12">
        <v>45308</v>
      </c>
      <c r="K196" s="11" t="str">
        <f>CONCATENATE(Table3[[#This Row],[Type]]," "&amp;TEXT(Table3[[#This Row],[Diameter]],".0000")&amp;""," "&amp;Table3[[#This Row],[NumFlutes]]&amp;"FL")</f>
        <v>CR .0200 2FL</v>
      </c>
      <c r="M196" s="13">
        <v>0.02</v>
      </c>
      <c r="N196" s="13">
        <v>0.125</v>
      </c>
      <c r="R196" s="14">
        <f>IF(Table3[[#This Row],[ShoulderLenEnd]]="",0,90-(DEGREES(ATAN((Q196-P196)/((N196-O196)/2)))))</f>
        <v>0</v>
      </c>
      <c r="T196" s="6">
        <v>2</v>
      </c>
      <c r="U196" s="6">
        <v>1.5</v>
      </c>
      <c r="V196" s="6">
        <v>8.0000000000000002E-3</v>
      </c>
      <c r="W196" s="6">
        <v>8.0000000000000002E-3</v>
      </c>
      <c r="AA196" s="13" t="str">
        <f t="shared" si="3"/>
        <v/>
      </c>
      <c r="AE196" s="6" t="s">
        <v>44</v>
      </c>
      <c r="AF196" s="6" t="s">
        <v>62</v>
      </c>
      <c r="AG196" s="6" t="s">
        <v>66</v>
      </c>
      <c r="AI196" s="6">
        <v>1</v>
      </c>
      <c r="AJ196" s="6">
        <v>1</v>
      </c>
      <c r="AK196" s="6">
        <v>0</v>
      </c>
      <c r="AL196" s="6">
        <v>0</v>
      </c>
      <c r="AM196" s="6">
        <v>1</v>
      </c>
      <c r="AN196" s="6">
        <v>1</v>
      </c>
      <c r="AO196" s="6">
        <v>1</v>
      </c>
      <c r="AQ196" s="6">
        <v>0</v>
      </c>
      <c r="AR196" s="6">
        <v>0</v>
      </c>
      <c r="AS196" s="6">
        <v>0</v>
      </c>
      <c r="AT196" s="6">
        <v>0</v>
      </c>
      <c r="AU196" s="6">
        <f>IF(Table3[[#This Row],[ShankDiameter]]&gt;0.5,0,2)</f>
        <v>2</v>
      </c>
      <c r="AV196" s="6">
        <v>0</v>
      </c>
      <c r="AW196" s="6">
        <v>0</v>
      </c>
      <c r="AX196" s="6">
        <v>2</v>
      </c>
      <c r="AY196" s="6">
        <f>IF(Table3[[#This Row],[ShankDiameter]]=0.225,2,IF(Table3[[#This Row],[ShankDiameter]]=0.25,2,IF(Table3[[#This Row],[ShankDiameter]]=0.2875,2,0)))</f>
        <v>0</v>
      </c>
      <c r="AZ196" s="6">
        <v>0</v>
      </c>
      <c r="BA196" s="6">
        <v>0</v>
      </c>
      <c r="BB196" s="6">
        <v>0</v>
      </c>
      <c r="BC196" s="6">
        <v>0</v>
      </c>
      <c r="BD196" s="6">
        <v>0</v>
      </c>
      <c r="BE196" s="6">
        <v>0</v>
      </c>
      <c r="BF196" s="6">
        <v>0</v>
      </c>
      <c r="BG196" s="6">
        <v>0</v>
      </c>
      <c r="BH196" s="6">
        <v>0</v>
      </c>
      <c r="BI196" s="6">
        <f>IF(Table3[[#This Row],[Type]]="EM",IF((Table3[[#This Row],[Diameter]]/2)-Table3[[#This Row],[CornerRadius]]-0.012&gt;0,(Table3[[#This Row],[Diameter]]/2)-Table3[[#This Row],[CornerRadius]]-0.012,0),)</f>
        <v>0</v>
      </c>
      <c r="BK196" s="6" t="str">
        <f>IF(Table3[[#This Row],[ShoulderLength]]="","",IF(Table3[[#This Row],[ShoulderLength]]&lt;Table3[[#This Row],[LOC]],"FIX",""))</f>
        <v/>
      </c>
    </row>
    <row r="197" spans="1:63" x14ac:dyDescent="0.25">
      <c r="A197" s="7">
        <f>IF(Table3[[#This Row],[SoflexRule]]="",1,IF(Table3[[#This Row],[MinOHL]]="",1,IF(Table3[[#This Row],[Type]]="CT",1,IF(Table3[[#This Row],[I]]=1,0,1))))</f>
        <v>1</v>
      </c>
      <c r="E197" s="6">
        <v>196</v>
      </c>
      <c r="F197" s="27"/>
      <c r="G197" s="28"/>
      <c r="H197" s="10" t="s">
        <v>474</v>
      </c>
      <c r="I197" s="11" t="s">
        <v>476</v>
      </c>
      <c r="J197" s="12" t="s">
        <v>477</v>
      </c>
      <c r="K197" s="11" t="str">
        <f>CONCATENATE(Table3[[#This Row],[Type]]," "&amp;TEXT(Table3[[#This Row],[Diameter]],".0000")&amp;""," "&amp;Table3[[#This Row],[NumFlutes]]&amp;"FL")</f>
        <v>CR .0460 2FL</v>
      </c>
      <c r="M197" s="13">
        <v>4.5999999999999999E-2</v>
      </c>
      <c r="N197" s="13">
        <v>0.125</v>
      </c>
      <c r="R197" s="14">
        <f>IF(Table3[[#This Row],[ShoulderLenEnd]]="",0,90-(DEGREES(ATAN((Q197-P197)/((N197-O197)/2)))))</f>
        <v>0</v>
      </c>
      <c r="T197" s="6">
        <v>2</v>
      </c>
      <c r="U197" s="6">
        <v>1.5</v>
      </c>
      <c r="W197" s="6">
        <v>5.0000000000000001E-3</v>
      </c>
      <c r="AA197" s="13" t="str">
        <f t="shared" si="3"/>
        <v/>
      </c>
      <c r="AE197" s="6" t="s">
        <v>44</v>
      </c>
      <c r="AF197" s="6" t="s">
        <v>73</v>
      </c>
      <c r="AG197" s="6" t="s">
        <v>66</v>
      </c>
      <c r="AI197" s="6">
        <v>0</v>
      </c>
      <c r="AJ197" s="6">
        <v>1</v>
      </c>
      <c r="AK197" s="6">
        <v>1</v>
      </c>
      <c r="AL197" s="6">
        <v>0</v>
      </c>
      <c r="AM197" s="6">
        <v>1</v>
      </c>
      <c r="AN197" s="6">
        <v>0</v>
      </c>
      <c r="AO197" s="6">
        <v>1</v>
      </c>
      <c r="AQ197" s="6">
        <v>0</v>
      </c>
      <c r="AR197" s="6">
        <v>0</v>
      </c>
      <c r="AS197" s="6">
        <v>0</v>
      </c>
      <c r="AT197" s="6">
        <v>0</v>
      </c>
      <c r="AU197" s="6">
        <f>IF(Table3[[#This Row],[ShankDiameter]]&gt;0.5,0,2)</f>
        <v>2</v>
      </c>
      <c r="AV197" s="6">
        <v>0</v>
      </c>
      <c r="AW197" s="6">
        <v>0</v>
      </c>
      <c r="AX197" s="6">
        <v>2</v>
      </c>
      <c r="AY197" s="6">
        <f>IF(Table3[[#This Row],[ShankDiameter]]=0.225,2,IF(Table3[[#This Row],[ShankDiameter]]=0.25,2,IF(Table3[[#This Row],[ShankDiameter]]=0.2875,2,0)))</f>
        <v>0</v>
      </c>
      <c r="AZ197" s="6">
        <v>0</v>
      </c>
      <c r="BA197" s="6">
        <v>0</v>
      </c>
      <c r="BB197" s="6">
        <v>0</v>
      </c>
      <c r="BC197" s="6">
        <v>0</v>
      </c>
      <c r="BD197" s="6">
        <v>0</v>
      </c>
      <c r="BE197" s="6">
        <v>0</v>
      </c>
      <c r="BF197" s="6">
        <v>0</v>
      </c>
      <c r="BG197" s="6">
        <v>0</v>
      </c>
      <c r="BH197" s="6">
        <v>0</v>
      </c>
      <c r="BI197" s="6">
        <f>IF(Table3[[#This Row],[Type]]="EM",IF((Table3[[#This Row],[Diameter]]/2)-Table3[[#This Row],[CornerRadius]]-0.012&gt;0,(Table3[[#This Row],[Diameter]]/2)-Table3[[#This Row],[CornerRadius]]-0.012,0),)</f>
        <v>0</v>
      </c>
      <c r="BK197" s="6" t="str">
        <f>IF(Table3[[#This Row],[ShoulderLength]]="","",IF(Table3[[#This Row],[ShoulderLength]]&lt;Table3[[#This Row],[LOC]],"FIX",""))</f>
        <v/>
      </c>
    </row>
    <row r="198" spans="1:63" x14ac:dyDescent="0.25">
      <c r="A198" s="7">
        <f>IF(Table3[[#This Row],[SoflexRule]]="",1,IF(Table3[[#This Row],[MinOHL]]="",1,IF(Table3[[#This Row],[Type]]="CT",1,IF(Table3[[#This Row],[I]]=1,0,1))))</f>
        <v>1</v>
      </c>
      <c r="E198" s="6">
        <v>197</v>
      </c>
      <c r="F198" s="27"/>
      <c r="G198" s="28"/>
      <c r="H198" s="10" t="s">
        <v>474</v>
      </c>
      <c r="I198" s="11" t="s">
        <v>478</v>
      </c>
      <c r="J198" s="12" t="s">
        <v>479</v>
      </c>
      <c r="K198" s="11" t="str">
        <f>CONCATENATE(Table3[[#This Row],[Type]]," "&amp;TEXT(Table3[[#This Row],[Diameter]],".0000")&amp;""," "&amp;Table3[[#This Row],[NumFlutes]]&amp;"FL")</f>
        <v>CR .0470 2FL</v>
      </c>
      <c r="M198" s="13">
        <v>4.7E-2</v>
      </c>
      <c r="N198" s="13">
        <v>0.125</v>
      </c>
      <c r="R198" s="14">
        <f>IF(Table3[[#This Row],[ShoulderLenEnd]]="",0,90-(DEGREES(ATAN((Q198-P198)/((N198-O198)/2)))))</f>
        <v>0</v>
      </c>
      <c r="T198" s="6">
        <v>2</v>
      </c>
      <c r="U198" s="6">
        <v>1.5</v>
      </c>
      <c r="W198" s="6">
        <v>5.0000000000000001E-3</v>
      </c>
      <c r="AA198" s="13" t="str">
        <f t="shared" si="3"/>
        <v/>
      </c>
      <c r="AE198" s="6" t="s">
        <v>44</v>
      </c>
      <c r="AF198" s="6" t="s">
        <v>369</v>
      </c>
      <c r="AG198" s="6" t="s">
        <v>66</v>
      </c>
      <c r="AI198" s="6">
        <v>0</v>
      </c>
      <c r="AJ198" s="6">
        <v>1</v>
      </c>
      <c r="AK198" s="6">
        <v>1</v>
      </c>
      <c r="AL198" s="6">
        <v>0</v>
      </c>
      <c r="AM198" s="6">
        <v>1</v>
      </c>
      <c r="AN198" s="6">
        <v>0</v>
      </c>
      <c r="AO198" s="6">
        <v>1</v>
      </c>
      <c r="AQ198" s="6">
        <v>0</v>
      </c>
      <c r="AR198" s="6">
        <v>0</v>
      </c>
      <c r="AS198" s="6">
        <v>0</v>
      </c>
      <c r="AT198" s="6">
        <v>0</v>
      </c>
      <c r="AU198" s="6">
        <f>IF(Table3[[#This Row],[ShankDiameter]]&gt;0.5,0,2)</f>
        <v>2</v>
      </c>
      <c r="AV198" s="6">
        <v>0</v>
      </c>
      <c r="AW198" s="6">
        <v>0</v>
      </c>
      <c r="AX198" s="6">
        <v>2</v>
      </c>
      <c r="AY198" s="6">
        <f>IF(Table3[[#This Row],[ShankDiameter]]=0.225,2,IF(Table3[[#This Row],[ShankDiameter]]=0.25,2,IF(Table3[[#This Row],[ShankDiameter]]=0.2875,2,0)))</f>
        <v>0</v>
      </c>
      <c r="AZ198" s="6">
        <v>0</v>
      </c>
      <c r="BA198" s="6">
        <v>0</v>
      </c>
      <c r="BB198" s="6">
        <v>0</v>
      </c>
      <c r="BC198" s="6">
        <v>0</v>
      </c>
      <c r="BD198" s="6">
        <v>0</v>
      </c>
      <c r="BE198" s="6">
        <v>0</v>
      </c>
      <c r="BF198" s="6">
        <v>0</v>
      </c>
      <c r="BG198" s="6">
        <v>0</v>
      </c>
      <c r="BH198" s="6">
        <v>0</v>
      </c>
      <c r="BI198" s="6">
        <f>IF(Table3[[#This Row],[Type]]="EM",IF((Table3[[#This Row],[Diameter]]/2)-Table3[[#This Row],[CornerRadius]]-0.012&gt;0,(Table3[[#This Row],[Diameter]]/2)-Table3[[#This Row],[CornerRadius]]-0.012,0),)</f>
        <v>0</v>
      </c>
      <c r="BK198" s="6" t="str">
        <f>IF(Table3[[#This Row],[ShoulderLength]]="","",IF(Table3[[#This Row],[ShoulderLength]]&lt;Table3[[#This Row],[LOC]],"FIX",""))</f>
        <v/>
      </c>
    </row>
    <row r="199" spans="1:63" x14ac:dyDescent="0.25">
      <c r="A199" s="7">
        <f>IF(Table3[[#This Row],[SoflexRule]]="",1,IF(Table3[[#This Row],[MinOHL]]="",1,IF(Table3[[#This Row],[Type]]="CT",1,IF(Table3[[#This Row],[I]]=1,0,1))))</f>
        <v>1</v>
      </c>
      <c r="E199" s="6">
        <v>198</v>
      </c>
      <c r="F199" s="27"/>
      <c r="G199" s="28"/>
      <c r="H199" s="10" t="s">
        <v>474</v>
      </c>
      <c r="I199" s="11" t="s">
        <v>480</v>
      </c>
      <c r="J199" s="12" t="s">
        <v>481</v>
      </c>
      <c r="K199" s="11" t="str">
        <f>CONCATENATE(Table3[[#This Row],[Type]]," "&amp;TEXT(Table3[[#This Row],[Diameter]],".0000")&amp;""," "&amp;Table3[[#This Row],[NumFlutes]]&amp;"FL")</f>
        <v>CR .0470 2FL</v>
      </c>
      <c r="M199" s="13">
        <v>4.7E-2</v>
      </c>
      <c r="N199" s="13">
        <v>0.125</v>
      </c>
      <c r="R199" s="14">
        <f>IF(Table3[[#This Row],[ShoulderLenEnd]]="",0,90-(DEGREES(ATAN((Q199-P199)/((N199-O199)/2)))))</f>
        <v>0</v>
      </c>
      <c r="T199" s="6">
        <v>2</v>
      </c>
      <c r="U199" s="6">
        <v>1.5</v>
      </c>
      <c r="W199" s="6">
        <v>0.02</v>
      </c>
      <c r="AA199" s="13" t="str">
        <f t="shared" si="3"/>
        <v/>
      </c>
      <c r="AE199" s="6" t="s">
        <v>44</v>
      </c>
      <c r="AF199" s="6" t="s">
        <v>369</v>
      </c>
      <c r="AG199" s="6" t="s">
        <v>66</v>
      </c>
      <c r="AI199" s="6">
        <v>0</v>
      </c>
      <c r="AJ199" s="6">
        <v>1</v>
      </c>
      <c r="AK199" s="6">
        <v>1</v>
      </c>
      <c r="AL199" s="6">
        <v>0</v>
      </c>
      <c r="AM199" s="6">
        <v>1</v>
      </c>
      <c r="AN199" s="6">
        <v>0</v>
      </c>
      <c r="AO199" s="6">
        <v>1</v>
      </c>
      <c r="AQ199" s="6">
        <v>0</v>
      </c>
      <c r="AR199" s="6">
        <v>0</v>
      </c>
      <c r="AS199" s="6">
        <v>0</v>
      </c>
      <c r="AT199" s="6">
        <v>0</v>
      </c>
      <c r="AU199" s="6">
        <f>IF(Table3[[#This Row],[ShankDiameter]]&gt;0.5,0,2)</f>
        <v>2</v>
      </c>
      <c r="AV199" s="6">
        <v>0</v>
      </c>
      <c r="AW199" s="6">
        <v>0</v>
      </c>
      <c r="AX199" s="6">
        <v>2</v>
      </c>
      <c r="AY199" s="6">
        <f>IF(Table3[[#This Row],[ShankDiameter]]=0.225,2,IF(Table3[[#This Row],[ShankDiameter]]=0.25,2,IF(Table3[[#This Row],[ShankDiameter]]=0.2875,2,0)))</f>
        <v>0</v>
      </c>
      <c r="AZ199" s="6">
        <v>0</v>
      </c>
      <c r="BA199" s="6">
        <v>0</v>
      </c>
      <c r="BB199" s="6">
        <v>0</v>
      </c>
      <c r="BC199" s="6">
        <v>0</v>
      </c>
      <c r="BD199" s="6">
        <v>0</v>
      </c>
      <c r="BE199" s="6">
        <v>0</v>
      </c>
      <c r="BF199" s="6">
        <v>0</v>
      </c>
      <c r="BG199" s="6">
        <v>0</v>
      </c>
      <c r="BH199" s="6">
        <v>0</v>
      </c>
      <c r="BI199" s="6">
        <f>IF(Table3[[#This Row],[Type]]="EM",IF((Table3[[#This Row],[Diameter]]/2)-Table3[[#This Row],[CornerRadius]]-0.012&gt;0,(Table3[[#This Row],[Diameter]]/2)-Table3[[#This Row],[CornerRadius]]-0.012,0),)</f>
        <v>0</v>
      </c>
      <c r="BK199" s="6" t="str">
        <f>IF(Table3[[#This Row],[ShoulderLength]]="","",IF(Table3[[#This Row],[ShoulderLength]]&lt;Table3[[#This Row],[LOC]],"FIX",""))</f>
        <v/>
      </c>
    </row>
    <row r="200" spans="1:63" x14ac:dyDescent="0.25">
      <c r="A200" s="7">
        <f>IF(Table3[[#This Row],[SoflexRule]]="",1,IF(Table3[[#This Row],[MinOHL]]="",1,IF(Table3[[#This Row],[Type]]="CT",1,IF(Table3[[#This Row],[I]]=1,0,1))))</f>
        <v>1</v>
      </c>
      <c r="B200" s="31"/>
      <c r="C200" s="31"/>
      <c r="D200" s="31"/>
      <c r="E200" s="6">
        <v>199</v>
      </c>
      <c r="F200" s="27"/>
      <c r="G200" s="28"/>
      <c r="H200" s="10" t="s">
        <v>474</v>
      </c>
      <c r="I200" s="11" t="s">
        <v>482</v>
      </c>
      <c r="J200" s="12">
        <v>46031</v>
      </c>
      <c r="K200" s="11" t="str">
        <f>CONCATENATE(Table3[[#This Row],[Type]]," "&amp;TEXT(Table3[[#This Row],[Diameter]],".0000")&amp;""," "&amp;Table3[[#This Row],[NumFlutes]]&amp;"FL")</f>
        <v>CR .0470 2FL</v>
      </c>
      <c r="M200" s="13">
        <v>4.7E-2</v>
      </c>
      <c r="N200" s="13">
        <v>0.125</v>
      </c>
      <c r="R200" s="14">
        <f>IF(Table3[[#This Row],[ShoulderLenEnd]]="",0,90-(DEGREES(ATAN((Q200-P200)/((N200-O200)/2)))))</f>
        <v>0</v>
      </c>
      <c r="T200" s="6">
        <v>2</v>
      </c>
      <c r="U200" s="6">
        <v>1.5</v>
      </c>
      <c r="V200" s="6">
        <v>3.1E-2</v>
      </c>
      <c r="W200" s="6">
        <v>3.1E-2</v>
      </c>
      <c r="AA200" s="13" t="str">
        <f t="shared" si="3"/>
        <v/>
      </c>
      <c r="AE200" s="6" t="s">
        <v>44</v>
      </c>
      <c r="AF200" s="6" t="s">
        <v>62</v>
      </c>
      <c r="AG200" s="6" t="s">
        <v>66</v>
      </c>
      <c r="AI200" s="6">
        <v>1</v>
      </c>
      <c r="AJ200" s="6">
        <v>1</v>
      </c>
      <c r="AK200" s="6">
        <v>0</v>
      </c>
      <c r="AL200" s="6">
        <v>0</v>
      </c>
      <c r="AM200" s="6">
        <v>1</v>
      </c>
      <c r="AN200" s="6">
        <v>1</v>
      </c>
      <c r="AO200" s="6">
        <v>1</v>
      </c>
      <c r="AQ200" s="6">
        <v>0</v>
      </c>
      <c r="AR200" s="6">
        <v>0</v>
      </c>
      <c r="AS200" s="6">
        <v>0</v>
      </c>
      <c r="AT200" s="6">
        <v>0</v>
      </c>
      <c r="AU200" s="6">
        <f>IF(Table3[[#This Row],[ShankDiameter]]&gt;0.5,0,2)</f>
        <v>2</v>
      </c>
      <c r="AV200" s="6">
        <v>0</v>
      </c>
      <c r="AW200" s="6">
        <v>0</v>
      </c>
      <c r="AX200" s="6">
        <v>2</v>
      </c>
      <c r="AY200" s="6">
        <f>IF(Table3[[#This Row],[ShankDiameter]]=0.225,2,IF(Table3[[#This Row],[ShankDiameter]]=0.25,2,IF(Table3[[#This Row],[ShankDiameter]]=0.2875,2,0)))</f>
        <v>0</v>
      </c>
      <c r="AZ200" s="6">
        <v>0</v>
      </c>
      <c r="BA200" s="6">
        <v>0</v>
      </c>
      <c r="BB200" s="6">
        <v>0</v>
      </c>
      <c r="BC200" s="6">
        <v>0</v>
      </c>
      <c r="BD200" s="6">
        <v>0</v>
      </c>
      <c r="BE200" s="6">
        <v>0</v>
      </c>
      <c r="BF200" s="6">
        <v>0</v>
      </c>
      <c r="BG200" s="6">
        <v>0</v>
      </c>
      <c r="BH200" s="6">
        <v>0</v>
      </c>
      <c r="BI200" s="6">
        <f>IF(Table3[[#This Row],[Type]]="EM",IF((Table3[[#This Row],[Diameter]]/2)-Table3[[#This Row],[CornerRadius]]-0.012&gt;0,(Table3[[#This Row],[Diameter]]/2)-Table3[[#This Row],[CornerRadius]]-0.012,0),)</f>
        <v>0</v>
      </c>
      <c r="BK200" s="6" t="str">
        <f>IF(Table3[[#This Row],[ShoulderLength]]="","",IF(Table3[[#This Row],[ShoulderLength]]&lt;Table3[[#This Row],[LOC]],"FIX",""))</f>
        <v/>
      </c>
    </row>
    <row r="201" spans="1:63" x14ac:dyDescent="0.25">
      <c r="A201" s="7">
        <f>IF(Table3[[#This Row],[SoflexRule]]="",1,IF(Table3[[#This Row],[MinOHL]]="",1,IF(Table3[[#This Row],[Type]]="CT",1,IF(Table3[[#This Row],[I]]=1,0,1))))</f>
        <v>1</v>
      </c>
      <c r="E201" s="6">
        <v>200</v>
      </c>
      <c r="F201" s="27"/>
      <c r="G201" s="28"/>
      <c r="H201" s="10" t="s">
        <v>474</v>
      </c>
      <c r="I201" s="11" t="s">
        <v>483</v>
      </c>
      <c r="J201" s="12" t="s">
        <v>484</v>
      </c>
      <c r="K201" s="11" t="str">
        <f>CONCATENATE(Table3[[#This Row],[Type]]," "&amp;TEXT(Table3[[#This Row],[Diameter]],".0000")&amp;""," "&amp;Table3[[#This Row],[NumFlutes]]&amp;"FL")</f>
        <v>CR .0400 2FL</v>
      </c>
      <c r="M201" s="13">
        <v>0.04</v>
      </c>
      <c r="N201" s="13">
        <v>0.187</v>
      </c>
      <c r="R201" s="14">
        <f>IF(Table3[[#This Row],[ShoulderLenEnd]]="",0,90-(DEGREES(ATAN((Q201-P201)/((N201-O201)/2)))))</f>
        <v>0</v>
      </c>
      <c r="T201" s="6">
        <v>2</v>
      </c>
      <c r="U201" s="6">
        <v>2.5</v>
      </c>
      <c r="V201" s="6">
        <v>6.25E-2</v>
      </c>
      <c r="W201" s="6">
        <v>6.3E-2</v>
      </c>
      <c r="AA201" s="13" t="str">
        <f t="shared" si="3"/>
        <v/>
      </c>
      <c r="AE201" s="6" t="s">
        <v>44</v>
      </c>
      <c r="AF201" s="6" t="s">
        <v>62</v>
      </c>
      <c r="AG201" s="6" t="s">
        <v>466</v>
      </c>
      <c r="AI201" s="6">
        <v>1</v>
      </c>
      <c r="AJ201" s="6">
        <v>1</v>
      </c>
      <c r="AK201" s="6">
        <v>1</v>
      </c>
      <c r="AL201" s="6">
        <v>1</v>
      </c>
      <c r="AM201" s="6">
        <v>1</v>
      </c>
      <c r="AN201" s="6">
        <v>0</v>
      </c>
      <c r="AO201" s="6">
        <v>1</v>
      </c>
      <c r="AQ201" s="6">
        <v>0</v>
      </c>
      <c r="AR201" s="6">
        <v>0</v>
      </c>
      <c r="AS201" s="6">
        <v>0</v>
      </c>
      <c r="AT201" s="6">
        <v>0</v>
      </c>
      <c r="AU201" s="6">
        <f>IF(Table3[[#This Row],[ShankDiameter]]&gt;0.5,0,2)</f>
        <v>2</v>
      </c>
      <c r="AV201" s="6">
        <v>0</v>
      </c>
      <c r="AW201" s="6">
        <v>0</v>
      </c>
      <c r="AX201" s="6">
        <v>2</v>
      </c>
      <c r="AY201" s="6">
        <f>IF(Table3[[#This Row],[ShankDiameter]]=0.225,2,IF(Table3[[#This Row],[ShankDiameter]]=0.25,2,IF(Table3[[#This Row],[ShankDiameter]]=0.2875,2,0)))</f>
        <v>0</v>
      </c>
      <c r="AZ201" s="6">
        <v>0</v>
      </c>
      <c r="BA201" s="6">
        <v>0</v>
      </c>
      <c r="BB201" s="6">
        <v>0</v>
      </c>
      <c r="BC201" s="6">
        <v>0</v>
      </c>
      <c r="BD201" s="6">
        <v>0</v>
      </c>
      <c r="BE201" s="6">
        <v>0</v>
      </c>
      <c r="BF201" s="6">
        <v>0</v>
      </c>
      <c r="BG201" s="6">
        <v>0</v>
      </c>
      <c r="BH201" s="6">
        <v>0</v>
      </c>
      <c r="BI201" s="6">
        <f>IF(Table3[[#This Row],[Type]]="EM",IF((Table3[[#This Row],[Diameter]]/2)-Table3[[#This Row],[CornerRadius]]-0.012&gt;0,(Table3[[#This Row],[Diameter]]/2)-Table3[[#This Row],[CornerRadius]]-0.012,0),)</f>
        <v>0</v>
      </c>
      <c r="BK201" s="6" t="str">
        <f>IF(Table3[[#This Row],[ShoulderLength]]="","",IF(Table3[[#This Row],[ShoulderLength]]&lt;Table3[[#This Row],[LOC]],"FIX",""))</f>
        <v/>
      </c>
    </row>
    <row r="202" spans="1:63" x14ac:dyDescent="0.25">
      <c r="A202" s="7">
        <f>IF(Table3[[#This Row],[SoflexRule]]="",1,IF(Table3[[#This Row],[MinOHL]]="",1,IF(Table3[[#This Row],[Type]]="CT",1,IF(Table3[[#This Row],[I]]=1,0,1))))</f>
        <v>1</v>
      </c>
      <c r="E202" s="6">
        <v>201</v>
      </c>
      <c r="F202" s="27"/>
      <c r="G202" s="28"/>
      <c r="H202" s="10" t="s">
        <v>474</v>
      </c>
      <c r="I202" s="11" t="s">
        <v>485</v>
      </c>
      <c r="J202" s="12">
        <v>46062</v>
      </c>
      <c r="K202" s="11" t="str">
        <f>CONCATENATE(Table3[[#This Row],[Type]]," "&amp;TEXT(Table3[[#This Row],[Diameter]],".0000")&amp;""," "&amp;Table3[[#This Row],[NumFlutes]]&amp;"FL")</f>
        <v>CR .0470 2FL</v>
      </c>
      <c r="M202" s="13">
        <v>4.7E-2</v>
      </c>
      <c r="N202" s="13">
        <v>0.1875</v>
      </c>
      <c r="R202" s="14">
        <f>IF(Table3[[#This Row],[ShoulderLenEnd]]="",0,90-(DEGREES(ATAN((Q202-P202)/((N202-O202)/2)))))</f>
        <v>0</v>
      </c>
      <c r="T202" s="6">
        <v>2</v>
      </c>
      <c r="U202" s="6">
        <v>2</v>
      </c>
      <c r="V202" s="6">
        <v>6.2E-2</v>
      </c>
      <c r="W202" s="6">
        <v>6.2E-2</v>
      </c>
      <c r="AA202" s="13" t="str">
        <f t="shared" si="3"/>
        <v/>
      </c>
      <c r="AE202" s="6" t="s">
        <v>44</v>
      </c>
      <c r="AF202" s="6" t="s">
        <v>62</v>
      </c>
      <c r="AG202" s="6" t="s">
        <v>66</v>
      </c>
      <c r="AI202" s="6">
        <v>1</v>
      </c>
      <c r="AJ202" s="6">
        <v>1</v>
      </c>
      <c r="AK202" s="6">
        <v>0</v>
      </c>
      <c r="AL202" s="6">
        <v>0</v>
      </c>
      <c r="AM202" s="6">
        <v>1</v>
      </c>
      <c r="AN202" s="6">
        <v>1</v>
      </c>
      <c r="AO202" s="6">
        <v>1</v>
      </c>
      <c r="AQ202" s="6">
        <v>0</v>
      </c>
      <c r="AR202" s="6">
        <v>0</v>
      </c>
      <c r="AS202" s="6">
        <v>0</v>
      </c>
      <c r="AT202" s="6">
        <v>0</v>
      </c>
      <c r="AU202" s="6">
        <f>IF(Table3[[#This Row],[ShankDiameter]]&gt;0.5,0,2)</f>
        <v>2</v>
      </c>
      <c r="AV202" s="6">
        <v>0</v>
      </c>
      <c r="AW202" s="6">
        <v>0</v>
      </c>
      <c r="AX202" s="6">
        <v>2</v>
      </c>
      <c r="AY202" s="6">
        <f>IF(Table3[[#This Row],[ShankDiameter]]=0.225,2,IF(Table3[[#This Row],[ShankDiameter]]=0.25,2,IF(Table3[[#This Row],[ShankDiameter]]=0.2875,2,0)))</f>
        <v>0</v>
      </c>
      <c r="AZ202" s="6">
        <v>0</v>
      </c>
      <c r="BA202" s="6">
        <v>0</v>
      </c>
      <c r="BB202" s="6">
        <v>0</v>
      </c>
      <c r="BC202" s="6">
        <v>0</v>
      </c>
      <c r="BD202" s="6">
        <v>0</v>
      </c>
      <c r="BE202" s="6">
        <v>0</v>
      </c>
      <c r="BF202" s="6">
        <v>0</v>
      </c>
      <c r="BG202" s="6">
        <v>0</v>
      </c>
      <c r="BH202" s="6">
        <v>0</v>
      </c>
      <c r="BI202" s="6">
        <f>IF(Table3[[#This Row],[Type]]="EM",IF((Table3[[#This Row],[Diameter]]/2)-Table3[[#This Row],[CornerRadius]]-0.012&gt;0,(Table3[[#This Row],[Diameter]]/2)-Table3[[#This Row],[CornerRadius]]-0.012,0),)</f>
        <v>0</v>
      </c>
      <c r="BK202" s="6" t="str">
        <f>IF(Table3[[#This Row],[ShoulderLength]]="","",IF(Table3[[#This Row],[ShoulderLength]]&lt;Table3[[#This Row],[LOC]],"FIX",""))</f>
        <v/>
      </c>
    </row>
    <row r="203" spans="1:63" x14ac:dyDescent="0.25">
      <c r="A203" s="7">
        <f>IF(Table3[[#This Row],[SoflexRule]]="",1,IF(Table3[[#This Row],[MinOHL]]="",1,IF(Table3[[#This Row],[Type]]="CT",1,IF(Table3[[#This Row],[I]]=1,0,1))))</f>
        <v>1</v>
      </c>
      <c r="B203" s="31"/>
      <c r="C203" s="31"/>
      <c r="D203" s="31"/>
      <c r="E203" s="6">
        <v>202</v>
      </c>
      <c r="F203" s="27"/>
      <c r="G203" s="28"/>
      <c r="H203" s="10" t="s">
        <v>474</v>
      </c>
      <c r="I203" s="11" t="s">
        <v>486</v>
      </c>
      <c r="J203" s="12" t="s">
        <v>487</v>
      </c>
      <c r="K203" s="11" t="str">
        <f>CONCATENATE(Table3[[#This Row],[Type]]," "&amp;TEXT(Table3[[#This Row],[Diameter]],".0000")&amp;""," "&amp;Table3[[#This Row],[NumFlutes]]&amp;"FL")</f>
        <v>CR .0450 2FL</v>
      </c>
      <c r="M203" s="13">
        <v>4.4999999999999998E-2</v>
      </c>
      <c r="N203" s="13">
        <v>0.25</v>
      </c>
      <c r="R203" s="14">
        <f>IF(Table3[[#This Row],[ShoulderLenEnd]]="",0,90-(DEGREES(ATAN((Q203-P203)/((N203-O203)/2)))))</f>
        <v>0</v>
      </c>
      <c r="T203" s="6">
        <v>2</v>
      </c>
      <c r="U203" s="6">
        <v>2</v>
      </c>
      <c r="W203" s="6">
        <v>9.2999999999999999E-2</v>
      </c>
      <c r="AA203" s="13" t="str">
        <f t="shared" si="3"/>
        <v/>
      </c>
      <c r="AE203" s="6" t="s">
        <v>44</v>
      </c>
      <c r="AF203" s="6" t="s">
        <v>73</v>
      </c>
      <c r="AG203" s="6" t="s">
        <v>66</v>
      </c>
      <c r="AI203" s="6">
        <v>0</v>
      </c>
      <c r="AJ203" s="6">
        <v>1</v>
      </c>
      <c r="AK203" s="6">
        <v>1</v>
      </c>
      <c r="AL203" s="6">
        <v>0</v>
      </c>
      <c r="AM203" s="6">
        <v>1</v>
      </c>
      <c r="AN203" s="6">
        <v>0</v>
      </c>
      <c r="AO203" s="6">
        <v>1</v>
      </c>
      <c r="AQ203" s="6">
        <v>0</v>
      </c>
      <c r="AR203" s="6">
        <v>0</v>
      </c>
      <c r="AS203" s="6">
        <v>0</v>
      </c>
      <c r="AT203" s="6">
        <v>0</v>
      </c>
      <c r="AU203" s="6">
        <f>IF(Table3[[#This Row],[ShankDiameter]]&gt;0.5,0,2)</f>
        <v>2</v>
      </c>
      <c r="AV203" s="6">
        <v>0</v>
      </c>
      <c r="AW203" s="6">
        <v>0</v>
      </c>
      <c r="AX203" s="6">
        <v>2</v>
      </c>
      <c r="AY203" s="6">
        <f>IF(Table3[[#This Row],[ShankDiameter]]=0.225,2,IF(Table3[[#This Row],[ShankDiameter]]=0.25,2,IF(Table3[[#This Row],[ShankDiameter]]=0.2875,2,0)))</f>
        <v>2</v>
      </c>
      <c r="AZ203" s="6">
        <v>0</v>
      </c>
      <c r="BA203" s="6">
        <v>0</v>
      </c>
      <c r="BB203" s="6">
        <v>0</v>
      </c>
      <c r="BC203" s="6">
        <v>0</v>
      </c>
      <c r="BD203" s="6">
        <v>0</v>
      </c>
      <c r="BE203" s="6">
        <v>0</v>
      </c>
      <c r="BF203" s="6">
        <v>0</v>
      </c>
      <c r="BG203" s="6">
        <v>0</v>
      </c>
      <c r="BH203" s="6">
        <v>0</v>
      </c>
      <c r="BI203" s="6">
        <f>IF(Table3[[#This Row],[Type]]="EM",IF((Table3[[#This Row],[Diameter]]/2)-Table3[[#This Row],[CornerRadius]]-0.012&gt;0,(Table3[[#This Row],[Diameter]]/2)-Table3[[#This Row],[CornerRadius]]-0.012,0),)</f>
        <v>0</v>
      </c>
      <c r="BK203" s="6" t="str">
        <f>IF(Table3[[#This Row],[ShoulderLength]]="","",IF(Table3[[#This Row],[ShoulderLength]]&lt;Table3[[#This Row],[LOC]],"FIX",""))</f>
        <v/>
      </c>
    </row>
    <row r="204" spans="1:63" x14ac:dyDescent="0.25">
      <c r="A204" s="7">
        <f>IF(Table3[[#This Row],[SoflexRule]]="",1,IF(Table3[[#This Row],[MinOHL]]="",1,IF(Table3[[#This Row],[Type]]="CT",1,IF(Table3[[#This Row],[I]]=1,0,1))))</f>
        <v>1</v>
      </c>
      <c r="E204" s="6">
        <v>203</v>
      </c>
      <c r="F204" s="27"/>
      <c r="G204" s="28"/>
      <c r="H204" s="10" t="s">
        <v>474</v>
      </c>
      <c r="I204" s="11" t="s">
        <v>488</v>
      </c>
      <c r="J204" s="12">
        <v>46125</v>
      </c>
      <c r="K204" s="11" t="str">
        <f>CONCATENATE(Table3[[#This Row],[Type]]," "&amp;TEXT(Table3[[#This Row],[Diameter]],".0000")&amp;""," "&amp;Table3[[#This Row],[NumFlutes]]&amp;"FL")</f>
        <v>CR .0600 2FL</v>
      </c>
      <c r="M204" s="13">
        <v>0.06</v>
      </c>
      <c r="N204" s="13">
        <v>0.3125</v>
      </c>
      <c r="R204" s="14">
        <f>IF(Table3[[#This Row],[ShoulderLenEnd]]="",0,90-(DEGREES(ATAN((Q204-P204)/((N204-O204)/2)))))</f>
        <v>0</v>
      </c>
      <c r="T204" s="6">
        <v>2</v>
      </c>
      <c r="U204" s="6">
        <v>2.5</v>
      </c>
      <c r="V204" s="6">
        <v>0.125</v>
      </c>
      <c r="W204" s="6">
        <v>0.125</v>
      </c>
      <c r="AA204" s="13" t="str">
        <f t="shared" si="3"/>
        <v/>
      </c>
      <c r="AE204" s="6" t="s">
        <v>44</v>
      </c>
      <c r="AF204" s="6" t="s">
        <v>62</v>
      </c>
      <c r="AG204" s="6" t="s">
        <v>66</v>
      </c>
      <c r="AI204" s="6">
        <v>1</v>
      </c>
      <c r="AJ204" s="6">
        <v>1</v>
      </c>
      <c r="AK204" s="6">
        <v>0</v>
      </c>
      <c r="AL204" s="6">
        <v>0</v>
      </c>
      <c r="AM204" s="6">
        <v>1</v>
      </c>
      <c r="AN204" s="6">
        <v>1</v>
      </c>
      <c r="AO204" s="6">
        <v>1</v>
      </c>
      <c r="AQ204" s="6">
        <v>0</v>
      </c>
      <c r="AR204" s="6">
        <v>0</v>
      </c>
      <c r="AS204" s="6">
        <v>0</v>
      </c>
      <c r="AT204" s="6">
        <v>0</v>
      </c>
      <c r="AU204" s="6">
        <f>IF(Table3[[#This Row],[ShankDiameter]]&gt;0.5,0,2)</f>
        <v>2</v>
      </c>
      <c r="AV204" s="6">
        <v>0</v>
      </c>
      <c r="AW204" s="6">
        <v>0</v>
      </c>
      <c r="AX204" s="6">
        <v>2</v>
      </c>
      <c r="AY204" s="6">
        <f>IF(Table3[[#This Row],[ShankDiameter]]=0.225,2,IF(Table3[[#This Row],[ShankDiameter]]=0.25,2,IF(Table3[[#This Row],[ShankDiameter]]=0.2875,2,0)))</f>
        <v>0</v>
      </c>
      <c r="AZ204" s="6">
        <v>0</v>
      </c>
      <c r="BA204" s="6">
        <v>0</v>
      </c>
      <c r="BB204" s="6">
        <v>0</v>
      </c>
      <c r="BC204" s="6">
        <v>0</v>
      </c>
      <c r="BD204" s="6">
        <v>0</v>
      </c>
      <c r="BE204" s="6">
        <v>0</v>
      </c>
      <c r="BF204" s="6">
        <v>0</v>
      </c>
      <c r="BG204" s="6">
        <v>0</v>
      </c>
      <c r="BH204" s="6">
        <v>0</v>
      </c>
      <c r="BI204" s="6">
        <f>IF(Table3[[#This Row],[Type]]="EM",IF((Table3[[#This Row],[Diameter]]/2)-Table3[[#This Row],[CornerRadius]]-0.012&gt;0,(Table3[[#This Row],[Diameter]]/2)-Table3[[#This Row],[CornerRadius]]-0.012,0),)</f>
        <v>0</v>
      </c>
      <c r="BK204" s="6" t="str">
        <f>IF(Table3[[#This Row],[ShoulderLength]]="","",IF(Table3[[#This Row],[ShoulderLength]]&lt;Table3[[#This Row],[LOC]],"FIX",""))</f>
        <v/>
      </c>
    </row>
    <row r="205" spans="1:63" x14ac:dyDescent="0.25">
      <c r="A205" s="7">
        <f>IF(Table3[[#This Row],[SoflexRule]]="",1,IF(Table3[[#This Row],[MinOHL]]="",1,IF(Table3[[#This Row],[Type]]="CT",1,IF(Table3[[#This Row],[I]]=1,0,1))))</f>
        <v>1</v>
      </c>
      <c r="B205" s="6" t="s">
        <v>2195</v>
      </c>
      <c r="D205" s="6" t="s">
        <v>2195</v>
      </c>
      <c r="E205" s="6">
        <v>204</v>
      </c>
      <c r="G205" s="9" t="s">
        <v>74</v>
      </c>
      <c r="H205" s="10" t="s">
        <v>489</v>
      </c>
      <c r="I205" s="11" t="s">
        <v>490</v>
      </c>
      <c r="J205" s="12" t="s">
        <v>491</v>
      </c>
      <c r="K205" s="11" t="str">
        <f>CONCATENATE(Table3[[#This Row],[Type]]," "&amp;TEXT(Table3[[#This Row],[Diameter]],".0000")&amp;""," "&amp;Table3[[#This Row],[NumFlutes]]&amp;"FL")</f>
        <v>CS .0400 1FL</v>
      </c>
      <c r="M205" s="13">
        <v>0.04</v>
      </c>
      <c r="N205" s="13">
        <v>0.125</v>
      </c>
      <c r="O205" s="6">
        <v>0.04</v>
      </c>
      <c r="P205" s="6">
        <v>0.15</v>
      </c>
      <c r="Q205" s="6">
        <v>0.187</v>
      </c>
      <c r="R205" s="14">
        <f>IF(Table3[[#This Row],[ShoulderLenEnd]]="",0,90-(DEGREES(ATAN((Q205-P205)/((N205-O205)/2)))))</f>
        <v>48.957553114127847</v>
      </c>
      <c r="S205" s="15">
        <v>0.2</v>
      </c>
      <c r="T205" s="6">
        <v>1</v>
      </c>
      <c r="U205" s="6">
        <v>1.5</v>
      </c>
      <c r="V205" s="6">
        <v>0.01</v>
      </c>
      <c r="Z205" s="6">
        <v>90</v>
      </c>
      <c r="AA205" s="13">
        <f t="shared" si="3"/>
        <v>2.0000000000000004E-2</v>
      </c>
      <c r="AE205" s="6" t="s">
        <v>44</v>
      </c>
      <c r="AF205" s="6" t="s">
        <v>62</v>
      </c>
      <c r="AI205" s="6">
        <v>1</v>
      </c>
      <c r="AJ205" s="6">
        <v>1</v>
      </c>
      <c r="AK205" s="6">
        <v>1</v>
      </c>
      <c r="AL205" s="6">
        <v>1</v>
      </c>
      <c r="AM205" s="6">
        <v>1</v>
      </c>
      <c r="AN205" s="6">
        <v>0</v>
      </c>
      <c r="AO205" s="6">
        <v>1</v>
      </c>
      <c r="AQ205" s="6">
        <v>0</v>
      </c>
      <c r="AR205" s="6">
        <v>0</v>
      </c>
      <c r="AS205" s="6">
        <v>0</v>
      </c>
      <c r="AT205" s="6">
        <v>0</v>
      </c>
      <c r="AU205" s="6">
        <f>IF(Table3[[#This Row],[ShankDiameter]]&gt;0.5,0,2)</f>
        <v>2</v>
      </c>
      <c r="AV205" s="6">
        <v>0</v>
      </c>
      <c r="AW205" s="6">
        <v>0</v>
      </c>
      <c r="AX205" s="6">
        <v>2</v>
      </c>
      <c r="AY205" s="6">
        <v>2</v>
      </c>
      <c r="AZ205" s="6">
        <v>0</v>
      </c>
      <c r="BA205" s="6">
        <v>0</v>
      </c>
      <c r="BB205" s="6">
        <v>0</v>
      </c>
      <c r="BC205" s="6">
        <v>0</v>
      </c>
      <c r="BD205" s="6">
        <v>0</v>
      </c>
      <c r="BE205" s="6">
        <v>0</v>
      </c>
      <c r="BF205" s="6">
        <v>0</v>
      </c>
      <c r="BG205" s="6">
        <v>0</v>
      </c>
      <c r="BH205" s="6">
        <v>0</v>
      </c>
      <c r="BI205" s="6">
        <f>IF(Table3[[#This Row],[Type]]="EM",IF((Table3[[#This Row],[Diameter]]/2)-Table3[[#This Row],[CornerRadius]]-0.012&gt;0,(Table3[[#This Row],[Diameter]]/2)-Table3[[#This Row],[CornerRadius]]-0.012,0),)</f>
        <v>0</v>
      </c>
      <c r="BK205" s="6" t="str">
        <f>IF(Table3[[#This Row],[ShoulderLength]]="","",IF(Table3[[#This Row],[ShoulderLength]]&lt;Table3[[#This Row],[LOC]],"FIX",""))</f>
        <v/>
      </c>
    </row>
    <row r="206" spans="1:63" x14ac:dyDescent="0.25">
      <c r="A206" s="7">
        <f>IF(Table3[[#This Row],[SoflexRule]]="",1,IF(Table3[[#This Row],[MinOHL]]="",1,IF(Table3[[#This Row],[Type]]="CT",1,IF(Table3[[#This Row],[I]]=1,0,1))))</f>
        <v>1</v>
      </c>
      <c r="B206" s="6" t="s">
        <v>2195</v>
      </c>
      <c r="D206" s="6" t="s">
        <v>2195</v>
      </c>
      <c r="E206" s="6">
        <v>205</v>
      </c>
      <c r="G206" s="9" t="s">
        <v>74</v>
      </c>
      <c r="H206" s="10" t="s">
        <v>489</v>
      </c>
      <c r="I206" s="11" t="s">
        <v>492</v>
      </c>
      <c r="J206" s="12" t="s">
        <v>493</v>
      </c>
      <c r="K206" s="11" t="str">
        <f>CONCATENATE(Table3[[#This Row],[Type]]," "&amp;TEXT(Table3[[#This Row],[Diameter]],".0000")&amp;""," "&amp;Table3[[#This Row],[NumFlutes]]&amp;"FL")</f>
        <v>CS .0625 1FL</v>
      </c>
      <c r="M206" s="13">
        <v>6.25E-2</v>
      </c>
      <c r="N206" s="13">
        <v>0.125</v>
      </c>
      <c r="O206" s="6">
        <v>6.0999999999999999E-2</v>
      </c>
      <c r="P206" s="6">
        <v>0.42</v>
      </c>
      <c r="Q206" s="6">
        <v>0.45</v>
      </c>
      <c r="R206" s="14">
        <f>IF(Table3[[#This Row],[ShoulderLenEnd]]="",0,90-(DEGREES(ATAN((Q206-P206)/((N206-O206)/2)))))</f>
        <v>46.847610265994568</v>
      </c>
      <c r="S206" s="15">
        <v>0.47499999999999998</v>
      </c>
      <c r="T206" s="6">
        <v>1</v>
      </c>
      <c r="U206" s="6">
        <v>1.5</v>
      </c>
      <c r="V206" s="6">
        <v>2.2499999999999999E-2</v>
      </c>
      <c r="Z206" s="6">
        <v>60</v>
      </c>
      <c r="AA206" s="13">
        <f t="shared" si="3"/>
        <v>5.4126587736527419E-2</v>
      </c>
      <c r="AE206" s="6" t="s">
        <v>44</v>
      </c>
      <c r="AF206" s="6" t="s">
        <v>62</v>
      </c>
      <c r="AI206" s="6">
        <v>1</v>
      </c>
      <c r="AJ206" s="6">
        <v>1</v>
      </c>
      <c r="AK206" s="6">
        <v>1</v>
      </c>
      <c r="AL206" s="6">
        <v>1</v>
      </c>
      <c r="AM206" s="6">
        <v>1</v>
      </c>
      <c r="AN206" s="6">
        <v>0</v>
      </c>
      <c r="AO206" s="6">
        <v>1</v>
      </c>
      <c r="AQ206" s="6">
        <v>0</v>
      </c>
      <c r="AR206" s="6">
        <v>0</v>
      </c>
      <c r="AS206" s="6">
        <v>0</v>
      </c>
      <c r="AT206" s="6">
        <v>0</v>
      </c>
      <c r="AU206" s="6">
        <f>IF(Table3[[#This Row],[ShankDiameter]]&gt;0.5,0,2)</f>
        <v>2</v>
      </c>
      <c r="AV206" s="6">
        <v>0</v>
      </c>
      <c r="AW206" s="6">
        <v>0</v>
      </c>
      <c r="AX206" s="6">
        <v>2</v>
      </c>
      <c r="AY206" s="6">
        <v>2</v>
      </c>
      <c r="AZ206" s="6">
        <v>0</v>
      </c>
      <c r="BA206" s="6">
        <v>0</v>
      </c>
      <c r="BB206" s="6">
        <v>0</v>
      </c>
      <c r="BC206" s="6">
        <v>0</v>
      </c>
      <c r="BD206" s="6">
        <v>0</v>
      </c>
      <c r="BE206" s="6">
        <v>0</v>
      </c>
      <c r="BF206" s="6">
        <v>0</v>
      </c>
      <c r="BG206" s="6">
        <v>0</v>
      </c>
      <c r="BH206" s="6">
        <v>0</v>
      </c>
      <c r="BI206" s="6">
        <f>IF(Table3[[#This Row],[Type]]="EM",IF((Table3[[#This Row],[Diameter]]/2)-Table3[[#This Row],[CornerRadius]]-0.012&gt;0,(Table3[[#This Row],[Diameter]]/2)-Table3[[#This Row],[CornerRadius]]-0.012,0),)</f>
        <v>0</v>
      </c>
      <c r="BK206" s="6" t="str">
        <f>IF(Table3[[#This Row],[ShoulderLength]]="","",IF(Table3[[#This Row],[ShoulderLength]]&lt;Table3[[#This Row],[LOC]],"FIX",""))</f>
        <v/>
      </c>
    </row>
    <row r="207" spans="1:63" x14ac:dyDescent="0.25">
      <c r="A207" s="7">
        <f>IF(Table3[[#This Row],[SoflexRule]]="",1,IF(Table3[[#This Row],[MinOHL]]="",1,IF(Table3[[#This Row],[Type]]="CT",1,IF(Table3[[#This Row],[I]]=1,0,1))))</f>
        <v>1</v>
      </c>
      <c r="B207" s="6" t="s">
        <v>2195</v>
      </c>
      <c r="D207" s="6" t="s">
        <v>2195</v>
      </c>
      <c r="E207" s="6">
        <v>206</v>
      </c>
      <c r="G207" s="9" t="s">
        <v>74</v>
      </c>
      <c r="H207" s="10" t="s">
        <v>489</v>
      </c>
      <c r="I207" s="11" t="s">
        <v>494</v>
      </c>
      <c r="J207" s="12">
        <v>60012501</v>
      </c>
      <c r="K207" s="11" t="str">
        <f>CONCATENATE(Table3[[#This Row],[Type]]," "&amp;TEXT(Table3[[#This Row],[Diameter]],".0000")&amp;""," "&amp;Table3[[#This Row],[NumFlutes]]&amp;"FL")</f>
        <v>CS .1250 1FL</v>
      </c>
      <c r="M207" s="13">
        <v>0.125</v>
      </c>
      <c r="N207" s="13">
        <v>0.125</v>
      </c>
      <c r="O207" s="6">
        <v>0.125</v>
      </c>
      <c r="P207" s="6">
        <v>0.4</v>
      </c>
      <c r="R207" s="14">
        <f>IF(Table3[[#This Row],[ShoulderLenEnd]]="",0,90-(DEGREES(ATAN((Q207-P207)/((N207-O207)/2)))))</f>
        <v>0</v>
      </c>
      <c r="S207" s="15">
        <v>0.42499999999999999</v>
      </c>
      <c r="T207" s="6">
        <v>1</v>
      </c>
      <c r="U207" s="6">
        <v>1.5</v>
      </c>
      <c r="V207" s="6">
        <v>0.10829999999999999</v>
      </c>
      <c r="Z207" s="6">
        <v>60</v>
      </c>
      <c r="AA207" s="13">
        <f t="shared" si="3"/>
        <v>0.10825317547305484</v>
      </c>
      <c r="AE207" s="6" t="s">
        <v>44</v>
      </c>
      <c r="AF207" s="6" t="s">
        <v>62</v>
      </c>
      <c r="AG207" s="6" t="s">
        <v>495</v>
      </c>
      <c r="AI207" s="6">
        <v>0</v>
      </c>
      <c r="AJ207" s="6">
        <v>1</v>
      </c>
      <c r="AK207" s="6">
        <v>1</v>
      </c>
      <c r="AL207" s="6">
        <v>0</v>
      </c>
      <c r="AM207" s="6">
        <v>0</v>
      </c>
      <c r="AN207" s="6">
        <v>0</v>
      </c>
      <c r="AO207" s="6">
        <v>1</v>
      </c>
      <c r="AQ207" s="6">
        <v>0</v>
      </c>
      <c r="AR207" s="6">
        <v>0</v>
      </c>
      <c r="AS207" s="6">
        <v>0</v>
      </c>
      <c r="AT207" s="6">
        <v>0</v>
      </c>
      <c r="AU207" s="6">
        <f>IF(Table3[[#This Row],[ShankDiameter]]&gt;0.5,0,2)</f>
        <v>2</v>
      </c>
      <c r="AV207" s="6">
        <v>0</v>
      </c>
      <c r="AW207" s="6">
        <v>0</v>
      </c>
      <c r="AX207" s="6">
        <v>2</v>
      </c>
      <c r="AY207" s="6">
        <f>IF(Table3[[#This Row],[ShankDiameter]]=0.225,2,IF(Table3[[#This Row],[ShankDiameter]]=0.25,2,IF(Table3[[#This Row],[ShankDiameter]]=0.2875,2,0)))</f>
        <v>0</v>
      </c>
      <c r="AZ207" s="6">
        <v>0</v>
      </c>
      <c r="BA207" s="6">
        <v>0</v>
      </c>
      <c r="BB207" s="6">
        <v>0</v>
      </c>
      <c r="BC207" s="6">
        <v>0</v>
      </c>
      <c r="BD207" s="6">
        <v>0</v>
      </c>
      <c r="BE207" s="6">
        <v>0</v>
      </c>
      <c r="BF207" s="6">
        <v>0</v>
      </c>
      <c r="BG207" s="6">
        <v>0</v>
      </c>
      <c r="BH207" s="6">
        <v>0</v>
      </c>
      <c r="BI207" s="6">
        <f>IF(Table3[[#This Row],[Type]]="EM",IF((Table3[[#This Row],[Diameter]]/2)-Table3[[#This Row],[CornerRadius]]-0.012&gt;0,(Table3[[#This Row],[Diameter]]/2)-Table3[[#This Row],[CornerRadius]]-0.012,0),)</f>
        <v>0</v>
      </c>
      <c r="BK207" s="6" t="str">
        <f>IF(Table3[[#This Row],[ShoulderLength]]="","",IF(Table3[[#This Row],[ShoulderLength]]&lt;Table3[[#This Row],[LOC]],"FIX",""))</f>
        <v/>
      </c>
    </row>
    <row r="208" spans="1:63" x14ac:dyDescent="0.25">
      <c r="A208" s="7">
        <f>IF(Table3[[#This Row],[SoflexRule]]="",1,IF(Table3[[#This Row],[MinOHL]]="",1,IF(Table3[[#This Row],[Type]]="CT",1,IF(Table3[[#This Row],[I]]=1,0,1))))</f>
        <v>1</v>
      </c>
      <c r="B208" s="6" t="s">
        <v>2195</v>
      </c>
      <c r="D208" s="6" t="s">
        <v>2195</v>
      </c>
      <c r="E208" s="6">
        <v>207</v>
      </c>
      <c r="G208" s="9" t="s">
        <v>74</v>
      </c>
      <c r="H208" s="10" t="s">
        <v>489</v>
      </c>
      <c r="I208" s="11" t="s">
        <v>496</v>
      </c>
      <c r="J208" s="12">
        <v>74001</v>
      </c>
      <c r="K208" s="11" t="str">
        <f>CONCATENATE(Table3[[#This Row],[Type]]," "&amp;TEXT(Table3[[#This Row],[Diameter]],".0000")&amp;""," "&amp;Table3[[#This Row],[NumFlutes]]&amp;"FL")</f>
        <v>CS .1250 1FL</v>
      </c>
      <c r="M208" s="13">
        <v>0.125</v>
      </c>
      <c r="N208" s="13">
        <v>0.125</v>
      </c>
      <c r="O208" s="6">
        <v>0.125</v>
      </c>
      <c r="P208" s="6">
        <v>0.27500000000000002</v>
      </c>
      <c r="R208" s="14">
        <f>IF(Table3[[#This Row],[ShoulderLenEnd]]="",0,90-(DEGREES(ATAN((Q208-P208)/((N208-O208)/2)))))</f>
        <v>0</v>
      </c>
      <c r="S208" s="15">
        <v>0.27500000000000002</v>
      </c>
      <c r="T208" s="6">
        <v>1</v>
      </c>
      <c r="U208" s="6">
        <v>1.5</v>
      </c>
      <c r="V208" s="6">
        <v>5.91E-2</v>
      </c>
      <c r="Z208" s="6">
        <v>60</v>
      </c>
      <c r="AA208" s="13">
        <f t="shared" si="3"/>
        <v>0.10825317547305484</v>
      </c>
      <c r="AE208" s="6" t="s">
        <v>44</v>
      </c>
      <c r="AF208" s="6" t="s">
        <v>62</v>
      </c>
      <c r="AG208" s="6" t="s">
        <v>79</v>
      </c>
      <c r="AI208" s="6">
        <v>1</v>
      </c>
      <c r="AJ208" s="6">
        <v>1</v>
      </c>
      <c r="AK208" s="6">
        <v>1</v>
      </c>
      <c r="AL208" s="6">
        <v>1</v>
      </c>
      <c r="AM208" s="6">
        <v>1</v>
      </c>
      <c r="AN208" s="6">
        <v>0</v>
      </c>
      <c r="AO208" s="6">
        <v>1</v>
      </c>
      <c r="AQ208" s="6">
        <v>0</v>
      </c>
      <c r="AR208" s="6">
        <v>0</v>
      </c>
      <c r="AS208" s="6">
        <v>0</v>
      </c>
      <c r="AT208" s="6">
        <v>0</v>
      </c>
      <c r="AU208" s="6">
        <f>IF(Table3[[#This Row],[ShankDiameter]]&gt;0.5,0,2)</f>
        <v>2</v>
      </c>
      <c r="AV208" s="6">
        <v>0</v>
      </c>
      <c r="AW208" s="6">
        <v>0</v>
      </c>
      <c r="AX208" s="6">
        <v>2</v>
      </c>
      <c r="AY208" s="6">
        <f>IF(Table3[[#This Row],[ShankDiameter]]=0.225,2,IF(Table3[[#This Row],[ShankDiameter]]=0.25,2,IF(Table3[[#This Row],[ShankDiameter]]=0.2875,2,0)))</f>
        <v>0</v>
      </c>
      <c r="AZ208" s="6">
        <v>0</v>
      </c>
      <c r="BA208" s="6">
        <v>0</v>
      </c>
      <c r="BB208" s="6">
        <v>0</v>
      </c>
      <c r="BC208" s="6">
        <v>0</v>
      </c>
      <c r="BD208" s="6">
        <v>0</v>
      </c>
      <c r="BE208" s="6">
        <v>0</v>
      </c>
      <c r="BF208" s="6">
        <v>0</v>
      </c>
      <c r="BG208" s="6">
        <v>0</v>
      </c>
      <c r="BH208" s="6">
        <v>0</v>
      </c>
      <c r="BI208" s="6">
        <f>IF(Table3[[#This Row],[Type]]="EM",IF((Table3[[#This Row],[Diameter]]/2)-Table3[[#This Row],[CornerRadius]]-0.012&gt;0,(Table3[[#This Row],[Diameter]]/2)-Table3[[#This Row],[CornerRadius]]-0.012,0),)</f>
        <v>0</v>
      </c>
      <c r="BK208" s="6" t="str">
        <f>IF(Table3[[#This Row],[ShoulderLength]]="","",IF(Table3[[#This Row],[ShoulderLength]]&lt;Table3[[#This Row],[LOC]],"FIX",""))</f>
        <v/>
      </c>
    </row>
    <row r="209" spans="1:63" x14ac:dyDescent="0.25">
      <c r="A209" s="7">
        <f>IF(Table3[[#This Row],[SoflexRule]]="",1,IF(Table3[[#This Row],[MinOHL]]="",1,IF(Table3[[#This Row],[Type]]="CT",1,IF(Table3[[#This Row],[I]]=1,0,1))))</f>
        <v>1</v>
      </c>
      <c r="B209" s="6" t="s">
        <v>2195</v>
      </c>
      <c r="D209" s="6" t="s">
        <v>2195</v>
      </c>
      <c r="E209" s="6">
        <v>208</v>
      </c>
      <c r="G209" s="9" t="s">
        <v>74</v>
      </c>
      <c r="H209" s="10" t="s">
        <v>489</v>
      </c>
      <c r="I209" s="11" t="s">
        <v>497</v>
      </c>
      <c r="J209" s="12">
        <v>74101</v>
      </c>
      <c r="K209" s="11" t="str">
        <f>CONCATENATE(Table3[[#This Row],[Type]]," "&amp;TEXT(Table3[[#This Row],[Diameter]],".0000")&amp;""," "&amp;Table3[[#This Row],[NumFlutes]]&amp;"FL")</f>
        <v>CS .1250 1FL</v>
      </c>
      <c r="M209" s="13">
        <v>0.125</v>
      </c>
      <c r="N209" s="13">
        <v>0.125</v>
      </c>
      <c r="O209" s="6">
        <v>0.125</v>
      </c>
      <c r="P209" s="6">
        <v>0.22500000000000001</v>
      </c>
      <c r="R209" s="14">
        <f>IF(Table3[[#This Row],[ShoulderLenEnd]]="",0,90-(DEGREES(ATAN((Q209-P209)/((N209-O209)/2)))))</f>
        <v>0</v>
      </c>
      <c r="S209" s="15">
        <v>0.22500000000000001</v>
      </c>
      <c r="T209" s="6">
        <v>1</v>
      </c>
      <c r="U209" s="6">
        <v>1.5</v>
      </c>
      <c r="V209" s="6">
        <v>6.25E-2</v>
      </c>
      <c r="Z209" s="6">
        <v>82</v>
      </c>
      <c r="AA209" s="13">
        <f t="shared" si="3"/>
        <v>7.1898025451313102E-2</v>
      </c>
      <c r="AE209" s="6" t="s">
        <v>44</v>
      </c>
      <c r="AF209" s="6" t="s">
        <v>62</v>
      </c>
      <c r="AG209" s="6" t="s">
        <v>79</v>
      </c>
      <c r="AI209" s="6">
        <v>1</v>
      </c>
      <c r="AJ209" s="6">
        <v>1</v>
      </c>
      <c r="AK209" s="6">
        <v>1</v>
      </c>
      <c r="AL209" s="6">
        <v>1</v>
      </c>
      <c r="AM209" s="6">
        <v>1</v>
      </c>
      <c r="AN209" s="6">
        <v>0</v>
      </c>
      <c r="AO209" s="6">
        <v>1</v>
      </c>
      <c r="AQ209" s="6">
        <v>0</v>
      </c>
      <c r="AR209" s="6">
        <v>0</v>
      </c>
      <c r="AS209" s="6">
        <v>0</v>
      </c>
      <c r="AT209" s="6">
        <v>0</v>
      </c>
      <c r="AU209" s="6">
        <f>IF(Table3[[#This Row],[ShankDiameter]]&gt;0.5,0,2)</f>
        <v>2</v>
      </c>
      <c r="AV209" s="6">
        <v>0</v>
      </c>
      <c r="AW209" s="6">
        <v>0</v>
      </c>
      <c r="AX209" s="6">
        <v>2</v>
      </c>
      <c r="AY209" s="6">
        <v>2</v>
      </c>
      <c r="AZ209" s="6">
        <v>0</v>
      </c>
      <c r="BA209" s="6">
        <v>0</v>
      </c>
      <c r="BB209" s="6">
        <v>0</v>
      </c>
      <c r="BC209" s="6">
        <v>0</v>
      </c>
      <c r="BD209" s="6">
        <v>0</v>
      </c>
      <c r="BE209" s="6">
        <v>0</v>
      </c>
      <c r="BF209" s="6">
        <v>0</v>
      </c>
      <c r="BG209" s="6">
        <v>0</v>
      </c>
      <c r="BH209" s="6">
        <v>0</v>
      </c>
      <c r="BI209" s="6">
        <f>IF(Table3[[#This Row],[Type]]="EM",IF((Table3[[#This Row],[Diameter]]/2)-Table3[[#This Row],[CornerRadius]]-0.012&gt;0,(Table3[[#This Row],[Diameter]]/2)-Table3[[#This Row],[CornerRadius]]-0.012,0),)</f>
        <v>0</v>
      </c>
      <c r="BK209" s="6" t="str">
        <f>IF(Table3[[#This Row],[ShoulderLength]]="","",IF(Table3[[#This Row],[ShoulderLength]]&lt;Table3[[#This Row],[LOC]],"FIX",""))</f>
        <v/>
      </c>
    </row>
    <row r="210" spans="1:63" x14ac:dyDescent="0.25">
      <c r="A210" s="7">
        <f>IF(Table3[[#This Row],[SoflexRule]]="",1,IF(Table3[[#This Row],[MinOHL]]="",1,IF(Table3[[#This Row],[Type]]="CT",1,IF(Table3[[#This Row],[I]]=1,0,1))))</f>
        <v>1</v>
      </c>
      <c r="B210" s="6" t="s">
        <v>2195</v>
      </c>
      <c r="D210" s="6" t="s">
        <v>2195</v>
      </c>
      <c r="E210" s="6">
        <v>209</v>
      </c>
      <c r="H210" s="10" t="s">
        <v>489</v>
      </c>
      <c r="I210" s="11" t="s">
        <v>498</v>
      </c>
      <c r="J210" s="12">
        <v>61012502</v>
      </c>
      <c r="K210" s="11" t="str">
        <f>CONCATENATE(Table3[[#This Row],[Type]]," "&amp;TEXT(Table3[[#This Row],[Diameter]],".0000")&amp;""," "&amp;Table3[[#This Row],[NumFlutes]]&amp;"FL")</f>
        <v>CS .1250 1FL</v>
      </c>
      <c r="M210" s="13">
        <v>0.125</v>
      </c>
      <c r="N210" s="13">
        <v>0.125</v>
      </c>
      <c r="R210" s="14">
        <f>IF(Table3[[#This Row],[ShoulderLenEnd]]="",0,90-(DEGREES(ATAN((Q210-P210)/((N210-O210)/2)))))</f>
        <v>0</v>
      </c>
      <c r="T210" s="6">
        <v>1</v>
      </c>
      <c r="U210" s="6">
        <v>1.5</v>
      </c>
      <c r="V210" s="6">
        <v>6.25E-2</v>
      </c>
      <c r="AA210" s="13" t="str">
        <f t="shared" si="3"/>
        <v/>
      </c>
      <c r="AE210" s="6" t="s">
        <v>49</v>
      </c>
      <c r="AF210" s="6" t="s">
        <v>62</v>
      </c>
      <c r="AI210" s="6">
        <v>1</v>
      </c>
      <c r="AJ210" s="6">
        <v>1</v>
      </c>
      <c r="AK210" s="6">
        <v>1</v>
      </c>
      <c r="AL210" s="6">
        <v>1</v>
      </c>
      <c r="AM210" s="6">
        <v>1</v>
      </c>
      <c r="AN210" s="6">
        <v>0</v>
      </c>
      <c r="AO210" s="6">
        <v>1</v>
      </c>
      <c r="AQ210" s="6">
        <v>0</v>
      </c>
      <c r="AR210" s="6">
        <v>0</v>
      </c>
      <c r="AS210" s="6">
        <v>0</v>
      </c>
      <c r="AT210" s="6">
        <v>0</v>
      </c>
      <c r="AU210" s="6">
        <f>IF(Table3[[#This Row],[ShankDiameter]]&gt;0.5,0,2)</f>
        <v>2</v>
      </c>
      <c r="AV210" s="6">
        <v>0</v>
      </c>
      <c r="AW210" s="6">
        <v>0</v>
      </c>
      <c r="AX210" s="6">
        <v>2</v>
      </c>
      <c r="AY210" s="6">
        <f>IF(Table3[[#This Row],[ShankDiameter]]=0.225,2,IF(Table3[[#This Row],[ShankDiameter]]=0.25,2,IF(Table3[[#This Row],[ShankDiameter]]=0.2875,2,0)))</f>
        <v>0</v>
      </c>
      <c r="AZ210" s="6">
        <v>0</v>
      </c>
      <c r="BA210" s="6">
        <v>0</v>
      </c>
      <c r="BB210" s="6">
        <v>0</v>
      </c>
      <c r="BC210" s="6">
        <v>0</v>
      </c>
      <c r="BD210" s="6">
        <v>0</v>
      </c>
      <c r="BE210" s="6">
        <v>0</v>
      </c>
      <c r="BF210" s="6">
        <v>0</v>
      </c>
      <c r="BG210" s="6">
        <v>0</v>
      </c>
      <c r="BH210" s="6">
        <v>0</v>
      </c>
      <c r="BI210" s="6">
        <f>IF(Table3[[#This Row],[Type]]="EM",IF((Table3[[#This Row],[Diameter]]/2)-Table3[[#This Row],[CornerRadius]]-0.012&gt;0,(Table3[[#This Row],[Diameter]]/2)-Table3[[#This Row],[CornerRadius]]-0.012,0),)</f>
        <v>0</v>
      </c>
      <c r="BK210" s="6" t="str">
        <f>IF(Table3[[#This Row],[ShoulderLength]]="","",IF(Table3[[#This Row],[ShoulderLength]]&lt;Table3[[#This Row],[LOC]],"FIX",""))</f>
        <v/>
      </c>
    </row>
    <row r="211" spans="1:63" x14ac:dyDescent="0.25">
      <c r="A211" s="7">
        <f>IF(Table3[[#This Row],[SoflexRule]]="",1,IF(Table3[[#This Row],[MinOHL]]="",1,IF(Table3[[#This Row],[Type]]="CT",1,IF(Table3[[#This Row],[I]]=1,0,1))))</f>
        <v>1</v>
      </c>
      <c r="B211" s="6" t="s">
        <v>2195</v>
      </c>
      <c r="D211" s="6" t="s">
        <v>2195</v>
      </c>
      <c r="E211" s="6">
        <v>210</v>
      </c>
      <c r="G211" s="9" t="s">
        <v>74</v>
      </c>
      <c r="H211" s="10" t="s">
        <v>489</v>
      </c>
      <c r="I211" s="11" t="s">
        <v>499</v>
      </c>
      <c r="J211" s="12">
        <v>61012506</v>
      </c>
      <c r="K211" s="11" t="str">
        <f>CONCATENATE(Table3[[#This Row],[Type]]," "&amp;TEXT(Table3[[#This Row],[Diameter]],".0000")&amp;""," "&amp;Table3[[#This Row],[NumFlutes]]&amp;"FL")</f>
        <v>CS .1250 1FL</v>
      </c>
      <c r="M211" s="13">
        <v>0.125</v>
      </c>
      <c r="N211" s="13">
        <v>0.125</v>
      </c>
      <c r="O211" s="6">
        <v>0.125</v>
      </c>
      <c r="P211" s="6">
        <v>0.4</v>
      </c>
      <c r="R211" s="14">
        <f>IF(Table3[[#This Row],[ShoulderLenEnd]]="",0,90-(DEGREES(ATAN((Q211-P211)/((N211-O211)/2)))))</f>
        <v>0</v>
      </c>
      <c r="S211" s="15">
        <v>0.4</v>
      </c>
      <c r="T211" s="6">
        <v>1</v>
      </c>
      <c r="U211" s="6">
        <v>1.5</v>
      </c>
      <c r="V211" s="6">
        <v>7.1900000000000006E-2</v>
      </c>
      <c r="Z211" s="6">
        <v>120</v>
      </c>
      <c r="AA211" s="13">
        <f t="shared" si="3"/>
        <v>3.6084391824351622E-2</v>
      </c>
      <c r="AE211" s="6" t="s">
        <v>49</v>
      </c>
      <c r="AF211" s="6" t="s">
        <v>62</v>
      </c>
      <c r="AI211" s="6">
        <v>1</v>
      </c>
      <c r="AJ211" s="6">
        <v>1</v>
      </c>
      <c r="AK211" s="6">
        <v>1</v>
      </c>
      <c r="AL211" s="6">
        <v>1</v>
      </c>
      <c r="AM211" s="6">
        <v>1</v>
      </c>
      <c r="AN211" s="6">
        <v>0</v>
      </c>
      <c r="AO211" s="6">
        <v>1</v>
      </c>
      <c r="AQ211" s="6">
        <v>0</v>
      </c>
      <c r="AR211" s="6">
        <v>0</v>
      </c>
      <c r="AS211" s="6">
        <v>0</v>
      </c>
      <c r="AT211" s="6">
        <v>0</v>
      </c>
      <c r="AU211" s="6">
        <f>IF(Table3[[#This Row],[ShankDiameter]]&gt;0.5,0,2)</f>
        <v>2</v>
      </c>
      <c r="AV211" s="6">
        <v>0</v>
      </c>
      <c r="AW211" s="6">
        <v>0</v>
      </c>
      <c r="AX211" s="6">
        <v>2</v>
      </c>
      <c r="AY211" s="6">
        <f>IF(Table3[[#This Row],[ShankDiameter]]=0.225,2,IF(Table3[[#This Row],[ShankDiameter]]=0.25,2,IF(Table3[[#This Row],[ShankDiameter]]=0.2875,2,0)))</f>
        <v>0</v>
      </c>
      <c r="AZ211" s="6">
        <v>0</v>
      </c>
      <c r="BA211" s="6">
        <v>0</v>
      </c>
      <c r="BB211" s="6">
        <v>0</v>
      </c>
      <c r="BC211" s="6">
        <v>0</v>
      </c>
      <c r="BD211" s="6">
        <v>0</v>
      </c>
      <c r="BE211" s="6">
        <v>0</v>
      </c>
      <c r="BF211" s="6">
        <v>0</v>
      </c>
      <c r="BG211" s="6">
        <v>0</v>
      </c>
      <c r="BH211" s="6">
        <v>0</v>
      </c>
      <c r="BI211" s="6">
        <f>IF(Table3[[#This Row],[Type]]="EM",IF((Table3[[#This Row],[Diameter]]/2)-Table3[[#This Row],[CornerRadius]]-0.012&gt;0,(Table3[[#This Row],[Diameter]]/2)-Table3[[#This Row],[CornerRadius]]-0.012,0),)</f>
        <v>0</v>
      </c>
      <c r="BK211" s="6" t="str">
        <f>IF(Table3[[#This Row],[ShoulderLength]]="","",IF(Table3[[#This Row],[ShoulderLength]]&lt;Table3[[#This Row],[LOC]],"FIX",""))</f>
        <v/>
      </c>
    </row>
    <row r="212" spans="1:63" x14ac:dyDescent="0.25">
      <c r="A212" s="7">
        <f>IF(Table3[[#This Row],[SoflexRule]]="",1,IF(Table3[[#This Row],[MinOHL]]="",1,IF(Table3[[#This Row],[Type]]="CT",1,IF(Table3[[#This Row],[I]]=1,0,1))))</f>
        <v>1</v>
      </c>
      <c r="B212" s="6" t="s">
        <v>2195</v>
      </c>
      <c r="D212" s="6" t="s">
        <v>2195</v>
      </c>
      <c r="E212" s="6">
        <v>211</v>
      </c>
      <c r="G212" s="9" t="s">
        <v>74</v>
      </c>
      <c r="H212" s="10" t="s">
        <v>489</v>
      </c>
      <c r="I212" s="11" t="s">
        <v>500</v>
      </c>
      <c r="J212" s="12" t="s">
        <v>501</v>
      </c>
      <c r="K212" s="11" t="str">
        <f>CONCATENATE(Table3[[#This Row],[Type]]," "&amp;TEXT(Table3[[#This Row],[Diameter]],".0000")&amp;""," "&amp;Table3[[#This Row],[NumFlutes]]&amp;"FL")</f>
        <v>CS .1250 1FL</v>
      </c>
      <c r="M212" s="13">
        <v>0.125</v>
      </c>
      <c r="N212" s="13">
        <v>0.125</v>
      </c>
      <c r="O212" s="6">
        <v>0.125</v>
      </c>
      <c r="P212" s="6">
        <v>0.25</v>
      </c>
      <c r="R212" s="14">
        <f>IF(Table3[[#This Row],[ShoulderLenEnd]]="",0,90-(DEGREES(ATAN((Q212-P212)/((N212-O212)/2)))))</f>
        <v>0</v>
      </c>
      <c r="S212" s="15">
        <v>0.25</v>
      </c>
      <c r="T212" s="6">
        <v>1</v>
      </c>
      <c r="U212" s="6">
        <v>2.9</v>
      </c>
      <c r="V212" s="6">
        <v>0.10829999999999999</v>
      </c>
      <c r="Z212" s="6">
        <v>90</v>
      </c>
      <c r="AA212" s="13">
        <f t="shared" si="3"/>
        <v>6.25E-2</v>
      </c>
      <c r="AE212" s="6" t="s">
        <v>44</v>
      </c>
      <c r="AF212" s="6" t="s">
        <v>62</v>
      </c>
      <c r="AI212" s="6">
        <v>1</v>
      </c>
      <c r="AJ212" s="6">
        <v>1</v>
      </c>
      <c r="AK212" s="6">
        <v>1</v>
      </c>
      <c r="AL212" s="6">
        <v>1</v>
      </c>
      <c r="AM212" s="6">
        <v>1</v>
      </c>
      <c r="AN212" s="6">
        <v>0</v>
      </c>
      <c r="AO212" s="6">
        <v>1</v>
      </c>
      <c r="AQ212" s="6">
        <v>0</v>
      </c>
      <c r="AR212" s="6">
        <v>0</v>
      </c>
      <c r="AS212" s="6">
        <v>0</v>
      </c>
      <c r="AT212" s="6">
        <v>0</v>
      </c>
      <c r="AU212" s="6">
        <f>IF(Table3[[#This Row],[ShankDiameter]]&gt;0.5,0,2)</f>
        <v>2</v>
      </c>
      <c r="AV212" s="6">
        <v>0</v>
      </c>
      <c r="AW212" s="6">
        <v>0</v>
      </c>
      <c r="AX212" s="6">
        <v>2</v>
      </c>
      <c r="AY212" s="6">
        <f>IF(Table3[[#This Row],[ShankDiameter]]=0.225,2,IF(Table3[[#This Row],[ShankDiameter]]=0.25,2,IF(Table3[[#This Row],[ShankDiameter]]=0.2875,2,0)))</f>
        <v>0</v>
      </c>
      <c r="AZ212" s="6">
        <v>0</v>
      </c>
      <c r="BA212" s="6">
        <v>0</v>
      </c>
      <c r="BB212" s="6">
        <v>0</v>
      </c>
      <c r="BC212" s="6">
        <v>0</v>
      </c>
      <c r="BD212" s="6">
        <v>0</v>
      </c>
      <c r="BE212" s="6">
        <v>0</v>
      </c>
      <c r="BF212" s="6">
        <v>0</v>
      </c>
      <c r="BG212" s="6">
        <v>0</v>
      </c>
      <c r="BH212" s="6">
        <v>0</v>
      </c>
      <c r="BI212" s="6">
        <f>IF(Table3[[#This Row],[Type]]="EM",IF((Table3[[#This Row],[Diameter]]/2)-Table3[[#This Row],[CornerRadius]]-0.012&gt;0,(Table3[[#This Row],[Diameter]]/2)-Table3[[#This Row],[CornerRadius]]-0.012,0),)</f>
        <v>0</v>
      </c>
      <c r="BK212" s="6" t="str">
        <f>IF(Table3[[#This Row],[ShoulderLength]]="","",IF(Table3[[#This Row],[ShoulderLength]]&lt;Table3[[#This Row],[LOC]],"FIX",""))</f>
        <v/>
      </c>
    </row>
    <row r="213" spans="1:63" x14ac:dyDescent="0.25">
      <c r="A213" s="7">
        <f>IF(Table3[[#This Row],[SoflexRule]]="",1,IF(Table3[[#This Row],[MinOHL]]="",1,IF(Table3[[#This Row],[Type]]="CT",1,IF(Table3[[#This Row],[I]]=1,0,1))))</f>
        <v>1</v>
      </c>
      <c r="B213" s="6" t="s">
        <v>2195</v>
      </c>
      <c r="D213" s="6" t="s">
        <v>2195</v>
      </c>
      <c r="E213" s="6">
        <v>212</v>
      </c>
      <c r="G213" s="9" t="s">
        <v>74</v>
      </c>
      <c r="H213" s="10" t="s">
        <v>489</v>
      </c>
      <c r="I213" s="11" t="s">
        <v>502</v>
      </c>
      <c r="J213" s="12" t="s">
        <v>503</v>
      </c>
      <c r="K213" s="11" t="str">
        <f>CONCATENATE(Table3[[#This Row],[Type]]," "&amp;TEXT(Table3[[#This Row],[Diameter]],".0000")&amp;""," "&amp;Table3[[#This Row],[NumFlutes]]&amp;"FL")</f>
        <v>CS .1250 1FL</v>
      </c>
      <c r="M213" s="13">
        <v>0.125</v>
      </c>
      <c r="N213" s="13">
        <v>0.125</v>
      </c>
      <c r="O213" s="6">
        <v>0.125</v>
      </c>
      <c r="P213" s="6">
        <v>0.45</v>
      </c>
      <c r="R213" s="14">
        <f>IF(Table3[[#This Row],[ShoulderLenEnd]]="",0,90-(DEGREES(ATAN((Q213-P213)/((N213-O213)/2)))))</f>
        <v>0</v>
      </c>
      <c r="S213" s="15">
        <v>0.45</v>
      </c>
      <c r="T213" s="6">
        <v>1</v>
      </c>
      <c r="U213" s="6">
        <v>1.5</v>
      </c>
      <c r="V213" s="6">
        <v>3.61E-2</v>
      </c>
      <c r="Z213" s="6">
        <v>30</v>
      </c>
      <c r="AA213" s="13">
        <f t="shared" si="3"/>
        <v>0.23325317547305485</v>
      </c>
      <c r="AE213" s="6" t="s">
        <v>44</v>
      </c>
      <c r="AF213" s="6" t="s">
        <v>62</v>
      </c>
      <c r="AI213" s="6">
        <v>1</v>
      </c>
      <c r="AJ213" s="6">
        <v>1</v>
      </c>
      <c r="AK213" s="6">
        <v>1</v>
      </c>
      <c r="AL213" s="6">
        <v>1</v>
      </c>
      <c r="AM213" s="6">
        <v>1</v>
      </c>
      <c r="AN213" s="6">
        <v>0</v>
      </c>
      <c r="AO213" s="6">
        <v>1</v>
      </c>
      <c r="AQ213" s="6">
        <v>0</v>
      </c>
      <c r="AR213" s="6">
        <v>0</v>
      </c>
      <c r="AS213" s="6">
        <v>0</v>
      </c>
      <c r="AT213" s="6">
        <v>0</v>
      </c>
      <c r="AU213" s="6">
        <f>IF(Table3[[#This Row],[ShankDiameter]]&gt;0.5,0,2)</f>
        <v>2</v>
      </c>
      <c r="AV213" s="6">
        <v>0</v>
      </c>
      <c r="AW213" s="6">
        <v>0</v>
      </c>
      <c r="AX213" s="6">
        <v>2</v>
      </c>
      <c r="AY213" s="6">
        <v>2</v>
      </c>
      <c r="AZ213" s="6">
        <v>0</v>
      </c>
      <c r="BA213" s="6">
        <v>0</v>
      </c>
      <c r="BB213" s="6">
        <v>0</v>
      </c>
      <c r="BC213" s="6">
        <v>0</v>
      </c>
      <c r="BD213" s="6">
        <v>0</v>
      </c>
      <c r="BE213" s="6">
        <v>0</v>
      </c>
      <c r="BF213" s="6">
        <v>0</v>
      </c>
      <c r="BG213" s="6">
        <v>0</v>
      </c>
      <c r="BH213" s="6">
        <v>0</v>
      </c>
      <c r="BI213" s="6">
        <f>IF(Table3[[#This Row],[Type]]="EM",IF((Table3[[#This Row],[Diameter]]/2)-Table3[[#This Row],[CornerRadius]]-0.012&gt;0,(Table3[[#This Row],[Diameter]]/2)-Table3[[#This Row],[CornerRadius]]-0.012,0),)</f>
        <v>0</v>
      </c>
      <c r="BK213" s="6" t="str">
        <f>IF(Table3[[#This Row],[ShoulderLength]]="","",IF(Table3[[#This Row],[ShoulderLength]]&lt;Table3[[#This Row],[LOC]],"FIX",""))</f>
        <v/>
      </c>
    </row>
    <row r="214" spans="1:63" x14ac:dyDescent="0.25">
      <c r="A214" s="7">
        <f>IF(Table3[[#This Row],[SoflexRule]]="",1,IF(Table3[[#This Row],[MinOHL]]="",1,IF(Table3[[#This Row],[Type]]="CT",1,IF(Table3[[#This Row],[I]]=1,0,1))))</f>
        <v>1</v>
      </c>
      <c r="B214" s="6" t="s">
        <v>2195</v>
      </c>
      <c r="D214" s="6" t="s">
        <v>2195</v>
      </c>
      <c r="E214" s="6">
        <v>213</v>
      </c>
      <c r="F214" s="8" t="s">
        <v>60</v>
      </c>
      <c r="G214" s="9" t="s">
        <v>74</v>
      </c>
      <c r="H214" s="10" t="s">
        <v>489</v>
      </c>
      <c r="I214" s="11" t="s">
        <v>504</v>
      </c>
      <c r="J214" s="12">
        <v>74201</v>
      </c>
      <c r="K214" s="11" t="str">
        <f>CONCATENATE(Table3[[#This Row],[Type]]," "&amp;TEXT(Table3[[#This Row],[Diameter]],".0000")&amp;""," "&amp;Table3[[#This Row],[NumFlutes]]&amp;"FL")</f>
        <v>CS .1250 2FL</v>
      </c>
      <c r="M214" s="13">
        <v>0.125</v>
      </c>
      <c r="N214" s="13">
        <v>0.125</v>
      </c>
      <c r="O214" s="6">
        <v>0.125</v>
      </c>
      <c r="P214" s="6">
        <v>0.23</v>
      </c>
      <c r="R214" s="14">
        <f>IF(Table3[[#This Row],[ShoulderLenEnd]]="",0,90-(DEGREES(ATAN((Q214-P214)/((N214-O214)/2)))))</f>
        <v>0</v>
      </c>
      <c r="S214" s="15">
        <v>0.26</v>
      </c>
      <c r="T214" s="6">
        <v>2</v>
      </c>
      <c r="U214" s="6">
        <v>1.5</v>
      </c>
      <c r="V214" s="6">
        <v>2.7099999999999999E-2</v>
      </c>
      <c r="Z214" s="6">
        <v>90</v>
      </c>
      <c r="AA214" s="13">
        <f t="shared" si="3"/>
        <v>6.25E-2</v>
      </c>
      <c r="AE214" s="6" t="s">
        <v>44</v>
      </c>
      <c r="AF214" s="6" t="s">
        <v>62</v>
      </c>
      <c r="AG214" s="6" t="s">
        <v>79</v>
      </c>
      <c r="AI214" s="6">
        <v>1</v>
      </c>
      <c r="AJ214" s="6">
        <v>1</v>
      </c>
      <c r="AK214" s="6">
        <v>1</v>
      </c>
      <c r="AL214" s="6">
        <v>1</v>
      </c>
      <c r="AM214" s="6">
        <v>1</v>
      </c>
      <c r="AN214" s="6">
        <v>1</v>
      </c>
      <c r="AO214" s="6">
        <v>1</v>
      </c>
      <c r="AQ214" s="6">
        <v>0</v>
      </c>
      <c r="AR214" s="6">
        <v>0</v>
      </c>
      <c r="AS214" s="6">
        <v>0</v>
      </c>
      <c r="AT214" s="6">
        <v>0</v>
      </c>
      <c r="AU214" s="6">
        <f>IF(Table3[[#This Row],[ShankDiameter]]&gt;0.5,0,2)</f>
        <v>2</v>
      </c>
      <c r="AV214" s="6">
        <v>0</v>
      </c>
      <c r="AW214" s="6">
        <v>0</v>
      </c>
      <c r="AX214" s="6">
        <v>2</v>
      </c>
      <c r="AY214" s="6">
        <v>2</v>
      </c>
      <c r="AZ214" s="6">
        <v>0</v>
      </c>
      <c r="BA214" s="6">
        <v>0</v>
      </c>
      <c r="BB214" s="6">
        <v>0</v>
      </c>
      <c r="BC214" s="6">
        <v>0</v>
      </c>
      <c r="BD214" s="6">
        <v>0</v>
      </c>
      <c r="BE214" s="6">
        <v>0</v>
      </c>
      <c r="BF214" s="6">
        <v>0</v>
      </c>
      <c r="BG214" s="6">
        <v>0</v>
      </c>
      <c r="BH214" s="6">
        <v>0</v>
      </c>
      <c r="BI214" s="6">
        <f>IF(Table3[[#This Row],[Type]]="EM",IF((Table3[[#This Row],[Diameter]]/2)-Table3[[#This Row],[CornerRadius]]-0.012&gt;0,(Table3[[#This Row],[Diameter]]/2)-Table3[[#This Row],[CornerRadius]]-0.012,0),)</f>
        <v>0</v>
      </c>
      <c r="BK214" s="6" t="str">
        <f>IF(Table3[[#This Row],[ShoulderLength]]="","",IF(Table3[[#This Row],[ShoulderLength]]&lt;Table3[[#This Row],[LOC]],"FIX",""))</f>
        <v/>
      </c>
    </row>
    <row r="215" spans="1:63" x14ac:dyDescent="0.25">
      <c r="A215" s="7">
        <f>IF(Table3[[#This Row],[SoflexRule]]="",1,IF(Table3[[#This Row],[MinOHL]]="",1,IF(Table3[[#This Row],[Type]]="CT",1,IF(Table3[[#This Row],[I]]=1,0,1))))</f>
        <v>1</v>
      </c>
      <c r="B215" s="6" t="s">
        <v>2195</v>
      </c>
      <c r="D215" s="6" t="s">
        <v>2195</v>
      </c>
      <c r="E215" s="6">
        <v>214</v>
      </c>
      <c r="G215" s="9" t="s">
        <v>74</v>
      </c>
      <c r="H215" s="10" t="s">
        <v>489</v>
      </c>
      <c r="I215" s="11" t="s">
        <v>505</v>
      </c>
      <c r="J215" s="12">
        <v>74204</v>
      </c>
      <c r="K215" s="11" t="str">
        <f>CONCATENATE(Table3[[#This Row],[Type]]," "&amp;TEXT(Table3[[#This Row],[Diameter]],".0000")&amp;""," "&amp;Table3[[#This Row],[NumFlutes]]&amp;"FL")</f>
        <v>CS .1875 1FL</v>
      </c>
      <c r="M215" s="13">
        <v>0.1875</v>
      </c>
      <c r="N215" s="13">
        <v>0.1875</v>
      </c>
      <c r="O215" s="6">
        <v>0.1875</v>
      </c>
      <c r="P215" s="6">
        <v>0.45</v>
      </c>
      <c r="R215" s="14">
        <f>IF(Table3[[#This Row],[ShoulderLenEnd]]="",0,90-(DEGREES(ATAN((Q215-P215)/((N215-O215)/2)))))</f>
        <v>0</v>
      </c>
      <c r="S215" s="15">
        <v>0.45</v>
      </c>
      <c r="T215" s="6">
        <v>1</v>
      </c>
      <c r="U215" s="6">
        <v>1.5</v>
      </c>
      <c r="V215" s="6">
        <v>9.3799999999999994E-2</v>
      </c>
      <c r="Z215" s="6">
        <v>90</v>
      </c>
      <c r="AA215" s="13">
        <f t="shared" si="3"/>
        <v>9.3750000000000014E-2</v>
      </c>
      <c r="AE215" s="6" t="s">
        <v>44</v>
      </c>
      <c r="AF215" s="6" t="s">
        <v>62</v>
      </c>
      <c r="AG215" s="6" t="s">
        <v>79</v>
      </c>
      <c r="AI215" s="6">
        <v>1</v>
      </c>
      <c r="AJ215" s="6">
        <v>1</v>
      </c>
      <c r="AK215" s="6">
        <v>1</v>
      </c>
      <c r="AL215" s="6">
        <v>1</v>
      </c>
      <c r="AM215" s="6">
        <v>1</v>
      </c>
      <c r="AN215" s="6">
        <v>0</v>
      </c>
      <c r="AO215" s="6">
        <v>1</v>
      </c>
      <c r="AQ215" s="6">
        <v>0</v>
      </c>
      <c r="AR215" s="6">
        <v>0</v>
      </c>
      <c r="AS215" s="6">
        <v>0</v>
      </c>
      <c r="AT215" s="6">
        <v>0</v>
      </c>
      <c r="AU215" s="6">
        <f>IF(Table3[[#This Row],[ShankDiameter]]&gt;0.5,0,2)</f>
        <v>2</v>
      </c>
      <c r="AV215" s="6">
        <v>0</v>
      </c>
      <c r="AW215" s="6">
        <v>0</v>
      </c>
      <c r="AX215" s="6">
        <v>2</v>
      </c>
      <c r="AY215" s="6">
        <f>IF(Table3[[#This Row],[ShankDiameter]]=0.225,2,IF(Table3[[#This Row],[ShankDiameter]]=0.25,2,IF(Table3[[#This Row],[ShankDiameter]]=0.2875,2,0)))</f>
        <v>0</v>
      </c>
      <c r="AZ215" s="6">
        <v>0</v>
      </c>
      <c r="BA215" s="6">
        <v>0</v>
      </c>
      <c r="BB215" s="6">
        <v>0</v>
      </c>
      <c r="BC215" s="6">
        <v>0</v>
      </c>
      <c r="BD215" s="6">
        <v>0</v>
      </c>
      <c r="BE215" s="6">
        <v>0</v>
      </c>
      <c r="BF215" s="6">
        <v>0</v>
      </c>
      <c r="BG215" s="6">
        <v>0</v>
      </c>
      <c r="BH215" s="6">
        <v>0</v>
      </c>
      <c r="BI215" s="6">
        <f>IF(Table3[[#This Row],[Type]]="EM",IF((Table3[[#This Row],[Diameter]]/2)-Table3[[#This Row],[CornerRadius]]-0.012&gt;0,(Table3[[#This Row],[Diameter]]/2)-Table3[[#This Row],[CornerRadius]]-0.012,0),)</f>
        <v>0</v>
      </c>
      <c r="BK215" s="6" t="str">
        <f>IF(Table3[[#This Row],[ShoulderLength]]="","",IF(Table3[[#This Row],[ShoulderLength]]&lt;Table3[[#This Row],[LOC]],"FIX",""))</f>
        <v/>
      </c>
    </row>
    <row r="216" spans="1:63" x14ac:dyDescent="0.25">
      <c r="A216" s="7">
        <f>IF(Table3[[#This Row],[SoflexRule]]="",1,IF(Table3[[#This Row],[MinOHL]]="",1,IF(Table3[[#This Row],[Type]]="CT",1,IF(Table3[[#This Row],[I]]=1,0,1))))</f>
        <v>1</v>
      </c>
      <c r="B216" s="6" t="s">
        <v>2195</v>
      </c>
      <c r="D216" s="6" t="s">
        <v>2195</v>
      </c>
      <c r="E216" s="6">
        <v>215</v>
      </c>
      <c r="F216" s="8" t="s">
        <v>60</v>
      </c>
      <c r="H216" s="10" t="s">
        <v>489</v>
      </c>
      <c r="I216" s="11" t="s">
        <v>506</v>
      </c>
      <c r="J216" s="12">
        <v>61018701</v>
      </c>
      <c r="K216" s="11" t="str">
        <f>CONCATENATE(Table3[[#This Row],[Type]]," "&amp;TEXT(Table3[[#This Row],[Diameter]],".0000")&amp;""," "&amp;Table3[[#This Row],[NumFlutes]]&amp;"FL")</f>
        <v>CS .1875 1FL</v>
      </c>
      <c r="M216" s="13">
        <v>0.1875</v>
      </c>
      <c r="N216" s="13">
        <v>0.1875</v>
      </c>
      <c r="O216" s="6">
        <v>0.1875</v>
      </c>
      <c r="P216" s="6">
        <v>0.48</v>
      </c>
      <c r="R216" s="14">
        <f>IF(Table3[[#This Row],[ShoulderLenEnd]]="",0,90-(DEGREES(ATAN((Q216-P216)/((N216-O216)/2)))))</f>
        <v>0</v>
      </c>
      <c r="S216" s="15">
        <v>0.51</v>
      </c>
      <c r="T216" s="6">
        <v>1</v>
      </c>
      <c r="U216" s="6">
        <v>1.5</v>
      </c>
      <c r="V216" s="6">
        <v>5.4100000000000002E-2</v>
      </c>
      <c r="Z216" s="6">
        <v>60</v>
      </c>
      <c r="AA216" s="13">
        <f t="shared" si="3"/>
        <v>0.16237976320958225</v>
      </c>
      <c r="AE216" s="6" t="s">
        <v>49</v>
      </c>
      <c r="AF216" s="6" t="s">
        <v>62</v>
      </c>
      <c r="AI216" s="6">
        <v>1</v>
      </c>
      <c r="AJ216" s="6">
        <v>1</v>
      </c>
      <c r="AK216" s="6">
        <v>1</v>
      </c>
      <c r="AL216" s="6">
        <v>1</v>
      </c>
      <c r="AM216" s="6">
        <v>1</v>
      </c>
      <c r="AN216" s="6">
        <v>0</v>
      </c>
      <c r="AO216" s="6">
        <v>1</v>
      </c>
      <c r="AQ216" s="6">
        <v>0</v>
      </c>
      <c r="AR216" s="6">
        <v>0</v>
      </c>
      <c r="AS216" s="6">
        <v>0</v>
      </c>
      <c r="AT216" s="6">
        <v>0</v>
      </c>
      <c r="AU216" s="6">
        <f>IF(Table3[[#This Row],[ShankDiameter]]&gt;0.5,0,2)</f>
        <v>2</v>
      </c>
      <c r="AV216" s="6">
        <v>0</v>
      </c>
      <c r="AW216" s="6">
        <v>0</v>
      </c>
      <c r="AX216" s="6">
        <v>2</v>
      </c>
      <c r="AY216" s="6">
        <f>IF(Table3[[#This Row],[ShankDiameter]]=0.225,2,IF(Table3[[#This Row],[ShankDiameter]]=0.25,2,IF(Table3[[#This Row],[ShankDiameter]]=0.2875,2,0)))</f>
        <v>0</v>
      </c>
      <c r="AZ216" s="6">
        <v>0</v>
      </c>
      <c r="BA216" s="6">
        <v>0</v>
      </c>
      <c r="BB216" s="6">
        <v>0</v>
      </c>
      <c r="BC216" s="6">
        <v>0</v>
      </c>
      <c r="BD216" s="6">
        <v>0</v>
      </c>
      <c r="BE216" s="6">
        <v>0</v>
      </c>
      <c r="BF216" s="6">
        <v>0</v>
      </c>
      <c r="BG216" s="6">
        <v>0</v>
      </c>
      <c r="BH216" s="6">
        <v>0</v>
      </c>
      <c r="BI216" s="6">
        <f>IF(Table3[[#This Row],[Type]]="EM",IF((Table3[[#This Row],[Diameter]]/2)-Table3[[#This Row],[CornerRadius]]-0.012&gt;0,(Table3[[#This Row],[Diameter]]/2)-Table3[[#This Row],[CornerRadius]]-0.012,0),)</f>
        <v>0</v>
      </c>
      <c r="BK216" s="6" t="str">
        <f>IF(Table3[[#This Row],[ShoulderLength]]="","",IF(Table3[[#This Row],[ShoulderLength]]&lt;Table3[[#This Row],[LOC]],"FIX",""))</f>
        <v/>
      </c>
    </row>
    <row r="217" spans="1:63" x14ac:dyDescent="0.25">
      <c r="A217" s="7">
        <f>IF(Table3[[#This Row],[SoflexRule]]="",1,IF(Table3[[#This Row],[MinOHL]]="",1,IF(Table3[[#This Row],[Type]]="CT",1,IF(Table3[[#This Row],[I]]=1,0,1))))</f>
        <v>1</v>
      </c>
      <c r="B217" s="6" t="s">
        <v>2195</v>
      </c>
      <c r="D217" s="6" t="s">
        <v>2195</v>
      </c>
      <c r="E217" s="6">
        <v>216</v>
      </c>
      <c r="F217" s="8" t="s">
        <v>60</v>
      </c>
      <c r="H217" s="10" t="s">
        <v>489</v>
      </c>
      <c r="I217" s="11" t="s">
        <v>507</v>
      </c>
      <c r="J217" s="12">
        <v>61018702</v>
      </c>
      <c r="K217" s="11" t="str">
        <f>CONCATENATE(Table3[[#This Row],[Type]]," "&amp;TEXT(Table3[[#This Row],[Diameter]],".0000")&amp;""," "&amp;Table3[[#This Row],[NumFlutes]]&amp;"FL")</f>
        <v>CS .1875 1FL</v>
      </c>
      <c r="M217" s="13">
        <v>0.1875</v>
      </c>
      <c r="N217" s="13">
        <v>0.1875</v>
      </c>
      <c r="O217" s="6">
        <v>0.1875</v>
      </c>
      <c r="P217" s="6">
        <v>0.47</v>
      </c>
      <c r="R217" s="14">
        <f>IF(Table3[[#This Row],[ShoulderLenEnd]]="",0,90-(DEGREES(ATAN((Q217-P217)/((N217-O217)/2)))))</f>
        <v>0</v>
      </c>
      <c r="S217" s="15">
        <v>0.5</v>
      </c>
      <c r="T217" s="6">
        <v>1</v>
      </c>
      <c r="U217" s="6">
        <v>1.5</v>
      </c>
      <c r="V217" s="6">
        <v>0.23330000000000001</v>
      </c>
      <c r="Z217" s="6">
        <v>82</v>
      </c>
      <c r="AA217" s="13">
        <f t="shared" si="3"/>
        <v>0.10784703817696964</v>
      </c>
      <c r="AE217" s="6" t="s">
        <v>44</v>
      </c>
      <c r="AF217" s="6" t="s">
        <v>62</v>
      </c>
      <c r="AI217" s="6">
        <v>1</v>
      </c>
      <c r="AJ217" s="6">
        <v>1</v>
      </c>
      <c r="AK217" s="6">
        <v>1</v>
      </c>
      <c r="AL217" s="6">
        <v>1</v>
      </c>
      <c r="AM217" s="6">
        <v>1</v>
      </c>
      <c r="AN217" s="6">
        <v>0</v>
      </c>
      <c r="AO217" s="6">
        <v>1</v>
      </c>
      <c r="AQ217" s="6">
        <v>0</v>
      </c>
      <c r="AR217" s="6">
        <v>0</v>
      </c>
      <c r="AS217" s="6">
        <v>0</v>
      </c>
      <c r="AT217" s="6">
        <v>0</v>
      </c>
      <c r="AU217" s="6">
        <f>IF(Table3[[#This Row],[ShankDiameter]]&gt;0.5,0,2)</f>
        <v>2</v>
      </c>
      <c r="AV217" s="6">
        <v>0</v>
      </c>
      <c r="AW217" s="6">
        <v>0</v>
      </c>
      <c r="AX217" s="6">
        <v>2</v>
      </c>
      <c r="AY217" s="6">
        <f>IF(Table3[[#This Row],[ShankDiameter]]=0.225,2,IF(Table3[[#This Row],[ShankDiameter]]=0.25,2,IF(Table3[[#This Row],[ShankDiameter]]=0.2875,2,0)))</f>
        <v>0</v>
      </c>
      <c r="AZ217" s="6">
        <v>0</v>
      </c>
      <c r="BA217" s="6">
        <v>0</v>
      </c>
      <c r="BB217" s="6">
        <v>0</v>
      </c>
      <c r="BC217" s="6">
        <v>0</v>
      </c>
      <c r="BD217" s="6">
        <v>0</v>
      </c>
      <c r="BE217" s="6">
        <v>0</v>
      </c>
      <c r="BF217" s="6">
        <v>0</v>
      </c>
      <c r="BG217" s="6">
        <v>0</v>
      </c>
      <c r="BH217" s="6">
        <v>0</v>
      </c>
      <c r="BI217" s="6">
        <f>IF(Table3[[#This Row],[Type]]="EM",IF((Table3[[#This Row],[Diameter]]/2)-Table3[[#This Row],[CornerRadius]]-0.012&gt;0,(Table3[[#This Row],[Diameter]]/2)-Table3[[#This Row],[CornerRadius]]-0.012,0),)</f>
        <v>0</v>
      </c>
      <c r="BK217" s="6" t="str">
        <f>IF(Table3[[#This Row],[ShoulderLength]]="","",IF(Table3[[#This Row],[ShoulderLength]]&lt;Table3[[#This Row],[LOC]],"FIX",""))</f>
        <v/>
      </c>
    </row>
    <row r="218" spans="1:63" x14ac:dyDescent="0.25">
      <c r="A218" s="7">
        <f>IF(Table3[[#This Row],[SoflexRule]]="",1,IF(Table3[[#This Row],[MinOHL]]="",1,IF(Table3[[#This Row],[Type]]="CT",1,IF(Table3[[#This Row],[I]]=1,0,1))))</f>
        <v>1</v>
      </c>
      <c r="B218" s="6" t="s">
        <v>2195</v>
      </c>
      <c r="D218" s="6" t="s">
        <v>2195</v>
      </c>
      <c r="E218" s="6">
        <v>217</v>
      </c>
      <c r="F218" s="8" t="s">
        <v>60</v>
      </c>
      <c r="H218" s="10" t="s">
        <v>489</v>
      </c>
      <c r="I218" s="11" t="s">
        <v>508</v>
      </c>
      <c r="J218" s="12">
        <v>61018703</v>
      </c>
      <c r="K218" s="11" t="str">
        <f>CONCATENATE(Table3[[#This Row],[Type]]," "&amp;TEXT(Table3[[#This Row],[Diameter]],".0000")&amp;""," "&amp;Table3[[#This Row],[NumFlutes]]&amp;"FL")</f>
        <v>CS .1875 1FL</v>
      </c>
      <c r="M218" s="13">
        <v>0.1875</v>
      </c>
      <c r="N218" s="13">
        <v>0.1875</v>
      </c>
      <c r="O218" s="6">
        <v>0.1875</v>
      </c>
      <c r="P218" s="6">
        <v>0.45</v>
      </c>
      <c r="R218" s="14">
        <f>IF(Table3[[#This Row],[ShoulderLenEnd]]="",0,90-(DEGREES(ATAN((Q218-P218)/((N218-O218)/2)))))</f>
        <v>0</v>
      </c>
      <c r="S218" s="15">
        <v>0.48</v>
      </c>
      <c r="T218" s="6">
        <v>1</v>
      </c>
      <c r="U218" s="6">
        <v>1.5</v>
      </c>
      <c r="V218" s="6">
        <v>0.10780000000000001</v>
      </c>
      <c r="Z218" s="6">
        <v>90</v>
      </c>
      <c r="AA218" s="13">
        <f t="shared" si="3"/>
        <v>9.3750000000000014E-2</v>
      </c>
      <c r="AE218" s="6" t="s">
        <v>49</v>
      </c>
      <c r="AF218" s="6" t="s">
        <v>62</v>
      </c>
      <c r="AI218" s="6">
        <v>1</v>
      </c>
      <c r="AJ218" s="6">
        <v>1</v>
      </c>
      <c r="AK218" s="6">
        <v>1</v>
      </c>
      <c r="AL218" s="6">
        <v>1</v>
      </c>
      <c r="AM218" s="6">
        <v>1</v>
      </c>
      <c r="AN218" s="6">
        <v>0</v>
      </c>
      <c r="AO218" s="6">
        <v>1</v>
      </c>
      <c r="AQ218" s="6">
        <v>0</v>
      </c>
      <c r="AR218" s="6">
        <v>0</v>
      </c>
      <c r="AS218" s="6">
        <v>0</v>
      </c>
      <c r="AT218" s="6">
        <v>0</v>
      </c>
      <c r="AU218" s="6">
        <f>IF(Table3[[#This Row],[ShankDiameter]]&gt;0.5,0,2)</f>
        <v>2</v>
      </c>
      <c r="AV218" s="6">
        <v>0</v>
      </c>
      <c r="AW218" s="6">
        <v>0</v>
      </c>
      <c r="AX218" s="6">
        <v>2</v>
      </c>
      <c r="AY218" s="6">
        <f>IF(Table3[[#This Row],[ShankDiameter]]=0.225,2,IF(Table3[[#This Row],[ShankDiameter]]=0.25,2,IF(Table3[[#This Row],[ShankDiameter]]=0.2875,2,0)))</f>
        <v>0</v>
      </c>
      <c r="AZ218" s="6">
        <v>0</v>
      </c>
      <c r="BA218" s="6">
        <v>0</v>
      </c>
      <c r="BB218" s="6">
        <v>0</v>
      </c>
      <c r="BC218" s="6">
        <v>0</v>
      </c>
      <c r="BD218" s="6">
        <v>0</v>
      </c>
      <c r="BE218" s="6">
        <v>0</v>
      </c>
      <c r="BF218" s="6">
        <v>0</v>
      </c>
      <c r="BG218" s="6">
        <v>0</v>
      </c>
      <c r="BH218" s="6">
        <v>0</v>
      </c>
      <c r="BI218" s="6">
        <f>IF(Table3[[#This Row],[Type]]="EM",IF((Table3[[#This Row],[Diameter]]/2)-Table3[[#This Row],[CornerRadius]]-0.012&gt;0,(Table3[[#This Row],[Diameter]]/2)-Table3[[#This Row],[CornerRadius]]-0.012,0),)</f>
        <v>0</v>
      </c>
      <c r="BK218" s="6" t="str">
        <f>IF(Table3[[#This Row],[ShoulderLength]]="","",IF(Table3[[#This Row],[ShoulderLength]]&lt;Table3[[#This Row],[LOC]],"FIX",""))</f>
        <v/>
      </c>
    </row>
    <row r="219" spans="1:63" x14ac:dyDescent="0.25">
      <c r="A219" s="7">
        <f>IF(Table3[[#This Row],[SoflexRule]]="",1,IF(Table3[[#This Row],[MinOHL]]="",1,IF(Table3[[#This Row],[Type]]="CT",1,IF(Table3[[#This Row],[I]]=1,0,1))))</f>
        <v>1</v>
      </c>
      <c r="B219" s="6" t="s">
        <v>2195</v>
      </c>
      <c r="D219" s="6" t="s">
        <v>2195</v>
      </c>
      <c r="E219" s="6">
        <v>218</v>
      </c>
      <c r="F219" s="8" t="s">
        <v>60</v>
      </c>
      <c r="H219" s="10" t="s">
        <v>489</v>
      </c>
      <c r="I219" s="11" t="s">
        <v>509</v>
      </c>
      <c r="J219" s="12">
        <v>61018706</v>
      </c>
      <c r="K219" s="11" t="str">
        <f>CONCATENATE(Table3[[#This Row],[Type]]," "&amp;TEXT(Table3[[#This Row],[Diameter]],".0000")&amp;""," "&amp;Table3[[#This Row],[NumFlutes]]&amp;"FL")</f>
        <v>CS .1875 1FL</v>
      </c>
      <c r="M219" s="13">
        <v>0.1875</v>
      </c>
      <c r="N219" s="13">
        <v>0.1875</v>
      </c>
      <c r="O219" s="6">
        <v>0.1875</v>
      </c>
      <c r="P219" s="6">
        <v>0.46</v>
      </c>
      <c r="R219" s="14">
        <f>IF(Table3[[#This Row],[ShoulderLenEnd]]="",0,90-(DEGREES(ATAN((Q219-P219)/((N219-O219)/2)))))</f>
        <v>0</v>
      </c>
      <c r="S219" s="15">
        <v>0.49</v>
      </c>
      <c r="T219" s="6">
        <v>1</v>
      </c>
      <c r="U219" s="6">
        <v>1.5</v>
      </c>
      <c r="V219" s="6">
        <v>7.8100000000000003E-2</v>
      </c>
      <c r="Z219" s="6">
        <v>120</v>
      </c>
      <c r="AA219" s="13">
        <f t="shared" si="3"/>
        <v>5.4126587736527433E-2</v>
      </c>
      <c r="AE219" s="6" t="s">
        <v>49</v>
      </c>
      <c r="AF219" s="6" t="s">
        <v>62</v>
      </c>
      <c r="AI219" s="6">
        <v>1</v>
      </c>
      <c r="AJ219" s="6">
        <v>1</v>
      </c>
      <c r="AK219" s="6">
        <v>1</v>
      </c>
      <c r="AL219" s="6">
        <v>1</v>
      </c>
      <c r="AM219" s="6">
        <v>1</v>
      </c>
      <c r="AN219" s="6">
        <v>0</v>
      </c>
      <c r="AO219" s="6">
        <v>1</v>
      </c>
      <c r="AQ219" s="6">
        <v>0</v>
      </c>
      <c r="AR219" s="6">
        <v>0</v>
      </c>
      <c r="AS219" s="6">
        <v>0</v>
      </c>
      <c r="AT219" s="6">
        <v>0</v>
      </c>
      <c r="AU219" s="6">
        <f>IF(Table3[[#This Row],[ShankDiameter]]&gt;0.5,0,2)</f>
        <v>2</v>
      </c>
      <c r="AV219" s="6">
        <v>0</v>
      </c>
      <c r="AW219" s="6">
        <v>0</v>
      </c>
      <c r="AX219" s="6">
        <v>2</v>
      </c>
      <c r="AY219" s="6">
        <f>IF(Table3[[#This Row],[ShankDiameter]]=0.225,2,IF(Table3[[#This Row],[ShankDiameter]]=0.25,2,IF(Table3[[#This Row],[ShankDiameter]]=0.2875,2,0)))</f>
        <v>0</v>
      </c>
      <c r="AZ219" s="6">
        <v>0</v>
      </c>
      <c r="BA219" s="6">
        <v>0</v>
      </c>
      <c r="BB219" s="6">
        <v>0</v>
      </c>
      <c r="BC219" s="6">
        <v>0</v>
      </c>
      <c r="BD219" s="6">
        <v>0</v>
      </c>
      <c r="BE219" s="6">
        <v>0</v>
      </c>
      <c r="BF219" s="6">
        <v>0</v>
      </c>
      <c r="BG219" s="6">
        <v>0</v>
      </c>
      <c r="BH219" s="6">
        <v>0</v>
      </c>
      <c r="BI219" s="6">
        <f>IF(Table3[[#This Row],[Type]]="EM",IF((Table3[[#This Row],[Diameter]]/2)-Table3[[#This Row],[CornerRadius]]-0.012&gt;0,(Table3[[#This Row],[Diameter]]/2)-Table3[[#This Row],[CornerRadius]]-0.012,0),)</f>
        <v>0</v>
      </c>
      <c r="BK219" s="6" t="str">
        <f>IF(Table3[[#This Row],[ShoulderLength]]="","",IF(Table3[[#This Row],[ShoulderLength]]&lt;Table3[[#This Row],[LOC]],"FIX",""))</f>
        <v/>
      </c>
    </row>
    <row r="220" spans="1:63" x14ac:dyDescent="0.25">
      <c r="A220" s="7">
        <f>IF(Table3[[#This Row],[SoflexRule]]="",1,IF(Table3[[#This Row],[MinOHL]]="",1,IF(Table3[[#This Row],[Type]]="CT",1,IF(Table3[[#This Row],[I]]=1,0,1))))</f>
        <v>1</v>
      </c>
      <c r="B220" s="6" t="s">
        <v>2195</v>
      </c>
      <c r="D220" s="6" t="s">
        <v>2195</v>
      </c>
      <c r="E220" s="6">
        <v>219</v>
      </c>
      <c r="G220" s="9" t="s">
        <v>74</v>
      </c>
      <c r="H220" s="10" t="s">
        <v>489</v>
      </c>
      <c r="I220" s="11" t="s">
        <v>510</v>
      </c>
      <c r="J220" s="12">
        <v>74007</v>
      </c>
      <c r="K220" s="11" t="str">
        <f>CONCATENATE(Table3[[#This Row],[Type]]," "&amp;TEXT(Table3[[#This Row],[Diameter]],".0000")&amp;""," "&amp;Table3[[#This Row],[NumFlutes]]&amp;"FL")</f>
        <v>CS .2500 1FL</v>
      </c>
      <c r="M220" s="13">
        <v>0.25</v>
      </c>
      <c r="N220" s="13">
        <v>0.25</v>
      </c>
      <c r="O220" s="6">
        <v>0.25</v>
      </c>
      <c r="P220" s="6">
        <v>0.65</v>
      </c>
      <c r="R220" s="14">
        <f>IF(Table3[[#This Row],[ShoulderLenEnd]]="",0,90-(DEGREES(ATAN((Q220-P220)/((N220-O220)/2)))))</f>
        <v>0</v>
      </c>
      <c r="S220" s="15">
        <v>0.65</v>
      </c>
      <c r="T220" s="6">
        <v>1</v>
      </c>
      <c r="U220" s="6">
        <v>1.5</v>
      </c>
      <c r="V220" s="6">
        <v>7.22E-2</v>
      </c>
      <c r="Z220" s="6">
        <v>60</v>
      </c>
      <c r="AA220" s="13">
        <f t="shared" si="3"/>
        <v>0.21650635094610968</v>
      </c>
      <c r="AE220" s="6" t="s">
        <v>44</v>
      </c>
      <c r="AF220" s="6" t="s">
        <v>62</v>
      </c>
      <c r="AG220" s="6" t="s">
        <v>79</v>
      </c>
      <c r="AI220" s="6">
        <v>1</v>
      </c>
      <c r="AJ220" s="6">
        <v>1</v>
      </c>
      <c r="AK220" s="6">
        <v>1</v>
      </c>
      <c r="AL220" s="6">
        <v>1</v>
      </c>
      <c r="AM220" s="6">
        <v>1</v>
      </c>
      <c r="AN220" s="6">
        <v>0</v>
      </c>
      <c r="AO220" s="6">
        <v>1</v>
      </c>
      <c r="AQ220" s="6">
        <v>0</v>
      </c>
      <c r="AR220" s="6">
        <v>0</v>
      </c>
      <c r="AS220" s="6">
        <v>0</v>
      </c>
      <c r="AT220" s="6">
        <v>0</v>
      </c>
      <c r="AU220" s="6">
        <f>IF(Table3[[#This Row],[ShankDiameter]]&gt;0.5,0,2)</f>
        <v>2</v>
      </c>
      <c r="AV220" s="6">
        <v>0</v>
      </c>
      <c r="AW220" s="6">
        <v>0</v>
      </c>
      <c r="AX220" s="6">
        <v>2</v>
      </c>
      <c r="AY220" s="6">
        <v>2</v>
      </c>
      <c r="AZ220" s="6">
        <v>0</v>
      </c>
      <c r="BA220" s="6">
        <v>0</v>
      </c>
      <c r="BB220" s="6">
        <v>0</v>
      </c>
      <c r="BC220" s="6">
        <v>0</v>
      </c>
      <c r="BD220" s="6">
        <v>0</v>
      </c>
      <c r="BE220" s="6">
        <v>0</v>
      </c>
      <c r="BF220" s="6">
        <v>0</v>
      </c>
      <c r="BG220" s="6">
        <v>0</v>
      </c>
      <c r="BH220" s="6">
        <v>0</v>
      </c>
      <c r="BI220" s="6">
        <f>IF(Table3[[#This Row],[Type]]="EM",IF((Table3[[#This Row],[Diameter]]/2)-Table3[[#This Row],[CornerRadius]]-0.012&gt;0,(Table3[[#This Row],[Diameter]]/2)-Table3[[#This Row],[CornerRadius]]-0.012,0),)</f>
        <v>0</v>
      </c>
      <c r="BK220" s="6" t="str">
        <f>IF(Table3[[#This Row],[ShoulderLength]]="","",IF(Table3[[#This Row],[ShoulderLength]]&lt;Table3[[#This Row],[LOC]],"FIX",""))</f>
        <v/>
      </c>
    </row>
    <row r="221" spans="1:63" x14ac:dyDescent="0.25">
      <c r="A221" s="7">
        <f>IF(Table3[[#This Row],[SoflexRule]]="",1,IF(Table3[[#This Row],[MinOHL]]="",1,IF(Table3[[#This Row],[Type]]="CT",1,IF(Table3[[#This Row],[I]]=1,0,1))))</f>
        <v>1</v>
      </c>
      <c r="B221" s="6" t="s">
        <v>2195</v>
      </c>
      <c r="D221" s="6" t="s">
        <v>2195</v>
      </c>
      <c r="E221" s="6">
        <v>220</v>
      </c>
      <c r="G221" s="9" t="s">
        <v>74</v>
      </c>
      <c r="H221" s="10" t="s">
        <v>489</v>
      </c>
      <c r="I221" s="11" t="s">
        <v>511</v>
      </c>
      <c r="J221" s="12">
        <v>74107</v>
      </c>
      <c r="K221" s="11" t="str">
        <f>CONCATENATE(Table3[[#This Row],[Type]]," "&amp;TEXT(Table3[[#This Row],[Diameter]],".0000")&amp;""," "&amp;Table3[[#This Row],[NumFlutes]]&amp;"FL")</f>
        <v>CS .2500 1FL</v>
      </c>
      <c r="M221" s="13">
        <v>0.25</v>
      </c>
      <c r="N221" s="13">
        <v>0.25</v>
      </c>
      <c r="O221" s="6">
        <v>0.25</v>
      </c>
      <c r="P221" s="6">
        <v>0.55000000000000004</v>
      </c>
      <c r="R221" s="14">
        <f>IF(Table3[[#This Row],[ShoulderLenEnd]]="",0,90-(DEGREES(ATAN((Q221-P221)/((N221-O221)/2)))))</f>
        <v>0</v>
      </c>
      <c r="S221" s="15">
        <v>0.55000000000000004</v>
      </c>
      <c r="T221" s="6">
        <v>1</v>
      </c>
      <c r="U221" s="6">
        <v>2.5</v>
      </c>
      <c r="V221" s="6">
        <v>0.125</v>
      </c>
      <c r="Z221" s="6">
        <v>82</v>
      </c>
      <c r="AA221" s="13">
        <f t="shared" si="3"/>
        <v>0.1437960509026262</v>
      </c>
      <c r="AE221" s="6" t="s">
        <v>44</v>
      </c>
      <c r="AF221" s="6" t="s">
        <v>62</v>
      </c>
      <c r="AG221" s="6" t="s">
        <v>79</v>
      </c>
      <c r="AI221" s="6">
        <v>1</v>
      </c>
      <c r="AJ221" s="6">
        <v>1</v>
      </c>
      <c r="AK221" s="6">
        <v>1</v>
      </c>
      <c r="AL221" s="6">
        <v>1</v>
      </c>
      <c r="AM221" s="6">
        <v>1</v>
      </c>
      <c r="AN221" s="6">
        <v>0</v>
      </c>
      <c r="AO221" s="6">
        <v>1</v>
      </c>
      <c r="AQ221" s="6">
        <v>0</v>
      </c>
      <c r="AR221" s="6">
        <v>0</v>
      </c>
      <c r="AS221" s="6">
        <v>0</v>
      </c>
      <c r="AT221" s="6">
        <v>0</v>
      </c>
      <c r="AU221" s="6">
        <f>IF(Table3[[#This Row],[ShankDiameter]]&gt;0.5,0,2)</f>
        <v>2</v>
      </c>
      <c r="AV221" s="6">
        <v>0</v>
      </c>
      <c r="AW221" s="6">
        <v>0</v>
      </c>
      <c r="AX221" s="6">
        <v>2</v>
      </c>
      <c r="AY221" s="6">
        <v>2</v>
      </c>
      <c r="AZ221" s="6">
        <v>0</v>
      </c>
      <c r="BA221" s="6">
        <v>0</v>
      </c>
      <c r="BB221" s="6">
        <v>0</v>
      </c>
      <c r="BC221" s="6">
        <v>0</v>
      </c>
      <c r="BD221" s="6">
        <v>0</v>
      </c>
      <c r="BE221" s="6">
        <v>0</v>
      </c>
      <c r="BF221" s="6">
        <v>0</v>
      </c>
      <c r="BG221" s="6">
        <v>0</v>
      </c>
      <c r="BH221" s="6">
        <v>0</v>
      </c>
      <c r="BI221" s="6">
        <f>IF(Table3[[#This Row],[Type]]="EM",IF((Table3[[#This Row],[Diameter]]/2)-Table3[[#This Row],[CornerRadius]]-0.012&gt;0,(Table3[[#This Row],[Diameter]]/2)-Table3[[#This Row],[CornerRadius]]-0.012,0),)</f>
        <v>0</v>
      </c>
      <c r="BK221" s="6" t="str">
        <f>IF(Table3[[#This Row],[ShoulderLength]]="","",IF(Table3[[#This Row],[ShoulderLength]]&lt;Table3[[#This Row],[LOC]],"FIX",""))</f>
        <v/>
      </c>
    </row>
    <row r="222" spans="1:63" x14ac:dyDescent="0.25">
      <c r="A222" s="7">
        <f>IF(Table3[[#This Row],[SoflexRule]]="",1,IF(Table3[[#This Row],[MinOHL]]="",1,IF(Table3[[#This Row],[Type]]="CT",1,IF(Table3[[#This Row],[I]]=1,0,1))))</f>
        <v>1</v>
      </c>
      <c r="B222" s="6" t="s">
        <v>2195</v>
      </c>
      <c r="D222" s="6" t="s">
        <v>2195</v>
      </c>
      <c r="E222" s="6">
        <v>221</v>
      </c>
      <c r="F222" s="8" t="s">
        <v>60</v>
      </c>
      <c r="H222" s="10" t="s">
        <v>489</v>
      </c>
      <c r="I222" s="11" t="s">
        <v>512</v>
      </c>
      <c r="J222" s="12" t="s">
        <v>513</v>
      </c>
      <c r="K222" s="11" t="str">
        <f>CONCATENATE(Table3[[#This Row],[Type]]," "&amp;TEXT(Table3[[#This Row],[Diameter]],".0000")&amp;""," "&amp;Table3[[#This Row],[NumFlutes]]&amp;"FL")</f>
        <v>CS .2500 1FL</v>
      </c>
      <c r="M222" s="13">
        <v>0.25</v>
      </c>
      <c r="N222" s="13">
        <v>0.25</v>
      </c>
      <c r="O222" s="6">
        <v>0.25</v>
      </c>
      <c r="P222" s="6">
        <v>0.6</v>
      </c>
      <c r="R222" s="14">
        <f>IF(Table3[[#This Row],[ShoulderLenEnd]]="",0,90-(DEGREES(ATAN((Q222-P222)/((N222-O222)/2)))))</f>
        <v>0</v>
      </c>
      <c r="S222" s="15">
        <v>0.64</v>
      </c>
      <c r="T222" s="6">
        <v>1</v>
      </c>
      <c r="U222" s="6">
        <v>3</v>
      </c>
      <c r="V222" s="6">
        <v>0.14380000000000001</v>
      </c>
      <c r="Z222" s="6">
        <v>82</v>
      </c>
      <c r="AA222" s="13">
        <f t="shared" si="3"/>
        <v>0.1437960509026262</v>
      </c>
      <c r="AE222" s="6" t="s">
        <v>44</v>
      </c>
      <c r="AF222" s="6" t="s">
        <v>62</v>
      </c>
      <c r="AI222" s="6">
        <v>1</v>
      </c>
      <c r="AJ222" s="6">
        <v>1</v>
      </c>
      <c r="AK222" s="6">
        <v>1</v>
      </c>
      <c r="AL222" s="6">
        <v>1</v>
      </c>
      <c r="AM222" s="6">
        <v>1</v>
      </c>
      <c r="AN222" s="6">
        <v>0</v>
      </c>
      <c r="AO222" s="6">
        <v>1</v>
      </c>
      <c r="AQ222" s="6">
        <v>0</v>
      </c>
      <c r="AR222" s="6">
        <v>0</v>
      </c>
      <c r="AS222" s="6">
        <v>0</v>
      </c>
      <c r="AT222" s="6">
        <v>0</v>
      </c>
      <c r="AU222" s="6">
        <f>IF(Table3[[#This Row],[ShankDiameter]]&gt;0.5,0,2)</f>
        <v>2</v>
      </c>
      <c r="AV222" s="6">
        <v>0</v>
      </c>
      <c r="AW222" s="6">
        <v>0</v>
      </c>
      <c r="AX222" s="6">
        <v>2</v>
      </c>
      <c r="AY222" s="6">
        <f>IF(Table3[[#This Row],[ShankDiameter]]=0.225,2,IF(Table3[[#This Row],[ShankDiameter]]=0.25,2,IF(Table3[[#This Row],[ShankDiameter]]=0.2875,2,0)))</f>
        <v>2</v>
      </c>
      <c r="AZ222" s="6">
        <v>0</v>
      </c>
      <c r="BA222" s="6">
        <v>0</v>
      </c>
      <c r="BB222" s="6">
        <v>0</v>
      </c>
      <c r="BC222" s="6">
        <v>0</v>
      </c>
      <c r="BD222" s="6">
        <v>0</v>
      </c>
      <c r="BE222" s="6">
        <v>0</v>
      </c>
      <c r="BF222" s="6">
        <v>0</v>
      </c>
      <c r="BG222" s="6">
        <v>0</v>
      </c>
      <c r="BH222" s="6">
        <v>0</v>
      </c>
      <c r="BI222" s="6">
        <f>IF(Table3[[#This Row],[Type]]="EM",IF((Table3[[#This Row],[Diameter]]/2)-Table3[[#This Row],[CornerRadius]]-0.012&gt;0,(Table3[[#This Row],[Diameter]]/2)-Table3[[#This Row],[CornerRadius]]-0.012,0),)</f>
        <v>0</v>
      </c>
      <c r="BK222" s="6" t="str">
        <f>IF(Table3[[#This Row],[ShoulderLength]]="","",IF(Table3[[#This Row],[ShoulderLength]]&lt;Table3[[#This Row],[LOC]],"FIX",""))</f>
        <v/>
      </c>
    </row>
    <row r="223" spans="1:63" x14ac:dyDescent="0.25">
      <c r="A223" s="7">
        <f>IF(Table3[[#This Row],[SoflexRule]]="",1,IF(Table3[[#This Row],[MinOHL]]="",1,IF(Table3[[#This Row],[Type]]="CT",1,IF(Table3[[#This Row],[I]]=1,0,1))))</f>
        <v>1</v>
      </c>
      <c r="B223" s="6" t="s">
        <v>2195</v>
      </c>
      <c r="D223" s="6" t="s">
        <v>2195</v>
      </c>
      <c r="E223" s="6">
        <v>222</v>
      </c>
      <c r="G223" s="9" t="s">
        <v>74</v>
      </c>
      <c r="H223" s="10" t="s">
        <v>489</v>
      </c>
      <c r="I223" s="11" t="s">
        <v>514</v>
      </c>
      <c r="J223" s="12">
        <v>74207</v>
      </c>
      <c r="K223" s="11" t="str">
        <f>CONCATENATE(Table3[[#This Row],[Type]]," "&amp;TEXT(Table3[[#This Row],[Diameter]],".0000")&amp;""," "&amp;Table3[[#This Row],[NumFlutes]]&amp;"FL")</f>
        <v>CS .2500 2FL</v>
      </c>
      <c r="M223" s="13">
        <v>0.25</v>
      </c>
      <c r="N223" s="13">
        <v>0.25</v>
      </c>
      <c r="O223" s="6">
        <v>0.25</v>
      </c>
      <c r="P223" s="6">
        <v>0.55000000000000004</v>
      </c>
      <c r="R223" s="14">
        <f>IF(Table3[[#This Row],[ShoulderLenEnd]]="",0,90-(DEGREES(ATAN((Q223-P223)/((N223-O223)/2)))))</f>
        <v>0</v>
      </c>
      <c r="S223" s="15">
        <v>0.55000000000000004</v>
      </c>
      <c r="T223" s="6">
        <v>2</v>
      </c>
      <c r="U223" s="6">
        <v>2.5</v>
      </c>
      <c r="V223" s="6">
        <v>9.3799999999999994E-2</v>
      </c>
      <c r="Z223" s="6">
        <v>90</v>
      </c>
      <c r="AA223" s="13">
        <f t="shared" si="3"/>
        <v>0.125</v>
      </c>
      <c r="AE223" s="6" t="s">
        <v>44</v>
      </c>
      <c r="AF223" s="6" t="s">
        <v>62</v>
      </c>
      <c r="AG223" s="6" t="s">
        <v>79</v>
      </c>
      <c r="AI223" s="6">
        <v>1</v>
      </c>
      <c r="AJ223" s="6">
        <v>1</v>
      </c>
      <c r="AK223" s="6">
        <v>1</v>
      </c>
      <c r="AL223" s="6">
        <v>1</v>
      </c>
      <c r="AM223" s="6">
        <v>1</v>
      </c>
      <c r="AN223" s="6">
        <v>1</v>
      </c>
      <c r="AO223" s="6">
        <v>1</v>
      </c>
      <c r="AQ223" s="6">
        <v>0</v>
      </c>
      <c r="AR223" s="6">
        <v>0</v>
      </c>
      <c r="AS223" s="6">
        <v>0</v>
      </c>
      <c r="AT223" s="6">
        <v>0</v>
      </c>
      <c r="AU223" s="6">
        <f>IF(Table3[[#This Row],[ShankDiameter]]&gt;0.5,0,2)</f>
        <v>2</v>
      </c>
      <c r="AV223" s="6">
        <v>0</v>
      </c>
      <c r="AW223" s="6">
        <v>0</v>
      </c>
      <c r="AX223" s="6">
        <v>2</v>
      </c>
      <c r="AY223" s="6">
        <v>2</v>
      </c>
      <c r="AZ223" s="6">
        <v>0</v>
      </c>
      <c r="BA223" s="6">
        <v>0</v>
      </c>
      <c r="BB223" s="6">
        <v>2</v>
      </c>
      <c r="BC223" s="6">
        <v>0</v>
      </c>
      <c r="BD223" s="6">
        <v>0</v>
      </c>
      <c r="BE223" s="6">
        <v>0</v>
      </c>
      <c r="BF223" s="6">
        <v>0</v>
      </c>
      <c r="BG223" s="6">
        <v>0</v>
      </c>
      <c r="BH223" s="6">
        <v>0</v>
      </c>
      <c r="BI223" s="6">
        <f>IF(Table3[[#This Row],[Type]]="EM",IF((Table3[[#This Row],[Diameter]]/2)-Table3[[#This Row],[CornerRadius]]-0.012&gt;0,(Table3[[#This Row],[Diameter]]/2)-Table3[[#This Row],[CornerRadius]]-0.012,0),)</f>
        <v>0</v>
      </c>
      <c r="BK223" s="6" t="str">
        <f>IF(Table3[[#This Row],[ShoulderLength]]="","",IF(Table3[[#This Row],[ShoulderLength]]&lt;Table3[[#This Row],[LOC]],"FIX",""))</f>
        <v/>
      </c>
    </row>
    <row r="224" spans="1:63" x14ac:dyDescent="0.25">
      <c r="A224" s="7">
        <f>IF(Table3[[#This Row],[SoflexRule]]="",1,IF(Table3[[#This Row],[MinOHL]]="",1,IF(Table3[[#This Row],[Type]]="CT",1,IF(Table3[[#This Row],[I]]=1,0,1))))</f>
        <v>1</v>
      </c>
      <c r="B224" s="6" t="s">
        <v>2195</v>
      </c>
      <c r="D224" s="6" t="s">
        <v>2195</v>
      </c>
      <c r="E224" s="6">
        <v>223</v>
      </c>
      <c r="G224" s="9" t="s">
        <v>74</v>
      </c>
      <c r="H224" s="10" t="s">
        <v>489</v>
      </c>
      <c r="I224" s="11" t="s">
        <v>515</v>
      </c>
      <c r="J224" s="12">
        <v>61025006</v>
      </c>
      <c r="K224" s="11" t="str">
        <f>CONCATENATE(Table3[[#This Row],[Type]]," "&amp;TEXT(Table3[[#This Row],[Diameter]],".0000")&amp;""," "&amp;Table3[[#This Row],[NumFlutes]]&amp;"FL")</f>
        <v>CS .2500 2FL</v>
      </c>
      <c r="M224" s="13">
        <v>0.25</v>
      </c>
      <c r="N224" s="13">
        <v>0.25</v>
      </c>
      <c r="O224" s="6">
        <v>0.25</v>
      </c>
      <c r="P224" s="6">
        <v>0.67500000000000004</v>
      </c>
      <c r="R224" s="14">
        <f>IF(Table3[[#This Row],[ShoulderLenEnd]]="",0,90-(DEGREES(ATAN((Q224-P224)/((N224-O224)/2)))))</f>
        <v>0</v>
      </c>
      <c r="S224" s="15">
        <v>0.67500000000000004</v>
      </c>
      <c r="T224" s="6">
        <v>2</v>
      </c>
      <c r="U224" s="6">
        <v>2</v>
      </c>
      <c r="V224" s="6">
        <v>0.16239999999999999</v>
      </c>
      <c r="Z224" s="6">
        <v>120</v>
      </c>
      <c r="AA224" s="13">
        <f t="shared" si="3"/>
        <v>7.2168783648703244E-2</v>
      </c>
      <c r="AE224" s="6" t="s">
        <v>44</v>
      </c>
      <c r="AF224" s="6" t="s">
        <v>62</v>
      </c>
      <c r="AI224" s="6">
        <v>1</v>
      </c>
      <c r="AJ224" s="6">
        <v>1</v>
      </c>
      <c r="AK224" s="6">
        <v>1</v>
      </c>
      <c r="AL224" s="6">
        <v>1</v>
      </c>
      <c r="AM224" s="6">
        <v>1</v>
      </c>
      <c r="AN224" s="6">
        <v>0</v>
      </c>
      <c r="AO224" s="6">
        <v>1</v>
      </c>
      <c r="AQ224" s="6">
        <v>0</v>
      </c>
      <c r="AR224" s="6">
        <v>0</v>
      </c>
      <c r="AS224" s="6">
        <v>0</v>
      </c>
      <c r="AT224" s="6">
        <v>0</v>
      </c>
      <c r="AU224" s="6">
        <f>IF(Table3[[#This Row],[ShankDiameter]]&gt;0.5,0,2)</f>
        <v>2</v>
      </c>
      <c r="AV224" s="6">
        <v>0</v>
      </c>
      <c r="AW224" s="6">
        <v>0</v>
      </c>
      <c r="AX224" s="6">
        <v>2</v>
      </c>
      <c r="AY224" s="6">
        <f>IF(Table3[[#This Row],[ShankDiameter]]=0.225,2,IF(Table3[[#This Row],[ShankDiameter]]=0.25,2,IF(Table3[[#This Row],[ShankDiameter]]=0.2875,2,0)))</f>
        <v>2</v>
      </c>
      <c r="AZ224" s="6">
        <v>0</v>
      </c>
      <c r="BA224" s="6">
        <v>0</v>
      </c>
      <c r="BB224" s="6">
        <v>0</v>
      </c>
      <c r="BC224" s="6">
        <v>0</v>
      </c>
      <c r="BD224" s="6">
        <v>0</v>
      </c>
      <c r="BE224" s="6">
        <v>0</v>
      </c>
      <c r="BF224" s="6">
        <v>0</v>
      </c>
      <c r="BG224" s="6">
        <v>0</v>
      </c>
      <c r="BH224" s="6">
        <v>0</v>
      </c>
      <c r="BI224" s="6">
        <f>IF(Table3[[#This Row],[Type]]="EM",IF((Table3[[#This Row],[Diameter]]/2)-Table3[[#This Row],[CornerRadius]]-0.012&gt;0,(Table3[[#This Row],[Diameter]]/2)-Table3[[#This Row],[CornerRadius]]-0.012,0),)</f>
        <v>0</v>
      </c>
      <c r="BK224" s="6" t="str">
        <f>IF(Table3[[#This Row],[ShoulderLength]]="","",IF(Table3[[#This Row],[ShoulderLength]]&lt;Table3[[#This Row],[LOC]],"FIX",""))</f>
        <v/>
      </c>
    </row>
    <row r="225" spans="1:63" x14ac:dyDescent="0.25">
      <c r="A225" s="7">
        <f>IF(Table3[[#This Row],[SoflexRule]]="",1,IF(Table3[[#This Row],[MinOHL]]="",1,IF(Table3[[#This Row],[Type]]="CT",1,IF(Table3[[#This Row],[I]]=1,0,1))))</f>
        <v>1</v>
      </c>
      <c r="B225" s="6" t="s">
        <v>2195</v>
      </c>
      <c r="D225" s="6" t="s">
        <v>2195</v>
      </c>
      <c r="E225" s="6">
        <v>224</v>
      </c>
      <c r="F225" s="8" t="s">
        <v>60</v>
      </c>
      <c r="H225" s="10" t="s">
        <v>489</v>
      </c>
      <c r="I225" s="11" t="s">
        <v>516</v>
      </c>
      <c r="J225" s="12">
        <v>61037501</v>
      </c>
      <c r="K225" s="11" t="str">
        <f>CONCATENATE(Table3[[#This Row],[Type]]," "&amp;TEXT(Table3[[#This Row],[Diameter]],".0000")&amp;""," "&amp;Table3[[#This Row],[NumFlutes]]&amp;"FL")</f>
        <v>CS .3750 1FL</v>
      </c>
      <c r="M225" s="13">
        <v>0.375</v>
      </c>
      <c r="N225" s="13">
        <v>0.25</v>
      </c>
      <c r="O225" s="6">
        <v>0.375</v>
      </c>
      <c r="P225" s="6">
        <v>1</v>
      </c>
      <c r="Q225" s="6">
        <v>1.1000000000000001</v>
      </c>
      <c r="R225" s="14">
        <f>IF(Table3[[#This Row],[ShoulderLenEnd]]="",0,90-(DEGREES(ATAN((Q225-P225)/((N225-O225)/2)))))</f>
        <v>147.99461679191654</v>
      </c>
      <c r="S225" s="15">
        <v>1.1000000000000001</v>
      </c>
      <c r="T225" s="6">
        <v>1</v>
      </c>
      <c r="U225" s="6">
        <v>2</v>
      </c>
      <c r="V225" s="6">
        <v>0.125</v>
      </c>
      <c r="Z225" s="6">
        <v>60</v>
      </c>
      <c r="AA225" s="13">
        <f t="shared" si="3"/>
        <v>0.3247595264191645</v>
      </c>
      <c r="AE225" s="6" t="s">
        <v>49</v>
      </c>
      <c r="AF225" s="6" t="s">
        <v>62</v>
      </c>
      <c r="AI225" s="6">
        <v>1</v>
      </c>
      <c r="AJ225" s="6">
        <v>1</v>
      </c>
      <c r="AK225" s="6">
        <v>1</v>
      </c>
      <c r="AL225" s="6">
        <v>1</v>
      </c>
      <c r="AM225" s="6">
        <v>1</v>
      </c>
      <c r="AN225" s="6">
        <v>0</v>
      </c>
      <c r="AO225" s="6">
        <v>1</v>
      </c>
      <c r="AQ225" s="6">
        <v>0</v>
      </c>
      <c r="AR225" s="6">
        <v>0</v>
      </c>
      <c r="AS225" s="6">
        <v>0</v>
      </c>
      <c r="AT225" s="6">
        <v>0</v>
      </c>
      <c r="AU225" s="6">
        <f>IF(Table3[[#This Row],[ShankDiameter]]&gt;0.5,0,2)</f>
        <v>2</v>
      </c>
      <c r="AV225" s="6">
        <v>0</v>
      </c>
      <c r="AW225" s="6">
        <v>0</v>
      </c>
      <c r="AX225" s="6">
        <v>2</v>
      </c>
      <c r="AY225" s="6">
        <f>IF(Table3[[#This Row],[ShankDiameter]]=0.225,2,IF(Table3[[#This Row],[ShankDiameter]]=0.25,2,IF(Table3[[#This Row],[ShankDiameter]]=0.2875,2,0)))</f>
        <v>2</v>
      </c>
      <c r="AZ225" s="6">
        <v>0</v>
      </c>
      <c r="BA225" s="6">
        <v>0</v>
      </c>
      <c r="BB225" s="6">
        <v>0</v>
      </c>
      <c r="BC225" s="6">
        <v>0</v>
      </c>
      <c r="BD225" s="6">
        <v>0</v>
      </c>
      <c r="BE225" s="6">
        <v>0</v>
      </c>
      <c r="BF225" s="6">
        <v>0</v>
      </c>
      <c r="BG225" s="6">
        <v>0</v>
      </c>
      <c r="BH225" s="6">
        <v>0</v>
      </c>
      <c r="BI225" s="6">
        <f>IF(Table3[[#This Row],[Type]]="EM",IF((Table3[[#This Row],[Diameter]]/2)-Table3[[#This Row],[CornerRadius]]-0.012&gt;0,(Table3[[#This Row],[Diameter]]/2)-Table3[[#This Row],[CornerRadius]]-0.012,0),)</f>
        <v>0</v>
      </c>
      <c r="BK225" s="6" t="str">
        <f>IF(Table3[[#This Row],[ShoulderLength]]="","",IF(Table3[[#This Row],[ShoulderLength]]&lt;Table3[[#This Row],[LOC]],"FIX",""))</f>
        <v/>
      </c>
    </row>
    <row r="226" spans="1:63" x14ac:dyDescent="0.25">
      <c r="A226" s="7">
        <f>IF(Table3[[#This Row],[SoflexRule]]="",1,IF(Table3[[#This Row],[MinOHL]]="",1,IF(Table3[[#This Row],[Type]]="CT",1,IF(Table3[[#This Row],[I]]=1,0,1))))</f>
        <v>1</v>
      </c>
      <c r="B226" s="6" t="s">
        <v>2195</v>
      </c>
      <c r="D226" s="6" t="s">
        <v>2195</v>
      </c>
      <c r="E226" s="6">
        <v>225</v>
      </c>
      <c r="G226" s="9" t="s">
        <v>74</v>
      </c>
      <c r="H226" s="10" t="s">
        <v>489</v>
      </c>
      <c r="I226" s="11" t="s">
        <v>517</v>
      </c>
      <c r="J226" s="12">
        <v>61037502</v>
      </c>
      <c r="K226" s="11" t="str">
        <f>CONCATENATE(Table3[[#This Row],[Type]]," "&amp;TEXT(Table3[[#This Row],[Diameter]],".0000")&amp;""," "&amp;Table3[[#This Row],[NumFlutes]]&amp;"FL")</f>
        <v>CS .3750 1FL</v>
      </c>
      <c r="M226" s="13">
        <v>0.375</v>
      </c>
      <c r="N226" s="13">
        <v>0.25</v>
      </c>
      <c r="O226" s="6">
        <v>0.375</v>
      </c>
      <c r="P226" s="6">
        <v>1</v>
      </c>
      <c r="Q226" s="6">
        <v>1.1000000000000001</v>
      </c>
      <c r="R226" s="14">
        <f>IF(Table3[[#This Row],[ShoulderLenEnd]]="",0,90-(DEGREES(ATAN((Q226-P226)/((N226-O226)/2)))))</f>
        <v>147.99461679191654</v>
      </c>
      <c r="S226" s="15">
        <v>1.1000000000000001</v>
      </c>
      <c r="T226" s="6">
        <v>1</v>
      </c>
      <c r="U226" s="6">
        <v>2</v>
      </c>
      <c r="V226" s="6">
        <v>7.22E-2</v>
      </c>
      <c r="Z226" s="6">
        <v>82</v>
      </c>
      <c r="AA226" s="13">
        <f t="shared" si="3"/>
        <v>0.21569407635393928</v>
      </c>
      <c r="AE226" s="6" t="s">
        <v>49</v>
      </c>
      <c r="AF226" s="6" t="s">
        <v>62</v>
      </c>
      <c r="AI226" s="6">
        <v>1</v>
      </c>
      <c r="AJ226" s="6">
        <v>1</v>
      </c>
      <c r="AK226" s="6">
        <v>1</v>
      </c>
      <c r="AL226" s="6">
        <v>1</v>
      </c>
      <c r="AM226" s="6">
        <v>1</v>
      </c>
      <c r="AN226" s="6">
        <v>1</v>
      </c>
      <c r="AO226" s="6">
        <v>1</v>
      </c>
      <c r="AQ226" s="6">
        <v>0</v>
      </c>
      <c r="AR226" s="6">
        <v>0</v>
      </c>
      <c r="AS226" s="6">
        <v>0</v>
      </c>
      <c r="AT226" s="6">
        <v>0</v>
      </c>
      <c r="AU226" s="6">
        <f>IF(Table3[[#This Row],[ShankDiameter]]&gt;0.5,0,2)</f>
        <v>2</v>
      </c>
      <c r="AV226" s="6">
        <v>0</v>
      </c>
      <c r="AW226" s="6">
        <v>0</v>
      </c>
      <c r="AX226" s="6">
        <v>2</v>
      </c>
      <c r="AY226" s="6">
        <f>IF(Table3[[#This Row],[ShankDiameter]]=0.225,2,IF(Table3[[#This Row],[ShankDiameter]]=0.25,2,IF(Table3[[#This Row],[ShankDiameter]]=0.2875,2,0)))</f>
        <v>2</v>
      </c>
      <c r="AZ226" s="6">
        <v>0</v>
      </c>
      <c r="BA226" s="6">
        <v>0</v>
      </c>
      <c r="BB226" s="6">
        <v>2</v>
      </c>
      <c r="BC226" s="6">
        <v>0</v>
      </c>
      <c r="BD226" s="6">
        <v>0</v>
      </c>
      <c r="BE226" s="6">
        <v>0</v>
      </c>
      <c r="BF226" s="6">
        <v>0</v>
      </c>
      <c r="BG226" s="6">
        <v>0</v>
      </c>
      <c r="BH226" s="6">
        <v>0</v>
      </c>
      <c r="BI226" s="6">
        <f>IF(Table3[[#This Row],[Type]]="EM",IF((Table3[[#This Row],[Diameter]]/2)-Table3[[#This Row],[CornerRadius]]-0.012&gt;0,(Table3[[#This Row],[Diameter]]/2)-Table3[[#This Row],[CornerRadius]]-0.012,0),)</f>
        <v>0</v>
      </c>
      <c r="BK226" s="6" t="str">
        <f>IF(Table3[[#This Row],[ShoulderLength]]="","",IF(Table3[[#This Row],[ShoulderLength]]&lt;Table3[[#This Row],[LOC]],"FIX",""))</f>
        <v/>
      </c>
    </row>
    <row r="227" spans="1:63" x14ac:dyDescent="0.25">
      <c r="A227" s="7">
        <f>IF(Table3[[#This Row],[SoflexRule]]="",1,IF(Table3[[#This Row],[MinOHL]]="",1,IF(Table3[[#This Row],[Type]]="CT",1,IF(Table3[[#This Row],[I]]=1,0,1))))</f>
        <v>1</v>
      </c>
      <c r="B227" s="6" t="s">
        <v>2195</v>
      </c>
      <c r="D227" s="6" t="s">
        <v>2195</v>
      </c>
      <c r="E227" s="6">
        <v>226</v>
      </c>
      <c r="F227" s="8" t="s">
        <v>60</v>
      </c>
      <c r="H227" s="10" t="s">
        <v>489</v>
      </c>
      <c r="I227" s="11" t="s">
        <v>518</v>
      </c>
      <c r="J227" s="12">
        <v>61037503</v>
      </c>
      <c r="K227" s="11" t="str">
        <f>CONCATENATE(Table3[[#This Row],[Type]]," "&amp;TEXT(Table3[[#This Row],[Diameter]],".0000")&amp;""," "&amp;Table3[[#This Row],[NumFlutes]]&amp;"FL")</f>
        <v>CS .3750 1FL</v>
      </c>
      <c r="M227" s="13">
        <v>0.375</v>
      </c>
      <c r="N227" s="13">
        <v>0.25</v>
      </c>
      <c r="O227" s="6">
        <v>0.375</v>
      </c>
      <c r="P227" s="6">
        <v>1</v>
      </c>
      <c r="Q227" s="6">
        <v>1.1000000000000001</v>
      </c>
      <c r="R227" s="14">
        <f>IF(Table3[[#This Row],[ShoulderLenEnd]]="",0,90-(DEGREES(ATAN((Q227-P227)/((N227-O227)/2)))))</f>
        <v>147.99461679191654</v>
      </c>
      <c r="S227" s="15">
        <v>1.1499999999999999</v>
      </c>
      <c r="T227" s="6">
        <v>1</v>
      </c>
      <c r="U227" s="6">
        <v>2</v>
      </c>
      <c r="V227" s="6">
        <v>0.32479999999999998</v>
      </c>
      <c r="Z227" s="6">
        <v>90</v>
      </c>
      <c r="AA227" s="13">
        <f t="shared" si="3"/>
        <v>0.18750000000000003</v>
      </c>
      <c r="AE227" s="6" t="s">
        <v>49</v>
      </c>
      <c r="AF227" s="6" t="s">
        <v>62</v>
      </c>
      <c r="AI227" s="6">
        <v>1</v>
      </c>
      <c r="AJ227" s="6">
        <v>1</v>
      </c>
      <c r="AK227" s="6">
        <v>1</v>
      </c>
      <c r="AL227" s="6">
        <v>1</v>
      </c>
      <c r="AM227" s="6">
        <v>1</v>
      </c>
      <c r="AN227" s="6">
        <v>0</v>
      </c>
      <c r="AO227" s="6">
        <v>1</v>
      </c>
      <c r="AQ227" s="6">
        <v>0</v>
      </c>
      <c r="AR227" s="6">
        <v>0</v>
      </c>
      <c r="AS227" s="6">
        <v>0</v>
      </c>
      <c r="AT227" s="6">
        <v>0</v>
      </c>
      <c r="AU227" s="6">
        <f>IF(Table3[[#This Row],[ShankDiameter]]&gt;0.5,0,2)</f>
        <v>2</v>
      </c>
      <c r="AV227" s="6">
        <v>0</v>
      </c>
      <c r="AW227" s="6">
        <v>0</v>
      </c>
      <c r="AX227" s="6">
        <v>2</v>
      </c>
      <c r="AY227" s="6">
        <f>IF(Table3[[#This Row],[ShankDiameter]]=0.225,2,IF(Table3[[#This Row],[ShankDiameter]]=0.25,2,IF(Table3[[#This Row],[ShankDiameter]]=0.2875,2,0)))</f>
        <v>2</v>
      </c>
      <c r="AZ227" s="6">
        <v>0</v>
      </c>
      <c r="BA227" s="6">
        <v>0</v>
      </c>
      <c r="BB227" s="6">
        <v>0</v>
      </c>
      <c r="BC227" s="6">
        <v>0</v>
      </c>
      <c r="BD227" s="6">
        <v>0</v>
      </c>
      <c r="BE227" s="6">
        <v>0</v>
      </c>
      <c r="BF227" s="6">
        <v>0</v>
      </c>
      <c r="BG227" s="6">
        <v>0</v>
      </c>
      <c r="BH227" s="6">
        <v>0</v>
      </c>
      <c r="BI227" s="6">
        <f>IF(Table3[[#This Row],[Type]]="EM",IF((Table3[[#This Row],[Diameter]]/2)-Table3[[#This Row],[CornerRadius]]-0.012&gt;0,(Table3[[#This Row],[Diameter]]/2)-Table3[[#This Row],[CornerRadius]]-0.012,0),)</f>
        <v>0</v>
      </c>
      <c r="BK227" s="6" t="str">
        <f>IF(Table3[[#This Row],[ShoulderLength]]="","",IF(Table3[[#This Row],[ShoulderLength]]&lt;Table3[[#This Row],[LOC]],"FIX",""))</f>
        <v/>
      </c>
    </row>
    <row r="228" spans="1:63" x14ac:dyDescent="0.25">
      <c r="A228" s="7">
        <f>IF(Table3[[#This Row],[SoflexRule]]="",1,IF(Table3[[#This Row],[MinOHL]]="",1,IF(Table3[[#This Row],[Type]]="CT",1,IF(Table3[[#This Row],[I]]=1,0,1))))</f>
        <v>1</v>
      </c>
      <c r="B228" s="6" t="s">
        <v>2195</v>
      </c>
      <c r="D228" s="6" t="s">
        <v>2195</v>
      </c>
      <c r="E228" s="6">
        <v>227</v>
      </c>
      <c r="G228" s="9" t="s">
        <v>74</v>
      </c>
      <c r="H228" s="10" t="s">
        <v>489</v>
      </c>
      <c r="I228" s="11" t="s">
        <v>519</v>
      </c>
      <c r="J228" s="12">
        <v>61037506</v>
      </c>
      <c r="K228" s="11" t="str">
        <f>CONCATENATE(Table3[[#This Row],[Type]]," "&amp;TEXT(Table3[[#This Row],[Diameter]],".0000")&amp;""," "&amp;Table3[[#This Row],[NumFlutes]]&amp;"FL")</f>
        <v>CS .3750 1FL</v>
      </c>
      <c r="M228" s="13">
        <v>0.375</v>
      </c>
      <c r="N228" s="13">
        <v>0.25</v>
      </c>
      <c r="O228" s="6">
        <v>0.375</v>
      </c>
      <c r="P228" s="6">
        <v>1</v>
      </c>
      <c r="Q228" s="6">
        <v>1.1000000000000001</v>
      </c>
      <c r="R228" s="14">
        <f>IF(Table3[[#This Row],[ShoulderLenEnd]]="",0,90-(DEGREES(ATAN((Q228-P228)/((N228-O228)/2)))))</f>
        <v>147.99461679191654</v>
      </c>
      <c r="S228" s="15">
        <v>1.1000000000000001</v>
      </c>
      <c r="T228" s="6">
        <v>1</v>
      </c>
      <c r="U228" s="6">
        <v>2</v>
      </c>
      <c r="V228" s="6">
        <v>0.2157</v>
      </c>
      <c r="Z228" s="6">
        <v>120</v>
      </c>
      <c r="AA228" s="13">
        <f t="shared" si="3"/>
        <v>0.10825317547305487</v>
      </c>
      <c r="AE228" s="6" t="s">
        <v>49</v>
      </c>
      <c r="AF228" s="6" t="s">
        <v>62</v>
      </c>
      <c r="AI228" s="6">
        <v>1</v>
      </c>
      <c r="AJ228" s="6">
        <v>1</v>
      </c>
      <c r="AK228" s="6">
        <v>1</v>
      </c>
      <c r="AL228" s="6">
        <v>1</v>
      </c>
      <c r="AM228" s="6">
        <v>1</v>
      </c>
      <c r="AN228" s="6">
        <v>0</v>
      </c>
      <c r="AO228" s="6">
        <v>1</v>
      </c>
      <c r="AQ228" s="6">
        <v>0</v>
      </c>
      <c r="AR228" s="6">
        <v>0</v>
      </c>
      <c r="AS228" s="6">
        <v>0</v>
      </c>
      <c r="AT228" s="6">
        <v>0</v>
      </c>
      <c r="AU228" s="6">
        <f>IF(Table3[[#This Row],[ShankDiameter]]&gt;0.5,0,2)</f>
        <v>2</v>
      </c>
      <c r="AV228" s="6">
        <v>0</v>
      </c>
      <c r="AW228" s="6">
        <v>0</v>
      </c>
      <c r="AX228" s="6">
        <v>2</v>
      </c>
      <c r="AY228" s="6">
        <f>IF(Table3[[#This Row],[ShankDiameter]]=0.225,2,IF(Table3[[#This Row],[ShankDiameter]]=0.25,2,IF(Table3[[#This Row],[ShankDiameter]]=0.2875,2,0)))</f>
        <v>2</v>
      </c>
      <c r="AZ228" s="6">
        <v>0</v>
      </c>
      <c r="BA228" s="6">
        <v>0</v>
      </c>
      <c r="BB228" s="6">
        <v>0</v>
      </c>
      <c r="BC228" s="6">
        <v>0</v>
      </c>
      <c r="BD228" s="6">
        <v>0</v>
      </c>
      <c r="BE228" s="6">
        <v>0</v>
      </c>
      <c r="BF228" s="6">
        <v>0</v>
      </c>
      <c r="BG228" s="6">
        <v>0</v>
      </c>
      <c r="BH228" s="6">
        <v>0</v>
      </c>
      <c r="BI228" s="6">
        <f>IF(Table3[[#This Row],[Type]]="EM",IF((Table3[[#This Row],[Diameter]]/2)-Table3[[#This Row],[CornerRadius]]-0.012&gt;0,(Table3[[#This Row],[Diameter]]/2)-Table3[[#This Row],[CornerRadius]]-0.012,0),)</f>
        <v>0</v>
      </c>
      <c r="BK228" s="6" t="str">
        <f>IF(Table3[[#This Row],[ShoulderLength]]="","",IF(Table3[[#This Row],[ShoulderLength]]&lt;Table3[[#This Row],[LOC]],"FIX",""))</f>
        <v/>
      </c>
    </row>
    <row r="229" spans="1:63" x14ac:dyDescent="0.25">
      <c r="A229" s="7">
        <f>IF(Table3[[#This Row],[SoflexRule]]="",1,IF(Table3[[#This Row],[MinOHL]]="",1,IF(Table3[[#This Row],[Type]]="CT",1,IF(Table3[[#This Row],[I]]=1,0,1))))</f>
        <v>1</v>
      </c>
      <c r="B229" s="6" t="s">
        <v>2195</v>
      </c>
      <c r="D229" s="6" t="s">
        <v>2195</v>
      </c>
      <c r="E229" s="6">
        <v>228</v>
      </c>
      <c r="F229" s="8" t="s">
        <v>60</v>
      </c>
      <c r="H229" s="10" t="s">
        <v>489</v>
      </c>
      <c r="I229" s="11" t="s">
        <v>520</v>
      </c>
      <c r="J229" s="12">
        <v>61037501</v>
      </c>
      <c r="K229" s="11" t="str">
        <f>CONCATENATE(Table3[[#This Row],[Type]]," "&amp;TEXT(Table3[[#This Row],[Diameter]],".0000")&amp;""," "&amp;Table3[[#This Row],[NumFlutes]]&amp;"FL")</f>
        <v>CS .5000 1FL</v>
      </c>
      <c r="M229" s="13">
        <v>0.5</v>
      </c>
      <c r="N229" s="13">
        <v>0.25</v>
      </c>
      <c r="O229" s="6">
        <v>0.5</v>
      </c>
      <c r="P229" s="6">
        <v>1</v>
      </c>
      <c r="Q229" s="6">
        <v>1.1000000000000001</v>
      </c>
      <c r="R229" s="14">
        <f>IF(Table3[[#This Row],[ShoulderLenEnd]]="",0,90-(DEGREES(ATAN((Q229-P229)/((N229-O229)/2)))))</f>
        <v>128.65980825409011</v>
      </c>
      <c r="S229" s="15">
        <v>1.1000000000000001</v>
      </c>
      <c r="T229" s="6">
        <v>1</v>
      </c>
      <c r="U229" s="6">
        <v>2</v>
      </c>
      <c r="V229" s="6">
        <v>0.28760000000000002</v>
      </c>
      <c r="Z229" s="6">
        <v>60</v>
      </c>
      <c r="AA229" s="13">
        <f t="shared" si="3"/>
        <v>0.43301270189221935</v>
      </c>
      <c r="AE229" s="6" t="s">
        <v>49</v>
      </c>
      <c r="AF229" s="6" t="s">
        <v>62</v>
      </c>
      <c r="AG229" s="6" t="s">
        <v>495</v>
      </c>
      <c r="AI229" s="6">
        <v>1</v>
      </c>
      <c r="AJ229" s="6">
        <v>1</v>
      </c>
      <c r="AK229" s="6">
        <v>1</v>
      </c>
      <c r="AL229" s="6">
        <v>1</v>
      </c>
      <c r="AM229" s="6">
        <v>1</v>
      </c>
      <c r="AN229" s="6">
        <v>0</v>
      </c>
      <c r="AO229" s="6">
        <v>1</v>
      </c>
      <c r="AQ229" s="6">
        <v>0</v>
      </c>
      <c r="AR229" s="6">
        <v>0</v>
      </c>
      <c r="AS229" s="6">
        <v>0</v>
      </c>
      <c r="AT229" s="6">
        <v>0</v>
      </c>
      <c r="AU229" s="6">
        <f>IF(Table3[[#This Row],[ShankDiameter]]&gt;0.5,0,2)</f>
        <v>2</v>
      </c>
      <c r="AV229" s="6">
        <v>0</v>
      </c>
      <c r="AW229" s="6">
        <v>0</v>
      </c>
      <c r="AX229" s="6">
        <v>2</v>
      </c>
      <c r="AY229" s="6">
        <f>IF(Table3[[#This Row],[ShankDiameter]]=0.225,2,IF(Table3[[#This Row],[ShankDiameter]]=0.25,2,IF(Table3[[#This Row],[ShankDiameter]]=0.2875,2,0)))</f>
        <v>2</v>
      </c>
      <c r="AZ229" s="6">
        <v>0</v>
      </c>
      <c r="BA229" s="6">
        <v>0</v>
      </c>
      <c r="BB229" s="6">
        <v>0</v>
      </c>
      <c r="BC229" s="6">
        <v>0</v>
      </c>
      <c r="BD229" s="6">
        <v>0</v>
      </c>
      <c r="BE229" s="6">
        <v>0</v>
      </c>
      <c r="BF229" s="6">
        <v>0</v>
      </c>
      <c r="BG229" s="6">
        <v>0</v>
      </c>
      <c r="BH229" s="6">
        <v>0</v>
      </c>
      <c r="BI229" s="6">
        <f>IF(Table3[[#This Row],[Type]]="EM",IF((Table3[[#This Row],[Diameter]]/2)-Table3[[#This Row],[CornerRadius]]-0.012&gt;0,(Table3[[#This Row],[Diameter]]/2)-Table3[[#This Row],[CornerRadius]]-0.012,0),)</f>
        <v>0</v>
      </c>
      <c r="BK229" s="6" t="str">
        <f>IF(Table3[[#This Row],[ShoulderLength]]="","",IF(Table3[[#This Row],[ShoulderLength]]&lt;Table3[[#This Row],[LOC]],"FIX",""))</f>
        <v/>
      </c>
    </row>
    <row r="230" spans="1:63" x14ac:dyDescent="0.25">
      <c r="A230" s="7">
        <f>IF(Table3[[#This Row],[SoflexRule]]="",1,IF(Table3[[#This Row],[MinOHL]]="",1,IF(Table3[[#This Row],[Type]]="CT",1,IF(Table3[[#This Row],[I]]=1,0,1))))</f>
        <v>1</v>
      </c>
      <c r="B230" s="6" t="s">
        <v>2195</v>
      </c>
      <c r="D230" s="6" t="s">
        <v>2195</v>
      </c>
      <c r="E230" s="6">
        <v>229</v>
      </c>
      <c r="H230" s="10" t="s">
        <v>489</v>
      </c>
      <c r="I230" s="11" t="s">
        <v>521</v>
      </c>
      <c r="J230" s="12">
        <v>61050002</v>
      </c>
      <c r="K230" s="11" t="str">
        <f>CONCATENATE(Table3[[#This Row],[Type]]," "&amp;TEXT(Table3[[#This Row],[Diameter]],".0000")&amp;""," "&amp;Table3[[#This Row],[NumFlutes]]&amp;"FL")</f>
        <v>CS .5000 1FL</v>
      </c>
      <c r="M230" s="13">
        <v>0.5</v>
      </c>
      <c r="N230" s="13">
        <v>0.25</v>
      </c>
      <c r="O230" s="6">
        <v>0.5</v>
      </c>
      <c r="P230" s="6">
        <v>1</v>
      </c>
      <c r="Q230" s="6">
        <v>1.1000000000000001</v>
      </c>
      <c r="R230" s="14">
        <f>IF(Table3[[#This Row],[ShoulderLenEnd]]="",0,90-(DEGREES(ATAN((Q230-P230)/((N230-O230)/2)))))</f>
        <v>128.65980825409011</v>
      </c>
      <c r="S230" s="15">
        <v>1.1000000000000001</v>
      </c>
      <c r="T230" s="6">
        <v>1</v>
      </c>
      <c r="U230" s="6">
        <v>2</v>
      </c>
      <c r="V230" s="6">
        <v>0.1875</v>
      </c>
      <c r="Z230" s="6">
        <v>82</v>
      </c>
      <c r="AA230" s="13">
        <f t="shared" si="3"/>
        <v>0.28759210180525241</v>
      </c>
      <c r="AE230" s="6" t="s">
        <v>49</v>
      </c>
      <c r="AF230" s="6" t="s">
        <v>62</v>
      </c>
      <c r="AI230" s="6">
        <v>1</v>
      </c>
      <c r="AJ230" s="6">
        <v>1</v>
      </c>
      <c r="AK230" s="6">
        <v>1</v>
      </c>
      <c r="AL230" s="6">
        <v>1</v>
      </c>
      <c r="AM230" s="6">
        <v>1</v>
      </c>
      <c r="AN230" s="6">
        <v>0</v>
      </c>
      <c r="AO230" s="6">
        <v>1</v>
      </c>
      <c r="AQ230" s="6">
        <v>0</v>
      </c>
      <c r="AR230" s="6">
        <v>0</v>
      </c>
      <c r="AS230" s="6">
        <v>0</v>
      </c>
      <c r="AT230" s="6">
        <v>0</v>
      </c>
      <c r="AU230" s="6">
        <f>IF(Table3[[#This Row],[ShankDiameter]]&gt;0.5,0,2)</f>
        <v>2</v>
      </c>
      <c r="AV230" s="6">
        <v>0</v>
      </c>
      <c r="AW230" s="6">
        <v>0</v>
      </c>
      <c r="AX230" s="6">
        <v>2</v>
      </c>
      <c r="AY230" s="6">
        <f>IF(Table3[[#This Row],[ShankDiameter]]=0.225,2,IF(Table3[[#This Row],[ShankDiameter]]=0.25,2,IF(Table3[[#This Row],[ShankDiameter]]=0.2875,2,0)))</f>
        <v>2</v>
      </c>
      <c r="AZ230" s="6">
        <v>0</v>
      </c>
      <c r="BA230" s="6">
        <v>0</v>
      </c>
      <c r="BB230" s="6">
        <v>0</v>
      </c>
      <c r="BC230" s="6">
        <v>0</v>
      </c>
      <c r="BD230" s="6">
        <v>0</v>
      </c>
      <c r="BE230" s="6">
        <v>0</v>
      </c>
      <c r="BF230" s="6">
        <v>0</v>
      </c>
      <c r="BG230" s="6">
        <v>0</v>
      </c>
      <c r="BH230" s="6">
        <v>0</v>
      </c>
      <c r="BI230" s="6">
        <f>IF(Table3[[#This Row],[Type]]="EM",IF((Table3[[#This Row],[Diameter]]/2)-Table3[[#This Row],[CornerRadius]]-0.012&gt;0,(Table3[[#This Row],[Diameter]]/2)-Table3[[#This Row],[CornerRadius]]-0.012,0),)</f>
        <v>0</v>
      </c>
      <c r="BK230" s="6" t="str">
        <f>IF(Table3[[#This Row],[ShoulderLength]]="","",IF(Table3[[#This Row],[ShoulderLength]]&lt;Table3[[#This Row],[LOC]],"FIX",""))</f>
        <v/>
      </c>
    </row>
    <row r="231" spans="1:63" x14ac:dyDescent="0.25">
      <c r="A231" s="7">
        <f>IF(Table3[[#This Row],[SoflexRule]]="",1,IF(Table3[[#This Row],[MinOHL]]="",1,IF(Table3[[#This Row],[Type]]="CT",1,IF(Table3[[#This Row],[I]]=1,0,1))))</f>
        <v>1</v>
      </c>
      <c r="B231" s="6" t="s">
        <v>2195</v>
      </c>
      <c r="D231" s="6" t="s">
        <v>2195</v>
      </c>
      <c r="E231" s="6">
        <v>230</v>
      </c>
      <c r="H231" s="10" t="s">
        <v>489</v>
      </c>
      <c r="I231" s="11" t="s">
        <v>522</v>
      </c>
      <c r="J231" s="12">
        <v>61050003</v>
      </c>
      <c r="K231" s="11" t="str">
        <f>CONCATENATE(Table3[[#This Row],[Type]]," "&amp;TEXT(Table3[[#This Row],[Diameter]],".0000")&amp;""," "&amp;Table3[[#This Row],[NumFlutes]]&amp;"FL")</f>
        <v>CS .5000 1FL</v>
      </c>
      <c r="M231" s="13">
        <v>0.5</v>
      </c>
      <c r="N231" s="13">
        <v>0.25</v>
      </c>
      <c r="O231" s="6">
        <v>0.5</v>
      </c>
      <c r="P231" s="6">
        <v>1</v>
      </c>
      <c r="Q231" s="6">
        <v>1.1000000000000001</v>
      </c>
      <c r="R231" s="14">
        <f>IF(Table3[[#This Row],[ShoulderLenEnd]]="",0,90-(DEGREES(ATAN((Q231-P231)/((N231-O231)/2)))))</f>
        <v>128.65980825409011</v>
      </c>
      <c r="S231" s="15">
        <v>1.1000000000000001</v>
      </c>
      <c r="T231" s="6">
        <v>1</v>
      </c>
      <c r="U231" s="6">
        <v>2</v>
      </c>
      <c r="V231" s="6">
        <v>0.37890000000000001</v>
      </c>
      <c r="Z231" s="6">
        <v>90</v>
      </c>
      <c r="AA231" s="13">
        <f t="shared" si="3"/>
        <v>0.25</v>
      </c>
      <c r="AE231" s="6" t="s">
        <v>49</v>
      </c>
      <c r="AF231" s="6" t="s">
        <v>62</v>
      </c>
      <c r="AI231" s="6">
        <v>1</v>
      </c>
      <c r="AJ231" s="6">
        <v>1</v>
      </c>
      <c r="AK231" s="6">
        <v>1</v>
      </c>
      <c r="AL231" s="6">
        <v>1</v>
      </c>
      <c r="AM231" s="6">
        <v>1</v>
      </c>
      <c r="AN231" s="6">
        <v>0</v>
      </c>
      <c r="AO231" s="6">
        <v>1</v>
      </c>
      <c r="AQ231" s="6">
        <v>0</v>
      </c>
      <c r="AR231" s="6">
        <v>0</v>
      </c>
      <c r="AS231" s="6">
        <v>0</v>
      </c>
      <c r="AT231" s="6">
        <v>0</v>
      </c>
      <c r="AU231" s="6">
        <f>IF(Table3[[#This Row],[ShankDiameter]]&gt;0.5,0,2)</f>
        <v>2</v>
      </c>
      <c r="AV231" s="6">
        <v>0</v>
      </c>
      <c r="AW231" s="6">
        <v>0</v>
      </c>
      <c r="AX231" s="6">
        <v>2</v>
      </c>
      <c r="AY231" s="6">
        <f>IF(Table3[[#This Row],[ShankDiameter]]=0.225,2,IF(Table3[[#This Row],[ShankDiameter]]=0.25,2,IF(Table3[[#This Row],[ShankDiameter]]=0.2875,2,0)))</f>
        <v>2</v>
      </c>
      <c r="AZ231" s="6">
        <v>0</v>
      </c>
      <c r="BA231" s="6">
        <v>0</v>
      </c>
      <c r="BB231" s="6">
        <v>0</v>
      </c>
      <c r="BC231" s="6">
        <v>0</v>
      </c>
      <c r="BD231" s="6">
        <v>0</v>
      </c>
      <c r="BE231" s="6">
        <v>0</v>
      </c>
      <c r="BF231" s="6">
        <v>0</v>
      </c>
      <c r="BG231" s="6">
        <v>0</v>
      </c>
      <c r="BH231" s="6">
        <v>0</v>
      </c>
      <c r="BI231" s="6">
        <f>IF(Table3[[#This Row],[Type]]="EM",IF((Table3[[#This Row],[Diameter]]/2)-Table3[[#This Row],[CornerRadius]]-0.012&gt;0,(Table3[[#This Row],[Diameter]]/2)-Table3[[#This Row],[CornerRadius]]-0.012,0),)</f>
        <v>0</v>
      </c>
      <c r="BK231" s="6" t="str">
        <f>IF(Table3[[#This Row],[ShoulderLength]]="","",IF(Table3[[#This Row],[ShoulderLength]]&lt;Table3[[#This Row],[LOC]],"FIX",""))</f>
        <v/>
      </c>
    </row>
    <row r="232" spans="1:63" x14ac:dyDescent="0.25">
      <c r="A232" s="7">
        <f>IF(Table3[[#This Row],[SoflexRule]]="",1,IF(Table3[[#This Row],[MinOHL]]="",1,IF(Table3[[#This Row],[Type]]="CT",1,IF(Table3[[#This Row],[I]]=1,0,1))))</f>
        <v>1</v>
      </c>
      <c r="B232" s="6" t="s">
        <v>2195</v>
      </c>
      <c r="D232" s="6" t="s">
        <v>2195</v>
      </c>
      <c r="E232" s="6">
        <v>231</v>
      </c>
      <c r="F232" s="8" t="s">
        <v>60</v>
      </c>
      <c r="H232" s="10" t="s">
        <v>489</v>
      </c>
      <c r="I232" s="11" t="s">
        <v>523</v>
      </c>
      <c r="J232" s="12">
        <v>61050006</v>
      </c>
      <c r="K232" s="11" t="str">
        <f>CONCATENATE(Table3[[#This Row],[Type]]," "&amp;TEXT(Table3[[#This Row],[Diameter]],".0000")&amp;""," "&amp;Table3[[#This Row],[NumFlutes]]&amp;"FL")</f>
        <v>CS .5000 1FL</v>
      </c>
      <c r="M232" s="13">
        <v>0.5</v>
      </c>
      <c r="N232" s="13">
        <v>0.25</v>
      </c>
      <c r="O232" s="6">
        <v>0.5</v>
      </c>
      <c r="P232" s="6">
        <v>1.05</v>
      </c>
      <c r="Q232" s="6">
        <v>1.08</v>
      </c>
      <c r="R232" s="14">
        <f>IF(Table3[[#This Row],[ShoulderLenEnd]]="",0,90-(DEGREES(ATAN((Q232-P232)/((N232-O232)/2)))))</f>
        <v>103.49573328079583</v>
      </c>
      <c r="S232" s="15">
        <v>1.1000000000000001</v>
      </c>
      <c r="T232" s="6">
        <v>1</v>
      </c>
      <c r="U232" s="6">
        <v>2</v>
      </c>
      <c r="V232" s="6">
        <v>0.25</v>
      </c>
      <c r="Z232" s="6">
        <v>120</v>
      </c>
      <c r="AA232" s="13">
        <f t="shared" si="3"/>
        <v>0.14433756729740649</v>
      </c>
      <c r="AE232" s="6" t="s">
        <v>49</v>
      </c>
      <c r="AF232" s="6" t="s">
        <v>62</v>
      </c>
      <c r="AI232" s="6">
        <v>1</v>
      </c>
      <c r="AJ232" s="6">
        <v>1</v>
      </c>
      <c r="AK232" s="6">
        <v>1</v>
      </c>
      <c r="AL232" s="6">
        <v>1</v>
      </c>
      <c r="AM232" s="6">
        <v>1</v>
      </c>
      <c r="AN232" s="6">
        <v>0</v>
      </c>
      <c r="AO232" s="6">
        <v>1</v>
      </c>
      <c r="AQ232" s="6">
        <v>0</v>
      </c>
      <c r="AR232" s="6">
        <v>0</v>
      </c>
      <c r="AS232" s="6">
        <v>0</v>
      </c>
      <c r="AT232" s="6">
        <v>0</v>
      </c>
      <c r="AU232" s="6">
        <f>IF(Table3[[#This Row],[ShankDiameter]]&gt;0.5,0,2)</f>
        <v>2</v>
      </c>
      <c r="AV232" s="6">
        <v>0</v>
      </c>
      <c r="AW232" s="6">
        <v>0</v>
      </c>
      <c r="AX232" s="6">
        <v>2</v>
      </c>
      <c r="AY232" s="6">
        <f>IF(Table3[[#This Row],[ShankDiameter]]=0.225,2,IF(Table3[[#This Row],[ShankDiameter]]=0.25,2,IF(Table3[[#This Row],[ShankDiameter]]=0.2875,2,0)))</f>
        <v>2</v>
      </c>
      <c r="AZ232" s="6">
        <v>0</v>
      </c>
      <c r="BA232" s="6">
        <v>0</v>
      </c>
      <c r="BB232" s="6">
        <v>0</v>
      </c>
      <c r="BC232" s="6">
        <v>0</v>
      </c>
      <c r="BD232" s="6">
        <v>0</v>
      </c>
      <c r="BE232" s="6">
        <v>0</v>
      </c>
      <c r="BF232" s="6">
        <v>0</v>
      </c>
      <c r="BG232" s="6">
        <v>0</v>
      </c>
      <c r="BH232" s="6">
        <v>0</v>
      </c>
      <c r="BI232" s="6">
        <f>IF(Table3[[#This Row],[Type]]="EM",IF((Table3[[#This Row],[Diameter]]/2)-Table3[[#This Row],[CornerRadius]]-0.012&gt;0,(Table3[[#This Row],[Diameter]]/2)-Table3[[#This Row],[CornerRadius]]-0.012,0),)</f>
        <v>0</v>
      </c>
      <c r="BK232" s="6" t="str">
        <f>IF(Table3[[#This Row],[ShoulderLength]]="","",IF(Table3[[#This Row],[ShoulderLength]]&lt;Table3[[#This Row],[LOC]],"FIX",""))</f>
        <v/>
      </c>
    </row>
    <row r="233" spans="1:63" x14ac:dyDescent="0.25">
      <c r="A233" s="7">
        <f>IF(Table3[[#This Row],[SoflexRule]]="",1,IF(Table3[[#This Row],[MinOHL]]="",1,IF(Table3[[#This Row],[Type]]="CT",1,IF(Table3[[#This Row],[I]]=1,0,1))))</f>
        <v>1</v>
      </c>
      <c r="B233" s="6" t="s">
        <v>2195</v>
      </c>
      <c r="D233" s="6" t="s">
        <v>2195</v>
      </c>
      <c r="E233" s="6">
        <v>232</v>
      </c>
      <c r="F233" s="8" t="s">
        <v>60</v>
      </c>
      <c r="H233" s="10" t="s">
        <v>489</v>
      </c>
      <c r="I233" s="11" t="s">
        <v>524</v>
      </c>
      <c r="J233" s="12">
        <v>61156</v>
      </c>
      <c r="K233" s="11" t="str">
        <f>CONCATENATE(Table3[[#This Row],[Type]]," "&amp;TEXT(Table3[[#This Row],[Diameter]],".0000")&amp;""," "&amp;Table3[[#This Row],[NumFlutes]]&amp;"FL")</f>
        <v>CS .7500 1FL</v>
      </c>
      <c r="M233" s="13">
        <v>0.75</v>
      </c>
      <c r="N233" s="13">
        <v>0.5</v>
      </c>
      <c r="O233" s="6">
        <v>0.75</v>
      </c>
      <c r="P233" s="6">
        <v>1.6</v>
      </c>
      <c r="R233" s="14">
        <f>IF(Table3[[#This Row],[ShoulderLenEnd]]="",0,90-(DEGREES(ATAN((Q233-P233)/((N233-O233)/2)))))</f>
        <v>0</v>
      </c>
      <c r="S233" s="15">
        <v>1.65</v>
      </c>
      <c r="T233" s="6">
        <v>1</v>
      </c>
      <c r="U233" s="6">
        <v>2.8</v>
      </c>
      <c r="V233" s="6">
        <v>0.25</v>
      </c>
      <c r="Z233" s="6">
        <v>82</v>
      </c>
      <c r="AA233" s="13">
        <f t="shared" si="3"/>
        <v>0.43138815270787856</v>
      </c>
      <c r="AE233" s="6" t="s">
        <v>49</v>
      </c>
      <c r="AF233" s="6" t="s">
        <v>62</v>
      </c>
      <c r="AI233" s="6">
        <v>1</v>
      </c>
      <c r="AJ233" s="6">
        <v>1</v>
      </c>
      <c r="AK233" s="6">
        <v>1</v>
      </c>
      <c r="AL233" s="6">
        <v>1</v>
      </c>
      <c r="AM233" s="6">
        <v>1</v>
      </c>
      <c r="AN233" s="6">
        <v>0</v>
      </c>
      <c r="AO233" s="6">
        <v>1</v>
      </c>
      <c r="AQ233" s="6">
        <v>0</v>
      </c>
      <c r="AR233" s="6">
        <v>0</v>
      </c>
      <c r="AS233" s="6">
        <v>0</v>
      </c>
      <c r="AT233" s="6">
        <v>0</v>
      </c>
      <c r="AU233" s="6">
        <f>IF(Table3[[#This Row],[ShankDiameter]]&gt;0.5,0,2)</f>
        <v>2</v>
      </c>
      <c r="AV233" s="6">
        <v>0</v>
      </c>
      <c r="AW233" s="6">
        <v>0</v>
      </c>
      <c r="AX233" s="6">
        <v>2</v>
      </c>
      <c r="AY233" s="6">
        <f>IF(Table3[[#This Row],[ShankDiameter]]=0.225,2,IF(Table3[[#This Row],[ShankDiameter]]=0.25,2,IF(Table3[[#This Row],[ShankDiameter]]=0.2875,2,0)))</f>
        <v>0</v>
      </c>
      <c r="AZ233" s="6">
        <v>0</v>
      </c>
      <c r="BA233" s="6">
        <v>0</v>
      </c>
      <c r="BB233" s="6">
        <v>0</v>
      </c>
      <c r="BC233" s="6">
        <v>0</v>
      </c>
      <c r="BD233" s="6">
        <v>0</v>
      </c>
      <c r="BE233" s="6">
        <v>0</v>
      </c>
      <c r="BF233" s="6">
        <v>0</v>
      </c>
      <c r="BG233" s="6">
        <v>0</v>
      </c>
      <c r="BH233" s="6">
        <v>0</v>
      </c>
      <c r="BI233" s="6">
        <f>IF(Table3[[#This Row],[Type]]="EM",IF((Table3[[#This Row],[Diameter]]/2)-Table3[[#This Row],[CornerRadius]]-0.012&gt;0,(Table3[[#This Row],[Diameter]]/2)-Table3[[#This Row],[CornerRadius]]-0.012,0),)</f>
        <v>0</v>
      </c>
      <c r="BK233" s="6" t="str">
        <f>IF(Table3[[#This Row],[ShoulderLength]]="","",IF(Table3[[#This Row],[ShoulderLength]]&lt;Table3[[#This Row],[LOC]],"FIX",""))</f>
        <v/>
      </c>
    </row>
    <row r="234" spans="1:63" x14ac:dyDescent="0.25">
      <c r="A234" s="7">
        <f>IF(Table3[[#This Row],[SoflexRule]]="",1,IF(Table3[[#This Row],[MinOHL]]="",1,IF(Table3[[#This Row],[Type]]="CT",1,IF(Table3[[#This Row],[I]]=1,0,1))))</f>
        <v>1</v>
      </c>
      <c r="B234" s="6" t="s">
        <v>2195</v>
      </c>
      <c r="D234" s="6" t="s">
        <v>2195</v>
      </c>
      <c r="E234" s="6">
        <v>233</v>
      </c>
      <c r="F234" s="8" t="s">
        <v>60</v>
      </c>
      <c r="H234" s="10" t="s">
        <v>489</v>
      </c>
      <c r="I234" s="11" t="s">
        <v>525</v>
      </c>
      <c r="J234" s="12">
        <v>61161</v>
      </c>
      <c r="K234" s="11" t="str">
        <f>CONCATENATE(Table3[[#This Row],[Type]]," "&amp;TEXT(Table3[[#This Row],[Diameter]],".0000")&amp;""," "&amp;Table3[[#This Row],[NumFlutes]]&amp;"FL")</f>
        <v>CS .7500 1FL</v>
      </c>
      <c r="M234" s="13">
        <v>0.75</v>
      </c>
      <c r="N234" s="13">
        <v>0.5</v>
      </c>
      <c r="O234" s="6">
        <v>0.75</v>
      </c>
      <c r="P234" s="6">
        <v>1.6</v>
      </c>
      <c r="R234" s="14">
        <f>IF(Table3[[#This Row],[ShoulderLenEnd]]="",0,90-(DEGREES(ATAN((Q234-P234)/((N234-O234)/2)))))</f>
        <v>0</v>
      </c>
      <c r="S234" s="15">
        <v>1.65</v>
      </c>
      <c r="T234" s="6">
        <v>1</v>
      </c>
      <c r="U234" s="6">
        <v>2.8</v>
      </c>
      <c r="V234" s="6">
        <v>0.14430000000000001</v>
      </c>
      <c r="Z234" s="6">
        <v>90</v>
      </c>
      <c r="AA234" s="13">
        <f t="shared" si="3"/>
        <v>0.37500000000000006</v>
      </c>
      <c r="AE234" s="6" t="s">
        <v>49</v>
      </c>
      <c r="AF234" s="6" t="s">
        <v>62</v>
      </c>
      <c r="AI234" s="6">
        <v>1</v>
      </c>
      <c r="AJ234" s="6">
        <v>1</v>
      </c>
      <c r="AK234" s="6">
        <v>1</v>
      </c>
      <c r="AL234" s="6">
        <v>1</v>
      </c>
      <c r="AM234" s="6">
        <v>1</v>
      </c>
      <c r="AN234" s="6">
        <v>0</v>
      </c>
      <c r="AO234" s="6">
        <v>1</v>
      </c>
      <c r="AQ234" s="6">
        <v>0</v>
      </c>
      <c r="AR234" s="6">
        <v>0</v>
      </c>
      <c r="AS234" s="6">
        <v>0</v>
      </c>
      <c r="AT234" s="6">
        <v>0</v>
      </c>
      <c r="AU234" s="6">
        <f>IF(Table3[[#This Row],[ShankDiameter]]&gt;0.5,0,2)</f>
        <v>2</v>
      </c>
      <c r="AV234" s="6">
        <v>0</v>
      </c>
      <c r="AW234" s="6">
        <v>0</v>
      </c>
      <c r="AX234" s="6">
        <v>2</v>
      </c>
      <c r="AY234" s="6">
        <f>IF(Table3[[#This Row],[ShankDiameter]]=0.225,2,IF(Table3[[#This Row],[ShankDiameter]]=0.25,2,IF(Table3[[#This Row],[ShankDiameter]]=0.2875,2,0)))</f>
        <v>0</v>
      </c>
      <c r="AZ234" s="6">
        <v>0</v>
      </c>
      <c r="BA234" s="6">
        <v>0</v>
      </c>
      <c r="BB234" s="6">
        <v>0</v>
      </c>
      <c r="BC234" s="6">
        <v>0</v>
      </c>
      <c r="BD234" s="6">
        <v>0</v>
      </c>
      <c r="BE234" s="6">
        <v>0</v>
      </c>
      <c r="BF234" s="6">
        <v>0</v>
      </c>
      <c r="BG234" s="6">
        <v>0</v>
      </c>
      <c r="BH234" s="6">
        <v>0</v>
      </c>
      <c r="BI234" s="6">
        <f>IF(Table3[[#This Row],[Type]]="EM",IF((Table3[[#This Row],[Diameter]]/2)-Table3[[#This Row],[CornerRadius]]-0.012&gt;0,(Table3[[#This Row],[Diameter]]/2)-Table3[[#This Row],[CornerRadius]]-0.012,0),)</f>
        <v>0</v>
      </c>
      <c r="BK234" s="6" t="str">
        <f>IF(Table3[[#This Row],[ShoulderLength]]="","",IF(Table3[[#This Row],[ShoulderLength]]&lt;Table3[[#This Row],[LOC]],"FIX",""))</f>
        <v/>
      </c>
    </row>
    <row r="235" spans="1:63" x14ac:dyDescent="0.25">
      <c r="A235" s="7">
        <f>IF(Table3[[#This Row],[SoflexRule]]="",1,IF(Table3[[#This Row],[MinOHL]]="",1,IF(Table3[[#This Row],[Type]]="CT",1,IF(Table3[[#This Row],[I]]=1,0,1))))</f>
        <v>1</v>
      </c>
      <c r="B235" s="6" t="s">
        <v>2195</v>
      </c>
      <c r="D235" s="6" t="s">
        <v>2195</v>
      </c>
      <c r="E235" s="6">
        <v>234</v>
      </c>
      <c r="F235" s="8" t="s">
        <v>60</v>
      </c>
      <c r="H235" s="10" t="s">
        <v>489</v>
      </c>
      <c r="I235" s="11" t="s">
        <v>526</v>
      </c>
      <c r="J235" s="12">
        <v>61181</v>
      </c>
      <c r="K235" s="11" t="str">
        <f>CONCATENATE(Table3[[#This Row],[Type]]," "&amp;TEXT(Table3[[#This Row],[Diameter]],".0000")&amp;""," "&amp;Table3[[#This Row],[NumFlutes]]&amp;"FL")</f>
        <v>CS 1.0000 1FL</v>
      </c>
      <c r="M235" s="13">
        <v>1</v>
      </c>
      <c r="N235" s="13">
        <v>0.5</v>
      </c>
      <c r="O235" s="6">
        <v>1</v>
      </c>
      <c r="P235" s="6">
        <v>1.6</v>
      </c>
      <c r="R235" s="14">
        <f>IF(Table3[[#This Row],[ShoulderLenEnd]]="",0,90-(DEGREES(ATAN((Q235-P235)/((N235-O235)/2)))))</f>
        <v>0</v>
      </c>
      <c r="S235" s="15">
        <v>1.75</v>
      </c>
      <c r="T235" s="6">
        <v>1</v>
      </c>
      <c r="U235" s="6">
        <v>2.8</v>
      </c>
      <c r="V235" s="6">
        <v>0.43140000000000001</v>
      </c>
      <c r="Z235" s="6">
        <v>82</v>
      </c>
      <c r="AA235" s="13">
        <f t="shared" si="3"/>
        <v>0.57518420361050482</v>
      </c>
      <c r="AE235" s="6" t="s">
        <v>49</v>
      </c>
      <c r="AF235" s="6" t="s">
        <v>62</v>
      </c>
      <c r="AI235" s="6">
        <v>1</v>
      </c>
      <c r="AJ235" s="6">
        <v>1</v>
      </c>
      <c r="AK235" s="6">
        <v>1</v>
      </c>
      <c r="AL235" s="6">
        <v>1</v>
      </c>
      <c r="AM235" s="6">
        <v>1</v>
      </c>
      <c r="AN235" s="6">
        <v>0</v>
      </c>
      <c r="AO235" s="6">
        <v>1</v>
      </c>
      <c r="AQ235" s="6">
        <v>0</v>
      </c>
      <c r="AR235" s="6">
        <v>0</v>
      </c>
      <c r="AS235" s="6">
        <v>0</v>
      </c>
      <c r="AT235" s="6">
        <v>0</v>
      </c>
      <c r="AU235" s="6">
        <f>IF(Table3[[#This Row],[ShankDiameter]]&gt;0.5,0,2)</f>
        <v>2</v>
      </c>
      <c r="AV235" s="6">
        <v>0</v>
      </c>
      <c r="AW235" s="6">
        <v>0</v>
      </c>
      <c r="AX235" s="6">
        <v>2</v>
      </c>
      <c r="AY235" s="6">
        <f>IF(Table3[[#This Row],[ShankDiameter]]=0.225,2,IF(Table3[[#This Row],[ShankDiameter]]=0.25,2,IF(Table3[[#This Row],[ShankDiameter]]=0.2875,2,0)))</f>
        <v>0</v>
      </c>
      <c r="AZ235" s="6">
        <v>0</v>
      </c>
      <c r="BA235" s="6">
        <v>0</v>
      </c>
      <c r="BB235" s="6">
        <v>0</v>
      </c>
      <c r="BC235" s="6">
        <v>0</v>
      </c>
      <c r="BD235" s="6">
        <v>0</v>
      </c>
      <c r="BE235" s="6">
        <v>0</v>
      </c>
      <c r="BF235" s="6">
        <v>0</v>
      </c>
      <c r="BG235" s="6">
        <v>0</v>
      </c>
      <c r="BH235" s="6">
        <v>0</v>
      </c>
      <c r="BI235" s="6">
        <f>IF(Table3[[#This Row],[Type]]="EM",IF((Table3[[#This Row],[Diameter]]/2)-Table3[[#This Row],[CornerRadius]]-0.012&gt;0,(Table3[[#This Row],[Diameter]]/2)-Table3[[#This Row],[CornerRadius]]-0.012,0),)</f>
        <v>0</v>
      </c>
      <c r="BK235" s="6" t="str">
        <f>IF(Table3[[#This Row],[ShoulderLength]]="","",IF(Table3[[#This Row],[ShoulderLength]]&lt;Table3[[#This Row],[LOC]],"FIX",""))</f>
        <v/>
      </c>
    </row>
    <row r="236" spans="1:63" x14ac:dyDescent="0.25">
      <c r="A236" s="7">
        <f>IF(Table3[[#This Row],[SoflexRule]]="",1,IF(Table3[[#This Row],[MinOHL]]="",1,IF(Table3[[#This Row],[Type]]="CT",1,IF(Table3[[#This Row],[I]]=1,0,1))))</f>
        <v>1</v>
      </c>
      <c r="B236" s="6" t="s">
        <v>2195</v>
      </c>
      <c r="D236" s="6" t="s">
        <v>2195</v>
      </c>
      <c r="E236" s="6">
        <v>235</v>
      </c>
      <c r="F236" s="8" t="s">
        <v>60</v>
      </c>
      <c r="H236" s="10" t="s">
        <v>489</v>
      </c>
      <c r="I236" s="11" t="s">
        <v>527</v>
      </c>
      <c r="J236" s="12">
        <v>61186</v>
      </c>
      <c r="K236" s="11" t="str">
        <f>CONCATENATE(Table3[[#This Row],[Type]]," "&amp;TEXT(Table3[[#This Row],[Diameter]],".0000")&amp;""," "&amp;Table3[[#This Row],[NumFlutes]]&amp;"FL")</f>
        <v>CS 1.0000 1FL</v>
      </c>
      <c r="M236" s="13">
        <v>1</v>
      </c>
      <c r="N236" s="13">
        <v>0.5</v>
      </c>
      <c r="O236" s="6">
        <v>1</v>
      </c>
      <c r="P236" s="6">
        <v>1.6</v>
      </c>
      <c r="R236" s="14">
        <f>IF(Table3[[#This Row],[ShoulderLenEnd]]="",0,90-(DEGREES(ATAN((Q236-P236)/((N236-O236)/2)))))</f>
        <v>0</v>
      </c>
      <c r="S236" s="15">
        <v>1.75</v>
      </c>
      <c r="T236" s="6">
        <v>1</v>
      </c>
      <c r="U236" s="6">
        <v>2.8</v>
      </c>
      <c r="V236" s="6">
        <v>0.375</v>
      </c>
      <c r="Z236" s="6">
        <v>90</v>
      </c>
      <c r="AA236" s="13">
        <f t="shared" si="3"/>
        <v>0.5</v>
      </c>
      <c r="AE236" s="6" t="s">
        <v>49</v>
      </c>
      <c r="AF236" s="6" t="s">
        <v>62</v>
      </c>
      <c r="AI236" s="6">
        <v>1</v>
      </c>
      <c r="AJ236" s="6">
        <v>1</v>
      </c>
      <c r="AK236" s="6">
        <v>1</v>
      </c>
      <c r="AL236" s="6">
        <v>1</v>
      </c>
      <c r="AM236" s="6">
        <v>1</v>
      </c>
      <c r="AN236" s="6">
        <v>0</v>
      </c>
      <c r="AO236" s="6">
        <v>1</v>
      </c>
      <c r="AQ236" s="6">
        <v>0</v>
      </c>
      <c r="AR236" s="6">
        <v>0</v>
      </c>
      <c r="AS236" s="6">
        <v>0</v>
      </c>
      <c r="AT236" s="6">
        <v>0</v>
      </c>
      <c r="AU236" s="6">
        <f>IF(Table3[[#This Row],[ShankDiameter]]&gt;0.5,0,2)</f>
        <v>2</v>
      </c>
      <c r="AV236" s="6">
        <v>0</v>
      </c>
      <c r="AW236" s="6">
        <v>0</v>
      </c>
      <c r="AX236" s="6">
        <v>2</v>
      </c>
      <c r="AY236" s="6">
        <f>IF(Table3[[#This Row],[ShankDiameter]]=0.225,2,IF(Table3[[#This Row],[ShankDiameter]]=0.25,2,IF(Table3[[#This Row],[ShankDiameter]]=0.2875,2,0)))</f>
        <v>0</v>
      </c>
      <c r="AZ236" s="6">
        <v>0</v>
      </c>
      <c r="BA236" s="6">
        <v>0</v>
      </c>
      <c r="BB236" s="6">
        <v>0</v>
      </c>
      <c r="BC236" s="6">
        <v>0</v>
      </c>
      <c r="BD236" s="6">
        <v>0</v>
      </c>
      <c r="BE236" s="6">
        <v>0</v>
      </c>
      <c r="BF236" s="6">
        <v>0</v>
      </c>
      <c r="BG236" s="6">
        <v>0</v>
      </c>
      <c r="BH236" s="6">
        <v>0</v>
      </c>
      <c r="BI236" s="6">
        <f>IF(Table3[[#This Row],[Type]]="EM",IF((Table3[[#This Row],[Diameter]]/2)-Table3[[#This Row],[CornerRadius]]-0.012&gt;0,(Table3[[#This Row],[Diameter]]/2)-Table3[[#This Row],[CornerRadius]]-0.012,0),)</f>
        <v>0</v>
      </c>
      <c r="BK236" s="6" t="str">
        <f>IF(Table3[[#This Row],[ShoulderLength]]="","",IF(Table3[[#This Row],[ShoulderLength]]&lt;Table3[[#This Row],[LOC]],"FIX",""))</f>
        <v/>
      </c>
    </row>
    <row r="237" spans="1:63" x14ac:dyDescent="0.25">
      <c r="A237" s="7">
        <f>IF(Table3[[#This Row],[SoflexRule]]="",1,IF(Table3[[#This Row],[MinOHL]]="",1,IF(Table3[[#This Row],[Type]]="CT",1,IF(Table3[[#This Row],[I]]=1,0,1))))</f>
        <v>1</v>
      </c>
      <c r="B237" s="6" t="s">
        <v>529</v>
      </c>
      <c r="D237" s="6" t="s">
        <v>529</v>
      </c>
      <c r="E237" s="6">
        <v>236</v>
      </c>
      <c r="G237" s="9" t="s">
        <v>74</v>
      </c>
      <c r="H237" s="10" t="s">
        <v>528</v>
      </c>
      <c r="I237" s="11" t="s">
        <v>530</v>
      </c>
      <c r="J237" s="12">
        <v>1010788</v>
      </c>
      <c r="K237" s="11" t="str">
        <f>CONCATENATE(Table3[[#This Row],[Type]]," "&amp;TEXT(Table3[[#This Row],[Diameter]],".0000")&amp;""," "&amp;Table3[[#This Row],[NumFlutes]]&amp;"FL")</f>
        <v>CT .0870 1FL</v>
      </c>
      <c r="L237" s="17" t="s">
        <v>2490</v>
      </c>
      <c r="M237" s="13">
        <v>8.6999999999999994E-2</v>
      </c>
      <c r="N237" s="13">
        <v>0.11</v>
      </c>
      <c r="O237" s="6">
        <v>8.7999999999999995E-2</v>
      </c>
      <c r="P237" s="6">
        <v>0.52500000000000002</v>
      </c>
      <c r="Q237" s="6">
        <v>0.6</v>
      </c>
      <c r="R237" s="14">
        <f>IF(Table3[[#This Row],[ShoulderLenEnd]]="",0,90-(DEGREES(ATAN((Q237-P237)/((N237-O237)/2)))))</f>
        <v>8.343891584033102</v>
      </c>
      <c r="S237" s="15">
        <v>0.625</v>
      </c>
      <c r="T237" s="6">
        <v>1</v>
      </c>
      <c r="U237" s="6">
        <v>1.75</v>
      </c>
      <c r="V237" s="6">
        <v>0.4375</v>
      </c>
      <c r="X237" s="13">
        <v>2.5000000000000001E-2</v>
      </c>
      <c r="Y237" s="6" t="s">
        <v>531</v>
      </c>
      <c r="AA237" s="13" t="str">
        <f t="shared" si="3"/>
        <v/>
      </c>
      <c r="AB237" s="6">
        <v>0</v>
      </c>
      <c r="AC237" s="6">
        <v>0.13</v>
      </c>
      <c r="AE237" s="6" t="s">
        <v>49</v>
      </c>
      <c r="AF237" s="6" t="s">
        <v>119</v>
      </c>
      <c r="AG237" s="6" t="s">
        <v>532</v>
      </c>
      <c r="AI237" s="6">
        <v>1</v>
      </c>
      <c r="AJ237" s="6">
        <v>1</v>
      </c>
      <c r="AK237" s="6">
        <v>1</v>
      </c>
      <c r="AL237" s="6">
        <v>1</v>
      </c>
      <c r="AM237" s="6">
        <v>1</v>
      </c>
      <c r="AN237" s="6">
        <v>0</v>
      </c>
      <c r="AO237" s="6">
        <v>1</v>
      </c>
      <c r="AQ237" s="6">
        <v>0</v>
      </c>
      <c r="AR237" s="6">
        <v>0</v>
      </c>
      <c r="AS237" s="6">
        <v>0</v>
      </c>
      <c r="AT237" s="6">
        <v>0</v>
      </c>
      <c r="AU237" s="6">
        <f>IF(Table3[[#This Row],[ShankDiameter]]&gt;0.5,0,2)</f>
        <v>2</v>
      </c>
      <c r="AV237" s="6">
        <v>0</v>
      </c>
      <c r="AW237" s="6">
        <v>0</v>
      </c>
      <c r="AX237" s="6">
        <v>2</v>
      </c>
      <c r="AY237" s="6">
        <f>IF(Table3[[#This Row],[ShankDiameter]]=0.225,2,IF(Table3[[#This Row],[ShankDiameter]]=0.25,2,IF(Table3[[#This Row],[ShankDiameter]]=0.2875,2,0)))</f>
        <v>0</v>
      </c>
      <c r="AZ237" s="6">
        <v>0</v>
      </c>
      <c r="BA237" s="6">
        <v>0</v>
      </c>
      <c r="BB237" s="6">
        <v>0</v>
      </c>
      <c r="BC237" s="6">
        <v>0</v>
      </c>
      <c r="BD237" s="6">
        <v>0</v>
      </c>
      <c r="BE237" s="6">
        <v>0</v>
      </c>
      <c r="BF237" s="6">
        <v>0</v>
      </c>
      <c r="BG237" s="6">
        <v>0</v>
      </c>
      <c r="BH237" s="6">
        <v>0</v>
      </c>
      <c r="BI237" s="6">
        <f>IF(Table3[[#This Row],[Type]]="EM",IF((Table3[[#This Row],[Diameter]]/2)-Table3[[#This Row],[CornerRadius]]-0.012&gt;0,(Table3[[#This Row],[Diameter]]/2)-Table3[[#This Row],[CornerRadius]]-0.012,0),)</f>
        <v>0</v>
      </c>
      <c r="BK237" s="6" t="str">
        <f>IF(Table3[[#This Row],[ShoulderLength]]="","",IF(Table3[[#This Row],[ShoulderLength]]&lt;Table3[[#This Row],[LOC]],"FIX",""))</f>
        <v/>
      </c>
    </row>
    <row r="238" spans="1:63" x14ac:dyDescent="0.25">
      <c r="A238" s="7">
        <f>IF(Table3[[#This Row],[SoflexRule]]="",1,IF(Table3[[#This Row],[MinOHL]]="",1,IF(Table3[[#This Row],[Type]]="CT",1,IF(Table3[[#This Row],[I]]=1,0,1))))</f>
        <v>1</v>
      </c>
      <c r="B238" s="6" t="s">
        <v>529</v>
      </c>
      <c r="D238" s="6" t="s">
        <v>529</v>
      </c>
      <c r="E238" s="6">
        <v>237</v>
      </c>
      <c r="G238" s="9" t="s">
        <v>74</v>
      </c>
      <c r="H238" s="10" t="s">
        <v>528</v>
      </c>
      <c r="I238" s="11" t="s">
        <v>533</v>
      </c>
      <c r="J238" s="12">
        <v>1050000</v>
      </c>
      <c r="K238" s="11" t="str">
        <f>CONCATENATE(Table3[[#This Row],[Type]]," "&amp;TEXT(Table3[[#This Row],[Diameter]],".0000")&amp;""," "&amp;Table3[[#This Row],[NumFlutes]]&amp;"FL")</f>
        <v>CT .0475 1FL</v>
      </c>
      <c r="L238" s="17" t="s">
        <v>2489</v>
      </c>
      <c r="M238" s="13">
        <v>4.7500000000000001E-2</v>
      </c>
      <c r="N238" s="13">
        <v>0.14000000000000001</v>
      </c>
      <c r="O238" s="6">
        <v>7.0000000000000007E-2</v>
      </c>
      <c r="P238" s="6">
        <v>0.34499999999999997</v>
      </c>
      <c r="Q238" s="6">
        <v>0.5</v>
      </c>
      <c r="R238" s="14">
        <f>IF(Table3[[#This Row],[ShoulderLenEnd]]="",0,90-(DEGREES(ATAN((Q238-P238)/((N238-O238)/2)))))</f>
        <v>12.724355685422367</v>
      </c>
      <c r="S238" s="15">
        <v>0.52500000000000002</v>
      </c>
      <c r="T238" s="6">
        <v>1</v>
      </c>
      <c r="U238" s="6">
        <v>1.732</v>
      </c>
      <c r="V238" s="6">
        <v>0.25</v>
      </c>
      <c r="X238" s="13">
        <v>1.11E-2</v>
      </c>
      <c r="Y238" s="6" t="s">
        <v>535</v>
      </c>
      <c r="AA238" s="13" t="str">
        <f t="shared" si="3"/>
        <v/>
      </c>
      <c r="AB238" s="6">
        <v>0</v>
      </c>
      <c r="AC238" s="6">
        <v>7.0000000000000007E-2</v>
      </c>
      <c r="AE238" s="6" t="s">
        <v>118</v>
      </c>
      <c r="AF238" s="6" t="s">
        <v>119</v>
      </c>
      <c r="AG238" s="6" t="s">
        <v>90</v>
      </c>
      <c r="AI238" s="6">
        <v>1</v>
      </c>
      <c r="AJ238" s="6">
        <v>1</v>
      </c>
      <c r="AK238" s="6">
        <v>1</v>
      </c>
      <c r="AL238" s="6">
        <v>1</v>
      </c>
      <c r="AM238" s="6">
        <v>1</v>
      </c>
      <c r="AN238" s="6">
        <v>0</v>
      </c>
      <c r="AO238" s="6">
        <v>1</v>
      </c>
      <c r="AQ238" s="6">
        <v>0</v>
      </c>
      <c r="AR238" s="6">
        <v>0</v>
      </c>
      <c r="AS238" s="6">
        <v>0</v>
      </c>
      <c r="AT238" s="6">
        <v>0</v>
      </c>
      <c r="AU238" s="6">
        <f>IF(Table3[[#This Row],[ShankDiameter]]&gt;0.5,0,2)</f>
        <v>2</v>
      </c>
      <c r="AV238" s="6">
        <v>0</v>
      </c>
      <c r="AW238" s="6">
        <v>0</v>
      </c>
      <c r="AX238" s="6">
        <v>2</v>
      </c>
      <c r="AY238" s="6">
        <f>IF(Table3[[#This Row],[ShankDiameter]]=0.225,2,IF(Table3[[#This Row],[ShankDiameter]]=0.25,2,IF(Table3[[#This Row],[ShankDiameter]]=0.2875,2,0)))</f>
        <v>0</v>
      </c>
      <c r="AZ238" s="6">
        <v>0</v>
      </c>
      <c r="BA238" s="6">
        <v>0</v>
      </c>
      <c r="BB238" s="6">
        <v>0</v>
      </c>
      <c r="BC238" s="6">
        <v>0</v>
      </c>
      <c r="BD238" s="6">
        <v>0</v>
      </c>
      <c r="BE238" s="6">
        <v>0</v>
      </c>
      <c r="BF238" s="6">
        <v>0</v>
      </c>
      <c r="BG238" s="6">
        <v>0</v>
      </c>
      <c r="BH238" s="6">
        <v>0</v>
      </c>
      <c r="BI238" s="6">
        <f>IF(Table3[[#This Row],[Type]]="EM",IF((Table3[[#This Row],[Diameter]]/2)-Table3[[#This Row],[CornerRadius]]-0.012&gt;0,(Table3[[#This Row],[Diameter]]/2)-Table3[[#This Row],[CornerRadius]]-0.012,0),)</f>
        <v>0</v>
      </c>
      <c r="BK238" s="6" t="str">
        <f>IF(Table3[[#This Row],[ShoulderLength]]="","",IF(Table3[[#This Row],[ShoulderLength]]&lt;Table3[[#This Row],[LOC]],"FIX",""))</f>
        <v/>
      </c>
    </row>
    <row r="239" spans="1:63" x14ac:dyDescent="0.25">
      <c r="A239" s="7">
        <f>IF(Table3[[#This Row],[SoflexRule]]="",1,IF(Table3[[#This Row],[MinOHL]]="",1,IF(Table3[[#This Row],[Type]]="CT",1,IF(Table3[[#This Row],[I]]=1,0,1))))</f>
        <v>1</v>
      </c>
      <c r="B239" s="6" t="s">
        <v>529</v>
      </c>
      <c r="D239" s="6" t="s">
        <v>529</v>
      </c>
      <c r="E239" s="6">
        <v>238</v>
      </c>
      <c r="G239" s="9" t="s">
        <v>74</v>
      </c>
      <c r="H239" s="10" t="s">
        <v>528</v>
      </c>
      <c r="I239" s="11" t="s">
        <v>536</v>
      </c>
      <c r="J239" s="12">
        <v>1320000</v>
      </c>
      <c r="K239" s="11" t="str">
        <f>CONCATENATE(Table3[[#This Row],[Type]]," "&amp;TEXT(Table3[[#This Row],[Diameter]],".0000")&amp;""," "&amp;Table3[[#This Row],[NumFlutes]]&amp;"FL")</f>
        <v>CT .0000 2FL</v>
      </c>
      <c r="L239" s="17" t="s">
        <v>2489</v>
      </c>
      <c r="M239" s="13">
        <v>0</v>
      </c>
      <c r="N239" s="13">
        <v>0.125</v>
      </c>
      <c r="O239" s="6">
        <v>5.3999999999999999E-2</v>
      </c>
      <c r="P239" s="6">
        <v>0.34</v>
      </c>
      <c r="Q239" s="6">
        <v>0.51500000000000001</v>
      </c>
      <c r="R239" s="14">
        <f>IF(Table3[[#This Row],[ShoulderLenEnd]]="",0,90-(DEGREES(ATAN((Q239-P239)/((N239-O239)/2)))))</f>
        <v>11.467251627033193</v>
      </c>
      <c r="S239" s="15">
        <v>0.54</v>
      </c>
      <c r="T239" s="6">
        <v>2</v>
      </c>
      <c r="V239" s="6">
        <v>0.31890000000000002</v>
      </c>
      <c r="X239" s="13">
        <v>1.11E-2</v>
      </c>
      <c r="Y239" s="6" t="s">
        <v>531</v>
      </c>
      <c r="AA239" s="13" t="str">
        <f t="shared" si="3"/>
        <v/>
      </c>
      <c r="AB239" s="6">
        <v>0</v>
      </c>
      <c r="AC239" s="6">
        <v>0.06</v>
      </c>
      <c r="AE239" s="6" t="s">
        <v>118</v>
      </c>
      <c r="AF239" s="6" t="s">
        <v>119</v>
      </c>
      <c r="AG239" s="6" t="s">
        <v>90</v>
      </c>
      <c r="AI239" s="6">
        <v>1</v>
      </c>
      <c r="AJ239" s="6">
        <v>1</v>
      </c>
      <c r="AK239" s="6">
        <v>1</v>
      </c>
      <c r="AL239" s="6">
        <v>1</v>
      </c>
      <c r="AM239" s="6">
        <v>1</v>
      </c>
      <c r="AN239" s="6">
        <v>0</v>
      </c>
      <c r="AO239" s="6">
        <v>1</v>
      </c>
      <c r="AQ239" s="6">
        <v>0</v>
      </c>
      <c r="AR239" s="6">
        <v>0</v>
      </c>
      <c r="AS239" s="6">
        <v>0</v>
      </c>
      <c r="AT239" s="6">
        <v>0</v>
      </c>
      <c r="AU239" s="6">
        <f>IF(Table3[[#This Row],[ShankDiameter]]&gt;0.5,0,2)</f>
        <v>2</v>
      </c>
      <c r="AV239" s="6">
        <v>0</v>
      </c>
      <c r="AW239" s="6">
        <v>0</v>
      </c>
      <c r="AX239" s="6">
        <v>2</v>
      </c>
      <c r="AY239" s="6">
        <f>IF(Table3[[#This Row],[ShankDiameter]]=0.225,2,IF(Table3[[#This Row],[ShankDiameter]]=0.25,2,IF(Table3[[#This Row],[ShankDiameter]]=0.2875,2,0)))</f>
        <v>0</v>
      </c>
      <c r="AZ239" s="6">
        <v>0</v>
      </c>
      <c r="BA239" s="6">
        <v>0</v>
      </c>
      <c r="BB239" s="6">
        <v>0</v>
      </c>
      <c r="BC239" s="6">
        <v>0</v>
      </c>
      <c r="BD239" s="6">
        <v>0</v>
      </c>
      <c r="BE239" s="6">
        <v>0</v>
      </c>
      <c r="BF239" s="6">
        <v>0</v>
      </c>
      <c r="BG239" s="6">
        <v>0</v>
      </c>
      <c r="BH239" s="6">
        <v>0</v>
      </c>
      <c r="BI239" s="6">
        <f>IF(Table3[[#This Row],[Type]]="EM",IF((Table3[[#This Row],[Diameter]]/2)-Table3[[#This Row],[CornerRadius]]-0.012&gt;0,(Table3[[#This Row],[Diameter]]/2)-Table3[[#This Row],[CornerRadius]]-0.012,0),)</f>
        <v>0</v>
      </c>
      <c r="BK239" s="6" t="str">
        <f>IF(Table3[[#This Row],[ShoulderLength]]="","",IF(Table3[[#This Row],[ShoulderLength]]&lt;Table3[[#This Row],[LOC]],"FIX",""))</f>
        <v/>
      </c>
    </row>
    <row r="240" spans="1:63" x14ac:dyDescent="0.25">
      <c r="A240" s="7">
        <f>IF(Table3[[#This Row],[SoflexRule]]="",1,IF(Table3[[#This Row],[MinOHL]]="",1,IF(Table3[[#This Row],[Type]]="CT",1,IF(Table3[[#This Row],[I]]=1,0,1))))</f>
        <v>1</v>
      </c>
      <c r="B240" s="6" t="s">
        <v>529</v>
      </c>
      <c r="D240" s="6" t="s">
        <v>529</v>
      </c>
      <c r="E240" s="6">
        <v>239</v>
      </c>
      <c r="G240" s="9" t="s">
        <v>74</v>
      </c>
      <c r="H240" s="10" t="s">
        <v>528</v>
      </c>
      <c r="I240" s="11" t="s">
        <v>537</v>
      </c>
      <c r="J240" s="12">
        <v>1929000</v>
      </c>
      <c r="K240" s="11" t="str">
        <f>CONCATENATE(Table3[[#This Row],[Type]]," "&amp;TEXT(Table3[[#This Row],[Diameter]],".0000")&amp;""," "&amp;Table3[[#This Row],[NumFlutes]]&amp;"FL")</f>
        <v>CT .0340 2FL</v>
      </c>
      <c r="L240" s="17" t="s">
        <v>2488</v>
      </c>
      <c r="M240" s="13">
        <v>3.4000000000000002E-2</v>
      </c>
      <c r="N240" s="13">
        <v>0.125</v>
      </c>
      <c r="O240" s="6">
        <v>0.04</v>
      </c>
      <c r="P240" s="6">
        <v>0.26</v>
      </c>
      <c r="Q240" s="6">
        <v>0.435</v>
      </c>
      <c r="R240" s="14">
        <f>IF(Table3[[#This Row],[ShoulderLenEnd]]="",0,90-(DEGREES(ATAN((Q240-P240)/((N240-O240)/2)))))</f>
        <v>13.650419134756987</v>
      </c>
      <c r="S240" s="15">
        <v>0.46</v>
      </c>
      <c r="T240" s="6">
        <v>2</v>
      </c>
      <c r="U240" s="6">
        <v>1.5</v>
      </c>
      <c r="V240" s="6">
        <v>0.248</v>
      </c>
      <c r="X240" s="13">
        <f>0.212/25.4</f>
        <v>8.3464566929133868E-3</v>
      </c>
      <c r="Y240" s="6" t="s">
        <v>531</v>
      </c>
      <c r="AA240" s="13" t="str">
        <f t="shared" si="3"/>
        <v/>
      </c>
      <c r="AB240" s="6">
        <v>0</v>
      </c>
      <c r="AC240" s="6">
        <v>0.05</v>
      </c>
      <c r="AE240" s="6" t="s">
        <v>118</v>
      </c>
      <c r="AF240" s="6" t="s">
        <v>119</v>
      </c>
      <c r="AG240" s="6" t="s">
        <v>90</v>
      </c>
      <c r="AI240" s="6">
        <v>1</v>
      </c>
      <c r="AJ240" s="6">
        <v>1</v>
      </c>
      <c r="AK240" s="6">
        <v>1</v>
      </c>
      <c r="AL240" s="6">
        <v>1</v>
      </c>
      <c r="AM240" s="6">
        <v>1</v>
      </c>
      <c r="AN240" s="6">
        <v>0</v>
      </c>
      <c r="AO240" s="6">
        <v>1</v>
      </c>
      <c r="AQ240" s="6">
        <v>0</v>
      </c>
      <c r="AR240" s="6">
        <v>0</v>
      </c>
      <c r="AS240" s="6">
        <v>0</v>
      </c>
      <c r="AT240" s="6">
        <v>0</v>
      </c>
      <c r="AU240" s="6">
        <f>IF(Table3[[#This Row],[ShankDiameter]]&gt;0.5,0,2)</f>
        <v>2</v>
      </c>
      <c r="AV240" s="6">
        <v>0</v>
      </c>
      <c r="AW240" s="6">
        <v>0</v>
      </c>
      <c r="AX240" s="6">
        <v>2</v>
      </c>
      <c r="AY240" s="6">
        <f>IF(Table3[[#This Row],[ShankDiameter]]=0.225,2,IF(Table3[[#This Row],[ShankDiameter]]=0.25,2,IF(Table3[[#This Row],[ShankDiameter]]=0.2875,2,0)))</f>
        <v>0</v>
      </c>
      <c r="AZ240" s="6">
        <v>0</v>
      </c>
      <c r="BA240" s="6">
        <v>0</v>
      </c>
      <c r="BB240" s="6">
        <v>0</v>
      </c>
      <c r="BC240" s="6">
        <v>0</v>
      </c>
      <c r="BD240" s="6">
        <v>0</v>
      </c>
      <c r="BE240" s="6">
        <v>0</v>
      </c>
      <c r="BF240" s="6">
        <v>0</v>
      </c>
      <c r="BG240" s="6">
        <v>0</v>
      </c>
      <c r="BH240" s="6">
        <v>0</v>
      </c>
      <c r="BI240" s="6">
        <f>IF(Table3[[#This Row],[Type]]="EM",IF((Table3[[#This Row],[Diameter]]/2)-Table3[[#This Row],[CornerRadius]]-0.012&gt;0,(Table3[[#This Row],[Diameter]]/2)-Table3[[#This Row],[CornerRadius]]-0.012,0),)</f>
        <v>0</v>
      </c>
      <c r="BK240" s="6" t="str">
        <f>IF(Table3[[#This Row],[ShoulderLength]]="","",IF(Table3[[#This Row],[ShoulderLength]]&lt;Table3[[#This Row],[LOC]],"FIX",""))</f>
        <v/>
      </c>
    </row>
    <row r="241" spans="1:63" x14ac:dyDescent="0.25">
      <c r="A241" s="7">
        <f>IF(Table3[[#This Row],[SoflexRule]]="",1,IF(Table3[[#This Row],[MinOHL]]="",1,IF(Table3[[#This Row],[Type]]="CT",1,IF(Table3[[#This Row],[I]]=1,0,1))))</f>
        <v>1</v>
      </c>
      <c r="B241" s="6" t="s">
        <v>529</v>
      </c>
      <c r="D241" s="6" t="s">
        <v>529</v>
      </c>
      <c r="E241" s="6">
        <v>240</v>
      </c>
      <c r="G241" s="9" t="s">
        <v>74</v>
      </c>
      <c r="H241" s="10" t="s">
        <v>528</v>
      </c>
      <c r="I241" s="11" t="s">
        <v>538</v>
      </c>
      <c r="J241" s="12" t="s">
        <v>539</v>
      </c>
      <c r="K241" s="11" t="str">
        <f>CONCATENATE(Table3[[#This Row],[Type]]," "&amp;TEXT(Table3[[#This Row],[Diameter]],".0000")&amp;""," "&amp;Table3[[#This Row],[NumFlutes]]&amp;"FL")</f>
        <v>CT .0600 2FL</v>
      </c>
      <c r="L241" s="17" t="s">
        <v>2487</v>
      </c>
      <c r="M241" s="13">
        <v>0.06</v>
      </c>
      <c r="N241" s="13">
        <v>0.125</v>
      </c>
      <c r="O241" s="6">
        <v>4.4999999999999998E-2</v>
      </c>
      <c r="P241" s="6">
        <v>0.44500000000000001</v>
      </c>
      <c r="Q241" s="6">
        <v>0.7</v>
      </c>
      <c r="R241" s="14">
        <f>IF(Table3[[#This Row],[ShoulderLenEnd]]="",0,90-(DEGREES(ATAN((Q241-P241)/((N241-O241)/2)))))</f>
        <v>8.9149269571478555</v>
      </c>
      <c r="S241" s="15">
        <v>0.72499999999999998</v>
      </c>
      <c r="T241" s="6">
        <v>2</v>
      </c>
      <c r="U241" s="6">
        <v>1.6259999999999999</v>
      </c>
      <c r="V241" s="6">
        <v>0.16</v>
      </c>
      <c r="X241" s="13">
        <f>0.318/25.4</f>
        <v>1.2519685039370079E-2</v>
      </c>
      <c r="AA241" s="13" t="str">
        <f t="shared" si="3"/>
        <v/>
      </c>
      <c r="AB241" s="6">
        <v>2.5000000000000001E-2</v>
      </c>
      <c r="AC241" s="6">
        <v>0.03</v>
      </c>
      <c r="AE241" s="6" t="s">
        <v>49</v>
      </c>
      <c r="AF241" s="6" t="s">
        <v>119</v>
      </c>
      <c r="AG241" s="6" t="s">
        <v>540</v>
      </c>
      <c r="AI241" s="6">
        <v>1</v>
      </c>
      <c r="AJ241" s="6">
        <v>1</v>
      </c>
      <c r="AK241" s="6">
        <v>1</v>
      </c>
      <c r="AL241" s="6">
        <v>1</v>
      </c>
      <c r="AM241" s="6">
        <v>1</v>
      </c>
      <c r="AN241" s="6">
        <v>0</v>
      </c>
      <c r="AO241" s="6">
        <v>1</v>
      </c>
      <c r="AQ241" s="6">
        <v>0</v>
      </c>
      <c r="AR241" s="6">
        <v>0</v>
      </c>
      <c r="AS241" s="6">
        <v>0</v>
      </c>
      <c r="AT241" s="6">
        <v>0</v>
      </c>
      <c r="AU241" s="6">
        <f>IF(Table3[[#This Row],[ShankDiameter]]&gt;0.5,0,2)</f>
        <v>2</v>
      </c>
      <c r="AV241" s="6">
        <v>0</v>
      </c>
      <c r="AW241" s="6">
        <v>0</v>
      </c>
      <c r="AX241" s="6">
        <v>2</v>
      </c>
      <c r="AY241" s="6">
        <f>IF(Table3[[#This Row],[ShankDiameter]]=0.225,2,IF(Table3[[#This Row],[ShankDiameter]]=0.25,2,IF(Table3[[#This Row],[ShankDiameter]]=0.2875,2,0)))</f>
        <v>0</v>
      </c>
      <c r="AZ241" s="6">
        <v>0</v>
      </c>
      <c r="BA241" s="6">
        <v>0</v>
      </c>
      <c r="BB241" s="6">
        <v>0</v>
      </c>
      <c r="BC241" s="6">
        <v>0</v>
      </c>
      <c r="BD241" s="6">
        <v>0</v>
      </c>
      <c r="BE241" s="6">
        <v>0</v>
      </c>
      <c r="BF241" s="6">
        <v>0</v>
      </c>
      <c r="BG241" s="6">
        <v>0</v>
      </c>
      <c r="BH241" s="6">
        <v>0</v>
      </c>
      <c r="BI241" s="6">
        <f>IF(Table3[[#This Row],[Type]]="EM",IF((Table3[[#This Row],[Diameter]]/2)-Table3[[#This Row],[CornerRadius]]-0.012&gt;0,(Table3[[#This Row],[Diameter]]/2)-Table3[[#This Row],[CornerRadius]]-0.012,0),)</f>
        <v>0</v>
      </c>
      <c r="BK241" s="6" t="str">
        <f>IF(Table3[[#This Row],[ShoulderLength]]="","",IF(Table3[[#This Row],[ShoulderLength]]&lt;Table3[[#This Row],[LOC]],"FIX",""))</f>
        <v/>
      </c>
    </row>
    <row r="242" spans="1:63" x14ac:dyDescent="0.25">
      <c r="A242" s="7">
        <v>1</v>
      </c>
      <c r="B242" s="6" t="s">
        <v>529</v>
      </c>
      <c r="D242" s="6" t="s">
        <v>529</v>
      </c>
      <c r="E242" s="6">
        <v>241</v>
      </c>
      <c r="G242" s="9" t="s">
        <v>74</v>
      </c>
      <c r="H242" s="10" t="s">
        <v>528</v>
      </c>
      <c r="I242" s="11" t="s">
        <v>541</v>
      </c>
      <c r="J242" s="12">
        <v>2905600</v>
      </c>
      <c r="K242" s="11" t="str">
        <f>CONCATENATE(Table3[[#This Row],[Type]]," "&amp;TEXT(Table3[[#This Row],[Diameter]],".0000")&amp;""," "&amp;Table3[[#This Row],[NumFlutes]]&amp;"FL")</f>
        <v>CT .0870 1FL</v>
      </c>
      <c r="L242" s="17" t="s">
        <v>2480</v>
      </c>
      <c r="M242" s="13">
        <v>8.6999999999999994E-2</v>
      </c>
      <c r="N242" s="13">
        <v>0.14000000000000001</v>
      </c>
      <c r="O242" s="6">
        <v>8.6999999999999994E-2</v>
      </c>
      <c r="P242" s="6">
        <v>0.46</v>
      </c>
      <c r="Q242" s="6">
        <v>0.68</v>
      </c>
      <c r="R242" s="14">
        <f>IF(Table3[[#This Row],[ShoulderLenEnd]]="",0,90-(DEGREES(ATAN((Q242-P242)/((N242-O242)/2)))))</f>
        <v>6.868445863423446</v>
      </c>
      <c r="S242" s="15">
        <v>0.70499999999999996</v>
      </c>
      <c r="T242" s="6">
        <v>1</v>
      </c>
      <c r="U242" s="6">
        <v>1.75</v>
      </c>
      <c r="V242" s="6">
        <v>0.437</v>
      </c>
      <c r="X242" s="13">
        <v>1.78E-2</v>
      </c>
      <c r="Y242" s="6" t="s">
        <v>531</v>
      </c>
      <c r="AA242" s="13" t="str">
        <f t="shared" si="3"/>
        <v/>
      </c>
      <c r="AB242" s="6">
        <v>0.04</v>
      </c>
      <c r="AC242" s="6">
        <v>0.06</v>
      </c>
      <c r="AE242" s="6" t="s">
        <v>49</v>
      </c>
      <c r="AF242" s="6" t="s">
        <v>62</v>
      </c>
      <c r="AG242" s="6" t="s">
        <v>90</v>
      </c>
      <c r="AI242" s="6">
        <v>1</v>
      </c>
      <c r="AJ242" s="6">
        <v>1</v>
      </c>
      <c r="AK242" s="6">
        <v>1</v>
      </c>
      <c r="AL242" s="6">
        <v>1</v>
      </c>
      <c r="AM242" s="6">
        <v>1</v>
      </c>
      <c r="AN242" s="6">
        <v>0</v>
      </c>
      <c r="AO242" s="6">
        <v>1</v>
      </c>
      <c r="AQ242" s="6">
        <v>0</v>
      </c>
      <c r="AR242" s="6">
        <v>0</v>
      </c>
      <c r="AS242" s="6">
        <v>0</v>
      </c>
      <c r="AT242" s="6">
        <v>0</v>
      </c>
      <c r="AU242" s="6">
        <f>IF(Table3[[#This Row],[ShankDiameter]]&gt;0.5,0,IF(Table3[[#This Row],[Type]]="CD",0,1))</f>
        <v>1</v>
      </c>
      <c r="AV242" s="6">
        <v>0</v>
      </c>
      <c r="AW242" s="6">
        <v>0</v>
      </c>
      <c r="AX242" s="6">
        <v>2</v>
      </c>
      <c r="AY242" s="6">
        <f>IF(Table3[[#This Row],[ShankDiameter]]=0.225,2,IF(Table3[[#This Row],[ShankDiameter]]=0.25,2,IF(Table3[[#This Row],[ShankDiameter]]=0.2875,2,0)))</f>
        <v>0</v>
      </c>
      <c r="AZ242" s="6">
        <v>0</v>
      </c>
      <c r="BA242" s="6">
        <v>0</v>
      </c>
      <c r="BB242" s="6">
        <v>0</v>
      </c>
      <c r="BC242" s="6">
        <v>0</v>
      </c>
      <c r="BD242" s="6">
        <v>0</v>
      </c>
      <c r="BE242" s="6">
        <v>0</v>
      </c>
      <c r="BF242" s="6">
        <v>0</v>
      </c>
      <c r="BG242" s="6">
        <v>0</v>
      </c>
      <c r="BH242" s="6">
        <v>0</v>
      </c>
      <c r="BI242" s="6">
        <f>IF(Table3[[#This Row],[Type]]="EM",IF((Table3[[#This Row],[Diameter]]/2)-Table3[[#This Row],[CornerRadius]]-0.012&gt;0,(Table3[[#This Row],[Diameter]]/2)-Table3[[#This Row],[CornerRadius]]-0.012,0),)</f>
        <v>0</v>
      </c>
      <c r="BK242" s="6" t="str">
        <f>IF(Table3[[#This Row],[ShoulderLength]]="","",IF(Table3[[#This Row],[ShoulderLength]]&lt;Table3[[#This Row],[LOC]],"FIX",""))</f>
        <v/>
      </c>
    </row>
    <row r="243" spans="1:63" x14ac:dyDescent="0.25">
      <c r="A243" s="7">
        <f>IF(Table3[[#This Row],[SoflexRule]]="",1,IF(Table3[[#This Row],[MinOHL]]="",1,IF(Table3[[#This Row],[Type]]="CT",1,IF(Table3[[#This Row],[I]]=1,0,1))))</f>
        <v>1</v>
      </c>
      <c r="B243" s="6" t="s">
        <v>529</v>
      </c>
      <c r="D243" s="6" t="s">
        <v>529</v>
      </c>
      <c r="E243" s="6">
        <v>242</v>
      </c>
      <c r="G243" s="9" t="s">
        <v>74</v>
      </c>
      <c r="H243" s="10" t="s">
        <v>528</v>
      </c>
      <c r="I243" s="11" t="s">
        <v>543</v>
      </c>
      <c r="J243" s="12">
        <v>1010200</v>
      </c>
      <c r="K243" s="11" t="str">
        <f>CONCATENATE(Table3[[#This Row],[Type]]," "&amp;TEXT(Table3[[#This Row],[Diameter]],".0000")&amp;""," "&amp;Table3[[#This Row],[NumFlutes]]&amp;"FL")</f>
        <v>CT .0600 2FL</v>
      </c>
      <c r="L243" s="17" t="s">
        <v>2486</v>
      </c>
      <c r="M243" s="13">
        <v>0.06</v>
      </c>
      <c r="N243" s="13">
        <v>0.14000000000000001</v>
      </c>
      <c r="O243" s="6">
        <v>7.0000000000000007E-2</v>
      </c>
      <c r="P243" s="6">
        <v>0.35099999999999998</v>
      </c>
      <c r="Q243" s="6">
        <v>0.51</v>
      </c>
      <c r="R243" s="14">
        <f>IF(Table3[[#This Row],[ShoulderLenEnd]]="",0,90-(DEGREES(ATAN((Q243-P243)/((N243-O243)/2)))))</f>
        <v>12.414292646085585</v>
      </c>
      <c r="S243" s="15">
        <v>0.53500000000000003</v>
      </c>
      <c r="T243" s="6">
        <v>2</v>
      </c>
      <c r="U243" s="6">
        <v>1.62</v>
      </c>
      <c r="V243" s="6">
        <v>0.35039999999999999</v>
      </c>
      <c r="X243" s="13">
        <v>1.2500000000000001E-2</v>
      </c>
      <c r="Y243" s="6" t="s">
        <v>531</v>
      </c>
      <c r="AA243" s="13" t="str">
        <f t="shared" si="3"/>
        <v/>
      </c>
      <c r="AB243" s="6">
        <v>3.5000000000000003E-2</v>
      </c>
      <c r="AC243" s="6">
        <v>0.04</v>
      </c>
      <c r="AE243" s="6" t="s">
        <v>49</v>
      </c>
      <c r="AF243" s="6" t="s">
        <v>545</v>
      </c>
      <c r="AG243" s="6" t="s">
        <v>90</v>
      </c>
      <c r="AI243" s="6">
        <v>1</v>
      </c>
      <c r="AJ243" s="6">
        <v>1</v>
      </c>
      <c r="AK243" s="6">
        <v>1</v>
      </c>
      <c r="AL243" s="6">
        <v>1</v>
      </c>
      <c r="AM243" s="6">
        <v>1</v>
      </c>
      <c r="AN243" s="6">
        <v>0</v>
      </c>
      <c r="AO243" s="6">
        <v>1</v>
      </c>
      <c r="AQ243" s="6">
        <v>0</v>
      </c>
      <c r="AR243" s="6">
        <v>0</v>
      </c>
      <c r="AS243" s="6">
        <v>0</v>
      </c>
      <c r="AT243" s="6">
        <v>0</v>
      </c>
      <c r="AU243" s="6">
        <f>IF(Table3[[#This Row],[ShankDiameter]]&gt;0.5,0,2)</f>
        <v>2</v>
      </c>
      <c r="AV243" s="6">
        <v>0</v>
      </c>
      <c r="AW243" s="6">
        <v>0</v>
      </c>
      <c r="AX243" s="6">
        <v>2</v>
      </c>
      <c r="AY243" s="6">
        <f>IF(Table3[[#This Row],[ShankDiameter]]=0.225,2,IF(Table3[[#This Row],[ShankDiameter]]=0.25,2,IF(Table3[[#This Row],[ShankDiameter]]=0.2875,2,0)))</f>
        <v>0</v>
      </c>
      <c r="AZ243" s="6">
        <v>0</v>
      </c>
      <c r="BA243" s="6">
        <v>0</v>
      </c>
      <c r="BB243" s="6">
        <v>0</v>
      </c>
      <c r="BC243" s="6">
        <v>0</v>
      </c>
      <c r="BD243" s="6">
        <v>0</v>
      </c>
      <c r="BE243" s="6">
        <v>0</v>
      </c>
      <c r="BF243" s="6">
        <v>0</v>
      </c>
      <c r="BG243" s="6">
        <v>0</v>
      </c>
      <c r="BH243" s="6">
        <v>0</v>
      </c>
      <c r="BI243" s="6">
        <f>IF(Table3[[#This Row],[Type]]="EM",IF((Table3[[#This Row],[Diameter]]/2)-Table3[[#This Row],[CornerRadius]]-0.012&gt;0,(Table3[[#This Row],[Diameter]]/2)-Table3[[#This Row],[CornerRadius]]-0.012,0),)</f>
        <v>0</v>
      </c>
      <c r="BK243" s="6" t="str">
        <f>IF(Table3[[#This Row],[ShoulderLength]]="","",IF(Table3[[#This Row],[ShoulderLength]]&lt;Table3[[#This Row],[LOC]],"FIX",""))</f>
        <v/>
      </c>
    </row>
    <row r="244" spans="1:63" x14ac:dyDescent="0.25">
      <c r="A244" s="7">
        <f>IF(Table3[[#This Row],[SoflexRule]]="",1,IF(Table3[[#This Row],[MinOHL]]="",1,IF(Table3[[#This Row],[Type]]="CT",1,IF(Table3[[#This Row],[I]]=1,0,1))))</f>
        <v>1</v>
      </c>
      <c r="B244" s="6" t="s">
        <v>529</v>
      </c>
      <c r="D244" s="6" t="s">
        <v>529</v>
      </c>
      <c r="E244" s="6">
        <v>243</v>
      </c>
      <c r="G244" s="9" t="s">
        <v>74</v>
      </c>
      <c r="H244" s="10" t="s">
        <v>528</v>
      </c>
      <c r="I244" s="11" t="s">
        <v>546</v>
      </c>
      <c r="J244" s="12">
        <v>1200008</v>
      </c>
      <c r="K244" s="11" t="str">
        <f>CONCATENATE(Table3[[#This Row],[Type]]," "&amp;TEXT(Table3[[#This Row],[Diameter]],".0000")&amp;""," "&amp;Table3[[#This Row],[NumFlutes]]&amp;"FL")</f>
        <v>CT .0600 2FL</v>
      </c>
      <c r="L244" s="17" t="s">
        <v>2485</v>
      </c>
      <c r="M244" s="13">
        <v>0.06</v>
      </c>
      <c r="N244" s="13">
        <v>0.14000000000000001</v>
      </c>
      <c r="O244" s="6">
        <v>6.0999999999999999E-2</v>
      </c>
      <c r="P244" s="6">
        <v>0.38</v>
      </c>
      <c r="Q244" s="6">
        <v>0.54500000000000004</v>
      </c>
      <c r="R244" s="14">
        <f>IF(Table3[[#This Row],[ShoulderLenEnd]]="",0,90-(DEGREES(ATAN((Q244-P244)/((N244-O244)/2)))))</f>
        <v>13.462895263120672</v>
      </c>
      <c r="S244" s="15">
        <v>0.56999999999999995</v>
      </c>
      <c r="T244" s="6">
        <v>2</v>
      </c>
      <c r="U244" s="6">
        <v>1.7</v>
      </c>
      <c r="V244" s="6">
        <v>0.33500000000000002</v>
      </c>
      <c r="X244" s="13">
        <v>1.2500000000000001E-2</v>
      </c>
      <c r="Y244" s="6" t="s">
        <v>535</v>
      </c>
      <c r="AA244" s="13" t="str">
        <f t="shared" si="3"/>
        <v/>
      </c>
      <c r="AB244" s="6">
        <v>0</v>
      </c>
      <c r="AC244" s="6">
        <v>6.5000000000000002E-2</v>
      </c>
      <c r="AE244" s="6" t="s">
        <v>49</v>
      </c>
      <c r="AF244" s="6" t="s">
        <v>432</v>
      </c>
      <c r="AG244" s="6" t="s">
        <v>90</v>
      </c>
      <c r="AI244" s="6">
        <v>1</v>
      </c>
      <c r="AJ244" s="6">
        <v>1</v>
      </c>
      <c r="AK244" s="6">
        <v>1</v>
      </c>
      <c r="AL244" s="6">
        <v>1</v>
      </c>
      <c r="AM244" s="6">
        <v>1</v>
      </c>
      <c r="AN244" s="6">
        <v>0</v>
      </c>
      <c r="AO244" s="6">
        <v>1</v>
      </c>
      <c r="AQ244" s="6">
        <v>0</v>
      </c>
      <c r="AR244" s="6">
        <v>0</v>
      </c>
      <c r="AS244" s="6">
        <v>0</v>
      </c>
      <c r="AT244" s="6">
        <v>0</v>
      </c>
      <c r="AU244" s="6">
        <f>IF(Table3[[#This Row],[ShankDiameter]]&gt;0.5,0,2)</f>
        <v>2</v>
      </c>
      <c r="AV244" s="6">
        <v>0</v>
      </c>
      <c r="AW244" s="6">
        <v>0</v>
      </c>
      <c r="AX244" s="6">
        <v>2</v>
      </c>
      <c r="AY244" s="6">
        <f>IF(Table3[[#This Row],[ShankDiameter]]=0.225,2,IF(Table3[[#This Row],[ShankDiameter]]=0.25,2,IF(Table3[[#This Row],[ShankDiameter]]=0.2875,2,0)))</f>
        <v>0</v>
      </c>
      <c r="AZ244" s="6">
        <v>0</v>
      </c>
      <c r="BA244" s="6">
        <v>0</v>
      </c>
      <c r="BB244" s="6">
        <v>0</v>
      </c>
      <c r="BC244" s="6">
        <v>0</v>
      </c>
      <c r="BD244" s="6">
        <v>0</v>
      </c>
      <c r="BE244" s="6">
        <v>0</v>
      </c>
      <c r="BF244" s="6">
        <v>0</v>
      </c>
      <c r="BG244" s="6">
        <v>0</v>
      </c>
      <c r="BH244" s="6">
        <v>0</v>
      </c>
      <c r="BI244" s="6">
        <f>IF(Table3[[#This Row],[Type]]="EM",IF((Table3[[#This Row],[Diameter]]/2)-Table3[[#This Row],[CornerRadius]]-0.012&gt;0,(Table3[[#This Row],[Diameter]]/2)-Table3[[#This Row],[CornerRadius]]-0.012,0),)</f>
        <v>0</v>
      </c>
      <c r="BK244" s="6" t="str">
        <f>IF(Table3[[#This Row],[ShoulderLength]]="","",IF(Table3[[#This Row],[ShoulderLength]]&lt;Table3[[#This Row],[LOC]],"FIX",""))</f>
        <v/>
      </c>
    </row>
    <row r="245" spans="1:63" x14ac:dyDescent="0.25">
      <c r="A245" s="7">
        <f>IF(Table3[[#This Row],[SoflexRule]]="",1,IF(Table3[[#This Row],[MinOHL]]="",1,IF(Table3[[#This Row],[Type]]="CT",1,IF(Table3[[#This Row],[I]]=1,0,1))))</f>
        <v>1</v>
      </c>
      <c r="B245" s="6" t="s">
        <v>529</v>
      </c>
      <c r="D245" s="6" t="s">
        <v>529</v>
      </c>
      <c r="E245" s="6">
        <v>244</v>
      </c>
      <c r="G245" s="9" t="s">
        <v>74</v>
      </c>
      <c r="H245" s="10" t="s">
        <v>528</v>
      </c>
      <c r="I245" s="11" t="s">
        <v>547</v>
      </c>
      <c r="J245" s="12">
        <v>2905601</v>
      </c>
      <c r="K245" s="11" t="str">
        <f>CONCATENATE(Table3[[#This Row],[Type]]," "&amp;TEXT(Table3[[#This Row],[Diameter]],".0000")&amp;""," "&amp;Table3[[#This Row],[NumFlutes]]&amp;"FL")</f>
        <v>CT .0860 2FL</v>
      </c>
      <c r="L245" s="17" t="s">
        <v>2480</v>
      </c>
      <c r="M245" s="13">
        <v>8.5999999999999993E-2</v>
      </c>
      <c r="N245" s="13">
        <v>0.14000000000000001</v>
      </c>
      <c r="O245" s="6">
        <v>0.09</v>
      </c>
      <c r="P245" s="6">
        <v>0.5</v>
      </c>
      <c r="Q245" s="6">
        <v>0.68500000000000005</v>
      </c>
      <c r="R245" s="14">
        <f>IF(Table3[[#This Row],[ShoulderLenEnd]]="",0,90-(DEGREES(ATAN((Q245-P245)/((N245-O245)/2)))))</f>
        <v>7.6960517220165627</v>
      </c>
      <c r="S245" s="15">
        <v>0.71</v>
      </c>
      <c r="T245" s="6">
        <v>2</v>
      </c>
      <c r="U245" s="6">
        <v>1.75</v>
      </c>
      <c r="V245" s="6">
        <v>0.437</v>
      </c>
      <c r="X245" s="13">
        <v>1.78E-2</v>
      </c>
      <c r="Y245" s="6" t="s">
        <v>531</v>
      </c>
      <c r="AA245" s="13" t="str">
        <f t="shared" si="3"/>
        <v/>
      </c>
      <c r="AB245" s="6">
        <v>4.4999999999999998E-2</v>
      </c>
      <c r="AC245" s="6">
        <v>0.05</v>
      </c>
      <c r="AE245" s="6" t="s">
        <v>49</v>
      </c>
      <c r="AF245" s="6" t="s">
        <v>545</v>
      </c>
      <c r="AI245" s="6">
        <v>1</v>
      </c>
      <c r="AJ245" s="6">
        <v>1</v>
      </c>
      <c r="AK245" s="6">
        <v>1</v>
      </c>
      <c r="AL245" s="6">
        <v>1</v>
      </c>
      <c r="AM245" s="6">
        <v>1</v>
      </c>
      <c r="AN245" s="6">
        <v>0</v>
      </c>
      <c r="AO245" s="6">
        <v>1</v>
      </c>
      <c r="AQ245" s="6">
        <v>0</v>
      </c>
      <c r="AR245" s="6">
        <v>0</v>
      </c>
      <c r="AS245" s="6">
        <v>0</v>
      </c>
      <c r="AT245" s="6">
        <v>0</v>
      </c>
      <c r="AU245" s="6">
        <f>IF(Table3[[#This Row],[ShankDiameter]]&gt;0.5,0,2)</f>
        <v>2</v>
      </c>
      <c r="AV245" s="6">
        <v>0</v>
      </c>
      <c r="AW245" s="6">
        <v>0</v>
      </c>
      <c r="AX245" s="6">
        <v>2</v>
      </c>
      <c r="AY245" s="6">
        <f>IF(Table3[[#This Row],[ShankDiameter]]=0.225,2,IF(Table3[[#This Row],[ShankDiameter]]=0.25,2,IF(Table3[[#This Row],[ShankDiameter]]=0.2875,2,0)))</f>
        <v>0</v>
      </c>
      <c r="AZ245" s="6">
        <v>0</v>
      </c>
      <c r="BA245" s="6">
        <v>0</v>
      </c>
      <c r="BB245" s="6">
        <v>0</v>
      </c>
      <c r="BC245" s="6">
        <v>0</v>
      </c>
      <c r="BD245" s="6">
        <v>0</v>
      </c>
      <c r="BE245" s="6">
        <v>0</v>
      </c>
      <c r="BF245" s="6">
        <v>0</v>
      </c>
      <c r="BG245" s="6">
        <v>0</v>
      </c>
      <c r="BH245" s="6">
        <v>0</v>
      </c>
      <c r="BI245" s="6">
        <f>IF(Table3[[#This Row],[Type]]="EM",IF((Table3[[#This Row],[Diameter]]/2)-Table3[[#This Row],[CornerRadius]]-0.012&gt;0,(Table3[[#This Row],[Diameter]]/2)-Table3[[#This Row],[CornerRadius]]-0.012,0),)</f>
        <v>0</v>
      </c>
      <c r="BK245" s="6" t="str">
        <f>IF(Table3[[#This Row],[ShoulderLength]]="","",IF(Table3[[#This Row],[ShoulderLength]]&lt;Table3[[#This Row],[LOC]],"FIX",""))</f>
        <v/>
      </c>
    </row>
    <row r="246" spans="1:63" x14ac:dyDescent="0.25">
      <c r="A246" s="7">
        <f>IF(Table3[[#This Row],[SoflexRule]]="",1,IF(Table3[[#This Row],[MinOHL]]="",1,IF(Table3[[#This Row],[Type]]="CT",1,IF(Table3[[#This Row],[I]]=1,0,1))))</f>
        <v>1</v>
      </c>
      <c r="B246" s="6" t="s">
        <v>529</v>
      </c>
      <c r="D246" s="6" t="s">
        <v>529</v>
      </c>
      <c r="E246" s="6">
        <v>245</v>
      </c>
      <c r="G246" s="9" t="s">
        <v>74</v>
      </c>
      <c r="H246" s="10" t="s">
        <v>528</v>
      </c>
      <c r="I246" s="11" t="s">
        <v>548</v>
      </c>
      <c r="J246" s="12">
        <v>1759108</v>
      </c>
      <c r="K246" s="11" t="str">
        <f>CONCATENATE(Table3[[#This Row],[Type]]," "&amp;TEXT(Table3[[#This Row],[Diameter]],".0000")&amp;""," "&amp;Table3[[#This Row],[NumFlutes]]&amp;"FL")</f>
        <v>CT .1120 2FL</v>
      </c>
      <c r="L246" s="17" t="s">
        <v>2479</v>
      </c>
      <c r="M246" s="13">
        <v>0.112</v>
      </c>
      <c r="N246" s="13">
        <v>0.14000000000000001</v>
      </c>
      <c r="O246" s="6">
        <v>8.2000000000000003E-2</v>
      </c>
      <c r="P246" s="6">
        <v>0.65</v>
      </c>
      <c r="Q246" s="6">
        <v>0.82</v>
      </c>
      <c r="R246" s="14">
        <f>IF(Table3[[#This Row],[ShoulderLenEnd]]="",0,90-(DEGREES(ATAN((Q246-P246)/((N246-O246)/2)))))</f>
        <v>9.680798859385078</v>
      </c>
      <c r="S246" s="15">
        <v>0.85</v>
      </c>
      <c r="T246" s="6">
        <v>2</v>
      </c>
      <c r="U246" s="6">
        <v>1.87</v>
      </c>
      <c r="V246" s="6">
        <v>0.30299999999999999</v>
      </c>
      <c r="X246" s="13">
        <v>2.5000000000000001E-2</v>
      </c>
      <c r="Y246" s="6" t="s">
        <v>549</v>
      </c>
      <c r="AA246" s="13" t="str">
        <f t="shared" si="3"/>
        <v/>
      </c>
      <c r="AB246" s="6">
        <v>0</v>
      </c>
      <c r="AC246" s="6">
        <v>0.19500000000000001</v>
      </c>
      <c r="AE246" s="6" t="s">
        <v>49</v>
      </c>
      <c r="AF246" s="6" t="s">
        <v>432</v>
      </c>
      <c r="AG246" s="6" t="s">
        <v>90</v>
      </c>
      <c r="AI246" s="6">
        <v>1</v>
      </c>
      <c r="AJ246" s="6">
        <v>1</v>
      </c>
      <c r="AK246" s="6">
        <v>1</v>
      </c>
      <c r="AL246" s="6">
        <v>1</v>
      </c>
      <c r="AM246" s="6">
        <v>1</v>
      </c>
      <c r="AN246" s="6">
        <v>0</v>
      </c>
      <c r="AO246" s="6">
        <v>1</v>
      </c>
      <c r="AQ246" s="6">
        <v>0</v>
      </c>
      <c r="AR246" s="6">
        <v>0</v>
      </c>
      <c r="AS246" s="6">
        <v>0</v>
      </c>
      <c r="AT246" s="6">
        <v>0</v>
      </c>
      <c r="AU246" s="6">
        <f>IF(Table3[[#This Row],[ShankDiameter]]&gt;0.5,0,2)</f>
        <v>2</v>
      </c>
      <c r="AV246" s="6">
        <v>0</v>
      </c>
      <c r="AW246" s="6">
        <v>0</v>
      </c>
      <c r="AX246" s="6">
        <v>2</v>
      </c>
      <c r="AY246" s="6">
        <f>IF(Table3[[#This Row],[ShankDiameter]]=0.225,2,IF(Table3[[#This Row],[ShankDiameter]]=0.25,2,IF(Table3[[#This Row],[ShankDiameter]]=0.2875,2,0)))</f>
        <v>0</v>
      </c>
      <c r="AZ246" s="6">
        <v>0</v>
      </c>
      <c r="BA246" s="6">
        <v>0</v>
      </c>
      <c r="BB246" s="6">
        <v>0</v>
      </c>
      <c r="BC246" s="6">
        <v>0</v>
      </c>
      <c r="BD246" s="6">
        <v>0</v>
      </c>
      <c r="BE246" s="6">
        <v>0</v>
      </c>
      <c r="BF246" s="6">
        <v>0</v>
      </c>
      <c r="BG246" s="6">
        <v>0</v>
      </c>
      <c r="BH246" s="6">
        <v>0</v>
      </c>
      <c r="BI246" s="6">
        <f>IF(Table3[[#This Row],[Type]]="EM",IF((Table3[[#This Row],[Diameter]]/2)-Table3[[#This Row],[CornerRadius]]-0.012&gt;0,(Table3[[#This Row],[Diameter]]/2)-Table3[[#This Row],[CornerRadius]]-0.012,0),)</f>
        <v>0</v>
      </c>
      <c r="BK246" s="6" t="str">
        <f>IF(Table3[[#This Row],[ShoulderLength]]="","",IF(Table3[[#This Row],[ShoulderLength]]&lt;Table3[[#This Row],[LOC]],"FIX",""))</f>
        <v/>
      </c>
    </row>
    <row r="247" spans="1:63" x14ac:dyDescent="0.25">
      <c r="A247" s="7">
        <f>IF(Table3[[#This Row],[SoflexRule]]="",1,IF(Table3[[#This Row],[MinOHL]]="",1,IF(Table3[[#This Row],[Type]]="CT",1,IF(Table3[[#This Row],[I]]=1,0,1))))</f>
        <v>1</v>
      </c>
      <c r="B247" s="6" t="s">
        <v>529</v>
      </c>
      <c r="D247" s="6" t="s">
        <v>529</v>
      </c>
      <c r="E247" s="6">
        <v>246</v>
      </c>
      <c r="G247" s="9" t="s">
        <v>74</v>
      </c>
      <c r="H247" s="10" t="s">
        <v>528</v>
      </c>
      <c r="I247" s="11" t="s">
        <v>550</v>
      </c>
      <c r="J247" s="12">
        <v>2916800</v>
      </c>
      <c r="K247" s="11" t="str">
        <f>CONCATENATE(Table3[[#This Row],[Type]]," "&amp;TEXT(Table3[[#This Row],[Diameter]],".0000")&amp;""," "&amp;Table3[[#This Row],[NumFlutes]]&amp;"FL")</f>
        <v>CT .1120 3FL</v>
      </c>
      <c r="L247" s="17" t="s">
        <v>2484</v>
      </c>
      <c r="M247" s="13">
        <v>0.112</v>
      </c>
      <c r="N247" s="13">
        <v>0.14000000000000001</v>
      </c>
      <c r="O247" s="6">
        <v>0.08</v>
      </c>
      <c r="P247" s="6">
        <v>0.56499999999999995</v>
      </c>
      <c r="Q247" s="6">
        <v>0.77500000000000002</v>
      </c>
      <c r="R247" s="14">
        <f>IF(Table3[[#This Row],[ShoulderLenEnd]]="",0,90-(DEGREES(ATAN((Q247-P247)/((N247-O247)/2)))))</f>
        <v>8.1301023541559658</v>
      </c>
      <c r="S247" s="15">
        <v>0.8</v>
      </c>
      <c r="T247" s="6">
        <v>3</v>
      </c>
      <c r="U247" s="6">
        <v>1.87</v>
      </c>
      <c r="V247" s="6">
        <v>0.19600000000000001</v>
      </c>
      <c r="X247" s="13">
        <v>2.0799999999999999E-2</v>
      </c>
      <c r="Y247" s="6" t="s">
        <v>531</v>
      </c>
      <c r="AA247" s="13" t="str">
        <f t="shared" si="3"/>
        <v/>
      </c>
      <c r="AB247" s="6">
        <v>6.5000000000000002E-2</v>
      </c>
      <c r="AC247" s="6">
        <v>6.5000000000000002E-2</v>
      </c>
      <c r="AE247" s="6" t="s">
        <v>49</v>
      </c>
      <c r="AF247" s="6" t="s">
        <v>62</v>
      </c>
      <c r="AG247" s="6" t="s">
        <v>90</v>
      </c>
      <c r="AI247" s="6">
        <v>1</v>
      </c>
      <c r="AJ247" s="6">
        <v>1</v>
      </c>
      <c r="AK247" s="6">
        <v>1</v>
      </c>
      <c r="AL247" s="6">
        <v>1</v>
      </c>
      <c r="AM247" s="6">
        <v>1</v>
      </c>
      <c r="AN247" s="6">
        <v>0</v>
      </c>
      <c r="AO247" s="6">
        <v>1</v>
      </c>
      <c r="AQ247" s="6">
        <v>0</v>
      </c>
      <c r="AR247" s="6">
        <v>0</v>
      </c>
      <c r="AS247" s="6">
        <v>0</v>
      </c>
      <c r="AT247" s="6">
        <v>0</v>
      </c>
      <c r="AU247" s="6">
        <f>IF(Table3[[#This Row],[ShankDiameter]]&gt;0.5,0,2)</f>
        <v>2</v>
      </c>
      <c r="AV247" s="6">
        <v>0</v>
      </c>
      <c r="AW247" s="6">
        <v>0</v>
      </c>
      <c r="AX247" s="6">
        <v>2</v>
      </c>
      <c r="AY247" s="6">
        <f>IF(Table3[[#This Row],[ShankDiameter]]=0.225,2,IF(Table3[[#This Row],[ShankDiameter]]=0.25,2,IF(Table3[[#This Row],[ShankDiameter]]=0.2875,2,0)))</f>
        <v>0</v>
      </c>
      <c r="AZ247" s="6">
        <v>0</v>
      </c>
      <c r="BA247" s="6">
        <v>0</v>
      </c>
      <c r="BB247" s="6">
        <v>0</v>
      </c>
      <c r="BC247" s="6">
        <v>0</v>
      </c>
      <c r="BD247" s="6">
        <v>0</v>
      </c>
      <c r="BE247" s="6">
        <v>0</v>
      </c>
      <c r="BF247" s="6">
        <v>0</v>
      </c>
      <c r="BG247" s="6">
        <v>0</v>
      </c>
      <c r="BH247" s="6">
        <v>0</v>
      </c>
      <c r="BI247" s="6">
        <f>IF(Table3[[#This Row],[Type]]="EM",IF((Table3[[#This Row],[Diameter]]/2)-Table3[[#This Row],[CornerRadius]]-0.012&gt;0,(Table3[[#This Row],[Diameter]]/2)-Table3[[#This Row],[CornerRadius]]-0.012,0),)</f>
        <v>0</v>
      </c>
      <c r="BK247" s="6" t="str">
        <f>IF(Table3[[#This Row],[ShoulderLength]]="","",IF(Table3[[#This Row],[ShoulderLength]]&lt;Table3[[#This Row],[LOC]],"FIX",""))</f>
        <v/>
      </c>
    </row>
    <row r="248" spans="1:63" x14ac:dyDescent="0.25">
      <c r="A248" s="7">
        <f>IF(Table3[[#This Row],[SoflexRule]]="",1,IF(Table3[[#This Row],[MinOHL]]="",1,IF(Table3[[#This Row],[Type]]="CT",1,IF(Table3[[#This Row],[I]]=1,0,1))))</f>
        <v>1</v>
      </c>
      <c r="B248" s="6" t="s">
        <v>529</v>
      </c>
      <c r="D248" s="6" t="s">
        <v>529</v>
      </c>
      <c r="E248" s="6">
        <v>247</v>
      </c>
      <c r="G248" s="9" t="s">
        <v>74</v>
      </c>
      <c r="H248" s="10" t="s">
        <v>528</v>
      </c>
      <c r="I248" s="11" t="s">
        <v>551</v>
      </c>
      <c r="J248" s="12">
        <v>2912401</v>
      </c>
      <c r="K248" s="11" t="str">
        <f>CONCATENATE(Table3[[#This Row],[Type]]," "&amp;TEXT(Table3[[#This Row],[Diameter]],".0000")&amp;""," "&amp;Table3[[#This Row],[NumFlutes]]&amp;"FL")</f>
        <v>CT .1380 3FL</v>
      </c>
      <c r="L248" s="17" t="s">
        <v>552</v>
      </c>
      <c r="M248" s="13">
        <v>0.13800000000000001</v>
      </c>
      <c r="N248" s="13">
        <v>0.14000000000000001</v>
      </c>
      <c r="O248" s="6">
        <v>9.6000000000000002E-2</v>
      </c>
      <c r="P248" s="6">
        <v>0.7</v>
      </c>
      <c r="Q248" s="6">
        <v>0.88</v>
      </c>
      <c r="R248" s="14">
        <f>IF(Table3[[#This Row],[ShoulderLenEnd]]="",0,90-(DEGREES(ATAN((Q248-P248)/((N248-O248)/2)))))</f>
        <v>6.9682567413785392</v>
      </c>
      <c r="S248" s="15">
        <v>0.90500000000000003</v>
      </c>
      <c r="T248" s="6">
        <v>3</v>
      </c>
      <c r="U248" s="6">
        <v>2</v>
      </c>
      <c r="V248" s="6">
        <v>0.248</v>
      </c>
      <c r="X248" s="13">
        <v>3.1300000000000001E-2</v>
      </c>
      <c r="Y248" s="6" t="s">
        <v>549</v>
      </c>
      <c r="AA248" s="13" t="str">
        <f t="shared" si="3"/>
        <v/>
      </c>
      <c r="AB248" s="6">
        <v>0.08</v>
      </c>
      <c r="AC248" s="6">
        <v>0.09</v>
      </c>
      <c r="AE248" s="6" t="s">
        <v>49</v>
      </c>
      <c r="AF248" s="6" t="s">
        <v>545</v>
      </c>
      <c r="AG248" s="6" t="s">
        <v>90</v>
      </c>
      <c r="AI248" s="6">
        <v>1</v>
      </c>
      <c r="AJ248" s="6">
        <v>1</v>
      </c>
      <c r="AK248" s="6">
        <v>1</v>
      </c>
      <c r="AL248" s="6">
        <v>1</v>
      </c>
      <c r="AM248" s="6">
        <v>1</v>
      </c>
      <c r="AN248" s="6">
        <v>0</v>
      </c>
      <c r="AO248" s="6">
        <v>1</v>
      </c>
      <c r="AQ248" s="6">
        <v>0</v>
      </c>
      <c r="AR248" s="6">
        <v>0</v>
      </c>
      <c r="AS248" s="6">
        <v>0</v>
      </c>
      <c r="AT248" s="6">
        <v>0</v>
      </c>
      <c r="AU248" s="6">
        <f>IF(Table3[[#This Row],[ShankDiameter]]&gt;0.5,0,2)</f>
        <v>2</v>
      </c>
      <c r="AV248" s="6">
        <v>0</v>
      </c>
      <c r="AW248" s="6">
        <v>0</v>
      </c>
      <c r="AX248" s="6">
        <v>2</v>
      </c>
      <c r="AY248" s="6">
        <f>IF(Table3[[#This Row],[ShankDiameter]]=0.225,2,IF(Table3[[#This Row],[ShankDiameter]]=0.25,2,IF(Table3[[#This Row],[ShankDiameter]]=0.2875,2,0)))</f>
        <v>0</v>
      </c>
      <c r="AZ248" s="6">
        <v>0</v>
      </c>
      <c r="BA248" s="6">
        <v>0</v>
      </c>
      <c r="BB248" s="6">
        <v>0</v>
      </c>
      <c r="BC248" s="6">
        <v>0</v>
      </c>
      <c r="BD248" s="6">
        <v>0</v>
      </c>
      <c r="BE248" s="6">
        <v>0</v>
      </c>
      <c r="BF248" s="6">
        <v>0</v>
      </c>
      <c r="BG248" s="6">
        <v>0</v>
      </c>
      <c r="BH248" s="6">
        <v>0</v>
      </c>
      <c r="BI248" s="6">
        <f>IF(Table3[[#This Row],[Type]]="EM",IF((Table3[[#This Row],[Diameter]]/2)-Table3[[#This Row],[CornerRadius]]-0.012&gt;0,(Table3[[#This Row],[Diameter]]/2)-Table3[[#This Row],[CornerRadius]]-0.012,0),)</f>
        <v>0</v>
      </c>
      <c r="BK248" s="6" t="str">
        <f>IF(Table3[[#This Row],[ShoulderLength]]="","",IF(Table3[[#This Row],[ShoulderLength]]&lt;Table3[[#This Row],[LOC]],"FIX",""))</f>
        <v/>
      </c>
    </row>
    <row r="249" spans="1:63" x14ac:dyDescent="0.25">
      <c r="A249" s="7">
        <f>IF(Table3[[#This Row],[SoflexRule]]="",1,IF(Table3[[#This Row],[MinOHL]]="",1,IF(Table3[[#This Row],[Type]]="CT",1,IF(Table3[[#This Row],[I]]=1,0,1))))</f>
        <v>1</v>
      </c>
      <c r="B249" s="6" t="s">
        <v>529</v>
      </c>
      <c r="D249" s="6" t="s">
        <v>529</v>
      </c>
      <c r="E249" s="6">
        <v>248</v>
      </c>
      <c r="G249" s="9" t="s">
        <v>74</v>
      </c>
      <c r="H249" s="10" t="s">
        <v>528</v>
      </c>
      <c r="I249" s="11" t="s">
        <v>553</v>
      </c>
      <c r="K249" s="11" t="str">
        <f>CONCATENATE(Table3[[#This Row],[Type]]," "&amp;TEXT(Table3[[#This Row],[Diameter]],".0000")&amp;""," "&amp;Table3[[#This Row],[NumFlutes]]&amp;"FL")</f>
        <v>CT .0551 2FL</v>
      </c>
      <c r="L249" s="17" t="s">
        <v>2483</v>
      </c>
      <c r="M249" s="13">
        <v>5.5100000000000003E-2</v>
      </c>
      <c r="N249" s="13">
        <v>0.14000000000000001</v>
      </c>
      <c r="O249" s="6">
        <v>5.6000000000000001E-2</v>
      </c>
      <c r="P249" s="6">
        <v>0.38500000000000001</v>
      </c>
      <c r="Q249" s="6">
        <v>0.5</v>
      </c>
      <c r="R249" s="14">
        <f>IF(Table3[[#This Row],[ShoulderLenEnd]]="",0,90-(DEGREES(ATAN((Q249-P249)/((N249-O249)/2)))))</f>
        <v>20.063072666088246</v>
      </c>
      <c r="S249" s="15">
        <v>0.52500000000000002</v>
      </c>
      <c r="T249" s="6">
        <v>2</v>
      </c>
      <c r="U249" s="6">
        <v>1.67</v>
      </c>
      <c r="V249" s="6">
        <v>0.32500000000000001</v>
      </c>
      <c r="X249" s="13">
        <v>1.18E-2</v>
      </c>
      <c r="Y249" s="6" t="s">
        <v>554</v>
      </c>
      <c r="AA249" s="13" t="str">
        <f t="shared" si="3"/>
        <v/>
      </c>
      <c r="AB249" s="6">
        <v>0.01</v>
      </c>
      <c r="AC249" s="6">
        <v>0.04</v>
      </c>
      <c r="AE249" s="6" t="s">
        <v>49</v>
      </c>
      <c r="AF249" s="6" t="s">
        <v>62</v>
      </c>
      <c r="AI249" s="6">
        <v>1</v>
      </c>
      <c r="AJ249" s="6">
        <v>1</v>
      </c>
      <c r="AK249" s="6">
        <v>1</v>
      </c>
      <c r="AL249" s="6">
        <v>1</v>
      </c>
      <c r="AM249" s="6">
        <v>1</v>
      </c>
      <c r="AN249" s="6">
        <v>0</v>
      </c>
      <c r="AO249" s="6">
        <v>1</v>
      </c>
      <c r="AQ249" s="6">
        <v>0</v>
      </c>
      <c r="AR249" s="6">
        <v>0</v>
      </c>
      <c r="AS249" s="6">
        <v>0</v>
      </c>
      <c r="AT249" s="6">
        <v>0</v>
      </c>
      <c r="AU249" s="6">
        <f>IF(Table3[[#This Row],[ShankDiameter]]&gt;0.5,0,2)</f>
        <v>2</v>
      </c>
      <c r="AV249" s="6">
        <v>0</v>
      </c>
      <c r="AW249" s="6">
        <v>0</v>
      </c>
      <c r="AX249" s="6">
        <v>2</v>
      </c>
      <c r="AY249" s="6">
        <f>IF(Table3[[#This Row],[ShankDiameter]]=0.225,2,IF(Table3[[#This Row],[ShankDiameter]]=0.25,2,IF(Table3[[#This Row],[ShankDiameter]]=0.2875,2,0)))</f>
        <v>0</v>
      </c>
      <c r="AZ249" s="6">
        <v>0</v>
      </c>
      <c r="BA249" s="6">
        <v>0</v>
      </c>
      <c r="BB249" s="6">
        <v>0</v>
      </c>
      <c r="BC249" s="6">
        <v>0</v>
      </c>
      <c r="BD249" s="6">
        <v>0</v>
      </c>
      <c r="BE249" s="6">
        <v>0</v>
      </c>
      <c r="BF249" s="6">
        <v>0</v>
      </c>
      <c r="BG249" s="6">
        <v>0</v>
      </c>
      <c r="BH249" s="6">
        <v>0</v>
      </c>
      <c r="BI249" s="6">
        <f>IF(Table3[[#This Row],[Type]]="EM",IF((Table3[[#This Row],[Diameter]]/2)-Table3[[#This Row],[CornerRadius]]-0.012&gt;0,(Table3[[#This Row],[Diameter]]/2)-Table3[[#This Row],[CornerRadius]]-0.012,0),)</f>
        <v>0</v>
      </c>
      <c r="BK249" s="6" t="str">
        <f>IF(Table3[[#This Row],[ShoulderLength]]="","",IF(Table3[[#This Row],[ShoulderLength]]&lt;Table3[[#This Row],[LOC]],"FIX",""))</f>
        <v/>
      </c>
    </row>
    <row r="250" spans="1:63" x14ac:dyDescent="0.25">
      <c r="A250" s="7">
        <f>IF(Table3[[#This Row],[SoflexRule]]="",1,IF(Table3[[#This Row],[MinOHL]]="",1,IF(Table3[[#This Row],[Type]]="CT",1,IF(Table3[[#This Row],[I]]=1,0,1))))</f>
        <v>1</v>
      </c>
      <c r="B250" s="6" t="s">
        <v>529</v>
      </c>
      <c r="D250" s="6" t="s">
        <v>529</v>
      </c>
      <c r="E250" s="6">
        <v>249</v>
      </c>
      <c r="G250" s="9" t="s">
        <v>74</v>
      </c>
      <c r="H250" s="10" t="s">
        <v>528</v>
      </c>
      <c r="I250" s="11" t="s">
        <v>555</v>
      </c>
      <c r="J250" s="12">
        <v>1200400</v>
      </c>
      <c r="K250" s="11" t="str">
        <f>CONCATENATE(Table3[[#This Row],[Type]]," "&amp;TEXT(Table3[[#This Row],[Diameter]],".0000")&amp;""," "&amp;Table3[[#This Row],[NumFlutes]]&amp;"FL")</f>
        <v>CT .0730 2FL</v>
      </c>
      <c r="L250" s="17" t="s">
        <v>2482</v>
      </c>
      <c r="M250" s="13">
        <v>7.2999999999999995E-2</v>
      </c>
      <c r="N250" s="13">
        <v>0.14099999999999999</v>
      </c>
      <c r="O250" s="6">
        <v>7.3999999999999996E-2</v>
      </c>
      <c r="P250" s="6">
        <v>0.42499999999999999</v>
      </c>
      <c r="Q250" s="6">
        <v>0.62</v>
      </c>
      <c r="R250" s="14">
        <f>IF(Table3[[#This Row],[ShoulderLenEnd]]="",0,90-(DEGREES(ATAN((Q250-P250)/((N250-O250)/2)))))</f>
        <v>9.7479656055914035</v>
      </c>
      <c r="S250" s="15">
        <v>0.65</v>
      </c>
      <c r="T250" s="6">
        <v>2</v>
      </c>
      <c r="U250" s="6">
        <v>1.77</v>
      </c>
      <c r="V250" s="6">
        <v>0.40200000000000002</v>
      </c>
      <c r="X250" s="13">
        <v>1.38E-2</v>
      </c>
      <c r="Y250" s="6" t="s">
        <v>535</v>
      </c>
      <c r="AA250" s="13" t="str">
        <f t="shared" si="3"/>
        <v/>
      </c>
      <c r="AB250" s="6">
        <v>0</v>
      </c>
      <c r="AC250" s="6">
        <v>9.5000000000000001E-2</v>
      </c>
      <c r="AE250" s="6" t="s">
        <v>49</v>
      </c>
      <c r="AF250" s="6" t="s">
        <v>62</v>
      </c>
      <c r="AG250" s="6" t="s">
        <v>90</v>
      </c>
      <c r="AI250" s="6">
        <v>1</v>
      </c>
      <c r="AJ250" s="6">
        <v>1</v>
      </c>
      <c r="AK250" s="6">
        <v>1</v>
      </c>
      <c r="AL250" s="6">
        <v>1</v>
      </c>
      <c r="AM250" s="6">
        <v>1</v>
      </c>
      <c r="AN250" s="6">
        <v>0</v>
      </c>
      <c r="AO250" s="6">
        <v>1</v>
      </c>
      <c r="AQ250" s="6">
        <v>0</v>
      </c>
      <c r="AR250" s="6">
        <v>0</v>
      </c>
      <c r="AS250" s="6">
        <v>0</v>
      </c>
      <c r="AT250" s="6">
        <v>0</v>
      </c>
      <c r="AU250" s="6">
        <f>IF(Table3[[#This Row],[ShankDiameter]]&gt;0.5,0,2)</f>
        <v>2</v>
      </c>
      <c r="AV250" s="6">
        <v>0</v>
      </c>
      <c r="AW250" s="6">
        <v>0</v>
      </c>
      <c r="AX250" s="6">
        <v>2</v>
      </c>
      <c r="AY250" s="6">
        <f>IF(Table3[[#This Row],[ShankDiameter]]=0.225,2,IF(Table3[[#This Row],[ShankDiameter]]=0.25,2,IF(Table3[[#This Row],[ShankDiameter]]=0.2875,2,0)))</f>
        <v>0</v>
      </c>
      <c r="AZ250" s="6">
        <v>0</v>
      </c>
      <c r="BA250" s="6">
        <v>0</v>
      </c>
      <c r="BB250" s="6">
        <v>0</v>
      </c>
      <c r="BC250" s="6">
        <v>0</v>
      </c>
      <c r="BD250" s="6">
        <v>0</v>
      </c>
      <c r="BE250" s="6">
        <v>0</v>
      </c>
      <c r="BF250" s="6">
        <v>0</v>
      </c>
      <c r="BG250" s="6">
        <v>0</v>
      </c>
      <c r="BH250" s="6">
        <v>0</v>
      </c>
      <c r="BI250" s="6">
        <f>IF(Table3[[#This Row],[Type]]="EM",IF((Table3[[#This Row],[Diameter]]/2)-Table3[[#This Row],[CornerRadius]]-0.012&gt;0,(Table3[[#This Row],[Diameter]]/2)-Table3[[#This Row],[CornerRadius]]-0.012,0),)</f>
        <v>0</v>
      </c>
      <c r="BK250" s="6" t="str">
        <f>IF(Table3[[#This Row],[ShoulderLength]]="","",IF(Table3[[#This Row],[ShoulderLength]]&lt;Table3[[#This Row],[LOC]],"FIX",""))</f>
        <v/>
      </c>
    </row>
    <row r="251" spans="1:63" x14ac:dyDescent="0.25">
      <c r="A251" s="7">
        <f>IF(Table3[[#This Row],[SoflexRule]]="",1,IF(Table3[[#This Row],[MinOHL]]="",1,IF(Table3[[#This Row],[Type]]="CT",1,IF(Table3[[#This Row],[I]]=1,0,1))))</f>
        <v>1</v>
      </c>
      <c r="B251" s="6" t="s">
        <v>529</v>
      </c>
      <c r="D251" s="6" t="s">
        <v>529</v>
      </c>
      <c r="E251" s="6">
        <v>250</v>
      </c>
      <c r="G251" s="9" t="s">
        <v>74</v>
      </c>
      <c r="H251" s="10" t="s">
        <v>528</v>
      </c>
      <c r="I251" s="11" t="s">
        <v>556</v>
      </c>
      <c r="J251" s="12">
        <v>1010613</v>
      </c>
      <c r="K251" s="11" t="str">
        <f>CONCATENATE(Table3[[#This Row],[Type]]," "&amp;TEXT(Table3[[#This Row],[Diameter]],".0000")&amp;""," "&amp;Table3[[#This Row],[NumFlutes]]&amp;"FL")</f>
        <v>CT .0860 3FL</v>
      </c>
      <c r="L251" s="17" t="s">
        <v>2481</v>
      </c>
      <c r="M251" s="13">
        <v>8.5999999999999993E-2</v>
      </c>
      <c r="N251" s="13">
        <v>0.14099999999999999</v>
      </c>
      <c r="O251" s="6">
        <v>8.7999999999999995E-2</v>
      </c>
      <c r="P251" s="6">
        <v>0.51500000000000001</v>
      </c>
      <c r="Q251" s="6">
        <v>0.6</v>
      </c>
      <c r="R251" s="14">
        <f>IF(Table3[[#This Row],[ShoulderLenEnd]]="",0,90-(DEGREES(ATAN((Q251-P251)/((N251-O251)/2)))))</f>
        <v>17.31563551000383</v>
      </c>
      <c r="S251" s="15">
        <v>0.625</v>
      </c>
      <c r="T251" s="6">
        <v>3</v>
      </c>
      <c r="U251" s="6">
        <v>1.75</v>
      </c>
      <c r="V251" s="6">
        <v>0.4375</v>
      </c>
      <c r="X251" s="13">
        <v>1.78E-2</v>
      </c>
      <c r="Y251" s="6" t="s">
        <v>531</v>
      </c>
      <c r="AA251" s="13" t="str">
        <f t="shared" si="3"/>
        <v/>
      </c>
      <c r="AB251" s="6">
        <v>5.0000000000000001E-3</v>
      </c>
      <c r="AC251" s="6">
        <v>7.4999999999999997E-2</v>
      </c>
      <c r="AE251" s="6" t="s">
        <v>49</v>
      </c>
      <c r="AF251" s="6" t="s">
        <v>62</v>
      </c>
      <c r="AG251" s="6" t="s">
        <v>557</v>
      </c>
      <c r="AI251" s="6">
        <v>1</v>
      </c>
      <c r="AJ251" s="6">
        <v>1</v>
      </c>
      <c r="AK251" s="6">
        <v>1</v>
      </c>
      <c r="AL251" s="6">
        <v>1</v>
      </c>
      <c r="AM251" s="6">
        <v>1</v>
      </c>
      <c r="AN251" s="6">
        <v>0</v>
      </c>
      <c r="AO251" s="6">
        <v>1</v>
      </c>
      <c r="AQ251" s="6">
        <v>0</v>
      </c>
      <c r="AR251" s="6">
        <v>0</v>
      </c>
      <c r="AS251" s="6">
        <v>0</v>
      </c>
      <c r="AT251" s="6">
        <v>0</v>
      </c>
      <c r="AU251" s="6">
        <f>IF(Table3[[#This Row],[ShankDiameter]]&gt;0.5,0,2)</f>
        <v>2</v>
      </c>
      <c r="AV251" s="6">
        <v>0</v>
      </c>
      <c r="AW251" s="6">
        <v>0</v>
      </c>
      <c r="AX251" s="6">
        <v>2</v>
      </c>
      <c r="AY251" s="6">
        <f>IF(Table3[[#This Row],[ShankDiameter]]=0.225,2,IF(Table3[[#This Row],[ShankDiameter]]=0.25,2,IF(Table3[[#This Row],[ShankDiameter]]=0.2875,2,0)))</f>
        <v>0</v>
      </c>
      <c r="AZ251" s="6">
        <v>0</v>
      </c>
      <c r="BA251" s="6">
        <v>0</v>
      </c>
      <c r="BB251" s="6">
        <v>0</v>
      </c>
      <c r="BC251" s="6">
        <v>0</v>
      </c>
      <c r="BD251" s="6">
        <v>0</v>
      </c>
      <c r="BE251" s="6">
        <v>0</v>
      </c>
      <c r="BF251" s="6">
        <v>0</v>
      </c>
      <c r="BG251" s="6">
        <v>0</v>
      </c>
      <c r="BH251" s="6">
        <v>0</v>
      </c>
      <c r="BI251" s="6">
        <f>IF(Table3[[#This Row],[Type]]="EM",IF((Table3[[#This Row],[Diameter]]/2)-Table3[[#This Row],[CornerRadius]]-0.012&gt;0,(Table3[[#This Row],[Diameter]]/2)-Table3[[#This Row],[CornerRadius]]-0.012,0),)</f>
        <v>0</v>
      </c>
      <c r="BK251" s="6" t="str">
        <f>IF(Table3[[#This Row],[ShoulderLength]]="","",IF(Table3[[#This Row],[ShoulderLength]]&lt;Table3[[#This Row],[LOC]],"FIX",""))</f>
        <v/>
      </c>
    </row>
    <row r="252" spans="1:63" x14ac:dyDescent="0.25">
      <c r="A252" s="7">
        <f>IF(Table3[[#This Row],[SoflexRule]]="",1,IF(Table3[[#This Row],[MinOHL]]="",1,IF(Table3[[#This Row],[Type]]="CT",1,IF(Table3[[#This Row],[I]]=1,0,1))))</f>
        <v>1</v>
      </c>
      <c r="B252" s="6" t="s">
        <v>529</v>
      </c>
      <c r="D252" s="6" t="s">
        <v>529</v>
      </c>
      <c r="E252" s="6">
        <v>251</v>
      </c>
      <c r="G252" s="9" t="s">
        <v>74</v>
      </c>
      <c r="H252" s="10" t="s">
        <v>528</v>
      </c>
      <c r="I252" s="11" t="s">
        <v>558</v>
      </c>
      <c r="K252" s="11" t="str">
        <f>CONCATENATE(Table3[[#This Row],[Type]]," "&amp;TEXT(Table3[[#This Row],[Diameter]],".0000")&amp;""," "&amp;Table3[[#This Row],[NumFlutes]]&amp;"FL")</f>
        <v>CT .0860 2FL</v>
      </c>
      <c r="L252" s="17" t="s">
        <v>2480</v>
      </c>
      <c r="M252" s="13">
        <v>8.5999999999999993E-2</v>
      </c>
      <c r="N252" s="13">
        <v>0.14099999999999999</v>
      </c>
      <c r="O252" s="6">
        <v>8.2000000000000003E-2</v>
      </c>
      <c r="P252" s="6">
        <v>0.68500000000000005</v>
      </c>
      <c r="Q252" s="6">
        <v>0.78500000000000003</v>
      </c>
      <c r="R252" s="14">
        <f>IF(Table3[[#This Row],[ShoulderLenEnd]]="",0,90-(DEGREES(ATAN((Q252-P252)/((N252-O252)/2)))))</f>
        <v>16.436059224635642</v>
      </c>
      <c r="S252" s="15">
        <v>0.81</v>
      </c>
      <c r="T252" s="6">
        <v>2</v>
      </c>
      <c r="U252" s="6">
        <v>1.75</v>
      </c>
      <c r="V252" s="6">
        <v>0.4375</v>
      </c>
      <c r="X252" s="13">
        <v>1.78E-2</v>
      </c>
      <c r="Y252" s="6" t="s">
        <v>559</v>
      </c>
      <c r="AA252" s="13" t="str">
        <f t="shared" si="3"/>
        <v/>
      </c>
      <c r="AB252" s="6">
        <v>0.05</v>
      </c>
      <c r="AC252" s="6">
        <v>0.04</v>
      </c>
      <c r="AE252" s="6" t="s">
        <v>49</v>
      </c>
      <c r="AF252" s="6" t="s">
        <v>545</v>
      </c>
      <c r="AG252" s="6" t="s">
        <v>560</v>
      </c>
      <c r="AI252" s="6">
        <v>1</v>
      </c>
      <c r="AJ252" s="6">
        <v>1</v>
      </c>
      <c r="AK252" s="6">
        <v>1</v>
      </c>
      <c r="AL252" s="6">
        <v>1</v>
      </c>
      <c r="AM252" s="6">
        <v>1</v>
      </c>
      <c r="AN252" s="6">
        <v>0</v>
      </c>
      <c r="AO252" s="6">
        <v>1</v>
      </c>
      <c r="AQ252" s="6">
        <v>0</v>
      </c>
      <c r="AR252" s="6">
        <v>0</v>
      </c>
      <c r="AS252" s="6">
        <v>0</v>
      </c>
      <c r="AT252" s="6">
        <v>0</v>
      </c>
      <c r="AU252" s="6">
        <f>IF(Table3[[#This Row],[ShankDiameter]]&gt;0.5,0,2)</f>
        <v>2</v>
      </c>
      <c r="AV252" s="6">
        <v>0</v>
      </c>
      <c r="AW252" s="6">
        <v>0</v>
      </c>
      <c r="AX252" s="6">
        <v>2</v>
      </c>
      <c r="AY252" s="6">
        <f>IF(Table3[[#This Row],[ShankDiameter]]=0.225,2,IF(Table3[[#This Row],[ShankDiameter]]=0.25,2,IF(Table3[[#This Row],[ShankDiameter]]=0.2875,2,0)))</f>
        <v>0</v>
      </c>
      <c r="AZ252" s="6">
        <v>0</v>
      </c>
      <c r="BA252" s="6">
        <v>0</v>
      </c>
      <c r="BB252" s="6">
        <v>0</v>
      </c>
      <c r="BC252" s="6">
        <v>0</v>
      </c>
      <c r="BD252" s="6">
        <v>0</v>
      </c>
      <c r="BE252" s="6">
        <v>0</v>
      </c>
      <c r="BF252" s="6">
        <v>0</v>
      </c>
      <c r="BG252" s="6">
        <v>0</v>
      </c>
      <c r="BH252" s="6">
        <v>0</v>
      </c>
      <c r="BI252" s="6">
        <f>IF(Table3[[#This Row],[Type]]="EM",IF((Table3[[#This Row],[Diameter]]/2)-Table3[[#This Row],[CornerRadius]]-0.012&gt;0,(Table3[[#This Row],[Diameter]]/2)-Table3[[#This Row],[CornerRadius]]-0.012,0),)</f>
        <v>0</v>
      </c>
      <c r="BK252" s="6" t="str">
        <f>IF(Table3[[#This Row],[ShoulderLength]]="","",IF(Table3[[#This Row],[ShoulderLength]]&lt;Table3[[#This Row],[LOC]],"FIX",""))</f>
        <v/>
      </c>
    </row>
    <row r="253" spans="1:63" x14ac:dyDescent="0.25">
      <c r="A253" s="7">
        <f>IF(Table3[[#This Row],[SoflexRule]]="",1,IF(Table3[[#This Row],[MinOHL]]="",1,IF(Table3[[#This Row],[Type]]="CT",1,IF(Table3[[#This Row],[I]]=1,0,1))))</f>
        <v>1</v>
      </c>
      <c r="B253" s="6" t="s">
        <v>529</v>
      </c>
      <c r="D253" s="6" t="s">
        <v>529</v>
      </c>
      <c r="E253" s="6">
        <v>252</v>
      </c>
      <c r="G253" s="9" t="s">
        <v>74</v>
      </c>
      <c r="H253" s="10" t="s">
        <v>528</v>
      </c>
      <c r="I253" s="11" t="s">
        <v>561</v>
      </c>
      <c r="K253" s="11" t="str">
        <f>CONCATENATE(Table3[[#This Row],[Type]]," "&amp;TEXT(Table3[[#This Row],[Diameter]],".0000")&amp;""," "&amp;Table3[[#This Row],[NumFlutes]]&amp;"FL")</f>
        <v>CT .0860 2FL</v>
      </c>
      <c r="L253" s="17" t="s">
        <v>2480</v>
      </c>
      <c r="M253" s="13">
        <v>8.5999999999999993E-2</v>
      </c>
      <c r="N253" s="13">
        <v>0.14099999999999999</v>
      </c>
      <c r="O253" s="6">
        <v>8.1000000000000003E-2</v>
      </c>
      <c r="P253" s="6">
        <v>0.67500000000000004</v>
      </c>
      <c r="Q253" s="6">
        <v>0.77500000000000002</v>
      </c>
      <c r="R253" s="14">
        <f>IF(Table3[[#This Row],[ShoulderLenEnd]]="",0,90-(DEGREES(ATAN((Q253-P253)/((N253-O253)/2)))))</f>
        <v>16.69924423399361</v>
      </c>
      <c r="S253" s="15">
        <v>0.8</v>
      </c>
      <c r="T253" s="6">
        <v>2</v>
      </c>
      <c r="U253" s="6">
        <v>1.75</v>
      </c>
      <c r="V253" s="6">
        <v>0.4375</v>
      </c>
      <c r="X253" s="13">
        <v>1.78E-2</v>
      </c>
      <c r="Y253" s="6" t="s">
        <v>562</v>
      </c>
      <c r="AA253" s="13" t="str">
        <f t="shared" si="3"/>
        <v/>
      </c>
      <c r="AB253" s="6">
        <v>5.5E-2</v>
      </c>
      <c r="AC253" s="6">
        <v>3.5000000000000003E-2</v>
      </c>
      <c r="AE253" s="6" t="s">
        <v>49</v>
      </c>
      <c r="AF253" s="6" t="s">
        <v>545</v>
      </c>
      <c r="AG253" s="6" t="s">
        <v>560</v>
      </c>
      <c r="AI253" s="6">
        <v>1</v>
      </c>
      <c r="AJ253" s="6">
        <v>1</v>
      </c>
      <c r="AK253" s="6">
        <v>1</v>
      </c>
      <c r="AL253" s="6">
        <v>1</v>
      </c>
      <c r="AM253" s="6">
        <v>1</v>
      </c>
      <c r="AN253" s="6">
        <v>0</v>
      </c>
      <c r="AO253" s="6">
        <v>1</v>
      </c>
      <c r="AQ253" s="6">
        <v>0</v>
      </c>
      <c r="AR253" s="6">
        <v>0</v>
      </c>
      <c r="AS253" s="6">
        <v>0</v>
      </c>
      <c r="AT253" s="6">
        <v>0</v>
      </c>
      <c r="AU253" s="6">
        <f>IF(Table3[[#This Row],[ShankDiameter]]&gt;0.5,0,2)</f>
        <v>2</v>
      </c>
      <c r="AV253" s="6">
        <v>0</v>
      </c>
      <c r="AW253" s="6">
        <v>0</v>
      </c>
      <c r="AX253" s="6">
        <v>2</v>
      </c>
      <c r="AY253" s="6">
        <f>IF(Table3[[#This Row],[ShankDiameter]]=0.225,2,IF(Table3[[#This Row],[ShankDiameter]]=0.25,2,IF(Table3[[#This Row],[ShankDiameter]]=0.2875,2,0)))</f>
        <v>0</v>
      </c>
      <c r="AZ253" s="6">
        <v>0</v>
      </c>
      <c r="BA253" s="6">
        <v>0</v>
      </c>
      <c r="BB253" s="6">
        <v>0</v>
      </c>
      <c r="BC253" s="6">
        <v>0</v>
      </c>
      <c r="BD253" s="6">
        <v>0</v>
      </c>
      <c r="BE253" s="6">
        <v>0</v>
      </c>
      <c r="BF253" s="6">
        <v>0</v>
      </c>
      <c r="BG253" s="6">
        <v>0</v>
      </c>
      <c r="BH253" s="6">
        <v>0</v>
      </c>
      <c r="BI253" s="6">
        <f>IF(Table3[[#This Row],[Type]]="EM",IF((Table3[[#This Row],[Diameter]]/2)-Table3[[#This Row],[CornerRadius]]-0.012&gt;0,(Table3[[#This Row],[Diameter]]/2)-Table3[[#This Row],[CornerRadius]]-0.012,0),)</f>
        <v>0</v>
      </c>
      <c r="BK253" s="6" t="str">
        <f>IF(Table3[[#This Row],[ShoulderLength]]="","",IF(Table3[[#This Row],[ShoulderLength]]&lt;Table3[[#This Row],[LOC]],"FIX",""))</f>
        <v/>
      </c>
    </row>
    <row r="254" spans="1:63" x14ac:dyDescent="0.25">
      <c r="A254" s="7">
        <f>IF(Table3[[#This Row],[SoflexRule]]="",1,IF(Table3[[#This Row],[MinOHL]]="",1,IF(Table3[[#This Row],[Type]]="CT",1,IF(Table3[[#This Row],[I]]=1,0,1))))</f>
        <v>1</v>
      </c>
      <c r="B254" s="6" t="s">
        <v>529</v>
      </c>
      <c r="D254" s="6" t="s">
        <v>529</v>
      </c>
      <c r="E254" s="6">
        <v>253</v>
      </c>
      <c r="G254" s="9" t="s">
        <v>74</v>
      </c>
      <c r="H254" s="10" t="s">
        <v>528</v>
      </c>
      <c r="I254" s="11" t="s">
        <v>563</v>
      </c>
      <c r="J254" s="12">
        <v>2985000</v>
      </c>
      <c r="K254" s="11" t="str">
        <f>CONCATENATE(Table3[[#This Row],[Type]]," "&amp;TEXT(Table3[[#This Row],[Diameter]],".0000")&amp;""," "&amp;Table3[[#This Row],[NumFlutes]]&amp;"FL")</f>
        <v>CT .1120 2FL</v>
      </c>
      <c r="L254" s="17" t="s">
        <v>564</v>
      </c>
      <c r="M254" s="13">
        <v>0.112</v>
      </c>
      <c r="N254" s="13">
        <v>0.14099999999999999</v>
      </c>
      <c r="O254" s="6">
        <v>8.1000000000000003E-2</v>
      </c>
      <c r="P254" s="6">
        <v>0.57999999999999996</v>
      </c>
      <c r="Q254" s="6">
        <v>0.78</v>
      </c>
      <c r="R254" s="14">
        <f>IF(Table3[[#This Row],[ShoulderLenEnd]]="",0,90-(DEGREES(ATAN((Q254-P254)/((N254-O254)/2)))))</f>
        <v>8.5307656099481335</v>
      </c>
      <c r="S254" s="15">
        <v>0.80500000000000005</v>
      </c>
      <c r="T254" s="6">
        <v>2</v>
      </c>
      <c r="U254" s="6">
        <v>1.875</v>
      </c>
      <c r="V254" s="6">
        <v>0.29499999999999998</v>
      </c>
      <c r="X254" s="13">
        <v>2.5000000000000001E-2</v>
      </c>
      <c r="AA254" s="13" t="str">
        <f t="shared" si="3"/>
        <v/>
      </c>
      <c r="AB254" s="6">
        <v>0.06</v>
      </c>
      <c r="AC254" s="6">
        <v>0.06</v>
      </c>
      <c r="AE254" s="6" t="s">
        <v>49</v>
      </c>
      <c r="AF254" s="6" t="s">
        <v>62</v>
      </c>
      <c r="AG254" s="6" t="s">
        <v>90</v>
      </c>
      <c r="AI254" s="6">
        <v>1</v>
      </c>
      <c r="AJ254" s="6">
        <v>1</v>
      </c>
      <c r="AK254" s="6">
        <v>1</v>
      </c>
      <c r="AL254" s="6">
        <v>1</v>
      </c>
      <c r="AM254" s="6">
        <v>1</v>
      </c>
      <c r="AN254" s="6">
        <v>0</v>
      </c>
      <c r="AO254" s="6">
        <v>1</v>
      </c>
      <c r="AQ254" s="6">
        <v>0</v>
      </c>
      <c r="AR254" s="6">
        <v>0</v>
      </c>
      <c r="AS254" s="6">
        <v>0</v>
      </c>
      <c r="AT254" s="6">
        <v>0</v>
      </c>
      <c r="AU254" s="6">
        <f>IF(Table3[[#This Row],[ShankDiameter]]&gt;0.5,0,2)</f>
        <v>2</v>
      </c>
      <c r="AV254" s="6">
        <v>0</v>
      </c>
      <c r="AW254" s="6">
        <v>0</v>
      </c>
      <c r="AX254" s="6">
        <v>2</v>
      </c>
      <c r="AY254" s="6">
        <f>IF(Table3[[#This Row],[ShankDiameter]]=0.225,2,IF(Table3[[#This Row],[ShankDiameter]]=0.25,2,IF(Table3[[#This Row],[ShankDiameter]]=0.2875,2,0)))</f>
        <v>0</v>
      </c>
      <c r="AZ254" s="6">
        <v>0</v>
      </c>
      <c r="BA254" s="6">
        <v>0</v>
      </c>
      <c r="BB254" s="6">
        <v>0</v>
      </c>
      <c r="BC254" s="6">
        <v>0</v>
      </c>
      <c r="BD254" s="6">
        <v>0</v>
      </c>
      <c r="BE254" s="6">
        <v>0</v>
      </c>
      <c r="BF254" s="6">
        <v>0</v>
      </c>
      <c r="BG254" s="6">
        <v>0</v>
      </c>
      <c r="BH254" s="6">
        <v>0</v>
      </c>
      <c r="BI254" s="6">
        <f>IF(Table3[[#This Row],[Type]]="EM",IF((Table3[[#This Row],[Diameter]]/2)-Table3[[#This Row],[CornerRadius]]-0.012&gt;0,(Table3[[#This Row],[Diameter]]/2)-Table3[[#This Row],[CornerRadius]]-0.012,0),)</f>
        <v>0</v>
      </c>
      <c r="BK254" s="6" t="str">
        <f>IF(Table3[[#This Row],[ShoulderLength]]="","",IF(Table3[[#This Row],[ShoulderLength]]&lt;Table3[[#This Row],[LOC]],"FIX",""))</f>
        <v/>
      </c>
    </row>
    <row r="255" spans="1:63" x14ac:dyDescent="0.25">
      <c r="A255" s="7">
        <f>IF(Table3[[#This Row],[SoflexRule]]="",1,IF(Table3[[#This Row],[MinOHL]]="",1,IF(Table3[[#This Row],[Type]]="CT",1,IF(Table3[[#This Row],[I]]=1,0,1))))</f>
        <v>1</v>
      </c>
      <c r="B255" s="6" t="s">
        <v>529</v>
      </c>
      <c r="D255" s="6" t="s">
        <v>529</v>
      </c>
      <c r="E255" s="6">
        <v>254</v>
      </c>
      <c r="G255" s="9" t="s">
        <v>74</v>
      </c>
      <c r="H255" s="10" t="s">
        <v>528</v>
      </c>
      <c r="I255" s="11" t="s">
        <v>565</v>
      </c>
      <c r="J255" s="12">
        <v>1211400</v>
      </c>
      <c r="K255" s="11" t="str">
        <f>CONCATENATE(Table3[[#This Row],[Type]]," "&amp;TEXT(Table3[[#This Row],[Diameter]],".0000")&amp;""," "&amp;Table3[[#This Row],[NumFlutes]]&amp;"FL")</f>
        <v>CT .1120 2FL</v>
      </c>
      <c r="L255" s="17" t="s">
        <v>2479</v>
      </c>
      <c r="M255" s="13">
        <v>0.112</v>
      </c>
      <c r="N255" s="13">
        <v>0.14099999999999999</v>
      </c>
      <c r="O255" s="6">
        <v>8.1000000000000003E-2</v>
      </c>
      <c r="P255" s="6">
        <v>0.625</v>
      </c>
      <c r="Q255" s="6">
        <v>0.81</v>
      </c>
      <c r="R255" s="14">
        <f>IF(Table3[[#This Row],[ShoulderLenEnd]]="",0,90-(DEGREES(ATAN((Q255-P255)/((N255-O255)/2)))))</f>
        <v>9.2110265408166612</v>
      </c>
      <c r="S255" s="15">
        <v>0.83499999999999996</v>
      </c>
      <c r="T255" s="6">
        <v>2</v>
      </c>
      <c r="U255" s="6">
        <v>1.97</v>
      </c>
      <c r="V255" s="6">
        <v>0.36599999999999999</v>
      </c>
      <c r="X255" s="13">
        <v>2.5000000000000001E-2</v>
      </c>
      <c r="Y255" s="6" t="s">
        <v>549</v>
      </c>
      <c r="AA255" s="13" t="str">
        <f t="shared" si="3"/>
        <v/>
      </c>
      <c r="AB255" s="6">
        <v>0</v>
      </c>
      <c r="AC255" s="6">
        <v>0.215</v>
      </c>
      <c r="AE255" s="6" t="s">
        <v>49</v>
      </c>
      <c r="AF255" s="6" t="s">
        <v>62</v>
      </c>
      <c r="AG255" s="6" t="s">
        <v>90</v>
      </c>
      <c r="AI255" s="6">
        <v>1</v>
      </c>
      <c r="AJ255" s="6">
        <v>1</v>
      </c>
      <c r="AK255" s="6">
        <v>1</v>
      </c>
      <c r="AL255" s="6">
        <v>1</v>
      </c>
      <c r="AM255" s="6">
        <v>1</v>
      </c>
      <c r="AN255" s="6">
        <v>0</v>
      </c>
      <c r="AO255" s="6">
        <v>1</v>
      </c>
      <c r="AQ255" s="6">
        <v>0</v>
      </c>
      <c r="AR255" s="6">
        <v>0</v>
      </c>
      <c r="AS255" s="6">
        <v>0</v>
      </c>
      <c r="AT255" s="6">
        <v>0</v>
      </c>
      <c r="AU255" s="6">
        <f>IF(Table3[[#This Row],[ShankDiameter]]&gt;0.5,0,2)</f>
        <v>2</v>
      </c>
      <c r="AV255" s="6">
        <v>0</v>
      </c>
      <c r="AW255" s="6">
        <v>0</v>
      </c>
      <c r="AX255" s="6">
        <v>2</v>
      </c>
      <c r="AY255" s="6">
        <f>IF(Table3[[#This Row],[ShankDiameter]]=0.225,2,IF(Table3[[#This Row],[ShankDiameter]]=0.25,2,IF(Table3[[#This Row],[ShankDiameter]]=0.2875,2,0)))</f>
        <v>0</v>
      </c>
      <c r="AZ255" s="6">
        <v>0</v>
      </c>
      <c r="BA255" s="6">
        <v>0</v>
      </c>
      <c r="BB255" s="6">
        <v>0</v>
      </c>
      <c r="BC255" s="6">
        <v>0</v>
      </c>
      <c r="BD255" s="6">
        <v>0</v>
      </c>
      <c r="BE255" s="6">
        <v>0</v>
      </c>
      <c r="BF255" s="6">
        <v>0</v>
      </c>
      <c r="BG255" s="6">
        <v>0</v>
      </c>
      <c r="BH255" s="6">
        <v>0</v>
      </c>
      <c r="BI255" s="6">
        <f>IF(Table3[[#This Row],[Type]]="EM",IF((Table3[[#This Row],[Diameter]]/2)-Table3[[#This Row],[CornerRadius]]-0.012&gt;0,(Table3[[#This Row],[Diameter]]/2)-Table3[[#This Row],[CornerRadius]]-0.012,0),)</f>
        <v>0</v>
      </c>
      <c r="BK255" s="6" t="str">
        <f>IF(Table3[[#This Row],[ShoulderLength]]="","",IF(Table3[[#This Row],[ShoulderLength]]&lt;Table3[[#This Row],[LOC]],"FIX",""))</f>
        <v/>
      </c>
    </row>
    <row r="256" spans="1:63" x14ac:dyDescent="0.25">
      <c r="A256" s="7">
        <f>IF(Table3[[#This Row],[SoflexRule]]="",1,IF(Table3[[#This Row],[MinOHL]]="",1,IF(Table3[[#This Row],[Type]]="CT",1,IF(Table3[[#This Row],[I]]=1,0,1))))</f>
        <v>1</v>
      </c>
      <c r="B256" s="6" t="s">
        <v>529</v>
      </c>
      <c r="D256" s="6" t="s">
        <v>529</v>
      </c>
      <c r="E256" s="6">
        <v>255</v>
      </c>
      <c r="G256" s="9" t="s">
        <v>74</v>
      </c>
      <c r="H256" s="10" t="s">
        <v>528</v>
      </c>
      <c r="I256" s="11" t="s">
        <v>566</v>
      </c>
      <c r="K256" s="11" t="str">
        <f>CONCATENATE(Table3[[#This Row],[Type]]," "&amp;TEXT(Table3[[#This Row],[Diameter]],".0000")&amp;""," "&amp;Table3[[#This Row],[NumFlutes]]&amp;"FL")</f>
        <v>CT .1120 2FL</v>
      </c>
      <c r="L256" s="17" t="s">
        <v>2478</v>
      </c>
      <c r="M256" s="13">
        <v>0.112</v>
      </c>
      <c r="N256" s="13">
        <v>0.14099999999999999</v>
      </c>
      <c r="O256" s="6">
        <v>0.109</v>
      </c>
      <c r="P256" s="6">
        <v>0.8</v>
      </c>
      <c r="Q256" s="6">
        <v>0.85</v>
      </c>
      <c r="R256" s="14">
        <f>IF(Table3[[#This Row],[ShoulderLenEnd]]="",0,90-(DEGREES(ATAN((Q256-P256)/((N256-O256)/2)))))</f>
        <v>17.744671625056938</v>
      </c>
      <c r="S256" s="15">
        <v>0.875</v>
      </c>
      <c r="T256" s="6">
        <v>2</v>
      </c>
      <c r="U256" s="6">
        <v>1.875</v>
      </c>
      <c r="V256" s="6">
        <v>0.5625</v>
      </c>
      <c r="X256" s="13">
        <v>2.5000000000000001E-2</v>
      </c>
      <c r="Y256" s="6" t="s">
        <v>559</v>
      </c>
      <c r="AA256" s="13" t="str">
        <f t="shared" si="3"/>
        <v/>
      </c>
      <c r="AB256" s="6">
        <v>6.5000000000000002E-2</v>
      </c>
      <c r="AC256" s="6">
        <v>4.4999999999999998E-2</v>
      </c>
      <c r="AE256" s="6" t="s">
        <v>49</v>
      </c>
      <c r="AF256" s="6" t="s">
        <v>545</v>
      </c>
      <c r="AG256" s="6" t="s">
        <v>560</v>
      </c>
      <c r="AI256" s="6">
        <v>1</v>
      </c>
      <c r="AJ256" s="6">
        <v>1</v>
      </c>
      <c r="AK256" s="6">
        <v>1</v>
      </c>
      <c r="AL256" s="6">
        <v>1</v>
      </c>
      <c r="AM256" s="6">
        <v>1</v>
      </c>
      <c r="AN256" s="6">
        <v>0</v>
      </c>
      <c r="AO256" s="6">
        <v>1</v>
      </c>
      <c r="AQ256" s="6">
        <v>0</v>
      </c>
      <c r="AR256" s="6">
        <v>0</v>
      </c>
      <c r="AS256" s="6">
        <v>0</v>
      </c>
      <c r="AT256" s="6">
        <v>0</v>
      </c>
      <c r="AU256" s="6">
        <f>IF(Table3[[#This Row],[ShankDiameter]]&gt;0.5,0,2)</f>
        <v>2</v>
      </c>
      <c r="AV256" s="6">
        <v>0</v>
      </c>
      <c r="AW256" s="6">
        <v>0</v>
      </c>
      <c r="AX256" s="6">
        <v>2</v>
      </c>
      <c r="AY256" s="6">
        <f>IF(Table3[[#This Row],[ShankDiameter]]=0.225,2,IF(Table3[[#This Row],[ShankDiameter]]=0.25,2,IF(Table3[[#This Row],[ShankDiameter]]=0.2875,2,0)))</f>
        <v>0</v>
      </c>
      <c r="AZ256" s="6">
        <v>0</v>
      </c>
      <c r="BA256" s="6">
        <v>0</v>
      </c>
      <c r="BB256" s="6">
        <v>0</v>
      </c>
      <c r="BC256" s="6">
        <v>0</v>
      </c>
      <c r="BD256" s="6">
        <v>0</v>
      </c>
      <c r="BE256" s="6">
        <v>0</v>
      </c>
      <c r="BF256" s="6">
        <v>0</v>
      </c>
      <c r="BG256" s="6">
        <v>0</v>
      </c>
      <c r="BH256" s="6">
        <v>0</v>
      </c>
      <c r="BI256" s="6">
        <f>IF(Table3[[#This Row],[Type]]="EM",IF((Table3[[#This Row],[Diameter]]/2)-Table3[[#This Row],[CornerRadius]]-0.012&gt;0,(Table3[[#This Row],[Diameter]]/2)-Table3[[#This Row],[CornerRadius]]-0.012,0),)</f>
        <v>0</v>
      </c>
      <c r="BK256" s="6" t="str">
        <f>IF(Table3[[#This Row],[ShoulderLength]]="","",IF(Table3[[#This Row],[ShoulderLength]]&lt;Table3[[#This Row],[LOC]],"FIX",""))</f>
        <v/>
      </c>
    </row>
    <row r="257" spans="1:63" x14ac:dyDescent="0.25">
      <c r="A257" s="7">
        <f>IF(Table3[[#This Row],[SoflexRule]]="",1,IF(Table3[[#This Row],[MinOHL]]="",1,IF(Table3[[#This Row],[Type]]="CT",1,IF(Table3[[#This Row],[I]]=1,0,1))))</f>
        <v>1</v>
      </c>
      <c r="B257" s="6" t="s">
        <v>529</v>
      </c>
      <c r="D257" s="6" t="s">
        <v>529</v>
      </c>
      <c r="E257" s="6">
        <v>256</v>
      </c>
      <c r="G257" s="9" t="s">
        <v>74</v>
      </c>
      <c r="H257" s="10" t="s">
        <v>528</v>
      </c>
      <c r="I257" s="11" t="s">
        <v>567</v>
      </c>
      <c r="K257" s="11" t="str">
        <f>CONCATENATE(Table3[[#This Row],[Type]]," "&amp;TEXT(Table3[[#This Row],[Diameter]],".0000")&amp;""," "&amp;Table3[[#This Row],[NumFlutes]]&amp;"FL")</f>
        <v>CT .1120 2FL</v>
      </c>
      <c r="L257" s="17" t="s">
        <v>2478</v>
      </c>
      <c r="M257" s="13">
        <v>0.112</v>
      </c>
      <c r="N257" s="13">
        <v>0.14099999999999999</v>
      </c>
      <c r="O257" s="6">
        <v>0.11</v>
      </c>
      <c r="P257" s="6">
        <v>0.81499999999999995</v>
      </c>
      <c r="Q257" s="6">
        <v>0.87</v>
      </c>
      <c r="R257" s="14">
        <f>IF(Table3[[#This Row],[ShoulderLenEnd]]="",0,90-(DEGREES(ATAN((Q257-P257)/((N257-O257)/2)))))</f>
        <v>15.738801437449425</v>
      </c>
      <c r="S257" s="15">
        <v>0.9</v>
      </c>
      <c r="T257" s="6">
        <v>2</v>
      </c>
      <c r="U257" s="6">
        <v>1.875</v>
      </c>
      <c r="V257" s="6">
        <v>0.5625</v>
      </c>
      <c r="X257" s="13">
        <v>2.5000000000000001E-2</v>
      </c>
      <c r="Y257" s="6" t="s">
        <v>562</v>
      </c>
      <c r="AA257" s="13" t="str">
        <f t="shared" si="3"/>
        <v/>
      </c>
      <c r="AB257" s="6">
        <v>6.5000000000000002E-2</v>
      </c>
      <c r="AC257" s="6">
        <v>0.05</v>
      </c>
      <c r="AE257" s="6" t="s">
        <v>49</v>
      </c>
      <c r="AF257" s="6" t="s">
        <v>545</v>
      </c>
      <c r="AG257" s="6" t="s">
        <v>560</v>
      </c>
      <c r="AI257" s="6">
        <v>1</v>
      </c>
      <c r="AJ257" s="6">
        <v>1</v>
      </c>
      <c r="AK257" s="6">
        <v>1</v>
      </c>
      <c r="AL257" s="6">
        <v>1</v>
      </c>
      <c r="AM257" s="6">
        <v>1</v>
      </c>
      <c r="AN257" s="6">
        <v>0</v>
      </c>
      <c r="AO257" s="6">
        <v>1</v>
      </c>
      <c r="AQ257" s="6">
        <v>0</v>
      </c>
      <c r="AR257" s="6">
        <v>0</v>
      </c>
      <c r="AS257" s="6">
        <v>0</v>
      </c>
      <c r="AT257" s="6">
        <v>0</v>
      </c>
      <c r="AU257" s="6">
        <f>IF(Table3[[#This Row],[ShankDiameter]]&gt;0.5,0,2)</f>
        <v>2</v>
      </c>
      <c r="AV257" s="6">
        <v>0</v>
      </c>
      <c r="AW257" s="6">
        <v>0</v>
      </c>
      <c r="AX257" s="6">
        <v>2</v>
      </c>
      <c r="AY257" s="6">
        <f>IF(Table3[[#This Row],[ShankDiameter]]=0.225,2,IF(Table3[[#This Row],[ShankDiameter]]=0.25,2,IF(Table3[[#This Row],[ShankDiameter]]=0.2875,2,0)))</f>
        <v>0</v>
      </c>
      <c r="AZ257" s="6">
        <v>0</v>
      </c>
      <c r="BA257" s="6">
        <v>0</v>
      </c>
      <c r="BB257" s="6">
        <v>0</v>
      </c>
      <c r="BC257" s="6">
        <v>0</v>
      </c>
      <c r="BD257" s="6">
        <v>0</v>
      </c>
      <c r="BE257" s="6">
        <v>0</v>
      </c>
      <c r="BF257" s="6">
        <v>0</v>
      </c>
      <c r="BG257" s="6">
        <v>0</v>
      </c>
      <c r="BH257" s="6">
        <v>0</v>
      </c>
      <c r="BI257" s="6">
        <f>IF(Table3[[#This Row],[Type]]="EM",IF((Table3[[#This Row],[Diameter]]/2)-Table3[[#This Row],[CornerRadius]]-0.012&gt;0,(Table3[[#This Row],[Diameter]]/2)-Table3[[#This Row],[CornerRadius]]-0.012,0),)</f>
        <v>0</v>
      </c>
      <c r="BK257" s="6" t="str">
        <f>IF(Table3[[#This Row],[ShoulderLength]]="","",IF(Table3[[#This Row],[ShoulderLength]]&lt;Table3[[#This Row],[LOC]],"FIX",""))</f>
        <v/>
      </c>
    </row>
    <row r="258" spans="1:63" x14ac:dyDescent="0.25">
      <c r="A258" s="7">
        <f>IF(Table3[[#This Row],[SoflexRule]]="",1,IF(Table3[[#This Row],[MinOHL]]="",1,IF(Table3[[#This Row],[Type]]="CT",1,IF(Table3[[#This Row],[I]]=1,0,1))))</f>
        <v>1</v>
      </c>
      <c r="B258" s="6" t="s">
        <v>529</v>
      </c>
      <c r="D258" s="6" t="s">
        <v>529</v>
      </c>
      <c r="E258" s="6">
        <v>257</v>
      </c>
      <c r="G258" s="9" t="s">
        <v>74</v>
      </c>
      <c r="H258" s="10" t="s">
        <v>528</v>
      </c>
      <c r="I258" s="11" t="s">
        <v>568</v>
      </c>
      <c r="J258" s="12">
        <v>1012361</v>
      </c>
      <c r="K258" s="11" t="str">
        <f>CONCATENATE(Table3[[#This Row],[Type]]," "&amp;TEXT(Table3[[#This Row],[Diameter]],".0000")&amp;""," "&amp;Table3[[#This Row],[NumFlutes]]&amp;"FL")</f>
        <v>CT .1380 2FL</v>
      </c>
      <c r="L258" s="17" t="s">
        <v>2477</v>
      </c>
      <c r="M258" s="13">
        <v>0.13800000000000001</v>
      </c>
      <c r="N258" s="13">
        <v>0.14099999999999999</v>
      </c>
      <c r="O258" s="6">
        <v>0.14099999999999999</v>
      </c>
      <c r="P258" s="6">
        <v>1.1499999999999999</v>
      </c>
      <c r="R258" s="14">
        <f>IF(Table3[[#This Row],[ShoulderLenEnd]]="",0,90-(DEGREES(ATAN((Q258-P258)/((N258-O258)/2)))))</f>
        <v>0</v>
      </c>
      <c r="S258" s="15">
        <v>1.175</v>
      </c>
      <c r="T258" s="6">
        <v>2</v>
      </c>
      <c r="U258" s="6">
        <v>2</v>
      </c>
      <c r="V258" s="6">
        <v>0.6875</v>
      </c>
      <c r="X258" s="13">
        <v>3.1300000000000001E-2</v>
      </c>
      <c r="Y258" s="6" t="s">
        <v>549</v>
      </c>
      <c r="AA258" s="13" t="str">
        <f t="shared" ref="AA258:AA321" si="4">IF(Z258 &lt; 1, "", (M258/2)/TAN(RADIANS(Z258/2)))</f>
        <v/>
      </c>
      <c r="AB258" s="6">
        <v>0.01</v>
      </c>
      <c r="AC258" s="6">
        <v>0.06</v>
      </c>
      <c r="AE258" s="6" t="s">
        <v>49</v>
      </c>
      <c r="AF258" s="6" t="s">
        <v>62</v>
      </c>
      <c r="AG258" s="6" t="s">
        <v>569</v>
      </c>
      <c r="AI258" s="6">
        <v>1</v>
      </c>
      <c r="AJ258" s="6">
        <v>1</v>
      </c>
      <c r="AK258" s="6">
        <v>1</v>
      </c>
      <c r="AL258" s="6">
        <v>1</v>
      </c>
      <c r="AM258" s="6">
        <v>1</v>
      </c>
      <c r="AN258" s="6">
        <v>0</v>
      </c>
      <c r="AO258" s="6">
        <v>1</v>
      </c>
      <c r="AQ258" s="6">
        <v>0</v>
      </c>
      <c r="AR258" s="6">
        <v>0</v>
      </c>
      <c r="AS258" s="6">
        <v>0</v>
      </c>
      <c r="AT258" s="6">
        <v>0</v>
      </c>
      <c r="AU258" s="6">
        <f>IF(Table3[[#This Row],[ShankDiameter]]&gt;0.5,0,2)</f>
        <v>2</v>
      </c>
      <c r="AV258" s="6">
        <v>0</v>
      </c>
      <c r="AW258" s="6">
        <v>0</v>
      </c>
      <c r="AX258" s="6">
        <v>2</v>
      </c>
      <c r="AY258" s="6">
        <f>IF(Table3[[#This Row],[ShankDiameter]]=0.225,2,IF(Table3[[#This Row],[ShankDiameter]]=0.25,2,IF(Table3[[#This Row],[ShankDiameter]]=0.2875,2,0)))</f>
        <v>0</v>
      </c>
      <c r="AZ258" s="6">
        <v>0</v>
      </c>
      <c r="BA258" s="6">
        <v>0</v>
      </c>
      <c r="BB258" s="6">
        <v>0</v>
      </c>
      <c r="BC258" s="6">
        <v>0</v>
      </c>
      <c r="BD258" s="6">
        <v>0</v>
      </c>
      <c r="BE258" s="6">
        <v>0</v>
      </c>
      <c r="BF258" s="6">
        <v>0</v>
      </c>
      <c r="BG258" s="6">
        <v>0</v>
      </c>
      <c r="BH258" s="6">
        <v>0</v>
      </c>
      <c r="BI258" s="6">
        <f>IF(Table3[[#This Row],[Type]]="EM",IF((Table3[[#This Row],[Diameter]]/2)-Table3[[#This Row],[CornerRadius]]-0.012&gt;0,(Table3[[#This Row],[Diameter]]/2)-Table3[[#This Row],[CornerRadius]]-0.012,0),)</f>
        <v>0</v>
      </c>
      <c r="BK258" s="6" t="str">
        <f>IF(Table3[[#This Row],[ShoulderLength]]="","",IF(Table3[[#This Row],[ShoulderLength]]&lt;Table3[[#This Row],[LOC]],"FIX",""))</f>
        <v/>
      </c>
    </row>
    <row r="259" spans="1:63" x14ac:dyDescent="0.25">
      <c r="A259" s="7">
        <f>IF(Table3[[#This Row],[SoflexRule]]="",1,IF(Table3[[#This Row],[MinOHL]]="",1,IF(Table3[[#This Row],[Type]]="CT",1,IF(Table3[[#This Row],[I]]=1,0,1))))</f>
        <v>1</v>
      </c>
      <c r="B259" s="6" t="s">
        <v>529</v>
      </c>
      <c r="D259" s="6" t="s">
        <v>529</v>
      </c>
      <c r="E259" s="6">
        <v>258</v>
      </c>
      <c r="G259" s="9" t="s">
        <v>74</v>
      </c>
      <c r="H259" s="10" t="s">
        <v>528</v>
      </c>
      <c r="I259" s="11" t="s">
        <v>570</v>
      </c>
      <c r="J259" s="12">
        <v>1981500</v>
      </c>
      <c r="K259" s="11" t="str">
        <f>CONCATENATE(Table3[[#This Row],[Type]]," "&amp;TEXT(Table3[[#This Row],[Diameter]],".0000")&amp;""," "&amp;Table3[[#This Row],[NumFlutes]]&amp;"FL")</f>
        <v>CT .0630 2FL</v>
      </c>
      <c r="L259" s="17" t="s">
        <v>2476</v>
      </c>
      <c r="M259" s="13">
        <v>6.3E-2</v>
      </c>
      <c r="N259" s="13">
        <v>0.14099999999999999</v>
      </c>
      <c r="O259" s="6">
        <v>6.7000000000000004E-2</v>
      </c>
      <c r="P259" s="6">
        <v>0.375</v>
      </c>
      <c r="Q259" s="6">
        <v>0.54</v>
      </c>
      <c r="R259" s="14">
        <f>IF(Table3[[#This Row],[ShoulderLenEnd]]="",0,90-(DEGREES(ATAN((Q259-P259)/((N259-O259)/2)))))</f>
        <v>12.639062440630099</v>
      </c>
      <c r="S259" s="15">
        <v>0.56499999999999995</v>
      </c>
      <c r="T259" s="6">
        <v>2</v>
      </c>
      <c r="U259" s="6">
        <v>1.6140000000000001</v>
      </c>
      <c r="V259" s="6">
        <v>0.27560000000000001</v>
      </c>
      <c r="X259" s="13">
        <v>1.38E-2</v>
      </c>
      <c r="Y259" s="6" t="s">
        <v>571</v>
      </c>
      <c r="AA259" s="13" t="str">
        <f t="shared" si="4"/>
        <v/>
      </c>
      <c r="AB259" s="6">
        <v>5.0000000000000001E-3</v>
      </c>
      <c r="AC259" s="6">
        <v>7.4999999999999997E-2</v>
      </c>
      <c r="AE259" s="6" t="s">
        <v>49</v>
      </c>
      <c r="AF259" s="6" t="s">
        <v>62</v>
      </c>
      <c r="AG259" s="6" t="s">
        <v>90</v>
      </c>
      <c r="AI259" s="6">
        <v>1</v>
      </c>
      <c r="AJ259" s="6">
        <v>1</v>
      </c>
      <c r="AK259" s="6">
        <v>1</v>
      </c>
      <c r="AL259" s="6">
        <v>1</v>
      </c>
      <c r="AM259" s="6">
        <v>1</v>
      </c>
      <c r="AN259" s="6">
        <v>0</v>
      </c>
      <c r="AO259" s="6">
        <v>1</v>
      </c>
      <c r="AQ259" s="6">
        <v>0</v>
      </c>
      <c r="AR259" s="6">
        <v>0</v>
      </c>
      <c r="AS259" s="6">
        <v>0</v>
      </c>
      <c r="AT259" s="6">
        <v>0</v>
      </c>
      <c r="AU259" s="6">
        <f>IF(Table3[[#This Row],[ShankDiameter]]&gt;0.5,0,2)</f>
        <v>2</v>
      </c>
      <c r="AV259" s="6">
        <v>0</v>
      </c>
      <c r="AW259" s="6">
        <v>0</v>
      </c>
      <c r="AX259" s="6">
        <v>2</v>
      </c>
      <c r="AY259" s="6">
        <f>IF(Table3[[#This Row],[ShankDiameter]]=0.225,2,IF(Table3[[#This Row],[ShankDiameter]]=0.25,2,IF(Table3[[#This Row],[ShankDiameter]]=0.2875,2,0)))</f>
        <v>0</v>
      </c>
      <c r="AZ259" s="6">
        <v>0</v>
      </c>
      <c r="BA259" s="6">
        <v>0</v>
      </c>
      <c r="BB259" s="6">
        <v>0</v>
      </c>
      <c r="BC259" s="6">
        <v>0</v>
      </c>
      <c r="BD259" s="6">
        <v>0</v>
      </c>
      <c r="BE259" s="6">
        <v>0</v>
      </c>
      <c r="BF259" s="6">
        <v>0</v>
      </c>
      <c r="BG259" s="6">
        <v>0</v>
      </c>
      <c r="BH259" s="6">
        <v>0</v>
      </c>
      <c r="BI259" s="6">
        <f>IF(Table3[[#This Row],[Type]]="EM",IF((Table3[[#This Row],[Diameter]]/2)-Table3[[#This Row],[CornerRadius]]-0.012&gt;0,(Table3[[#This Row],[Diameter]]/2)-Table3[[#This Row],[CornerRadius]]-0.012,0),)</f>
        <v>0</v>
      </c>
      <c r="BK259" s="6" t="str">
        <f>IF(Table3[[#This Row],[ShoulderLength]]="","",IF(Table3[[#This Row],[ShoulderLength]]&lt;Table3[[#This Row],[LOC]],"FIX",""))</f>
        <v/>
      </c>
    </row>
    <row r="260" spans="1:63" x14ac:dyDescent="0.25">
      <c r="A260" s="7">
        <f>IF(Table3[[#This Row],[SoflexRule]]="",1,IF(Table3[[#This Row],[MinOHL]]="",1,IF(Table3[[#This Row],[Type]]="CT",1,IF(Table3[[#This Row],[I]]=1,0,1))))</f>
        <v>1</v>
      </c>
      <c r="B260" s="6" t="s">
        <v>529</v>
      </c>
      <c r="D260" s="6" t="s">
        <v>529</v>
      </c>
      <c r="E260" s="6">
        <v>259</v>
      </c>
      <c r="G260" s="9" t="s">
        <v>74</v>
      </c>
      <c r="H260" s="10" t="s">
        <v>528</v>
      </c>
      <c r="I260" s="11" t="s">
        <v>572</v>
      </c>
      <c r="J260" s="12">
        <v>1982000</v>
      </c>
      <c r="K260" s="11" t="str">
        <f>CONCATENATE(Table3[[#This Row],[Type]]," "&amp;TEXT(Table3[[#This Row],[Diameter]],".0000")&amp;""," "&amp;Table3[[#This Row],[NumFlutes]]&amp;"FL")</f>
        <v>CT .0787 2FL</v>
      </c>
      <c r="L260" s="17" t="s">
        <v>2475</v>
      </c>
      <c r="M260" s="13">
        <v>7.8700000000000006E-2</v>
      </c>
      <c r="N260" s="13">
        <v>0.14099999999999999</v>
      </c>
      <c r="O260" s="6">
        <v>0.1</v>
      </c>
      <c r="P260" s="6">
        <v>0.53500000000000003</v>
      </c>
      <c r="Q260" s="6">
        <v>0.67500000000000004</v>
      </c>
      <c r="R260" s="14">
        <f>IF(Table3[[#This Row],[ShoulderLenEnd]]="",0,90-(DEGREES(ATAN((Q260-P260)/((N260-O260)/2)))))</f>
        <v>8.3305365473272417</v>
      </c>
      <c r="S260" s="15">
        <v>0.78</v>
      </c>
      <c r="T260" s="6">
        <v>2</v>
      </c>
      <c r="U260" s="6">
        <v>1.732</v>
      </c>
      <c r="V260" s="6">
        <v>0.43309999999999998</v>
      </c>
      <c r="X260" s="13">
        <v>1.5699999999999999E-2</v>
      </c>
      <c r="Y260" s="6" t="s">
        <v>571</v>
      </c>
      <c r="AA260" s="13" t="str">
        <f t="shared" si="4"/>
        <v/>
      </c>
      <c r="AB260" s="6">
        <v>5.0000000000000001E-3</v>
      </c>
      <c r="AC260" s="6">
        <v>0.105</v>
      </c>
      <c r="AE260" s="6" t="s">
        <v>49</v>
      </c>
      <c r="AF260" s="6" t="s">
        <v>62</v>
      </c>
      <c r="AG260" s="6" t="s">
        <v>90</v>
      </c>
      <c r="AI260" s="6">
        <v>1</v>
      </c>
      <c r="AJ260" s="6">
        <v>1</v>
      </c>
      <c r="AK260" s="6">
        <v>1</v>
      </c>
      <c r="AL260" s="6">
        <v>1</v>
      </c>
      <c r="AM260" s="6">
        <v>1</v>
      </c>
      <c r="AN260" s="6">
        <v>0</v>
      </c>
      <c r="AO260" s="6">
        <v>1</v>
      </c>
      <c r="AQ260" s="6">
        <v>0</v>
      </c>
      <c r="AR260" s="6">
        <v>0</v>
      </c>
      <c r="AS260" s="6">
        <v>0</v>
      </c>
      <c r="AT260" s="6">
        <v>0</v>
      </c>
      <c r="AU260" s="6">
        <f>IF(Table3[[#This Row],[ShankDiameter]]&gt;0.5,0,2)</f>
        <v>2</v>
      </c>
      <c r="AV260" s="6">
        <v>0</v>
      </c>
      <c r="AW260" s="6">
        <v>0</v>
      </c>
      <c r="AX260" s="6">
        <v>2</v>
      </c>
      <c r="AY260" s="6">
        <f>IF(Table3[[#This Row],[ShankDiameter]]=0.225,2,IF(Table3[[#This Row],[ShankDiameter]]=0.25,2,IF(Table3[[#This Row],[ShankDiameter]]=0.2875,2,0)))</f>
        <v>0</v>
      </c>
      <c r="AZ260" s="6">
        <v>0</v>
      </c>
      <c r="BA260" s="6">
        <v>0</v>
      </c>
      <c r="BB260" s="6">
        <v>0</v>
      </c>
      <c r="BC260" s="6">
        <v>0</v>
      </c>
      <c r="BD260" s="6">
        <v>0</v>
      </c>
      <c r="BE260" s="6">
        <v>0</v>
      </c>
      <c r="BF260" s="6">
        <v>0</v>
      </c>
      <c r="BG260" s="6">
        <v>0</v>
      </c>
      <c r="BH260" s="6">
        <v>0</v>
      </c>
      <c r="BI260" s="6">
        <f>IF(Table3[[#This Row],[Type]]="EM",IF((Table3[[#This Row],[Diameter]]/2)-Table3[[#This Row],[CornerRadius]]-0.012&gt;0,(Table3[[#This Row],[Diameter]]/2)-Table3[[#This Row],[CornerRadius]]-0.012,0),)</f>
        <v>0</v>
      </c>
      <c r="BK260" s="6" t="str">
        <f>IF(Table3[[#This Row],[ShoulderLength]]="","",IF(Table3[[#This Row],[ShoulderLength]]&lt;Table3[[#This Row],[LOC]],"FIX",""))</f>
        <v/>
      </c>
    </row>
    <row r="261" spans="1:63" x14ac:dyDescent="0.25">
      <c r="A261" s="7">
        <f>IF(Table3[[#This Row],[SoflexRule]]="",1,IF(Table3[[#This Row],[MinOHL]]="",1,IF(Table3[[#This Row],[Type]]="CT",1,IF(Table3[[#This Row],[I]]=1,0,1))))</f>
        <v>1</v>
      </c>
      <c r="B261" s="6" t="s">
        <v>529</v>
      </c>
      <c r="D261" s="6" t="s">
        <v>529</v>
      </c>
      <c r="E261" s="6">
        <v>260</v>
      </c>
      <c r="G261" s="9" t="s">
        <v>74</v>
      </c>
      <c r="H261" s="10" t="s">
        <v>528</v>
      </c>
      <c r="I261" s="11" t="s">
        <v>573</v>
      </c>
      <c r="J261" s="12" t="s">
        <v>574</v>
      </c>
      <c r="K261" s="11" t="str">
        <f>CONCATENATE(Table3[[#This Row],[Type]]," "&amp;TEXT(Table3[[#This Row],[Diameter]],".0000")&amp;""," "&amp;Table3[[#This Row],[NumFlutes]]&amp;"FL")</f>
        <v>CT .0984 2FL</v>
      </c>
      <c r="L261" s="17" t="s">
        <v>2474</v>
      </c>
      <c r="M261" s="13">
        <v>9.8400000000000001E-2</v>
      </c>
      <c r="N261" s="13">
        <v>0.14099999999999999</v>
      </c>
      <c r="O261" s="6">
        <v>0.1</v>
      </c>
      <c r="P261" s="6">
        <v>0.61499999999999999</v>
      </c>
      <c r="Q261" s="6">
        <v>0.67</v>
      </c>
      <c r="R261" s="14">
        <f>IF(Table3[[#This Row],[ShoulderLenEnd]]="",0,90-(DEGREES(ATAN((Q261-P261)/((N261-O261)/2)))))</f>
        <v>20.441796558416527</v>
      </c>
      <c r="S261" s="15">
        <v>0.7</v>
      </c>
      <c r="T261" s="6">
        <v>2</v>
      </c>
      <c r="U261" s="6">
        <v>1.8129999999999999</v>
      </c>
      <c r="V261" s="6">
        <v>0.5</v>
      </c>
      <c r="X261" s="13">
        <v>1.77E-2</v>
      </c>
      <c r="AA261" s="13" t="str">
        <f t="shared" si="4"/>
        <v/>
      </c>
      <c r="AB261" s="6">
        <v>0</v>
      </c>
      <c r="AC261" s="6">
        <v>0.105</v>
      </c>
      <c r="AE261" s="6" t="s">
        <v>49</v>
      </c>
      <c r="AF261" s="6" t="s">
        <v>62</v>
      </c>
      <c r="AG261" s="6" t="s">
        <v>575</v>
      </c>
      <c r="AI261" s="6">
        <v>1</v>
      </c>
      <c r="AJ261" s="6">
        <v>1</v>
      </c>
      <c r="AK261" s="6">
        <v>1</v>
      </c>
      <c r="AL261" s="6">
        <v>1</v>
      </c>
      <c r="AM261" s="6">
        <v>1</v>
      </c>
      <c r="AN261" s="6">
        <v>0</v>
      </c>
      <c r="AO261" s="6">
        <v>1</v>
      </c>
      <c r="AQ261" s="6">
        <v>0</v>
      </c>
      <c r="AR261" s="6">
        <v>0</v>
      </c>
      <c r="AS261" s="6">
        <v>0</v>
      </c>
      <c r="AT261" s="6">
        <v>0</v>
      </c>
      <c r="AU261" s="6">
        <f>IF(Table3[[#This Row],[ShankDiameter]]&gt;0.5,0,2)</f>
        <v>2</v>
      </c>
      <c r="AV261" s="6">
        <v>0</v>
      </c>
      <c r="AW261" s="6">
        <v>0</v>
      </c>
      <c r="AX261" s="6">
        <v>2</v>
      </c>
      <c r="AY261" s="6">
        <f>IF(Table3[[#This Row],[ShankDiameter]]=0.225,2,IF(Table3[[#This Row],[ShankDiameter]]=0.25,2,IF(Table3[[#This Row],[ShankDiameter]]=0.2875,2,0)))</f>
        <v>0</v>
      </c>
      <c r="AZ261" s="6">
        <v>0</v>
      </c>
      <c r="BA261" s="6">
        <v>0</v>
      </c>
      <c r="BB261" s="6">
        <v>0</v>
      </c>
      <c r="BC261" s="6">
        <v>0</v>
      </c>
      <c r="BD261" s="6">
        <v>0</v>
      </c>
      <c r="BE261" s="6">
        <v>0</v>
      </c>
      <c r="BF261" s="6">
        <v>0</v>
      </c>
      <c r="BG261" s="6">
        <v>0</v>
      </c>
      <c r="BH261" s="6">
        <v>0</v>
      </c>
      <c r="BI261" s="6">
        <f>IF(Table3[[#This Row],[Type]]="EM",IF((Table3[[#This Row],[Diameter]]/2)-Table3[[#This Row],[CornerRadius]]-0.012&gt;0,(Table3[[#This Row],[Diameter]]/2)-Table3[[#This Row],[CornerRadius]]-0.012,0),)</f>
        <v>0</v>
      </c>
      <c r="BK261" s="6" t="str">
        <f>IF(Table3[[#This Row],[ShoulderLength]]="","",IF(Table3[[#This Row],[ShoulderLength]]&lt;Table3[[#This Row],[LOC]],"FIX",""))</f>
        <v/>
      </c>
    </row>
    <row r="262" spans="1:63" x14ac:dyDescent="0.25">
      <c r="A262" s="7">
        <f>IF(Table3[[#This Row],[SoflexRule]]="",1,IF(Table3[[#This Row],[MinOHL]]="",1,IF(Table3[[#This Row],[Type]]="CT",1,IF(Table3[[#This Row],[I]]=1,0,1))))</f>
        <v>1</v>
      </c>
      <c r="B262" s="6" t="s">
        <v>529</v>
      </c>
      <c r="D262" s="6" t="s">
        <v>529</v>
      </c>
      <c r="E262" s="6">
        <v>261</v>
      </c>
      <c r="G262" s="9" t="s">
        <v>74</v>
      </c>
      <c r="H262" s="10" t="s">
        <v>528</v>
      </c>
      <c r="I262" s="11" t="s">
        <v>576</v>
      </c>
      <c r="J262" s="12">
        <v>2988000</v>
      </c>
      <c r="K262" s="11" t="str">
        <f>CONCATENATE(Table3[[#This Row],[Type]]," "&amp;TEXT(Table3[[#This Row],[Diameter]],".0000")&amp;""," "&amp;Table3[[#This Row],[NumFlutes]]&amp;"FL")</f>
        <v>CT .1181 2FL</v>
      </c>
      <c r="L262" s="17" t="s">
        <v>2473</v>
      </c>
      <c r="M262" s="13">
        <v>0.1181</v>
      </c>
      <c r="N262" s="13">
        <v>0.14099999999999999</v>
      </c>
      <c r="O262" s="6">
        <v>0.09</v>
      </c>
      <c r="P262" s="6">
        <v>0.64</v>
      </c>
      <c r="Q262" s="6">
        <v>0.84</v>
      </c>
      <c r="R262" s="14">
        <f>IF(Table3[[#This Row],[ShoulderLenEnd]]="",0,90-(DEGREES(ATAN((Q262-P262)/((N262-O262)/2)))))</f>
        <v>7.2660084469959969</v>
      </c>
      <c r="S262" s="15">
        <v>0.86499999999999999</v>
      </c>
      <c r="T262" s="6">
        <v>2</v>
      </c>
      <c r="U262" s="6">
        <v>1.9379999999999999</v>
      </c>
      <c r="V262" s="6">
        <v>0.625</v>
      </c>
      <c r="X262" s="13">
        <v>1.9699999999999999E-2</v>
      </c>
      <c r="AA262" s="13" t="str">
        <f t="shared" si="4"/>
        <v/>
      </c>
      <c r="AB262" s="6">
        <v>0.09</v>
      </c>
      <c r="AC262" s="6">
        <v>4.4999999999999998E-2</v>
      </c>
      <c r="AE262" s="6" t="s">
        <v>49</v>
      </c>
      <c r="AF262" s="6" t="s">
        <v>62</v>
      </c>
      <c r="AG262" s="6" t="s">
        <v>90</v>
      </c>
      <c r="AI262" s="6">
        <v>1</v>
      </c>
      <c r="AJ262" s="6">
        <v>1</v>
      </c>
      <c r="AK262" s="6">
        <v>1</v>
      </c>
      <c r="AL262" s="6">
        <v>1</v>
      </c>
      <c r="AM262" s="6">
        <v>1</v>
      </c>
      <c r="AN262" s="6">
        <v>0</v>
      </c>
      <c r="AO262" s="6">
        <v>1</v>
      </c>
      <c r="AQ262" s="6">
        <v>0</v>
      </c>
      <c r="AR262" s="6">
        <v>0</v>
      </c>
      <c r="AS262" s="6">
        <v>0</v>
      </c>
      <c r="AT262" s="6">
        <v>0</v>
      </c>
      <c r="AU262" s="6">
        <f>IF(Table3[[#This Row],[ShankDiameter]]&gt;0.5,0,2)</f>
        <v>2</v>
      </c>
      <c r="AV262" s="6">
        <v>0</v>
      </c>
      <c r="AW262" s="6">
        <v>0</v>
      </c>
      <c r="AX262" s="6">
        <v>2</v>
      </c>
      <c r="AY262" s="6">
        <f>IF(Table3[[#This Row],[ShankDiameter]]=0.225,2,IF(Table3[[#This Row],[ShankDiameter]]=0.25,2,IF(Table3[[#This Row],[ShankDiameter]]=0.2875,2,0)))</f>
        <v>0</v>
      </c>
      <c r="AZ262" s="6">
        <v>0</v>
      </c>
      <c r="BA262" s="6">
        <v>0</v>
      </c>
      <c r="BB262" s="6">
        <v>0</v>
      </c>
      <c r="BC262" s="6">
        <v>0</v>
      </c>
      <c r="BD262" s="6">
        <v>0</v>
      </c>
      <c r="BE262" s="6">
        <v>0</v>
      </c>
      <c r="BF262" s="6">
        <v>0</v>
      </c>
      <c r="BG262" s="6">
        <v>0</v>
      </c>
      <c r="BH262" s="6">
        <v>0</v>
      </c>
      <c r="BI262" s="6">
        <f>IF(Table3[[#This Row],[Type]]="EM",IF((Table3[[#This Row],[Diameter]]/2)-Table3[[#This Row],[CornerRadius]]-0.012&gt;0,(Table3[[#This Row],[Diameter]]/2)-Table3[[#This Row],[CornerRadius]]-0.012,0),)</f>
        <v>0</v>
      </c>
      <c r="BK262" s="6" t="str">
        <f>IF(Table3[[#This Row],[ShoulderLength]]="","",IF(Table3[[#This Row],[ShoulderLength]]&lt;Table3[[#This Row],[LOC]],"FIX",""))</f>
        <v/>
      </c>
    </row>
    <row r="263" spans="1:63" x14ac:dyDescent="0.25">
      <c r="A263" s="7">
        <f>IF(Table3[[#This Row],[SoflexRule]]="",1,IF(Table3[[#This Row],[MinOHL]]="",1,IF(Table3[[#This Row],[Type]]="CT",1,IF(Table3[[#This Row],[I]]=1,0,1))))</f>
        <v>1</v>
      </c>
      <c r="B263" s="6" t="s">
        <v>529</v>
      </c>
      <c r="D263" s="6" t="s">
        <v>529</v>
      </c>
      <c r="E263" s="6">
        <v>262</v>
      </c>
      <c r="G263" s="9" t="s">
        <v>74</v>
      </c>
      <c r="H263" s="10" t="s">
        <v>528</v>
      </c>
      <c r="I263" s="11" t="s">
        <v>577</v>
      </c>
      <c r="J263" s="12">
        <v>1980100</v>
      </c>
      <c r="K263" s="11" t="str">
        <f>CONCATENATE(Table3[[#This Row],[Type]]," "&amp;TEXT(Table3[[#This Row],[Diameter]],".0000")&amp;""," "&amp;Table3[[#This Row],[NumFlutes]]&amp;"FL")</f>
        <v>CT .1181 2FL</v>
      </c>
      <c r="L263" s="17" t="s">
        <v>2472</v>
      </c>
      <c r="M263" s="13">
        <v>0.1181</v>
      </c>
      <c r="N263" s="13">
        <v>0.14099999999999999</v>
      </c>
      <c r="O263" s="6">
        <v>8.8999999999999996E-2</v>
      </c>
      <c r="P263" s="6">
        <v>0.68500000000000005</v>
      </c>
      <c r="Q263" s="6">
        <v>0.875</v>
      </c>
      <c r="R263" s="14">
        <f>IF(Table3[[#This Row],[ShoulderLenEnd]]="",0,90-(DEGREES(ATAN((Q263-P263)/((N263-O263)/2)))))</f>
        <v>7.792078078218438</v>
      </c>
      <c r="S263" s="15">
        <v>0.9</v>
      </c>
      <c r="T263" s="6">
        <v>2</v>
      </c>
      <c r="U263" s="6">
        <v>1.929</v>
      </c>
      <c r="V263" s="6">
        <v>0.315</v>
      </c>
      <c r="X263" s="13">
        <v>1.9699999999999999E-2</v>
      </c>
      <c r="Y263" s="6" t="s">
        <v>571</v>
      </c>
      <c r="AA263" s="13" t="str">
        <f t="shared" si="4"/>
        <v/>
      </c>
      <c r="AB263" s="6">
        <v>0</v>
      </c>
      <c r="AC263" s="6">
        <v>0.16500000000000001</v>
      </c>
      <c r="AE263" s="6" t="s">
        <v>49</v>
      </c>
      <c r="AF263" s="6" t="s">
        <v>62</v>
      </c>
      <c r="AG263" s="6" t="s">
        <v>90</v>
      </c>
      <c r="AI263" s="6">
        <v>1</v>
      </c>
      <c r="AJ263" s="6">
        <v>1</v>
      </c>
      <c r="AK263" s="6">
        <v>1</v>
      </c>
      <c r="AL263" s="6">
        <v>1</v>
      </c>
      <c r="AM263" s="6">
        <v>1</v>
      </c>
      <c r="AN263" s="6">
        <v>0</v>
      </c>
      <c r="AO263" s="6">
        <v>1</v>
      </c>
      <c r="AQ263" s="6">
        <v>0</v>
      </c>
      <c r="AR263" s="6">
        <v>0</v>
      </c>
      <c r="AS263" s="6">
        <v>0</v>
      </c>
      <c r="AT263" s="6">
        <v>0</v>
      </c>
      <c r="AU263" s="6">
        <f>IF(Table3[[#This Row],[ShankDiameter]]&gt;0.5,0,2)</f>
        <v>2</v>
      </c>
      <c r="AV263" s="6">
        <v>0</v>
      </c>
      <c r="AW263" s="6">
        <v>0</v>
      </c>
      <c r="AX263" s="6">
        <v>2</v>
      </c>
      <c r="AY263" s="6">
        <f>IF(Table3[[#This Row],[ShankDiameter]]=0.225,2,IF(Table3[[#This Row],[ShankDiameter]]=0.25,2,IF(Table3[[#This Row],[ShankDiameter]]=0.2875,2,0)))</f>
        <v>0</v>
      </c>
      <c r="AZ263" s="6">
        <v>0</v>
      </c>
      <c r="BA263" s="6">
        <v>0</v>
      </c>
      <c r="BB263" s="6">
        <v>0</v>
      </c>
      <c r="BC263" s="6">
        <v>0</v>
      </c>
      <c r="BD263" s="6">
        <v>0</v>
      </c>
      <c r="BE263" s="6">
        <v>0</v>
      </c>
      <c r="BF263" s="6">
        <v>0</v>
      </c>
      <c r="BG263" s="6">
        <v>0</v>
      </c>
      <c r="BH263" s="6">
        <v>0</v>
      </c>
      <c r="BI263" s="6">
        <f>IF(Table3[[#This Row],[Type]]="EM",IF((Table3[[#This Row],[Diameter]]/2)-Table3[[#This Row],[CornerRadius]]-0.012&gt;0,(Table3[[#This Row],[Diameter]]/2)-Table3[[#This Row],[CornerRadius]]-0.012,0),)</f>
        <v>0</v>
      </c>
      <c r="BK263" s="6" t="str">
        <f>IF(Table3[[#This Row],[ShoulderLength]]="","",IF(Table3[[#This Row],[ShoulderLength]]&lt;Table3[[#This Row],[LOC]],"FIX",""))</f>
        <v/>
      </c>
    </row>
    <row r="264" spans="1:63" x14ac:dyDescent="0.25">
      <c r="A264" s="7">
        <f>IF(Table3[[#This Row],[SoflexRule]]="",1,IF(Table3[[#This Row],[MinOHL]]="",1,IF(Table3[[#This Row],[Type]]="CT",1,IF(Table3[[#This Row],[I]]=1,0,1))))</f>
        <v>1</v>
      </c>
      <c r="B264" s="6" t="s">
        <v>529</v>
      </c>
      <c r="D264" s="6" t="s">
        <v>529</v>
      </c>
      <c r="E264" s="6">
        <v>263</v>
      </c>
      <c r="G264" s="9" t="s">
        <v>74</v>
      </c>
      <c r="H264" s="10" t="s">
        <v>528</v>
      </c>
      <c r="I264" s="11" t="s">
        <v>578</v>
      </c>
      <c r="J264" s="12">
        <v>1750101</v>
      </c>
      <c r="K264" s="11" t="str">
        <f>CONCATENATE(Table3[[#This Row],[Type]]," "&amp;TEXT(Table3[[#This Row],[Diameter]],".0000")&amp;""," "&amp;Table3[[#This Row],[NumFlutes]]&amp;"FL")</f>
        <v>CT .1181 3FL</v>
      </c>
      <c r="L264" s="17" t="s">
        <v>2472</v>
      </c>
      <c r="M264" s="13">
        <v>0.1181</v>
      </c>
      <c r="N264" s="13">
        <v>0.14099999999999999</v>
      </c>
      <c r="O264" s="6">
        <v>0.09</v>
      </c>
      <c r="P264" s="6">
        <v>0.68500000000000005</v>
      </c>
      <c r="Q264" s="6">
        <v>0.875</v>
      </c>
      <c r="R264" s="14">
        <f>IF(Table3[[#This Row],[ShoulderLenEnd]]="",0,90-(DEGREES(ATAN((Q264-P264)/((N264-O264)/2)))))</f>
        <v>7.6440192435737799</v>
      </c>
      <c r="S264" s="15">
        <v>0.9</v>
      </c>
      <c r="T264" s="6">
        <v>3</v>
      </c>
      <c r="U264" s="6">
        <v>1.929</v>
      </c>
      <c r="V264" s="6">
        <v>0.23619999999999999</v>
      </c>
      <c r="X264" s="13">
        <v>1.9699999999999999E-2</v>
      </c>
      <c r="Y264" s="6" t="s">
        <v>571</v>
      </c>
      <c r="AA264" s="13" t="str">
        <f t="shared" si="4"/>
        <v/>
      </c>
      <c r="AB264" s="6">
        <v>0</v>
      </c>
      <c r="AC264" s="6">
        <v>0.12</v>
      </c>
      <c r="AE264" s="6" t="s">
        <v>49</v>
      </c>
      <c r="AF264" s="6" t="s">
        <v>545</v>
      </c>
      <c r="AG264" s="6" t="s">
        <v>90</v>
      </c>
      <c r="AI264" s="6">
        <v>1</v>
      </c>
      <c r="AJ264" s="6">
        <v>1</v>
      </c>
      <c r="AK264" s="6">
        <v>1</v>
      </c>
      <c r="AL264" s="6">
        <v>1</v>
      </c>
      <c r="AM264" s="6">
        <v>1</v>
      </c>
      <c r="AN264" s="6">
        <v>0</v>
      </c>
      <c r="AO264" s="6">
        <v>1</v>
      </c>
      <c r="AQ264" s="6">
        <v>0</v>
      </c>
      <c r="AR264" s="6">
        <v>0</v>
      </c>
      <c r="AS264" s="6">
        <v>0</v>
      </c>
      <c r="AT264" s="6">
        <v>0</v>
      </c>
      <c r="AU264" s="6">
        <f>IF(Table3[[#This Row],[ShankDiameter]]&gt;0.5,0,2)</f>
        <v>2</v>
      </c>
      <c r="AV264" s="6">
        <v>0</v>
      </c>
      <c r="AW264" s="6">
        <v>0</v>
      </c>
      <c r="AX264" s="6">
        <v>2</v>
      </c>
      <c r="AY264" s="6">
        <f>IF(Table3[[#This Row],[ShankDiameter]]=0.225,2,IF(Table3[[#This Row],[ShankDiameter]]=0.25,2,IF(Table3[[#This Row],[ShankDiameter]]=0.2875,2,0)))</f>
        <v>0</v>
      </c>
      <c r="AZ264" s="6">
        <v>0</v>
      </c>
      <c r="BA264" s="6">
        <v>0</v>
      </c>
      <c r="BB264" s="6">
        <v>0</v>
      </c>
      <c r="BC264" s="6">
        <v>0</v>
      </c>
      <c r="BD264" s="6">
        <v>0</v>
      </c>
      <c r="BE264" s="6">
        <v>0</v>
      </c>
      <c r="BF264" s="6">
        <v>0</v>
      </c>
      <c r="BG264" s="6">
        <v>0</v>
      </c>
      <c r="BH264" s="6">
        <v>0</v>
      </c>
      <c r="BI264" s="6">
        <f>IF(Table3[[#This Row],[Type]]="EM",IF((Table3[[#This Row],[Diameter]]/2)-Table3[[#This Row],[CornerRadius]]-0.012&gt;0,(Table3[[#This Row],[Diameter]]/2)-Table3[[#This Row],[CornerRadius]]-0.012,0),)</f>
        <v>0</v>
      </c>
      <c r="BK264" s="6" t="str">
        <f>IF(Table3[[#This Row],[ShoulderLength]]="","",IF(Table3[[#This Row],[ShoulderLength]]&lt;Table3[[#This Row],[LOC]],"FIX",""))</f>
        <v/>
      </c>
    </row>
    <row r="265" spans="1:63" x14ac:dyDescent="0.25">
      <c r="A265" s="7">
        <f>IF(Table3[[#This Row],[SoflexRule]]="",1,IF(Table3[[#This Row],[MinOHL]]="",1,IF(Table3[[#This Row],[Type]]="CT",1,IF(Table3[[#This Row],[I]]=1,0,1))))</f>
        <v>1</v>
      </c>
      <c r="B265" s="6" t="s">
        <v>529</v>
      </c>
      <c r="D265" s="6" t="s">
        <v>529</v>
      </c>
      <c r="E265" s="6">
        <v>264</v>
      </c>
      <c r="G265" s="9" t="s">
        <v>74</v>
      </c>
      <c r="H265" s="10" t="s">
        <v>528</v>
      </c>
      <c r="I265" s="11" t="s">
        <v>579</v>
      </c>
      <c r="J265" s="12">
        <v>2912801</v>
      </c>
      <c r="K265" s="11" t="str">
        <f>CONCATENATE(Table3[[#This Row],[Type]]," "&amp;TEXT(Table3[[#This Row],[Diameter]],".0000")&amp;""," "&amp;Table3[[#This Row],[NumFlutes]]&amp;"FL")</f>
        <v>CT .1640 3FL</v>
      </c>
      <c r="L265" s="17" t="s">
        <v>2471</v>
      </c>
      <c r="M265" s="13">
        <v>0.16400000000000001</v>
      </c>
      <c r="N265" s="13">
        <v>0.16700000000000001</v>
      </c>
      <c r="O265" s="6">
        <v>0.125</v>
      </c>
      <c r="P265" s="6">
        <v>0.77500000000000002</v>
      </c>
      <c r="Q265" s="6">
        <v>0.95</v>
      </c>
      <c r="R265" s="14">
        <f>IF(Table3[[#This Row],[ShoulderLenEnd]]="",0,90-(DEGREES(ATAN((Q265-P265)/((N265-O265)/2)))))</f>
        <v>6.8427734126309474</v>
      </c>
      <c r="S265" s="15">
        <v>0.97499999999999998</v>
      </c>
      <c r="T265" s="6">
        <v>3</v>
      </c>
      <c r="U265" s="6">
        <v>2.12</v>
      </c>
      <c r="V265" s="6">
        <v>0.251</v>
      </c>
      <c r="X265" s="13">
        <v>3.1300000000000001E-2</v>
      </c>
      <c r="Y265" s="6" t="s">
        <v>549</v>
      </c>
      <c r="AA265" s="13" t="str">
        <f t="shared" si="4"/>
        <v/>
      </c>
      <c r="AB265" s="6">
        <v>9.5000000000000001E-2</v>
      </c>
      <c r="AC265" s="6">
        <v>8.5000000000000006E-2</v>
      </c>
      <c r="AE265" s="6" t="s">
        <v>49</v>
      </c>
      <c r="AF265" s="6" t="s">
        <v>545</v>
      </c>
      <c r="AG265" s="6" t="s">
        <v>90</v>
      </c>
      <c r="AI265" s="6">
        <v>1</v>
      </c>
      <c r="AJ265" s="6">
        <v>1</v>
      </c>
      <c r="AK265" s="6">
        <v>1</v>
      </c>
      <c r="AL265" s="6">
        <v>1</v>
      </c>
      <c r="AM265" s="6">
        <v>1</v>
      </c>
      <c r="AN265" s="6">
        <v>0</v>
      </c>
      <c r="AO265" s="6">
        <v>1</v>
      </c>
      <c r="AQ265" s="6">
        <v>0</v>
      </c>
      <c r="AR265" s="6">
        <v>0</v>
      </c>
      <c r="AS265" s="6">
        <v>0</v>
      </c>
      <c r="AT265" s="6">
        <v>0</v>
      </c>
      <c r="AU265" s="6">
        <f>IF(Table3[[#This Row],[ShankDiameter]]&gt;0.5,0,2)</f>
        <v>2</v>
      </c>
      <c r="AV265" s="6">
        <v>0</v>
      </c>
      <c r="AW265" s="6">
        <v>0</v>
      </c>
      <c r="AX265" s="6">
        <v>2</v>
      </c>
      <c r="AY265" s="6">
        <f>IF(Table3[[#This Row],[ShankDiameter]]=0.225,2,IF(Table3[[#This Row],[ShankDiameter]]=0.25,2,IF(Table3[[#This Row],[ShankDiameter]]=0.2875,2,0)))</f>
        <v>0</v>
      </c>
      <c r="AZ265" s="6">
        <v>0</v>
      </c>
      <c r="BA265" s="6">
        <v>0</v>
      </c>
      <c r="BB265" s="6">
        <v>0</v>
      </c>
      <c r="BC265" s="6">
        <v>0</v>
      </c>
      <c r="BD265" s="6">
        <v>0</v>
      </c>
      <c r="BE265" s="6">
        <v>0</v>
      </c>
      <c r="BF265" s="6">
        <v>0</v>
      </c>
      <c r="BG265" s="6">
        <v>0</v>
      </c>
      <c r="BH265" s="6">
        <v>0</v>
      </c>
      <c r="BI265" s="6">
        <f>IF(Table3[[#This Row],[Type]]="EM",IF((Table3[[#This Row],[Diameter]]/2)-Table3[[#This Row],[CornerRadius]]-0.012&gt;0,(Table3[[#This Row],[Diameter]]/2)-Table3[[#This Row],[CornerRadius]]-0.012,0),)</f>
        <v>0</v>
      </c>
      <c r="BK265" s="6" t="str">
        <f>IF(Table3[[#This Row],[ShoulderLength]]="","",IF(Table3[[#This Row],[ShoulderLength]]&lt;Table3[[#This Row],[LOC]],"FIX",""))</f>
        <v/>
      </c>
    </row>
    <row r="266" spans="1:63" x14ac:dyDescent="0.25">
      <c r="A266" s="7">
        <f>IF(Table3[[#This Row],[SoflexRule]]="",1,IF(Table3[[#This Row],[MinOHL]]="",1,IF(Table3[[#This Row],[Type]]="CT",1,IF(Table3[[#This Row],[I]]=1,0,1))))</f>
        <v>1</v>
      </c>
      <c r="B266" s="6" t="s">
        <v>529</v>
      </c>
      <c r="D266" s="6" t="s">
        <v>529</v>
      </c>
      <c r="E266" s="6">
        <v>265</v>
      </c>
      <c r="G266" s="9" t="s">
        <v>74</v>
      </c>
      <c r="H266" s="10" t="s">
        <v>528</v>
      </c>
      <c r="I266" s="11" t="s">
        <v>580</v>
      </c>
      <c r="J266" s="12">
        <v>1980400</v>
      </c>
      <c r="K266" s="11" t="str">
        <f>CONCATENATE(Table3[[#This Row],[Type]]," "&amp;TEXT(Table3[[#This Row],[Diameter]],".0000")&amp;""," "&amp;Table3[[#This Row],[NumFlutes]]&amp;"FL")</f>
        <v>CT .1575 2FL</v>
      </c>
      <c r="L266" s="17" t="s">
        <v>2470</v>
      </c>
      <c r="M266" s="13">
        <v>0.1575</v>
      </c>
      <c r="N266" s="13">
        <v>0.16800000000000001</v>
      </c>
      <c r="O266" s="6">
        <v>0.11700000000000001</v>
      </c>
      <c r="P266" s="6">
        <v>0.83</v>
      </c>
      <c r="Q266" s="6">
        <v>1</v>
      </c>
      <c r="R266" s="14">
        <f>IF(Table3[[#This Row],[ShoulderLenEnd]]="",0,90-(DEGREES(ATAN((Q266-P266)/((N266-O266)/2)))))</f>
        <v>8.5307656099481335</v>
      </c>
      <c r="S266" s="15">
        <v>1.0249999999999999</v>
      </c>
      <c r="T266" s="6">
        <v>2</v>
      </c>
      <c r="U266" s="6">
        <v>2.1259999999999999</v>
      </c>
      <c r="V266" s="6">
        <v>0.39369999999999999</v>
      </c>
      <c r="X266" s="13">
        <v>2.76E-2</v>
      </c>
      <c r="Y266" s="6" t="s">
        <v>581</v>
      </c>
      <c r="AA266" s="13" t="str">
        <f t="shared" si="4"/>
        <v/>
      </c>
      <c r="AB266" s="6">
        <v>0.01</v>
      </c>
      <c r="AC266" s="6">
        <v>0.22500000000000001</v>
      </c>
      <c r="AE266" s="6" t="s">
        <v>49</v>
      </c>
      <c r="AF266" s="6" t="s">
        <v>62</v>
      </c>
      <c r="AG266" s="6" t="s">
        <v>90</v>
      </c>
      <c r="AI266" s="6">
        <v>1</v>
      </c>
      <c r="AJ266" s="6">
        <v>1</v>
      </c>
      <c r="AK266" s="6">
        <v>1</v>
      </c>
      <c r="AL266" s="6">
        <v>1</v>
      </c>
      <c r="AM266" s="6">
        <v>1</v>
      </c>
      <c r="AN266" s="6">
        <v>0</v>
      </c>
      <c r="AO266" s="6">
        <v>1</v>
      </c>
      <c r="AQ266" s="6">
        <v>0</v>
      </c>
      <c r="AR266" s="6">
        <v>0</v>
      </c>
      <c r="AS266" s="6">
        <v>0</v>
      </c>
      <c r="AT266" s="6">
        <v>0</v>
      </c>
      <c r="AU266" s="6">
        <f>IF(Table3[[#This Row],[ShankDiameter]]&gt;0.5,0,2)</f>
        <v>2</v>
      </c>
      <c r="AV266" s="6">
        <v>0</v>
      </c>
      <c r="AW266" s="6">
        <v>0</v>
      </c>
      <c r="AX266" s="6">
        <v>2</v>
      </c>
      <c r="AY266" s="6">
        <f>IF(Table3[[#This Row],[ShankDiameter]]=0.225,2,IF(Table3[[#This Row],[ShankDiameter]]=0.25,2,IF(Table3[[#This Row],[ShankDiameter]]=0.2875,2,0)))</f>
        <v>0</v>
      </c>
      <c r="AZ266" s="6">
        <v>0</v>
      </c>
      <c r="BA266" s="6">
        <v>0</v>
      </c>
      <c r="BB266" s="6">
        <v>0</v>
      </c>
      <c r="BC266" s="6">
        <v>0</v>
      </c>
      <c r="BD266" s="6">
        <v>0</v>
      </c>
      <c r="BE266" s="6">
        <v>0</v>
      </c>
      <c r="BF266" s="6">
        <v>0</v>
      </c>
      <c r="BG266" s="6">
        <v>0</v>
      </c>
      <c r="BH266" s="6">
        <v>0</v>
      </c>
      <c r="BI266" s="6">
        <f>IF(Table3[[#This Row],[Type]]="EM",IF((Table3[[#This Row],[Diameter]]/2)-Table3[[#This Row],[CornerRadius]]-0.012&gt;0,(Table3[[#This Row],[Diameter]]/2)-Table3[[#This Row],[CornerRadius]]-0.012,0),)</f>
        <v>0</v>
      </c>
      <c r="BK266" s="6" t="str">
        <f>IF(Table3[[#This Row],[ShoulderLength]]="","",IF(Table3[[#This Row],[ShoulderLength]]&lt;Table3[[#This Row],[LOC]],"FIX",""))</f>
        <v/>
      </c>
    </row>
    <row r="267" spans="1:63" x14ac:dyDescent="0.25">
      <c r="A267" s="7">
        <f>IF(Table3[[#This Row],[SoflexRule]]="",1,IF(Table3[[#This Row],[MinOHL]]="",1,IF(Table3[[#This Row],[Type]]="CT",1,IF(Table3[[#This Row],[I]]=1,0,1))))</f>
        <v>1</v>
      </c>
      <c r="B267" s="6" t="s">
        <v>529</v>
      </c>
      <c r="D267" s="6" t="s">
        <v>529</v>
      </c>
      <c r="E267" s="6">
        <v>266</v>
      </c>
      <c r="G267" s="9" t="s">
        <v>74</v>
      </c>
      <c r="H267" s="10" t="s">
        <v>528</v>
      </c>
      <c r="I267" s="11" t="s">
        <v>582</v>
      </c>
      <c r="J267" s="12">
        <v>2988100</v>
      </c>
      <c r="K267" s="11" t="str">
        <f>CONCATENATE(Table3[[#This Row],[Type]]," "&amp;TEXT(Table3[[#This Row],[Diameter]],".0000")&amp;""," "&amp;Table3[[#This Row],[NumFlutes]]&amp;"FL")</f>
        <v>CT .1575 3FL</v>
      </c>
      <c r="L267" s="17" t="s">
        <v>2469</v>
      </c>
      <c r="M267" s="13">
        <v>0.1575</v>
      </c>
      <c r="N267" s="13">
        <v>0.16800000000000001</v>
      </c>
      <c r="O267" s="6">
        <v>0.11700000000000001</v>
      </c>
      <c r="P267" s="6">
        <v>0.76500000000000001</v>
      </c>
      <c r="Q267" s="6">
        <v>0.95</v>
      </c>
      <c r="R267" s="14">
        <f>IF(Table3[[#This Row],[ShoulderLenEnd]]="",0,90-(DEGREES(ATAN((Q267-P267)/((N267-O267)/2)))))</f>
        <v>7.8480731538756601</v>
      </c>
      <c r="S267" s="15">
        <v>0.97499999999999998</v>
      </c>
      <c r="T267" s="6">
        <v>3</v>
      </c>
      <c r="U267" s="6">
        <v>2.125</v>
      </c>
      <c r="V267" s="6">
        <v>0.75</v>
      </c>
      <c r="X267" s="13">
        <v>2.76E-2</v>
      </c>
      <c r="AA267" s="13" t="str">
        <f t="shared" si="4"/>
        <v/>
      </c>
      <c r="AB267" s="6">
        <v>0.12</v>
      </c>
      <c r="AC267" s="6">
        <v>6.5000000000000002E-2</v>
      </c>
      <c r="AE267" s="6" t="s">
        <v>49</v>
      </c>
      <c r="AF267" s="6" t="s">
        <v>62</v>
      </c>
      <c r="AG267" s="6" t="s">
        <v>90</v>
      </c>
      <c r="AI267" s="6">
        <v>1</v>
      </c>
      <c r="AJ267" s="6">
        <v>1</v>
      </c>
      <c r="AK267" s="6">
        <v>1</v>
      </c>
      <c r="AL267" s="6">
        <v>1</v>
      </c>
      <c r="AM267" s="6">
        <v>1</v>
      </c>
      <c r="AN267" s="6">
        <v>0</v>
      </c>
      <c r="AO267" s="6">
        <v>1</v>
      </c>
      <c r="AQ267" s="6">
        <v>0</v>
      </c>
      <c r="AR267" s="6">
        <v>0</v>
      </c>
      <c r="AS267" s="6">
        <v>0</v>
      </c>
      <c r="AT267" s="6">
        <v>0</v>
      </c>
      <c r="AU267" s="6">
        <f>IF(Table3[[#This Row],[ShankDiameter]]&gt;0.5,0,2)</f>
        <v>2</v>
      </c>
      <c r="AV267" s="6">
        <v>0</v>
      </c>
      <c r="AW267" s="6">
        <v>0</v>
      </c>
      <c r="AX267" s="6">
        <v>2</v>
      </c>
      <c r="AY267" s="6">
        <f>IF(Table3[[#This Row],[ShankDiameter]]=0.225,2,IF(Table3[[#This Row],[ShankDiameter]]=0.25,2,IF(Table3[[#This Row],[ShankDiameter]]=0.2875,2,0)))</f>
        <v>0</v>
      </c>
      <c r="AZ267" s="6">
        <v>0</v>
      </c>
      <c r="BA267" s="6">
        <v>0</v>
      </c>
      <c r="BB267" s="6">
        <v>0</v>
      </c>
      <c r="BC267" s="6">
        <v>0</v>
      </c>
      <c r="BD267" s="6">
        <v>0</v>
      </c>
      <c r="BE267" s="6">
        <v>0</v>
      </c>
      <c r="BF267" s="6">
        <v>0</v>
      </c>
      <c r="BG267" s="6">
        <v>0</v>
      </c>
      <c r="BH267" s="6">
        <v>0</v>
      </c>
      <c r="BI267" s="6">
        <f>IF(Table3[[#This Row],[Type]]="EM",IF((Table3[[#This Row],[Diameter]]/2)-Table3[[#This Row],[CornerRadius]]-0.012&gt;0,(Table3[[#This Row],[Diameter]]/2)-Table3[[#This Row],[CornerRadius]]-0.012,0),)</f>
        <v>0</v>
      </c>
      <c r="BK267" s="6" t="str">
        <f>IF(Table3[[#This Row],[ShoulderLength]]="","",IF(Table3[[#This Row],[ShoulderLength]]&lt;Table3[[#This Row],[LOC]],"FIX",""))</f>
        <v/>
      </c>
    </row>
    <row r="268" spans="1:63" x14ac:dyDescent="0.25">
      <c r="A268" s="7">
        <f>IF(Table3[[#This Row],[SoflexRule]]="",1,IF(Table3[[#This Row],[MinOHL]]="",1,IF(Table3[[#This Row],[Type]]="CT",1,IF(Table3[[#This Row],[I]]=1,0,1))))</f>
        <v>1</v>
      </c>
      <c r="B268" s="6" t="s">
        <v>529</v>
      </c>
      <c r="D268" s="6" t="s">
        <v>529</v>
      </c>
      <c r="E268" s="6">
        <v>267</v>
      </c>
      <c r="G268" s="9" t="s">
        <v>74</v>
      </c>
      <c r="H268" s="10" t="s">
        <v>528</v>
      </c>
      <c r="I268" s="11" t="s">
        <v>583</v>
      </c>
      <c r="J268" s="12">
        <v>1010010</v>
      </c>
      <c r="K268" s="11" t="str">
        <f>CONCATENATE(Table3[[#This Row],[Type]]," "&amp;TEXT(Table3[[#This Row],[Diameter]],".0000")&amp;""," "&amp;Table3[[#This Row],[NumFlutes]]&amp;"FL")</f>
        <v>CT .2500 4FL</v>
      </c>
      <c r="L268" s="17" t="s">
        <v>2409</v>
      </c>
      <c r="M268" s="13">
        <v>0.25</v>
      </c>
      <c r="N268" s="13">
        <v>0.191</v>
      </c>
      <c r="O268" s="6">
        <v>0.255</v>
      </c>
      <c r="P268" s="6">
        <v>1.5249999999999999</v>
      </c>
      <c r="R268" s="14">
        <f>IF(Table3[[#This Row],[ShoulderLenEnd]]="",0,90-(DEGREES(ATAN((Q268-P268)/((N268-O268)/2)))))</f>
        <v>0</v>
      </c>
      <c r="S268" s="15">
        <v>1.55</v>
      </c>
      <c r="T268" s="6">
        <v>4</v>
      </c>
      <c r="U268" s="6">
        <v>2.5</v>
      </c>
      <c r="V268" s="6">
        <v>1.25</v>
      </c>
      <c r="X268" s="13">
        <v>0.05</v>
      </c>
      <c r="Y268" s="6" t="s">
        <v>549</v>
      </c>
      <c r="AA268" s="13" t="str">
        <f t="shared" si="4"/>
        <v/>
      </c>
      <c r="AB268" s="6">
        <v>0.16</v>
      </c>
      <c r="AC268" s="6">
        <v>0.14000000000000001</v>
      </c>
      <c r="AE268" s="6" t="s">
        <v>49</v>
      </c>
      <c r="AF268" s="6" t="s">
        <v>62</v>
      </c>
      <c r="AG268" s="6" t="s">
        <v>532</v>
      </c>
      <c r="AI268" s="6">
        <v>1</v>
      </c>
      <c r="AJ268" s="6">
        <v>1</v>
      </c>
      <c r="AK268" s="6">
        <v>1</v>
      </c>
      <c r="AL268" s="6">
        <v>1</v>
      </c>
      <c r="AM268" s="6">
        <v>1</v>
      </c>
      <c r="AN268" s="6">
        <v>0</v>
      </c>
      <c r="AO268" s="6">
        <v>1</v>
      </c>
      <c r="AQ268" s="6">
        <v>0</v>
      </c>
      <c r="AR268" s="6">
        <v>0</v>
      </c>
      <c r="AS268" s="6">
        <v>0</v>
      </c>
      <c r="AT268" s="6">
        <v>0</v>
      </c>
      <c r="AU268" s="6">
        <f>IF(Table3[[#This Row],[ShankDiameter]]&gt;0.5,0,2)</f>
        <v>2</v>
      </c>
      <c r="AV268" s="6">
        <v>0</v>
      </c>
      <c r="AW268" s="6">
        <v>0</v>
      </c>
      <c r="AX268" s="6">
        <v>2</v>
      </c>
      <c r="AY268" s="6">
        <f>IF(Table3[[#This Row],[ShankDiameter]]=0.225,2,IF(Table3[[#This Row],[ShankDiameter]]=0.25,2,IF(Table3[[#This Row],[ShankDiameter]]=0.2875,2,0)))</f>
        <v>0</v>
      </c>
      <c r="AZ268" s="6">
        <v>0</v>
      </c>
      <c r="BA268" s="6">
        <v>0</v>
      </c>
      <c r="BB268" s="6">
        <v>0</v>
      </c>
      <c r="BC268" s="6">
        <v>0</v>
      </c>
      <c r="BD268" s="6">
        <v>0</v>
      </c>
      <c r="BE268" s="6">
        <v>0</v>
      </c>
      <c r="BF268" s="6">
        <v>0</v>
      </c>
      <c r="BG268" s="6">
        <v>0</v>
      </c>
      <c r="BH268" s="6">
        <v>0</v>
      </c>
      <c r="BI268" s="6">
        <f>IF(Table3[[#This Row],[Type]]="EM",IF((Table3[[#This Row],[Diameter]]/2)-Table3[[#This Row],[CornerRadius]]-0.012&gt;0,(Table3[[#This Row],[Diameter]]/2)-Table3[[#This Row],[CornerRadius]]-0.012,0),)</f>
        <v>0</v>
      </c>
      <c r="BK268" s="6" t="str">
        <f>IF(Table3[[#This Row],[ShoulderLength]]="","",IF(Table3[[#This Row],[ShoulderLength]]&lt;Table3[[#This Row],[LOC]],"FIX",""))</f>
        <v/>
      </c>
    </row>
    <row r="269" spans="1:63" x14ac:dyDescent="0.25">
      <c r="A269" s="7">
        <f>IF(Table3[[#This Row],[SoflexRule]]="",1,IF(Table3[[#This Row],[MinOHL]]="",1,IF(Table3[[#This Row],[Type]]="CT",1,IF(Table3[[#This Row],[I]]=1,0,1))))</f>
        <v>1</v>
      </c>
      <c r="B269" s="6" t="s">
        <v>529</v>
      </c>
      <c r="D269" s="6" t="s">
        <v>529</v>
      </c>
      <c r="E269" s="6">
        <v>268</v>
      </c>
      <c r="G269" s="9" t="s">
        <v>74</v>
      </c>
      <c r="H269" s="10" t="s">
        <v>528</v>
      </c>
      <c r="I269" s="11" t="s">
        <v>584</v>
      </c>
      <c r="J269" s="12">
        <v>47182367</v>
      </c>
      <c r="K269" s="11" t="str">
        <f>CONCATENATE(Table3[[#This Row],[Type]]," "&amp;TEXT(Table3[[#This Row],[Diameter]],".0000")&amp;""," "&amp;Table3[[#This Row],[NumFlutes]]&amp;"FL")</f>
        <v>CT .1969 3FL</v>
      </c>
      <c r="L269" s="17" t="s">
        <v>2185</v>
      </c>
      <c r="M269" s="13">
        <v>0.19689999999999999</v>
      </c>
      <c r="N269" s="13">
        <v>0.192</v>
      </c>
      <c r="O269" s="6">
        <v>0.13400000000000001</v>
      </c>
      <c r="P269" s="6">
        <v>0.91500000000000004</v>
      </c>
      <c r="Q269" s="6">
        <v>0.96499999999999997</v>
      </c>
      <c r="R269" s="14">
        <f>IF(Table3[[#This Row],[ShoulderLenEnd]]="",0,90-(DEGREES(ATAN((Q269-P269)/((N269-O269)/2)))))</f>
        <v>30.113733150982469</v>
      </c>
      <c r="S269" s="15">
        <v>0.99</v>
      </c>
      <c r="T269" s="6">
        <v>3</v>
      </c>
      <c r="U269" s="6">
        <v>2.4329999999999998</v>
      </c>
      <c r="V269" s="6">
        <v>0.4</v>
      </c>
      <c r="X269" s="13">
        <v>3.15E-2</v>
      </c>
      <c r="AA269" s="13" t="str">
        <f t="shared" si="4"/>
        <v/>
      </c>
      <c r="AB269" s="6">
        <v>0.15</v>
      </c>
      <c r="AC269" s="6">
        <v>0.09</v>
      </c>
      <c r="AE269" s="6" t="s">
        <v>49</v>
      </c>
      <c r="AF269" s="6" t="s">
        <v>62</v>
      </c>
      <c r="AG269" s="6" t="s">
        <v>585</v>
      </c>
      <c r="AI269" s="6">
        <v>1</v>
      </c>
      <c r="AJ269" s="6">
        <v>1</v>
      </c>
      <c r="AK269" s="6">
        <v>1</v>
      </c>
      <c r="AL269" s="6">
        <v>1</v>
      </c>
      <c r="AM269" s="6">
        <v>1</v>
      </c>
      <c r="AN269" s="6">
        <v>0</v>
      </c>
      <c r="AO269" s="6">
        <v>1</v>
      </c>
      <c r="AQ269" s="6">
        <v>0</v>
      </c>
      <c r="AR269" s="6">
        <v>0</v>
      </c>
      <c r="AS269" s="6">
        <v>0</v>
      </c>
      <c r="AT269" s="6">
        <v>0</v>
      </c>
      <c r="AU269" s="6">
        <f>IF(Table3[[#This Row],[ShankDiameter]]&gt;0.5,0,2)</f>
        <v>2</v>
      </c>
      <c r="AV269" s="6">
        <v>0</v>
      </c>
      <c r="AW269" s="6">
        <v>0</v>
      </c>
      <c r="AX269" s="6">
        <v>2</v>
      </c>
      <c r="AY269" s="6">
        <f>IF(Table3[[#This Row],[ShankDiameter]]=0.225,2,IF(Table3[[#This Row],[ShankDiameter]]=0.25,2,IF(Table3[[#This Row],[ShankDiameter]]=0.2875,2,0)))</f>
        <v>0</v>
      </c>
      <c r="AZ269" s="6">
        <v>0</v>
      </c>
      <c r="BA269" s="6">
        <v>0</v>
      </c>
      <c r="BB269" s="6">
        <v>0</v>
      </c>
      <c r="BC269" s="6">
        <v>0</v>
      </c>
      <c r="BD269" s="6">
        <v>0</v>
      </c>
      <c r="BE269" s="6">
        <v>0</v>
      </c>
      <c r="BF269" s="6">
        <v>0</v>
      </c>
      <c r="BG269" s="6">
        <v>0</v>
      </c>
      <c r="BH269" s="6">
        <v>0</v>
      </c>
      <c r="BI269" s="6">
        <f>IF(Table3[[#This Row],[Type]]="EM",IF((Table3[[#This Row],[Diameter]]/2)-Table3[[#This Row],[CornerRadius]]-0.012&gt;0,(Table3[[#This Row],[Diameter]]/2)-Table3[[#This Row],[CornerRadius]]-0.012,0),)</f>
        <v>0</v>
      </c>
      <c r="BK269" s="6" t="str">
        <f>IF(Table3[[#This Row],[ShoulderLength]]="","",IF(Table3[[#This Row],[ShoulderLength]]&lt;Table3[[#This Row],[LOC]],"FIX",""))</f>
        <v/>
      </c>
    </row>
    <row r="270" spans="1:63" x14ac:dyDescent="0.25">
      <c r="A270" s="7">
        <f>IF(Table3[[#This Row],[SoflexRule]]="",1,IF(Table3[[#This Row],[MinOHL]]="",1,IF(Table3[[#This Row],[Type]]="CT",1,IF(Table3[[#This Row],[I]]=1,0,1))))</f>
        <v>1</v>
      </c>
      <c r="B270" s="6" t="s">
        <v>529</v>
      </c>
      <c r="D270" s="6" t="s">
        <v>529</v>
      </c>
      <c r="E270" s="6">
        <v>269</v>
      </c>
      <c r="G270" s="9" t="s">
        <v>74</v>
      </c>
      <c r="H270" s="10" t="s">
        <v>528</v>
      </c>
      <c r="I270" s="11" t="s">
        <v>586</v>
      </c>
      <c r="K270" s="11" t="str">
        <f>CONCATENATE(Table3[[#This Row],[Type]]," "&amp;TEXT(Table3[[#This Row],[Diameter]],".0000")&amp;""," "&amp;Table3[[#This Row],[NumFlutes]]&amp;"FL")</f>
        <v>CT .1900 2FL</v>
      </c>
      <c r="L270" s="17" t="s">
        <v>2466</v>
      </c>
      <c r="M270" s="13">
        <v>0.19</v>
      </c>
      <c r="N270" s="13">
        <v>0.192</v>
      </c>
      <c r="O270" s="6">
        <v>0.188</v>
      </c>
      <c r="P270" s="6">
        <v>1.2549999999999999</v>
      </c>
      <c r="R270" s="14">
        <f>IF(Table3[[#This Row],[ShoulderLenEnd]]="",0,90-(DEGREES(ATAN((Q270-P270)/((N270-O270)/2)))))</f>
        <v>0</v>
      </c>
      <c r="S270" s="15">
        <v>1.28</v>
      </c>
      <c r="T270" s="6">
        <v>2</v>
      </c>
      <c r="U270" s="6">
        <v>2.4649999999999999</v>
      </c>
      <c r="V270" s="6">
        <v>1.25</v>
      </c>
      <c r="X270" s="13">
        <v>3.1300000000000001E-2</v>
      </c>
      <c r="AA270" s="13" t="str">
        <f t="shared" si="4"/>
        <v/>
      </c>
      <c r="AB270" s="6">
        <v>0.14000000000000001</v>
      </c>
      <c r="AC270" s="6">
        <v>0.08</v>
      </c>
      <c r="AE270" s="6" t="s">
        <v>49</v>
      </c>
      <c r="AF270" s="6" t="s">
        <v>545</v>
      </c>
      <c r="AG270" s="6" t="s">
        <v>560</v>
      </c>
      <c r="AI270" s="6">
        <v>1</v>
      </c>
      <c r="AJ270" s="6">
        <v>1</v>
      </c>
      <c r="AK270" s="6">
        <v>1</v>
      </c>
      <c r="AL270" s="6">
        <v>1</v>
      </c>
      <c r="AM270" s="6">
        <v>1</v>
      </c>
      <c r="AN270" s="6">
        <v>0</v>
      </c>
      <c r="AO270" s="6">
        <v>1</v>
      </c>
      <c r="AQ270" s="6">
        <v>0</v>
      </c>
      <c r="AR270" s="6">
        <v>0</v>
      </c>
      <c r="AS270" s="6">
        <v>0</v>
      </c>
      <c r="AT270" s="6">
        <v>0</v>
      </c>
      <c r="AU270" s="6">
        <f>IF(Table3[[#This Row],[ShankDiameter]]&gt;0.5,0,2)</f>
        <v>2</v>
      </c>
      <c r="AV270" s="6">
        <v>0</v>
      </c>
      <c r="AW270" s="6">
        <v>0</v>
      </c>
      <c r="AX270" s="6">
        <v>2</v>
      </c>
      <c r="AY270" s="6">
        <f>IF(Table3[[#This Row],[ShankDiameter]]=0.225,2,IF(Table3[[#This Row],[ShankDiameter]]=0.25,2,IF(Table3[[#This Row],[ShankDiameter]]=0.2875,2,0)))</f>
        <v>0</v>
      </c>
      <c r="AZ270" s="6">
        <v>0</v>
      </c>
      <c r="BA270" s="6">
        <v>0</v>
      </c>
      <c r="BB270" s="6">
        <v>0</v>
      </c>
      <c r="BC270" s="6">
        <v>0</v>
      </c>
      <c r="BD270" s="6">
        <v>0</v>
      </c>
      <c r="BE270" s="6">
        <v>0</v>
      </c>
      <c r="BF270" s="6">
        <v>0</v>
      </c>
      <c r="BG270" s="6">
        <v>0</v>
      </c>
      <c r="BH270" s="6">
        <v>0</v>
      </c>
      <c r="BI270" s="6">
        <f>IF(Table3[[#This Row],[Type]]="EM",IF((Table3[[#This Row],[Diameter]]/2)-Table3[[#This Row],[CornerRadius]]-0.012&gt;0,(Table3[[#This Row],[Diameter]]/2)-Table3[[#This Row],[CornerRadius]]-0.012,0),)</f>
        <v>0</v>
      </c>
      <c r="BK270" s="6" t="str">
        <f>IF(Table3[[#This Row],[ShoulderLength]]="","",IF(Table3[[#This Row],[ShoulderLength]]&lt;Table3[[#This Row],[LOC]],"FIX",""))</f>
        <v/>
      </c>
    </row>
    <row r="271" spans="1:63" x14ac:dyDescent="0.25">
      <c r="A271" s="7">
        <f>IF(Table3[[#This Row],[SoflexRule]]="",1,IF(Table3[[#This Row],[MinOHL]]="",1,IF(Table3[[#This Row],[Type]]="CT",1,IF(Table3[[#This Row],[I]]=1,0,1))))</f>
        <v>1</v>
      </c>
      <c r="B271" s="6" t="s">
        <v>529</v>
      </c>
      <c r="D271" s="6" t="s">
        <v>529</v>
      </c>
      <c r="E271" s="6">
        <v>270</v>
      </c>
      <c r="G271" s="9" t="s">
        <v>74</v>
      </c>
      <c r="H271" s="10" t="s">
        <v>528</v>
      </c>
      <c r="I271" s="11" t="s">
        <v>587</v>
      </c>
      <c r="K271" s="11" t="str">
        <f>CONCATENATE(Table3[[#This Row],[Type]]," "&amp;TEXT(Table3[[#This Row],[Diameter]],".0000")&amp;""," "&amp;Table3[[#This Row],[NumFlutes]]&amp;"FL")</f>
        <v>CT .1900 2FL</v>
      </c>
      <c r="L271" s="17" t="s">
        <v>2468</v>
      </c>
      <c r="M271" s="13">
        <v>0.19</v>
      </c>
      <c r="N271" s="13">
        <v>0.192</v>
      </c>
      <c r="O271" s="6">
        <v>0.188</v>
      </c>
      <c r="P271" s="6">
        <v>1.25</v>
      </c>
      <c r="R271" s="14">
        <f>IF(Table3[[#This Row],[ShoulderLenEnd]]="",0,90-(DEGREES(ATAN((Q271-P271)/((N271-O271)/2)))))</f>
        <v>0</v>
      </c>
      <c r="S271" s="15">
        <v>1.2749999999999999</v>
      </c>
      <c r="T271" s="6">
        <v>2</v>
      </c>
      <c r="U271" s="6">
        <v>2.4649999999999999</v>
      </c>
      <c r="V271" s="6">
        <v>1.25</v>
      </c>
      <c r="X271" s="13">
        <v>3.1300000000000001E-2</v>
      </c>
      <c r="Y271" s="6" t="s">
        <v>562</v>
      </c>
      <c r="AA271" s="13" t="str">
        <f t="shared" si="4"/>
        <v/>
      </c>
      <c r="AB271" s="6">
        <v>0.16</v>
      </c>
      <c r="AC271" s="6">
        <v>0.08</v>
      </c>
      <c r="AE271" s="6" t="s">
        <v>49</v>
      </c>
      <c r="AF271" s="6" t="s">
        <v>545</v>
      </c>
      <c r="AG271" s="6" t="s">
        <v>560</v>
      </c>
      <c r="AI271" s="6">
        <v>1</v>
      </c>
      <c r="AJ271" s="6">
        <v>1</v>
      </c>
      <c r="AK271" s="6">
        <v>1</v>
      </c>
      <c r="AL271" s="6">
        <v>1</v>
      </c>
      <c r="AM271" s="6">
        <v>1</v>
      </c>
      <c r="AN271" s="6">
        <v>0</v>
      </c>
      <c r="AO271" s="6">
        <v>1</v>
      </c>
      <c r="AQ271" s="6">
        <v>0</v>
      </c>
      <c r="AR271" s="6">
        <v>0</v>
      </c>
      <c r="AS271" s="6">
        <v>0</v>
      </c>
      <c r="AT271" s="6">
        <v>0</v>
      </c>
      <c r="AU271" s="6">
        <f>IF(Table3[[#This Row],[ShankDiameter]]&gt;0.5,0,2)</f>
        <v>2</v>
      </c>
      <c r="AV271" s="6">
        <v>0</v>
      </c>
      <c r="AW271" s="6">
        <v>0</v>
      </c>
      <c r="AX271" s="6">
        <v>2</v>
      </c>
      <c r="AY271" s="6">
        <f>IF(Table3[[#This Row],[ShankDiameter]]=0.225,2,IF(Table3[[#This Row],[ShankDiameter]]=0.25,2,IF(Table3[[#This Row],[ShankDiameter]]=0.2875,2,0)))</f>
        <v>0</v>
      </c>
      <c r="AZ271" s="6">
        <v>0</v>
      </c>
      <c r="BA271" s="6">
        <v>0</v>
      </c>
      <c r="BB271" s="6">
        <v>0</v>
      </c>
      <c r="BC271" s="6">
        <v>0</v>
      </c>
      <c r="BD271" s="6">
        <v>0</v>
      </c>
      <c r="BE271" s="6">
        <v>0</v>
      </c>
      <c r="BF271" s="6">
        <v>0</v>
      </c>
      <c r="BG271" s="6">
        <v>0</v>
      </c>
      <c r="BH271" s="6">
        <v>0</v>
      </c>
      <c r="BI271" s="6">
        <f>IF(Table3[[#This Row],[Type]]="EM",IF((Table3[[#This Row],[Diameter]]/2)-Table3[[#This Row],[CornerRadius]]-0.012&gt;0,(Table3[[#This Row],[Diameter]]/2)-Table3[[#This Row],[CornerRadius]]-0.012,0),)</f>
        <v>0</v>
      </c>
      <c r="BK271" s="6" t="str">
        <f>IF(Table3[[#This Row],[ShoulderLength]]="","",IF(Table3[[#This Row],[ShoulderLength]]&lt;Table3[[#This Row],[LOC]],"FIX",""))</f>
        <v/>
      </c>
    </row>
    <row r="272" spans="1:63" x14ac:dyDescent="0.25">
      <c r="A272" s="7">
        <f>IF(Table3[[#This Row],[SoflexRule]]="",1,IF(Table3[[#This Row],[MinOHL]]="",1,IF(Table3[[#This Row],[Type]]="CT",1,IF(Table3[[#This Row],[I]]=1,0,1))))</f>
        <v>1</v>
      </c>
      <c r="B272" s="6" t="s">
        <v>529</v>
      </c>
      <c r="D272" s="6" t="s">
        <v>529</v>
      </c>
      <c r="E272" s="6">
        <v>271</v>
      </c>
      <c r="G272" s="9" t="s">
        <v>74</v>
      </c>
      <c r="H272" s="10" t="s">
        <v>528</v>
      </c>
      <c r="I272" s="11" t="s">
        <v>588</v>
      </c>
      <c r="J272" s="12" t="s">
        <v>589</v>
      </c>
      <c r="K272" s="11" t="str">
        <f>CONCATENATE(Table3[[#This Row],[Type]]," "&amp;TEXT(Table3[[#This Row],[Diameter]],".0000")&amp;""," "&amp;Table3[[#This Row],[NumFlutes]]&amp;"FL")</f>
        <v>CT .1900 3FL</v>
      </c>
      <c r="L272" s="17" t="s">
        <v>2468</v>
      </c>
      <c r="M272" s="13">
        <v>0.19</v>
      </c>
      <c r="N272" s="13">
        <v>0.192</v>
      </c>
      <c r="O272" s="6">
        <v>0.13600000000000001</v>
      </c>
      <c r="P272" s="6">
        <v>0.85699999999999998</v>
      </c>
      <c r="Q272" s="6">
        <v>1.05</v>
      </c>
      <c r="R272" s="14">
        <f>IF(Table3[[#This Row],[ShoulderLenEnd]]="",0,90-(DEGREES(ATAN((Q272-P272)/((N272-O272)/2)))))</f>
        <v>8.2547485233895941</v>
      </c>
      <c r="S272" s="15">
        <v>1.075</v>
      </c>
      <c r="T272" s="6">
        <v>3</v>
      </c>
      <c r="U272" s="6">
        <v>2.46</v>
      </c>
      <c r="V272" s="6">
        <v>0.8</v>
      </c>
      <c r="X272" s="13">
        <v>3.1300000000000001E-2</v>
      </c>
      <c r="Y272" s="6" t="s">
        <v>562</v>
      </c>
      <c r="AA272" s="13" t="str">
        <f t="shared" si="4"/>
        <v/>
      </c>
      <c r="AB272" s="6">
        <v>0.15</v>
      </c>
      <c r="AC272" s="6">
        <v>0.08</v>
      </c>
      <c r="AE272" s="6" t="s">
        <v>49</v>
      </c>
      <c r="AF272" s="6" t="s">
        <v>62</v>
      </c>
      <c r="AG272" s="6" t="s">
        <v>575</v>
      </c>
      <c r="AI272" s="6">
        <v>1</v>
      </c>
      <c r="AJ272" s="6">
        <v>1</v>
      </c>
      <c r="AK272" s="6">
        <v>1</v>
      </c>
      <c r="AL272" s="6">
        <v>1</v>
      </c>
      <c r="AM272" s="6">
        <v>1</v>
      </c>
      <c r="AN272" s="6">
        <v>0</v>
      </c>
      <c r="AO272" s="6">
        <v>1</v>
      </c>
      <c r="AQ272" s="6">
        <v>0</v>
      </c>
      <c r="AR272" s="6">
        <v>0</v>
      </c>
      <c r="AS272" s="6">
        <v>0</v>
      </c>
      <c r="AT272" s="6">
        <v>0</v>
      </c>
      <c r="AU272" s="6">
        <f>IF(Table3[[#This Row],[ShankDiameter]]&gt;0.5,0,2)</f>
        <v>2</v>
      </c>
      <c r="AV272" s="6">
        <v>0</v>
      </c>
      <c r="AW272" s="6">
        <v>0</v>
      </c>
      <c r="AX272" s="6">
        <v>2</v>
      </c>
      <c r="AY272" s="6">
        <f>IF(Table3[[#This Row],[ShankDiameter]]=0.225,2,IF(Table3[[#This Row],[ShankDiameter]]=0.25,2,IF(Table3[[#This Row],[ShankDiameter]]=0.2875,2,0)))</f>
        <v>0</v>
      </c>
      <c r="AZ272" s="6">
        <v>0</v>
      </c>
      <c r="BA272" s="6">
        <v>0</v>
      </c>
      <c r="BB272" s="6">
        <v>0</v>
      </c>
      <c r="BC272" s="6">
        <v>0</v>
      </c>
      <c r="BD272" s="6">
        <v>0</v>
      </c>
      <c r="BE272" s="6">
        <v>0</v>
      </c>
      <c r="BF272" s="6">
        <v>0</v>
      </c>
      <c r="BG272" s="6">
        <v>0</v>
      </c>
      <c r="BH272" s="6">
        <v>0</v>
      </c>
      <c r="BI272" s="6">
        <f>IF(Table3[[#This Row],[Type]]="EM",IF((Table3[[#This Row],[Diameter]]/2)-Table3[[#This Row],[CornerRadius]]-0.012&gt;0,(Table3[[#This Row],[Diameter]]/2)-Table3[[#This Row],[CornerRadius]]-0.012,0),)</f>
        <v>0</v>
      </c>
      <c r="BK272" s="6" t="str">
        <f>IF(Table3[[#This Row],[ShoulderLength]]="","",IF(Table3[[#This Row],[ShoulderLength]]&lt;Table3[[#This Row],[LOC]],"FIX",""))</f>
        <v/>
      </c>
    </row>
    <row r="273" spans="1:63" x14ac:dyDescent="0.25">
      <c r="A273" s="7">
        <f>IF(Table3[[#This Row],[SoflexRule]]="",1,IF(Table3[[#This Row],[MinOHL]]="",1,IF(Table3[[#This Row],[Type]]="CT",1,IF(Table3[[#This Row],[I]]=1,0,1))))</f>
        <v>1</v>
      </c>
      <c r="B273" s="6" t="s">
        <v>529</v>
      </c>
      <c r="D273" s="6" t="s">
        <v>529</v>
      </c>
      <c r="E273" s="6">
        <v>272</v>
      </c>
      <c r="G273" s="9" t="s">
        <v>74</v>
      </c>
      <c r="H273" s="10" t="s">
        <v>528</v>
      </c>
      <c r="I273" s="11" t="s">
        <v>590</v>
      </c>
      <c r="J273" s="12">
        <v>2913401</v>
      </c>
      <c r="K273" s="11" t="str">
        <f>CONCATENATE(Table3[[#This Row],[Type]]," "&amp;TEXT(Table3[[#This Row],[Diameter]],".0000")&amp;""," "&amp;Table3[[#This Row],[NumFlutes]]&amp;"FL")</f>
        <v>CT .1900 3FL</v>
      </c>
      <c r="L273" s="17" t="s">
        <v>2467</v>
      </c>
      <c r="M273" s="13">
        <v>0.19</v>
      </c>
      <c r="N273" s="13">
        <v>0.19400000000000001</v>
      </c>
      <c r="O273" s="6">
        <v>0.13800000000000001</v>
      </c>
      <c r="P273" s="6">
        <v>0.87</v>
      </c>
      <c r="Q273" s="6">
        <v>1.07</v>
      </c>
      <c r="R273" s="14">
        <f>IF(Table3[[#This Row],[ShoulderLenEnd]]="",0,90-(DEGREES(ATAN((Q273-P273)/((N273-O273)/2)))))</f>
        <v>7.9696103943213501</v>
      </c>
      <c r="S273" s="15">
        <v>1.1000000000000001</v>
      </c>
      <c r="T273" s="6">
        <v>3</v>
      </c>
      <c r="U273" s="6">
        <v>2.37</v>
      </c>
      <c r="V273" s="6">
        <v>0.32600000000000001</v>
      </c>
      <c r="X273" s="13">
        <v>4.1700000000000001E-2</v>
      </c>
      <c r="Y273" s="6" t="s">
        <v>549</v>
      </c>
      <c r="AA273" s="13" t="str">
        <f t="shared" si="4"/>
        <v/>
      </c>
      <c r="AB273" s="6">
        <v>0.14000000000000001</v>
      </c>
      <c r="AC273" s="6">
        <v>7.4999999999999997E-2</v>
      </c>
      <c r="AE273" s="6" t="s">
        <v>49</v>
      </c>
      <c r="AF273" s="6" t="s">
        <v>545</v>
      </c>
      <c r="AG273" s="6" t="s">
        <v>90</v>
      </c>
      <c r="AI273" s="6">
        <v>1</v>
      </c>
      <c r="AJ273" s="6">
        <v>1</v>
      </c>
      <c r="AK273" s="6">
        <v>1</v>
      </c>
      <c r="AL273" s="6">
        <v>1</v>
      </c>
      <c r="AM273" s="6">
        <v>1</v>
      </c>
      <c r="AN273" s="6">
        <v>0</v>
      </c>
      <c r="AO273" s="6">
        <v>1</v>
      </c>
      <c r="AQ273" s="6">
        <v>0</v>
      </c>
      <c r="AR273" s="6">
        <v>0</v>
      </c>
      <c r="AS273" s="6">
        <v>0</v>
      </c>
      <c r="AT273" s="6">
        <v>0</v>
      </c>
      <c r="AU273" s="6">
        <f>IF(Table3[[#This Row],[ShankDiameter]]&gt;0.5,0,2)</f>
        <v>2</v>
      </c>
      <c r="AV273" s="6">
        <v>0</v>
      </c>
      <c r="AW273" s="6">
        <v>0</v>
      </c>
      <c r="AX273" s="6">
        <v>2</v>
      </c>
      <c r="AY273" s="6">
        <f>IF(Table3[[#This Row],[ShankDiameter]]=0.225,2,IF(Table3[[#This Row],[ShankDiameter]]=0.25,2,IF(Table3[[#This Row],[ShankDiameter]]=0.2875,2,0)))</f>
        <v>0</v>
      </c>
      <c r="AZ273" s="6">
        <v>0</v>
      </c>
      <c r="BA273" s="6">
        <v>0</v>
      </c>
      <c r="BB273" s="6">
        <v>0</v>
      </c>
      <c r="BC273" s="6">
        <v>0</v>
      </c>
      <c r="BD273" s="6">
        <v>0</v>
      </c>
      <c r="BE273" s="6">
        <v>0</v>
      </c>
      <c r="BF273" s="6">
        <v>0</v>
      </c>
      <c r="BG273" s="6">
        <v>0</v>
      </c>
      <c r="BH273" s="6">
        <v>0</v>
      </c>
      <c r="BI273" s="6">
        <f>IF(Table3[[#This Row],[Type]]="EM",IF((Table3[[#This Row],[Diameter]]/2)-Table3[[#This Row],[CornerRadius]]-0.012&gt;0,(Table3[[#This Row],[Diameter]]/2)-Table3[[#This Row],[CornerRadius]]-0.012,0),)</f>
        <v>0</v>
      </c>
      <c r="BK273" s="6" t="str">
        <f>IF(Table3[[#This Row],[ShoulderLength]]="","",IF(Table3[[#This Row],[ShoulderLength]]&lt;Table3[[#This Row],[LOC]],"FIX",""))</f>
        <v/>
      </c>
    </row>
    <row r="274" spans="1:63" x14ac:dyDescent="0.25">
      <c r="A274" s="7">
        <f>IF(Table3[[#This Row],[SoflexRule]]="",1,IF(Table3[[#This Row],[MinOHL]]="",1,IF(Table3[[#This Row],[Type]]="CT",1,IF(Table3[[#This Row],[I]]=1,0,1))))</f>
        <v>1</v>
      </c>
      <c r="B274" s="6" t="s">
        <v>529</v>
      </c>
      <c r="D274" s="6" t="s">
        <v>529</v>
      </c>
      <c r="E274" s="6">
        <v>273</v>
      </c>
      <c r="G274" s="9" t="s">
        <v>74</v>
      </c>
      <c r="H274" s="10" t="s">
        <v>528</v>
      </c>
      <c r="I274" s="11" t="s">
        <v>591</v>
      </c>
      <c r="J274" s="12">
        <v>1012383</v>
      </c>
      <c r="K274" s="11" t="str">
        <f>CONCATENATE(Table3[[#This Row],[Type]]," "&amp;TEXT(Table3[[#This Row],[Diameter]],".0000")&amp;""," "&amp;Table3[[#This Row],[NumFlutes]]&amp;"FL")</f>
        <v>CT .1900 2FL</v>
      </c>
      <c r="L274" s="17" t="s">
        <v>2459</v>
      </c>
      <c r="M274" s="13">
        <v>0.19</v>
      </c>
      <c r="N274" s="13">
        <v>0.19400000000000001</v>
      </c>
      <c r="O274" s="6">
        <v>0.193</v>
      </c>
      <c r="P274" s="6">
        <v>1.4</v>
      </c>
      <c r="R274" s="14">
        <f>IF(Table3[[#This Row],[ShoulderLenEnd]]="",0,90-(DEGREES(ATAN((Q274-P274)/((N274-O274)/2)))))</f>
        <v>0</v>
      </c>
      <c r="S274" s="15">
        <v>1.425</v>
      </c>
      <c r="T274" s="6">
        <v>2</v>
      </c>
      <c r="U274" s="6">
        <v>2.375</v>
      </c>
      <c r="V274" s="6">
        <v>0.875</v>
      </c>
      <c r="X274" s="13">
        <v>3.1300000000000001E-2</v>
      </c>
      <c r="Y274" s="6" t="s">
        <v>549</v>
      </c>
      <c r="AA274" s="13" t="str">
        <f t="shared" si="4"/>
        <v/>
      </c>
      <c r="AB274" s="6">
        <v>0.01</v>
      </c>
      <c r="AC274" s="6">
        <v>0.23499999999999999</v>
      </c>
      <c r="AE274" s="6" t="s">
        <v>49</v>
      </c>
      <c r="AF274" s="6" t="s">
        <v>62</v>
      </c>
      <c r="AG274" s="6" t="s">
        <v>569</v>
      </c>
      <c r="AI274" s="6">
        <v>1</v>
      </c>
      <c r="AJ274" s="6">
        <v>1</v>
      </c>
      <c r="AK274" s="6">
        <v>1</v>
      </c>
      <c r="AL274" s="6">
        <v>1</v>
      </c>
      <c r="AM274" s="6">
        <v>1</v>
      </c>
      <c r="AN274" s="6">
        <v>0</v>
      </c>
      <c r="AO274" s="6">
        <v>1</v>
      </c>
      <c r="AQ274" s="6">
        <v>0</v>
      </c>
      <c r="AR274" s="6">
        <v>0</v>
      </c>
      <c r="AS274" s="6">
        <v>0</v>
      </c>
      <c r="AT274" s="6">
        <v>0</v>
      </c>
      <c r="AU274" s="6">
        <f>IF(Table3[[#This Row],[ShankDiameter]]&gt;0.5,0,2)</f>
        <v>2</v>
      </c>
      <c r="AV274" s="6">
        <v>0</v>
      </c>
      <c r="AW274" s="6">
        <v>0</v>
      </c>
      <c r="AX274" s="6">
        <v>2</v>
      </c>
      <c r="AY274" s="6">
        <f>IF(Table3[[#This Row],[ShankDiameter]]=0.225,2,IF(Table3[[#This Row],[ShankDiameter]]=0.25,2,IF(Table3[[#This Row],[ShankDiameter]]=0.2875,2,0)))</f>
        <v>0</v>
      </c>
      <c r="AZ274" s="6">
        <v>0</v>
      </c>
      <c r="BA274" s="6">
        <v>0</v>
      </c>
      <c r="BB274" s="6">
        <v>0</v>
      </c>
      <c r="BC274" s="6">
        <v>0</v>
      </c>
      <c r="BD274" s="6">
        <v>0</v>
      </c>
      <c r="BE274" s="6">
        <v>0</v>
      </c>
      <c r="BF274" s="6">
        <v>0</v>
      </c>
      <c r="BG274" s="6">
        <v>0</v>
      </c>
      <c r="BH274" s="6">
        <v>0</v>
      </c>
      <c r="BI274" s="6">
        <f>IF(Table3[[#This Row],[Type]]="EM",IF((Table3[[#This Row],[Diameter]]/2)-Table3[[#This Row],[CornerRadius]]-0.012&gt;0,(Table3[[#This Row],[Diameter]]/2)-Table3[[#This Row],[CornerRadius]]-0.012,0),)</f>
        <v>0</v>
      </c>
      <c r="BK274" s="6" t="str">
        <f>IF(Table3[[#This Row],[ShoulderLength]]="","",IF(Table3[[#This Row],[ShoulderLength]]&lt;Table3[[#This Row],[LOC]],"FIX",""))</f>
        <v/>
      </c>
    </row>
    <row r="275" spans="1:63" x14ac:dyDescent="0.25">
      <c r="A275" s="7">
        <f>IF(Table3[[#This Row],[SoflexRule]]="",1,IF(Table3[[#This Row],[MinOHL]]="",1,IF(Table3[[#This Row],[Type]]="CT",1,IF(Table3[[#This Row],[I]]=1,0,1))))</f>
        <v>1</v>
      </c>
      <c r="B275" s="6" t="s">
        <v>529</v>
      </c>
      <c r="D275" s="6" t="s">
        <v>529</v>
      </c>
      <c r="E275" s="6">
        <v>274</v>
      </c>
      <c r="G275" s="9" t="s">
        <v>74</v>
      </c>
      <c r="H275" s="10" t="s">
        <v>528</v>
      </c>
      <c r="I275" s="11" t="s">
        <v>592</v>
      </c>
      <c r="J275" s="12">
        <v>2913801</v>
      </c>
      <c r="K275" s="11" t="str">
        <f>CONCATENATE(Table3[[#This Row],[Type]]," "&amp;TEXT(Table3[[#This Row],[Diameter]],".0000")&amp;""," "&amp;Table3[[#This Row],[NumFlutes]]&amp;"FL")</f>
        <v>CT .1900 3FL</v>
      </c>
      <c r="L275" s="17" t="s">
        <v>2466</v>
      </c>
      <c r="M275" s="13">
        <v>0.19</v>
      </c>
      <c r="N275" s="13">
        <v>0.19400000000000001</v>
      </c>
      <c r="O275" s="6">
        <v>0.13700000000000001</v>
      </c>
      <c r="P275" s="6">
        <v>0.88</v>
      </c>
      <c r="Q275" s="6">
        <v>1.0649999999999999</v>
      </c>
      <c r="R275" s="14">
        <f>IF(Table3[[#This Row],[ShoulderLenEnd]]="",0,90-(DEGREES(ATAN((Q275-P275)/((N275-O275)/2)))))</f>
        <v>8.7577982858544345</v>
      </c>
      <c r="S275" s="15">
        <v>1.0900000000000001</v>
      </c>
      <c r="T275" s="6">
        <v>3</v>
      </c>
      <c r="U275" s="6">
        <v>2.37</v>
      </c>
      <c r="V275" s="6">
        <v>0.32600000000000001</v>
      </c>
      <c r="X275" s="13">
        <v>3.1300000000000001E-2</v>
      </c>
      <c r="Y275" s="6" t="s">
        <v>549</v>
      </c>
      <c r="AA275" s="13" t="str">
        <f t="shared" si="4"/>
        <v/>
      </c>
      <c r="AB275" s="6">
        <v>0.15</v>
      </c>
      <c r="AC275" s="6">
        <v>9.5000000000000001E-2</v>
      </c>
      <c r="AE275" s="6" t="s">
        <v>49</v>
      </c>
      <c r="AF275" s="6" t="s">
        <v>545</v>
      </c>
      <c r="AG275" s="6" t="s">
        <v>90</v>
      </c>
      <c r="AI275" s="6">
        <v>1</v>
      </c>
      <c r="AJ275" s="6">
        <v>1</v>
      </c>
      <c r="AK275" s="6">
        <v>1</v>
      </c>
      <c r="AL275" s="6">
        <v>1</v>
      </c>
      <c r="AM275" s="6">
        <v>1</v>
      </c>
      <c r="AN275" s="6">
        <v>0</v>
      </c>
      <c r="AO275" s="6">
        <v>1</v>
      </c>
      <c r="AQ275" s="6">
        <v>0</v>
      </c>
      <c r="AR275" s="6">
        <v>0</v>
      </c>
      <c r="AS275" s="6">
        <v>0</v>
      </c>
      <c r="AT275" s="6">
        <v>0</v>
      </c>
      <c r="AU275" s="6">
        <f>IF(Table3[[#This Row],[ShankDiameter]]&gt;0.5,0,2)</f>
        <v>2</v>
      </c>
      <c r="AV275" s="6">
        <v>0</v>
      </c>
      <c r="AW275" s="6">
        <v>0</v>
      </c>
      <c r="AX275" s="6">
        <v>2</v>
      </c>
      <c r="AY275" s="6">
        <f>IF(Table3[[#This Row],[ShankDiameter]]=0.225,2,IF(Table3[[#This Row],[ShankDiameter]]=0.25,2,IF(Table3[[#This Row],[ShankDiameter]]=0.2875,2,0)))</f>
        <v>0</v>
      </c>
      <c r="AZ275" s="6">
        <v>0</v>
      </c>
      <c r="BA275" s="6">
        <v>0</v>
      </c>
      <c r="BB275" s="6">
        <v>0</v>
      </c>
      <c r="BC275" s="6">
        <v>0</v>
      </c>
      <c r="BD275" s="6">
        <v>0</v>
      </c>
      <c r="BE275" s="6">
        <v>0</v>
      </c>
      <c r="BF275" s="6">
        <v>0</v>
      </c>
      <c r="BG275" s="6">
        <v>0</v>
      </c>
      <c r="BH275" s="6">
        <v>0</v>
      </c>
      <c r="BI275" s="6">
        <f>IF(Table3[[#This Row],[Type]]="EM",IF((Table3[[#This Row],[Diameter]]/2)-Table3[[#This Row],[CornerRadius]]-0.012&gt;0,(Table3[[#This Row],[Diameter]]/2)-Table3[[#This Row],[CornerRadius]]-0.012,0),)</f>
        <v>0</v>
      </c>
      <c r="BK275" s="6" t="str">
        <f>IF(Table3[[#This Row],[ShoulderLength]]="","",IF(Table3[[#This Row],[ShoulderLength]]&lt;Table3[[#This Row],[LOC]],"FIX",""))</f>
        <v/>
      </c>
    </row>
    <row r="276" spans="1:63" x14ac:dyDescent="0.25">
      <c r="A276" s="7">
        <f>IF(Table3[[#This Row],[SoflexRule]]="",1,IF(Table3[[#This Row],[MinOHL]]="",1,IF(Table3[[#This Row],[Type]]="CT",1,IF(Table3[[#This Row],[I]]=1,0,1))))</f>
        <v>1</v>
      </c>
      <c r="B276" s="6" t="s">
        <v>529</v>
      </c>
      <c r="D276" s="6" t="s">
        <v>529</v>
      </c>
      <c r="E276" s="6">
        <v>275</v>
      </c>
      <c r="G276" s="9" t="s">
        <v>74</v>
      </c>
      <c r="H276" s="10" t="s">
        <v>528</v>
      </c>
      <c r="I276" s="11" t="s">
        <v>593</v>
      </c>
      <c r="J276" s="12">
        <v>2750010</v>
      </c>
      <c r="K276" s="11" t="str">
        <f>CONCATENATE(Table3[[#This Row],[Type]]," "&amp;TEXT(Table3[[#This Row],[Diameter]],".0000")&amp;""," "&amp;Table3[[#This Row],[NumFlutes]]&amp;"FL")</f>
        <v>CT .1772 2FL</v>
      </c>
      <c r="L276" s="17" t="s">
        <v>2465</v>
      </c>
      <c r="M276" s="13">
        <v>0.1772</v>
      </c>
      <c r="N276" s="13">
        <v>0.19400000000000001</v>
      </c>
      <c r="O276" s="6">
        <v>0.19400000000000001</v>
      </c>
      <c r="P276" s="6">
        <v>1.3</v>
      </c>
      <c r="R276" s="14">
        <f>IF(Table3[[#This Row],[ShoulderLenEnd]]="",0,90-(DEGREES(ATAN((Q276-P276)/((N276-O276)/2)))))</f>
        <v>0</v>
      </c>
      <c r="S276" s="15">
        <v>1.325</v>
      </c>
      <c r="T276" s="6">
        <v>2</v>
      </c>
      <c r="U276" s="6">
        <v>2.375</v>
      </c>
      <c r="V276" s="6">
        <v>0.875</v>
      </c>
      <c r="X276" s="13">
        <v>2.9499999999999998E-2</v>
      </c>
      <c r="Y276" s="6" t="s">
        <v>581</v>
      </c>
      <c r="AA276" s="13" t="str">
        <f t="shared" si="4"/>
        <v/>
      </c>
      <c r="AB276" s="6">
        <v>0.01</v>
      </c>
      <c r="AC276" s="6">
        <v>0.22</v>
      </c>
      <c r="AE276" s="6" t="s">
        <v>49</v>
      </c>
      <c r="AF276" s="6" t="s">
        <v>62</v>
      </c>
      <c r="AG276" s="6" t="s">
        <v>594</v>
      </c>
      <c r="AI276" s="6">
        <v>1</v>
      </c>
      <c r="AJ276" s="6">
        <v>1</v>
      </c>
      <c r="AK276" s="6">
        <v>1</v>
      </c>
      <c r="AL276" s="6">
        <v>1</v>
      </c>
      <c r="AM276" s="6">
        <v>1</v>
      </c>
      <c r="AN276" s="6">
        <v>0</v>
      </c>
      <c r="AO276" s="6">
        <v>1</v>
      </c>
      <c r="AQ276" s="6">
        <v>0</v>
      </c>
      <c r="AR276" s="6">
        <v>0</v>
      </c>
      <c r="AS276" s="6">
        <v>0</v>
      </c>
      <c r="AT276" s="6">
        <v>0</v>
      </c>
      <c r="AU276" s="6">
        <f>IF(Table3[[#This Row],[ShankDiameter]]&gt;0.5,0,2)</f>
        <v>2</v>
      </c>
      <c r="AV276" s="6">
        <v>0</v>
      </c>
      <c r="AW276" s="6">
        <v>0</v>
      </c>
      <c r="AX276" s="6">
        <v>2</v>
      </c>
      <c r="AY276" s="6">
        <f>IF(Table3[[#This Row],[ShankDiameter]]=0.225,2,IF(Table3[[#This Row],[ShankDiameter]]=0.25,2,IF(Table3[[#This Row],[ShankDiameter]]=0.2875,2,0)))</f>
        <v>0</v>
      </c>
      <c r="AZ276" s="6">
        <v>0</v>
      </c>
      <c r="BA276" s="6">
        <v>0</v>
      </c>
      <c r="BB276" s="6">
        <v>0</v>
      </c>
      <c r="BC276" s="6">
        <v>0</v>
      </c>
      <c r="BD276" s="6">
        <v>0</v>
      </c>
      <c r="BE276" s="6">
        <v>0</v>
      </c>
      <c r="BF276" s="6">
        <v>0</v>
      </c>
      <c r="BG276" s="6">
        <v>0</v>
      </c>
      <c r="BH276" s="6">
        <v>0</v>
      </c>
      <c r="BI276" s="6">
        <f>IF(Table3[[#This Row],[Type]]="EM",IF((Table3[[#This Row],[Diameter]]/2)-Table3[[#This Row],[CornerRadius]]-0.012&gt;0,(Table3[[#This Row],[Diameter]]/2)-Table3[[#This Row],[CornerRadius]]-0.012,0),)</f>
        <v>0</v>
      </c>
      <c r="BK276" s="6" t="str">
        <f>IF(Table3[[#This Row],[ShoulderLength]]="","",IF(Table3[[#This Row],[ShoulderLength]]&lt;Table3[[#This Row],[LOC]],"FIX",""))</f>
        <v/>
      </c>
    </row>
    <row r="277" spans="1:63" x14ac:dyDescent="0.25">
      <c r="A277" s="7">
        <f>IF(Table3[[#This Row],[SoflexRule]]="",1,IF(Table3[[#This Row],[MinOHL]]="",1,IF(Table3[[#This Row],[Type]]="CT",1,IF(Table3[[#This Row],[I]]=1,0,1))))</f>
        <v>1</v>
      </c>
      <c r="B277" s="6" t="s">
        <v>529</v>
      </c>
      <c r="D277" s="6" t="s">
        <v>529</v>
      </c>
      <c r="E277" s="6">
        <v>276</v>
      </c>
      <c r="G277" s="9" t="s">
        <v>74</v>
      </c>
      <c r="H277" s="10" t="s">
        <v>528</v>
      </c>
      <c r="I277" s="11" t="s">
        <v>595</v>
      </c>
      <c r="J277" s="12">
        <v>593</v>
      </c>
      <c r="K277" s="11" t="str">
        <f>CONCATENATE(Table3[[#This Row],[Type]]," "&amp;TEXT(Table3[[#This Row],[Diameter]],".0000")&amp;""," "&amp;Table3[[#This Row],[NumFlutes]]&amp;"FL")</f>
        <v>CT .2362 3FL</v>
      </c>
      <c r="L277" s="17" t="s">
        <v>2464</v>
      </c>
      <c r="M277" s="13">
        <v>0.23619999999999999</v>
      </c>
      <c r="N277" s="13">
        <v>0.23619999999999999</v>
      </c>
      <c r="O277" s="6">
        <v>0.186</v>
      </c>
      <c r="P277" s="6">
        <v>1.25</v>
      </c>
      <c r="Q277" s="6">
        <v>1.45</v>
      </c>
      <c r="R277" s="14">
        <f>IF(Table3[[#This Row],[ShoulderLenEnd]]="",0,90-(DEGREES(ATAN((Q277-P277)/((N277-O277)/2)))))</f>
        <v>7.1532217638964681</v>
      </c>
      <c r="S277" s="15">
        <v>1.4750000000000001</v>
      </c>
      <c r="T277" s="6">
        <v>3</v>
      </c>
      <c r="U277" s="6">
        <v>2.4409999999999998</v>
      </c>
      <c r="V277" s="6">
        <v>0.748</v>
      </c>
      <c r="X277" s="13">
        <v>2.9499999999999998E-2</v>
      </c>
      <c r="AA277" s="13" t="str">
        <f t="shared" si="4"/>
        <v/>
      </c>
      <c r="AB277" s="6">
        <v>0.01</v>
      </c>
      <c r="AC277" s="6">
        <v>0.26</v>
      </c>
      <c r="AE277" s="6" t="s">
        <v>49</v>
      </c>
      <c r="AF277" s="6" t="s">
        <v>62</v>
      </c>
      <c r="AG277" s="6" t="s">
        <v>90</v>
      </c>
      <c r="AI277" s="6">
        <v>1</v>
      </c>
      <c r="AJ277" s="6">
        <v>1</v>
      </c>
      <c r="AK277" s="6">
        <v>1</v>
      </c>
      <c r="AL277" s="6">
        <v>1</v>
      </c>
      <c r="AM277" s="6">
        <v>1</v>
      </c>
      <c r="AN277" s="6">
        <v>0</v>
      </c>
      <c r="AO277" s="6">
        <v>1</v>
      </c>
      <c r="AQ277" s="6">
        <v>0</v>
      </c>
      <c r="AR277" s="6">
        <v>0</v>
      </c>
      <c r="AS277" s="6">
        <v>0</v>
      </c>
      <c r="AT277" s="6">
        <v>0</v>
      </c>
      <c r="AU277" s="6">
        <f>IF(Table3[[#This Row],[ShankDiameter]]&gt;0.5,0,2)</f>
        <v>2</v>
      </c>
      <c r="AV277" s="6">
        <v>0</v>
      </c>
      <c r="AW277" s="6">
        <v>0</v>
      </c>
      <c r="AX277" s="6">
        <v>2</v>
      </c>
      <c r="AY277" s="6">
        <f>IF(Table3[[#This Row],[ShankDiameter]]=0.225,2,IF(Table3[[#This Row],[ShankDiameter]]=0.25,2,IF(Table3[[#This Row],[ShankDiameter]]=0.2875,2,0)))</f>
        <v>0</v>
      </c>
      <c r="AZ277" s="6">
        <v>0</v>
      </c>
      <c r="BA277" s="6">
        <v>0</v>
      </c>
      <c r="BB277" s="6">
        <v>0</v>
      </c>
      <c r="BC277" s="6">
        <v>0</v>
      </c>
      <c r="BD277" s="6">
        <v>0</v>
      </c>
      <c r="BE277" s="6">
        <v>0</v>
      </c>
      <c r="BF277" s="6">
        <v>0</v>
      </c>
      <c r="BG277" s="6">
        <v>0</v>
      </c>
      <c r="BH277" s="6">
        <v>0</v>
      </c>
      <c r="BI277" s="6">
        <f>IF(Table3[[#This Row],[Type]]="EM",IF((Table3[[#This Row],[Diameter]]/2)-Table3[[#This Row],[CornerRadius]]-0.012&gt;0,(Table3[[#This Row],[Diameter]]/2)-Table3[[#This Row],[CornerRadius]]-0.012,0),)</f>
        <v>0</v>
      </c>
      <c r="BK277" s="6" t="str">
        <f>IF(Table3[[#This Row],[ShoulderLength]]="","",IF(Table3[[#This Row],[ShoulderLength]]&lt;Table3[[#This Row],[LOC]],"FIX",""))</f>
        <v/>
      </c>
    </row>
    <row r="278" spans="1:63" x14ac:dyDescent="0.25">
      <c r="A278" s="7">
        <f>IF(Table3[[#This Row],[SoflexRule]]="",1,IF(Table3[[#This Row],[MinOHL]]="",1,IF(Table3[[#This Row],[Type]]="CT",1,IF(Table3[[#This Row],[I]]=1,0,1))))</f>
        <v>1</v>
      </c>
      <c r="B278" s="6" t="s">
        <v>529</v>
      </c>
      <c r="D278" s="6" t="s">
        <v>529</v>
      </c>
      <c r="E278" s="6">
        <v>277</v>
      </c>
      <c r="G278" s="9" t="s">
        <v>74</v>
      </c>
      <c r="H278" s="10" t="s">
        <v>528</v>
      </c>
      <c r="I278" s="11" t="s">
        <v>596</v>
      </c>
      <c r="J278" s="12">
        <v>1981000</v>
      </c>
      <c r="K278" s="11" t="str">
        <f>CONCATENATE(Table3[[#This Row],[Type]]," "&amp;TEXT(Table3[[#This Row],[Diameter]],".0000")&amp;""," "&amp;Table3[[#This Row],[NumFlutes]]&amp;"FL")</f>
        <v>CT .2362 2FL</v>
      </c>
      <c r="L278" s="17" t="s">
        <v>2463</v>
      </c>
      <c r="M278" s="13">
        <v>0.23619999999999999</v>
      </c>
      <c r="N278" s="13">
        <v>0.25469999999999998</v>
      </c>
      <c r="O278" s="6">
        <v>0.184</v>
      </c>
      <c r="P278" s="6">
        <v>1.1200000000000001</v>
      </c>
      <c r="Q278" s="6">
        <v>1.3</v>
      </c>
      <c r="R278" s="14">
        <f>IF(Table3[[#This Row],[ShoulderLenEnd]]="",0,90-(DEGREES(ATAN((Q278-P278)/((N278-O278)/2)))))</f>
        <v>11.110851344987111</v>
      </c>
      <c r="S278" s="15">
        <v>1.325</v>
      </c>
      <c r="T278" s="6">
        <v>2</v>
      </c>
      <c r="U278" s="6">
        <v>2.48</v>
      </c>
      <c r="V278" s="6">
        <v>0.62990000000000002</v>
      </c>
      <c r="X278" s="13">
        <v>3.9399999999999998E-2</v>
      </c>
      <c r="Y278" s="6" t="s">
        <v>597</v>
      </c>
      <c r="AA278" s="13" t="str">
        <f t="shared" si="4"/>
        <v/>
      </c>
      <c r="AB278" s="6">
        <v>0.01</v>
      </c>
      <c r="AC278" s="6">
        <v>0.35</v>
      </c>
      <c r="AE278" s="6" t="s">
        <v>49</v>
      </c>
      <c r="AF278" s="6" t="s">
        <v>62</v>
      </c>
      <c r="AG278" s="6" t="s">
        <v>90</v>
      </c>
      <c r="AI278" s="6">
        <v>1</v>
      </c>
      <c r="AJ278" s="6">
        <v>1</v>
      </c>
      <c r="AK278" s="6">
        <v>1</v>
      </c>
      <c r="AL278" s="6">
        <v>1</v>
      </c>
      <c r="AM278" s="6">
        <v>1</v>
      </c>
      <c r="AN278" s="6">
        <v>0</v>
      </c>
      <c r="AO278" s="6">
        <v>1</v>
      </c>
      <c r="AQ278" s="6">
        <v>0</v>
      </c>
      <c r="AR278" s="6">
        <v>0</v>
      </c>
      <c r="AS278" s="6">
        <v>0</v>
      </c>
      <c r="AT278" s="6">
        <v>0</v>
      </c>
      <c r="AU278" s="6">
        <f>IF(Table3[[#This Row],[ShankDiameter]]&gt;0.5,0,2)</f>
        <v>2</v>
      </c>
      <c r="AV278" s="6">
        <v>0</v>
      </c>
      <c r="AW278" s="6">
        <v>0</v>
      </c>
      <c r="AX278" s="6">
        <v>2</v>
      </c>
      <c r="AY278" s="6">
        <f>IF(Table3[[#This Row],[ShankDiameter]]=0.225,2,IF(Table3[[#This Row],[ShankDiameter]]=0.25,2,IF(Table3[[#This Row],[ShankDiameter]]=0.2875,2,0)))</f>
        <v>0</v>
      </c>
      <c r="AZ278" s="6">
        <v>0</v>
      </c>
      <c r="BA278" s="6">
        <v>0</v>
      </c>
      <c r="BB278" s="6">
        <v>0</v>
      </c>
      <c r="BC278" s="6">
        <v>0</v>
      </c>
      <c r="BD278" s="6">
        <v>0</v>
      </c>
      <c r="BE278" s="6">
        <v>0</v>
      </c>
      <c r="BF278" s="6">
        <v>0</v>
      </c>
      <c r="BG278" s="6">
        <v>0</v>
      </c>
      <c r="BH278" s="6">
        <v>0</v>
      </c>
      <c r="BI278" s="6">
        <f>IF(Table3[[#This Row],[Type]]="EM",IF((Table3[[#This Row],[Diameter]]/2)-Table3[[#This Row],[CornerRadius]]-0.012&gt;0,(Table3[[#This Row],[Diameter]]/2)-Table3[[#This Row],[CornerRadius]]-0.012,0),)</f>
        <v>0</v>
      </c>
      <c r="BK278" s="6" t="str">
        <f>IF(Table3[[#This Row],[ShoulderLength]]="","",IF(Table3[[#This Row],[ShoulderLength]]&lt;Table3[[#This Row],[LOC]],"FIX",""))</f>
        <v/>
      </c>
    </row>
    <row r="279" spans="1:63" x14ac:dyDescent="0.25">
      <c r="A279" s="7">
        <f>IF(Table3[[#This Row],[SoflexRule]]="",1,IF(Table3[[#This Row],[MinOHL]]="",1,IF(Table3[[#This Row],[Type]]="CT",1,IF(Table3[[#This Row],[I]]=1,0,1))))</f>
        <v>1</v>
      </c>
      <c r="B279" s="6" t="s">
        <v>529</v>
      </c>
      <c r="D279" s="6" t="s">
        <v>529</v>
      </c>
      <c r="E279" s="6">
        <v>278</v>
      </c>
      <c r="G279" s="9" t="s">
        <v>74</v>
      </c>
      <c r="H279" s="10" t="s">
        <v>528</v>
      </c>
      <c r="I279" s="11" t="s">
        <v>598</v>
      </c>
      <c r="J279" s="12">
        <v>2985600</v>
      </c>
      <c r="K279" s="11" t="str">
        <f>CONCATENATE(Table3[[#This Row],[Type]]," "&amp;TEXT(Table3[[#This Row],[Diameter]],".0000")&amp;""," "&amp;Table3[[#This Row],[NumFlutes]]&amp;"FL")</f>
        <v>CT .2500 3FL</v>
      </c>
      <c r="L279" s="17" t="s">
        <v>2462</v>
      </c>
      <c r="M279" s="13">
        <v>0.25</v>
      </c>
      <c r="N279" s="13">
        <v>0.255</v>
      </c>
      <c r="O279" s="6">
        <v>0.184</v>
      </c>
      <c r="P279" s="6">
        <v>1.0149999999999999</v>
      </c>
      <c r="Q279" s="6">
        <v>1.2</v>
      </c>
      <c r="R279" s="14">
        <f>IF(Table3[[#This Row],[ShoulderLenEnd]]="",0,90-(DEGREES(ATAN((Q279-P279)/((N279-O279)/2)))))</f>
        <v>10.862551304707054</v>
      </c>
      <c r="S279" s="15">
        <v>1.2250000000000001</v>
      </c>
      <c r="T279" s="6">
        <v>3</v>
      </c>
      <c r="U279" s="6">
        <v>2.5</v>
      </c>
      <c r="V279" s="6">
        <v>1</v>
      </c>
      <c r="X279" s="13">
        <v>0.05</v>
      </c>
      <c r="AA279" s="13" t="str">
        <f t="shared" si="4"/>
        <v/>
      </c>
      <c r="AB279" s="6">
        <v>0.18</v>
      </c>
      <c r="AC279" s="6">
        <v>0.09</v>
      </c>
      <c r="AE279" s="6" t="s">
        <v>49</v>
      </c>
      <c r="AF279" s="6" t="s">
        <v>62</v>
      </c>
      <c r="AG279" s="6" t="s">
        <v>90</v>
      </c>
      <c r="AI279" s="6">
        <v>1</v>
      </c>
      <c r="AJ279" s="6">
        <v>1</v>
      </c>
      <c r="AK279" s="6">
        <v>1</v>
      </c>
      <c r="AL279" s="6">
        <v>1</v>
      </c>
      <c r="AM279" s="6">
        <v>1</v>
      </c>
      <c r="AN279" s="6">
        <v>0</v>
      </c>
      <c r="AO279" s="6">
        <v>1</v>
      </c>
      <c r="AQ279" s="6">
        <v>0</v>
      </c>
      <c r="AR279" s="6">
        <v>0</v>
      </c>
      <c r="AS279" s="6">
        <v>0</v>
      </c>
      <c r="AT279" s="6">
        <v>0</v>
      </c>
      <c r="AU279" s="6">
        <f>IF(Table3[[#This Row],[ShankDiameter]]&gt;0.5,0,2)</f>
        <v>2</v>
      </c>
      <c r="AV279" s="6">
        <v>0</v>
      </c>
      <c r="AW279" s="6">
        <v>0</v>
      </c>
      <c r="AX279" s="6">
        <v>2</v>
      </c>
      <c r="AY279" s="6">
        <f>IF(Table3[[#This Row],[ShankDiameter]]=0.225,2,IF(Table3[[#This Row],[ShankDiameter]]=0.25,2,IF(Table3[[#This Row],[ShankDiameter]]=0.2875,2,0)))</f>
        <v>0</v>
      </c>
      <c r="AZ279" s="6">
        <v>0</v>
      </c>
      <c r="BA279" s="6">
        <v>0</v>
      </c>
      <c r="BB279" s="6">
        <v>0</v>
      </c>
      <c r="BC279" s="6">
        <v>0</v>
      </c>
      <c r="BD279" s="6">
        <v>0</v>
      </c>
      <c r="BE279" s="6">
        <v>0</v>
      </c>
      <c r="BF279" s="6">
        <v>0</v>
      </c>
      <c r="BG279" s="6">
        <v>0</v>
      </c>
      <c r="BH279" s="6">
        <v>0</v>
      </c>
      <c r="BI279" s="6">
        <f>IF(Table3[[#This Row],[Type]]="EM",IF((Table3[[#This Row],[Diameter]]/2)-Table3[[#This Row],[CornerRadius]]-0.012&gt;0,(Table3[[#This Row],[Diameter]]/2)-Table3[[#This Row],[CornerRadius]]-0.012,0),)</f>
        <v>0</v>
      </c>
      <c r="BK279" s="6" t="str">
        <f>IF(Table3[[#This Row],[ShoulderLength]]="","",IF(Table3[[#This Row],[ShoulderLength]]&lt;Table3[[#This Row],[LOC]],"FIX",""))</f>
        <v/>
      </c>
    </row>
    <row r="280" spans="1:63" x14ac:dyDescent="0.25">
      <c r="A280" s="7">
        <f>IF(Table3[[#This Row],[SoflexRule]]="",1,IF(Table3[[#This Row],[MinOHL]]="",1,IF(Table3[[#This Row],[Type]]="CT",1,IF(Table3[[#This Row],[I]]=1,0,1))))</f>
        <v>1</v>
      </c>
      <c r="B280" s="6" t="s">
        <v>529</v>
      </c>
      <c r="D280" s="6" t="s">
        <v>529</v>
      </c>
      <c r="E280" s="6">
        <v>279</v>
      </c>
      <c r="G280" s="9" t="s">
        <v>74</v>
      </c>
      <c r="H280" s="10" t="s">
        <v>528</v>
      </c>
      <c r="I280" s="11" t="s">
        <v>599</v>
      </c>
      <c r="J280" s="12">
        <v>2985700</v>
      </c>
      <c r="K280" s="11" t="str">
        <f>CONCATENATE(Table3[[#This Row],[Type]]," "&amp;TEXT(Table3[[#This Row],[Diameter]],".0000")&amp;""," "&amp;Table3[[#This Row],[NumFlutes]]&amp;"FL")</f>
        <v>CT .2500 3FL</v>
      </c>
      <c r="L280" s="17" t="s">
        <v>2461</v>
      </c>
      <c r="M280" s="13">
        <v>0.25</v>
      </c>
      <c r="N280" s="13">
        <v>0.255</v>
      </c>
      <c r="O280" s="6">
        <v>0.184</v>
      </c>
      <c r="P280" s="6">
        <v>1.01</v>
      </c>
      <c r="Q280" s="6">
        <v>1.1950000000000001</v>
      </c>
      <c r="R280" s="14">
        <f>IF(Table3[[#This Row],[ShoulderLenEnd]]="",0,90-(DEGREES(ATAN((Q280-P280)/((N280-O280)/2)))))</f>
        <v>10.862551304707054</v>
      </c>
      <c r="S280" s="15">
        <v>1.22</v>
      </c>
      <c r="T280" s="6">
        <v>3</v>
      </c>
      <c r="U280" s="6">
        <v>2.5</v>
      </c>
      <c r="V280" s="6">
        <v>1</v>
      </c>
      <c r="X280" s="13">
        <v>3.5700000000000003E-2</v>
      </c>
      <c r="AA280" s="13" t="str">
        <f t="shared" si="4"/>
        <v/>
      </c>
      <c r="AB280" s="6">
        <v>0.19</v>
      </c>
      <c r="AC280" s="6">
        <v>0.105</v>
      </c>
      <c r="AE280" s="6" t="s">
        <v>49</v>
      </c>
      <c r="AF280" s="6" t="s">
        <v>62</v>
      </c>
      <c r="AG280" s="6" t="s">
        <v>90</v>
      </c>
      <c r="AI280" s="6">
        <v>1</v>
      </c>
      <c r="AJ280" s="6">
        <v>1</v>
      </c>
      <c r="AK280" s="6">
        <v>1</v>
      </c>
      <c r="AL280" s="6">
        <v>1</v>
      </c>
      <c r="AM280" s="6">
        <v>1</v>
      </c>
      <c r="AN280" s="6">
        <v>0</v>
      </c>
      <c r="AO280" s="6">
        <v>1</v>
      </c>
      <c r="AQ280" s="6">
        <v>0</v>
      </c>
      <c r="AR280" s="6">
        <v>0</v>
      </c>
      <c r="AS280" s="6">
        <v>0</v>
      </c>
      <c r="AT280" s="6">
        <v>0</v>
      </c>
      <c r="AU280" s="6">
        <f>IF(Table3[[#This Row],[ShankDiameter]]&gt;0.5,0,2)</f>
        <v>2</v>
      </c>
      <c r="AV280" s="6">
        <v>0</v>
      </c>
      <c r="AW280" s="6">
        <v>0</v>
      </c>
      <c r="AX280" s="6">
        <v>2</v>
      </c>
      <c r="AY280" s="6">
        <f>IF(Table3[[#This Row],[ShankDiameter]]=0.225,2,IF(Table3[[#This Row],[ShankDiameter]]=0.25,2,IF(Table3[[#This Row],[ShankDiameter]]=0.2875,2,0)))</f>
        <v>0</v>
      </c>
      <c r="AZ280" s="6">
        <v>0</v>
      </c>
      <c r="BA280" s="6">
        <v>0</v>
      </c>
      <c r="BB280" s="6">
        <v>0</v>
      </c>
      <c r="BC280" s="6">
        <v>0</v>
      </c>
      <c r="BD280" s="6">
        <v>0</v>
      </c>
      <c r="BE280" s="6">
        <v>0</v>
      </c>
      <c r="BF280" s="6">
        <v>0</v>
      </c>
      <c r="BG280" s="6">
        <v>0</v>
      </c>
      <c r="BH280" s="6">
        <v>0</v>
      </c>
      <c r="BI280" s="6">
        <f>IF(Table3[[#This Row],[Type]]="EM",IF((Table3[[#This Row],[Diameter]]/2)-Table3[[#This Row],[CornerRadius]]-0.012&gt;0,(Table3[[#This Row],[Diameter]]/2)-Table3[[#This Row],[CornerRadius]]-0.012,0),)</f>
        <v>0</v>
      </c>
      <c r="BK280" s="6" t="str">
        <f>IF(Table3[[#This Row],[ShoulderLength]]="","",IF(Table3[[#This Row],[ShoulderLength]]&lt;Table3[[#This Row],[LOC]],"FIX",""))</f>
        <v/>
      </c>
    </row>
    <row r="281" spans="1:63" x14ac:dyDescent="0.25">
      <c r="A281" s="7">
        <f>IF(Table3[[#This Row],[SoflexRule]]="",1,IF(Table3[[#This Row],[MinOHL]]="",1,IF(Table3[[#This Row],[Type]]="CT",1,IF(Table3[[#This Row],[I]]=1,0,1))))</f>
        <v>1</v>
      </c>
      <c r="B281" s="6" t="s">
        <v>529</v>
      </c>
      <c r="D281" s="6" t="s">
        <v>529</v>
      </c>
      <c r="E281" s="6">
        <v>280</v>
      </c>
      <c r="G281" s="9" t="s">
        <v>74</v>
      </c>
      <c r="H281" s="10" t="s">
        <v>528</v>
      </c>
      <c r="I281" s="11" t="s">
        <v>600</v>
      </c>
      <c r="J281" s="12">
        <v>2930401</v>
      </c>
      <c r="K281" s="11" t="str">
        <f>CONCATENATE(Table3[[#This Row],[Type]]," "&amp;TEXT(Table3[[#This Row],[Diameter]],".0000")&amp;""," "&amp;Table3[[#This Row],[NumFlutes]]&amp;"FL")</f>
        <v>CT .2500 3FL</v>
      </c>
      <c r="L281" s="17" t="s">
        <v>2408</v>
      </c>
      <c r="M281" s="13">
        <v>0.25</v>
      </c>
      <c r="N281" s="13">
        <v>0.255</v>
      </c>
      <c r="O281" s="6">
        <v>0.184</v>
      </c>
      <c r="P281" s="6">
        <v>1.0149999999999999</v>
      </c>
      <c r="Q281" s="6">
        <v>1.19</v>
      </c>
      <c r="R281" s="14">
        <f>IF(Table3[[#This Row],[ShoulderLenEnd]]="",0,90-(DEGREES(ATAN((Q281-P281)/((N281-O281)/2)))))</f>
        <v>11.467251627033178</v>
      </c>
      <c r="S281" s="15">
        <v>1.2150000000000001</v>
      </c>
      <c r="T281" s="6">
        <v>3</v>
      </c>
      <c r="U281" s="6">
        <v>2.5</v>
      </c>
      <c r="V281" s="6">
        <v>0.39700000000000002</v>
      </c>
      <c r="X281" s="13">
        <v>3.5700000000000003E-2</v>
      </c>
      <c r="AA281" s="13" t="str">
        <f t="shared" si="4"/>
        <v/>
      </c>
      <c r="AB281" s="6">
        <v>0.19</v>
      </c>
      <c r="AC281" s="6">
        <v>0.125</v>
      </c>
      <c r="AE281" s="6" t="s">
        <v>118</v>
      </c>
      <c r="AF281" s="6" t="s">
        <v>545</v>
      </c>
      <c r="AG281" s="6" t="s">
        <v>90</v>
      </c>
      <c r="AI281" s="6">
        <v>1</v>
      </c>
      <c r="AJ281" s="6">
        <v>1</v>
      </c>
      <c r="AK281" s="6">
        <v>1</v>
      </c>
      <c r="AL281" s="6">
        <v>1</v>
      </c>
      <c r="AM281" s="6">
        <v>1</v>
      </c>
      <c r="AN281" s="6">
        <v>0</v>
      </c>
      <c r="AO281" s="6">
        <v>1</v>
      </c>
      <c r="AQ281" s="6">
        <v>0</v>
      </c>
      <c r="AR281" s="6">
        <v>0</v>
      </c>
      <c r="AS281" s="6">
        <v>0</v>
      </c>
      <c r="AT281" s="6">
        <v>0</v>
      </c>
      <c r="AU281" s="6">
        <f>IF(Table3[[#This Row],[ShankDiameter]]&gt;0.5,0,2)</f>
        <v>2</v>
      </c>
      <c r="AV281" s="6">
        <v>0</v>
      </c>
      <c r="AW281" s="6">
        <v>0</v>
      </c>
      <c r="AX281" s="6">
        <v>2</v>
      </c>
      <c r="AY281" s="6">
        <f>IF(Table3[[#This Row],[ShankDiameter]]=0.225,2,IF(Table3[[#This Row],[ShankDiameter]]=0.25,2,IF(Table3[[#This Row],[ShankDiameter]]=0.2875,2,0)))</f>
        <v>0</v>
      </c>
      <c r="AZ281" s="6">
        <v>0</v>
      </c>
      <c r="BA281" s="6">
        <v>0</v>
      </c>
      <c r="BB281" s="6">
        <v>0</v>
      </c>
      <c r="BC281" s="6">
        <v>0</v>
      </c>
      <c r="BD281" s="6">
        <v>0</v>
      </c>
      <c r="BE281" s="6">
        <v>0</v>
      </c>
      <c r="BF281" s="6">
        <v>0</v>
      </c>
      <c r="BG281" s="6">
        <v>0</v>
      </c>
      <c r="BH281" s="6">
        <v>0</v>
      </c>
      <c r="BI281" s="6">
        <f>IF(Table3[[#This Row],[Type]]="EM",IF((Table3[[#This Row],[Diameter]]/2)-Table3[[#This Row],[CornerRadius]]-0.012&gt;0,(Table3[[#This Row],[Diameter]]/2)-Table3[[#This Row],[CornerRadius]]-0.012,0),)</f>
        <v>0</v>
      </c>
      <c r="BK281" s="6" t="str">
        <f>IF(Table3[[#This Row],[ShoulderLength]]="","",IF(Table3[[#This Row],[ShoulderLength]]&lt;Table3[[#This Row],[LOC]],"FIX",""))</f>
        <v/>
      </c>
    </row>
    <row r="282" spans="1:63" x14ac:dyDescent="0.25">
      <c r="A282" s="7">
        <f>IF(Table3[[#This Row],[SoflexRule]]="",1,IF(Table3[[#This Row],[MinOHL]]="",1,IF(Table3[[#This Row],[Type]]="CT",1,IF(Table3[[#This Row],[I]]=1,0,1))))</f>
        <v>1</v>
      </c>
      <c r="B282" s="6" t="s">
        <v>529</v>
      </c>
      <c r="D282" s="6" t="s">
        <v>529</v>
      </c>
      <c r="E282" s="6">
        <v>281</v>
      </c>
      <c r="G282" s="9" t="s">
        <v>74</v>
      </c>
      <c r="H282" s="10" t="s">
        <v>528</v>
      </c>
      <c r="I282" s="11" t="s">
        <v>601</v>
      </c>
      <c r="J282" s="12">
        <v>1230000</v>
      </c>
      <c r="K282" s="11" t="str">
        <f>CONCATENATE(Table3[[#This Row],[Type]]," "&amp;TEXT(Table3[[#This Row],[Diameter]],".0000")&amp;""," "&amp;Table3[[#This Row],[NumFlutes]]&amp;"FL")</f>
        <v>CT .2500 2FL</v>
      </c>
      <c r="L282" s="17" t="s">
        <v>2460</v>
      </c>
      <c r="M282" s="13">
        <v>0.25</v>
      </c>
      <c r="N282" s="13">
        <v>0.255</v>
      </c>
      <c r="O282" s="6">
        <v>0.184</v>
      </c>
      <c r="P282" s="6">
        <v>1.125</v>
      </c>
      <c r="Q282" s="6">
        <v>1.2949999999999999</v>
      </c>
      <c r="R282" s="14">
        <f>IF(Table3[[#This Row],[ShoulderLenEnd]]="",0,90-(DEGREES(ATAN((Q282-P282)/((N282-O282)/2)))))</f>
        <v>11.795204152360526</v>
      </c>
      <c r="S282" s="15">
        <v>1.32</v>
      </c>
      <c r="T282" s="6">
        <v>2</v>
      </c>
      <c r="U282" s="6">
        <v>2.68</v>
      </c>
      <c r="V282" s="6">
        <v>0.74399999999999999</v>
      </c>
      <c r="X282" s="13">
        <v>0.05</v>
      </c>
      <c r="Y282" s="6" t="s">
        <v>549</v>
      </c>
      <c r="AA282" s="13" t="str">
        <f t="shared" si="4"/>
        <v/>
      </c>
      <c r="AB282" s="6">
        <v>5.0000000000000001E-3</v>
      </c>
      <c r="AC282" s="6">
        <v>0.38500000000000001</v>
      </c>
      <c r="AE282" s="6" t="s">
        <v>49</v>
      </c>
      <c r="AF282" s="6" t="s">
        <v>62</v>
      </c>
      <c r="AG282" s="6" t="s">
        <v>90</v>
      </c>
      <c r="AI282" s="6">
        <v>1</v>
      </c>
      <c r="AJ282" s="6">
        <v>1</v>
      </c>
      <c r="AK282" s="6">
        <v>1</v>
      </c>
      <c r="AL282" s="6">
        <v>1</v>
      </c>
      <c r="AM282" s="6">
        <v>1</v>
      </c>
      <c r="AN282" s="6">
        <v>0</v>
      </c>
      <c r="AO282" s="6">
        <v>1</v>
      </c>
      <c r="AQ282" s="6">
        <v>0</v>
      </c>
      <c r="AR282" s="6">
        <v>0</v>
      </c>
      <c r="AS282" s="6">
        <v>0</v>
      </c>
      <c r="AT282" s="6">
        <v>0</v>
      </c>
      <c r="AU282" s="6">
        <f>IF(Table3[[#This Row],[ShankDiameter]]&gt;0.5,0,2)</f>
        <v>2</v>
      </c>
      <c r="AV282" s="6">
        <v>0</v>
      </c>
      <c r="AW282" s="6">
        <v>0</v>
      </c>
      <c r="AX282" s="6">
        <v>2</v>
      </c>
      <c r="AY282" s="6">
        <f>IF(Table3[[#This Row],[ShankDiameter]]=0.225,2,IF(Table3[[#This Row],[ShankDiameter]]=0.25,2,IF(Table3[[#This Row],[ShankDiameter]]=0.2875,2,0)))</f>
        <v>0</v>
      </c>
      <c r="AZ282" s="6">
        <v>0</v>
      </c>
      <c r="BA282" s="6">
        <v>0</v>
      </c>
      <c r="BB282" s="6">
        <v>0</v>
      </c>
      <c r="BC282" s="6">
        <v>0</v>
      </c>
      <c r="BD282" s="6">
        <v>0</v>
      </c>
      <c r="BE282" s="6">
        <v>0</v>
      </c>
      <c r="BF282" s="6">
        <v>0</v>
      </c>
      <c r="BG282" s="6">
        <v>0</v>
      </c>
      <c r="BH282" s="6">
        <v>0</v>
      </c>
      <c r="BI282" s="6">
        <f>IF(Table3[[#This Row],[Type]]="EM",IF((Table3[[#This Row],[Diameter]]/2)-Table3[[#This Row],[CornerRadius]]-0.012&gt;0,(Table3[[#This Row],[Diameter]]/2)-Table3[[#This Row],[CornerRadius]]-0.012,0),)</f>
        <v>0</v>
      </c>
      <c r="BK282" s="6" t="str">
        <f>IF(Table3[[#This Row],[ShoulderLength]]="","",IF(Table3[[#This Row],[ShoulderLength]]&lt;Table3[[#This Row],[LOC]],"FIX",""))</f>
        <v/>
      </c>
    </row>
    <row r="283" spans="1:63" x14ac:dyDescent="0.25">
      <c r="A283" s="7">
        <f>IF(Table3[[#This Row],[SoflexRule]]="",1,IF(Table3[[#This Row],[MinOHL]]="",1,IF(Table3[[#This Row],[Type]]="CT",1,IF(Table3[[#This Row],[I]]=1,0,1))))</f>
        <v>1</v>
      </c>
      <c r="B283" s="6" t="s">
        <v>529</v>
      </c>
      <c r="D283" s="6" t="s">
        <v>529</v>
      </c>
      <c r="E283" s="6">
        <v>282</v>
      </c>
      <c r="G283" s="9" t="s">
        <v>74</v>
      </c>
      <c r="H283" s="10" t="s">
        <v>528</v>
      </c>
      <c r="I283" s="11" t="s">
        <v>602</v>
      </c>
      <c r="J283" s="12">
        <v>1825800</v>
      </c>
      <c r="K283" s="11" t="str">
        <f>CONCATENATE(Table3[[#This Row],[Type]]," "&amp;TEXT(Table3[[#This Row],[Diameter]],".0000")&amp;""," "&amp;Table3[[#This Row],[NumFlutes]]&amp;"FL")</f>
        <v>CT .1900 2FL</v>
      </c>
      <c r="L283" s="17" t="s">
        <v>2459</v>
      </c>
      <c r="M283" s="13">
        <v>0.19</v>
      </c>
      <c r="N283" s="13">
        <v>0.255</v>
      </c>
      <c r="O283" s="6">
        <v>0.191</v>
      </c>
      <c r="P283" s="6">
        <v>1.1200000000000001</v>
      </c>
      <c r="Q283" s="6">
        <v>1.3</v>
      </c>
      <c r="R283" s="14">
        <f>IF(Table3[[#This Row],[ShoulderLenEnd]]="",0,90-(DEGREES(ATAN((Q283-P283)/((N283-O283)/2)))))</f>
        <v>10.080597987542319</v>
      </c>
      <c r="S283" s="15">
        <v>1.325</v>
      </c>
      <c r="T283" s="6">
        <v>2</v>
      </c>
      <c r="U283" s="6">
        <v>2.5</v>
      </c>
      <c r="V283" s="6">
        <v>0.64100000000000001</v>
      </c>
      <c r="X283" s="13">
        <v>3.1300000000000001E-2</v>
      </c>
      <c r="Y283" s="6" t="s">
        <v>531</v>
      </c>
      <c r="AA283" s="13" t="str">
        <f t="shared" si="4"/>
        <v/>
      </c>
      <c r="AB283" s="6">
        <v>0.01</v>
      </c>
      <c r="AC283" s="6">
        <v>0.25</v>
      </c>
      <c r="AE283" s="6" t="s">
        <v>49</v>
      </c>
      <c r="AF283" s="6" t="s">
        <v>62</v>
      </c>
      <c r="AG283" s="6" t="s">
        <v>90</v>
      </c>
      <c r="AI283" s="6">
        <v>1</v>
      </c>
      <c r="AJ283" s="6">
        <v>1</v>
      </c>
      <c r="AK283" s="6">
        <v>1</v>
      </c>
      <c r="AL283" s="6">
        <v>1</v>
      </c>
      <c r="AM283" s="6">
        <v>1</v>
      </c>
      <c r="AN283" s="6">
        <v>0</v>
      </c>
      <c r="AO283" s="6">
        <v>1</v>
      </c>
      <c r="AQ283" s="6">
        <v>0</v>
      </c>
      <c r="AR283" s="6">
        <v>0</v>
      </c>
      <c r="AS283" s="6">
        <v>0</v>
      </c>
      <c r="AT283" s="6">
        <v>0</v>
      </c>
      <c r="AU283" s="6">
        <f>IF(Table3[[#This Row],[ShankDiameter]]&gt;0.5,0,2)</f>
        <v>2</v>
      </c>
      <c r="AV283" s="6">
        <v>0</v>
      </c>
      <c r="AW283" s="6">
        <v>0</v>
      </c>
      <c r="AX283" s="6">
        <v>2</v>
      </c>
      <c r="AY283" s="6">
        <f>IF(Table3[[#This Row],[ShankDiameter]]=0.225,2,IF(Table3[[#This Row],[ShankDiameter]]=0.25,2,IF(Table3[[#This Row],[ShankDiameter]]=0.2875,2,0)))</f>
        <v>0</v>
      </c>
      <c r="AZ283" s="6">
        <v>0</v>
      </c>
      <c r="BA283" s="6">
        <v>0</v>
      </c>
      <c r="BB283" s="6">
        <v>0</v>
      </c>
      <c r="BC283" s="6">
        <v>0</v>
      </c>
      <c r="BD283" s="6">
        <v>0</v>
      </c>
      <c r="BE283" s="6">
        <v>0</v>
      </c>
      <c r="BF283" s="6">
        <v>0</v>
      </c>
      <c r="BG283" s="6">
        <v>0</v>
      </c>
      <c r="BH283" s="6">
        <v>0</v>
      </c>
      <c r="BI283" s="6">
        <f>IF(Table3[[#This Row],[Type]]="EM",IF((Table3[[#This Row],[Diameter]]/2)-Table3[[#This Row],[CornerRadius]]-0.012&gt;0,(Table3[[#This Row],[Diameter]]/2)-Table3[[#This Row],[CornerRadius]]-0.012,0),)</f>
        <v>0</v>
      </c>
      <c r="BK283" s="6" t="str">
        <f>IF(Table3[[#This Row],[ShoulderLength]]="","",IF(Table3[[#This Row],[ShoulderLength]]&lt;Table3[[#This Row],[LOC]],"FIX",""))</f>
        <v/>
      </c>
    </row>
    <row r="284" spans="1:63" x14ac:dyDescent="0.25">
      <c r="A284" s="7">
        <f>IF(Table3[[#This Row],[SoflexRule]]="",1,IF(Table3[[#This Row],[MinOHL]]="",1,IF(Table3[[#This Row],[Type]]="CT",1,IF(Table3[[#This Row],[I]]=1,0,1))))</f>
        <v>1</v>
      </c>
      <c r="B284" s="6" t="s">
        <v>529</v>
      </c>
      <c r="D284" s="6" t="s">
        <v>529</v>
      </c>
      <c r="E284" s="6">
        <v>283</v>
      </c>
      <c r="G284" s="9" t="s">
        <v>74</v>
      </c>
      <c r="H284" s="10" t="s">
        <v>528</v>
      </c>
      <c r="I284" s="11" t="s">
        <v>603</v>
      </c>
      <c r="J284" s="12">
        <v>1010320</v>
      </c>
      <c r="K284" s="11" t="str">
        <f>CONCATENATE(Table3[[#This Row],[Type]]," "&amp;TEXT(Table3[[#This Row],[Diameter]],".0000")&amp;""," "&amp;Table3[[#This Row],[NumFlutes]]&amp;"FL")</f>
        <v>CT .7500 3FL</v>
      </c>
      <c r="L284" s="17" t="s">
        <v>2458</v>
      </c>
      <c r="M284" s="13">
        <v>0.75</v>
      </c>
      <c r="N284" s="13">
        <v>0.28599999999999998</v>
      </c>
      <c r="O284" s="6">
        <v>0.379</v>
      </c>
      <c r="P284" s="6">
        <v>2.02</v>
      </c>
      <c r="R284" s="14">
        <f>IF(Table3[[#This Row],[ShoulderLenEnd]]="",0,90-(DEGREES(ATAN((Q284-P284)/((N284-O284)/2)))))</f>
        <v>0</v>
      </c>
      <c r="S284" s="15">
        <v>2.0499999999999998</v>
      </c>
      <c r="T284" s="6">
        <v>3</v>
      </c>
      <c r="U284" s="6">
        <v>2.9380000000000002</v>
      </c>
      <c r="V284" s="6">
        <v>1.25</v>
      </c>
      <c r="X284" s="13">
        <f>1/16</f>
        <v>6.25E-2</v>
      </c>
      <c r="Y284" s="6" t="s">
        <v>549</v>
      </c>
      <c r="AA284" s="13" t="str">
        <f t="shared" si="4"/>
        <v/>
      </c>
      <c r="AB284" s="6">
        <v>0.01</v>
      </c>
      <c r="AC284" s="6">
        <v>0.13500000000000001</v>
      </c>
      <c r="AE284" s="6" t="s">
        <v>49</v>
      </c>
      <c r="AF284" s="6" t="s">
        <v>62</v>
      </c>
      <c r="AG284" s="6" t="s">
        <v>532</v>
      </c>
      <c r="AI284" s="6">
        <v>1</v>
      </c>
      <c r="AJ284" s="6">
        <v>1</v>
      </c>
      <c r="AK284" s="6">
        <v>1</v>
      </c>
      <c r="AL284" s="6">
        <v>1</v>
      </c>
      <c r="AM284" s="6">
        <v>1</v>
      </c>
      <c r="AN284" s="6">
        <v>0</v>
      </c>
      <c r="AO284" s="6">
        <v>1</v>
      </c>
      <c r="AQ284" s="6">
        <v>0</v>
      </c>
      <c r="AR284" s="6">
        <v>0</v>
      </c>
      <c r="AS284" s="6">
        <v>0</v>
      </c>
      <c r="AT284" s="6">
        <v>0</v>
      </c>
      <c r="AU284" s="6">
        <f>IF(Table3[[#This Row],[ShankDiameter]]&gt;0.5,0,2)</f>
        <v>2</v>
      </c>
      <c r="AV284" s="6">
        <v>0</v>
      </c>
      <c r="AW284" s="6">
        <v>0</v>
      </c>
      <c r="AX284" s="6">
        <v>2</v>
      </c>
      <c r="AY284" s="6">
        <f>IF(Table3[[#This Row],[ShankDiameter]]=0.225,2,IF(Table3[[#This Row],[ShankDiameter]]=0.25,2,IF(Table3[[#This Row],[ShankDiameter]]=0.2875,2,0)))</f>
        <v>0</v>
      </c>
      <c r="AZ284" s="6">
        <v>0</v>
      </c>
      <c r="BA284" s="6">
        <v>0</v>
      </c>
      <c r="BB284" s="6">
        <v>0</v>
      </c>
      <c r="BC284" s="6">
        <v>0</v>
      </c>
      <c r="BD284" s="6">
        <v>0</v>
      </c>
      <c r="BE284" s="6">
        <v>0</v>
      </c>
      <c r="BF284" s="6">
        <v>0</v>
      </c>
      <c r="BG284" s="6">
        <v>0</v>
      </c>
      <c r="BH284" s="6">
        <v>0</v>
      </c>
      <c r="BI284" s="6">
        <f>IF(Table3[[#This Row],[Type]]="EM",IF((Table3[[#This Row],[Diameter]]/2)-Table3[[#This Row],[CornerRadius]]-0.012&gt;0,(Table3[[#This Row],[Diameter]]/2)-Table3[[#This Row],[CornerRadius]]-0.012,0),)</f>
        <v>0</v>
      </c>
      <c r="BK284" s="6" t="str">
        <f>IF(Table3[[#This Row],[ShoulderLength]]="","",IF(Table3[[#This Row],[ShoulderLength]]&lt;Table3[[#This Row],[LOC]],"FIX",""))</f>
        <v/>
      </c>
    </row>
    <row r="285" spans="1:63" x14ac:dyDescent="0.25">
      <c r="A285" s="7">
        <f>IF(Table3[[#This Row],[SoflexRule]]="",1,IF(Table3[[#This Row],[MinOHL]]="",1,IF(Table3[[#This Row],[Type]]="CT",1,IF(Table3[[#This Row],[I]]=1,0,1))))</f>
        <v>1</v>
      </c>
      <c r="B285" s="6" t="s">
        <v>529</v>
      </c>
      <c r="D285" s="6" t="s">
        <v>529</v>
      </c>
      <c r="E285" s="6">
        <v>284</v>
      </c>
      <c r="G285" s="9" t="s">
        <v>74</v>
      </c>
      <c r="H285" s="10" t="s">
        <v>528</v>
      </c>
      <c r="I285" s="11" t="s">
        <v>604</v>
      </c>
      <c r="J285" s="12">
        <v>8011200</v>
      </c>
      <c r="K285" s="11" t="str">
        <f>CONCATENATE(Table3[[#This Row],[Type]]," "&amp;TEXT(Table3[[#This Row],[Diameter]],".0000")&amp;""," "&amp;Table3[[#This Row],[NumFlutes]]&amp;"FL")</f>
        <v>CT .2500 3FL</v>
      </c>
      <c r="L285" s="17" t="s">
        <v>2457</v>
      </c>
      <c r="M285" s="13">
        <v>0.25</v>
      </c>
      <c r="N285" s="13">
        <v>0.317</v>
      </c>
      <c r="O285" s="6">
        <v>0.25</v>
      </c>
      <c r="P285" s="6">
        <v>1.2649999999999999</v>
      </c>
      <c r="Q285" s="6">
        <v>1.48</v>
      </c>
      <c r="R285" s="14">
        <f>IF(Table3[[#This Row],[ShoulderLenEnd]]="",0,90-(DEGREES(ATAN((Q285-P285)/((N285-O285)/2)))))</f>
        <v>8.8562693203454472</v>
      </c>
      <c r="S285" s="15">
        <v>1.5049999999999999</v>
      </c>
      <c r="T285" s="6">
        <v>3</v>
      </c>
      <c r="U285" s="6">
        <v>2.72</v>
      </c>
      <c r="V285" s="6">
        <v>0.5</v>
      </c>
      <c r="X285" s="13">
        <f>1/20</f>
        <v>0.05</v>
      </c>
      <c r="Y285" s="6" t="s">
        <v>549</v>
      </c>
      <c r="AA285" s="13" t="str">
        <f t="shared" si="4"/>
        <v/>
      </c>
      <c r="AB285" s="6">
        <v>5.0000000000000001E-3</v>
      </c>
      <c r="AC285" s="6">
        <v>0.35499999999999998</v>
      </c>
      <c r="AE285" s="6" t="s">
        <v>49</v>
      </c>
      <c r="AF285" s="6" t="s">
        <v>62</v>
      </c>
      <c r="AG285" s="6" t="s">
        <v>90</v>
      </c>
      <c r="AI285" s="6">
        <v>1</v>
      </c>
      <c r="AJ285" s="6">
        <v>1</v>
      </c>
      <c r="AK285" s="6">
        <v>1</v>
      </c>
      <c r="AL285" s="6">
        <v>1</v>
      </c>
      <c r="AM285" s="6">
        <v>1</v>
      </c>
      <c r="AN285" s="6">
        <v>0</v>
      </c>
      <c r="AO285" s="6">
        <v>1</v>
      </c>
      <c r="AQ285" s="6">
        <v>0</v>
      </c>
      <c r="AR285" s="6">
        <v>0</v>
      </c>
      <c r="AS285" s="6">
        <v>0</v>
      </c>
      <c r="AT285" s="6">
        <v>0</v>
      </c>
      <c r="AU285" s="6">
        <f>IF(Table3[[#This Row],[ShankDiameter]]&gt;0.5,0,2)</f>
        <v>2</v>
      </c>
      <c r="AV285" s="6">
        <v>0</v>
      </c>
      <c r="AW285" s="6">
        <v>0</v>
      </c>
      <c r="AX285" s="6">
        <v>2</v>
      </c>
      <c r="AY285" s="6">
        <f>IF(Table3[[#This Row],[ShankDiameter]]=0.225,2,IF(Table3[[#This Row],[ShankDiameter]]=0.25,2,IF(Table3[[#This Row],[ShankDiameter]]=0.2875,2,0)))</f>
        <v>0</v>
      </c>
      <c r="AZ285" s="6">
        <v>0</v>
      </c>
      <c r="BA285" s="6">
        <v>0</v>
      </c>
      <c r="BB285" s="6">
        <v>0</v>
      </c>
      <c r="BC285" s="6">
        <v>0</v>
      </c>
      <c r="BD285" s="6">
        <v>0</v>
      </c>
      <c r="BE285" s="6">
        <v>0</v>
      </c>
      <c r="BF285" s="6">
        <v>0</v>
      </c>
      <c r="BG285" s="6">
        <v>0</v>
      </c>
      <c r="BH285" s="6">
        <v>0</v>
      </c>
      <c r="BI285" s="6">
        <f>IF(Table3[[#This Row],[Type]]="EM",IF((Table3[[#This Row],[Diameter]]/2)-Table3[[#This Row],[CornerRadius]]-0.012&gt;0,(Table3[[#This Row],[Diameter]]/2)-Table3[[#This Row],[CornerRadius]]-0.012,0),)</f>
        <v>0</v>
      </c>
      <c r="BK285" s="6" t="str">
        <f>IF(Table3[[#This Row],[ShoulderLength]]="","",IF(Table3[[#This Row],[ShoulderLength]]&lt;Table3[[#This Row],[LOC]],"FIX",""))</f>
        <v/>
      </c>
    </row>
    <row r="286" spans="1:63" x14ac:dyDescent="0.25">
      <c r="A286" s="7">
        <f>IF(Table3[[#This Row],[SoflexRule]]="",1,IF(Table3[[#This Row],[MinOHL]]="",1,IF(Table3[[#This Row],[Type]]="CT",1,IF(Table3[[#This Row],[I]]=1,0,1))))</f>
        <v>1</v>
      </c>
      <c r="B286" s="6" t="s">
        <v>529</v>
      </c>
      <c r="D286" s="6" t="s">
        <v>529</v>
      </c>
      <c r="E286" s="6">
        <v>285</v>
      </c>
      <c r="G286" s="9" t="s">
        <v>74</v>
      </c>
      <c r="H286" s="10" t="s">
        <v>528</v>
      </c>
      <c r="I286" s="11" t="s">
        <v>605</v>
      </c>
      <c r="J286" s="12">
        <v>2985800</v>
      </c>
      <c r="K286" s="11" t="str">
        <f>CONCATENATE(Table3[[#This Row],[Type]]," "&amp;TEXT(Table3[[#This Row],[Diameter]],".0000")&amp;""," "&amp;Table3[[#This Row],[NumFlutes]]&amp;"FL")</f>
        <v>CT .3125 3FL</v>
      </c>
      <c r="L286" s="17" t="s">
        <v>2456</v>
      </c>
      <c r="M286" s="13">
        <v>0.3125</v>
      </c>
      <c r="N286" s="13">
        <v>0.318</v>
      </c>
      <c r="O286" s="6">
        <v>0.23400000000000001</v>
      </c>
      <c r="P286" s="6">
        <v>1.125</v>
      </c>
      <c r="Q286" s="6">
        <v>1.36</v>
      </c>
      <c r="R286" s="14">
        <f>IF(Table3[[#This Row],[ShoulderLenEnd]]="",0,90-(DEGREES(ATAN((Q286-P286)/((N286-O286)/2)))))</f>
        <v>10.133109914469799</v>
      </c>
      <c r="S286" s="15">
        <v>1.385</v>
      </c>
      <c r="T286" s="6">
        <v>3</v>
      </c>
      <c r="U286" s="6">
        <v>2.7189999999999999</v>
      </c>
      <c r="V286" s="6">
        <v>1.125</v>
      </c>
      <c r="X286" s="13">
        <f>1/18</f>
        <v>5.5555555555555552E-2</v>
      </c>
      <c r="AA286" s="13" t="str">
        <f t="shared" si="4"/>
        <v/>
      </c>
      <c r="AB286" s="6">
        <v>0.24</v>
      </c>
      <c r="AC286" s="6">
        <v>0.11</v>
      </c>
      <c r="AE286" s="6" t="s">
        <v>49</v>
      </c>
      <c r="AF286" s="6" t="s">
        <v>62</v>
      </c>
      <c r="AG286" s="6" t="s">
        <v>90</v>
      </c>
      <c r="AI286" s="6">
        <v>1</v>
      </c>
      <c r="AJ286" s="6">
        <v>1</v>
      </c>
      <c r="AK286" s="6">
        <v>1</v>
      </c>
      <c r="AL286" s="6">
        <v>1</v>
      </c>
      <c r="AM286" s="6">
        <v>1</v>
      </c>
      <c r="AN286" s="6">
        <v>0</v>
      </c>
      <c r="AO286" s="6">
        <v>1</v>
      </c>
      <c r="AQ286" s="6">
        <v>0</v>
      </c>
      <c r="AR286" s="6">
        <v>0</v>
      </c>
      <c r="AS286" s="6">
        <v>0</v>
      </c>
      <c r="AT286" s="6">
        <v>0</v>
      </c>
      <c r="AU286" s="6">
        <f>IF(Table3[[#This Row],[ShankDiameter]]&gt;0.5,0,2)</f>
        <v>2</v>
      </c>
      <c r="AV286" s="6">
        <v>0</v>
      </c>
      <c r="AW286" s="6">
        <v>0</v>
      </c>
      <c r="AX286" s="6">
        <v>2</v>
      </c>
      <c r="AY286" s="6">
        <f>IF(Table3[[#This Row],[ShankDiameter]]=0.225,2,IF(Table3[[#This Row],[ShankDiameter]]=0.25,2,IF(Table3[[#This Row],[ShankDiameter]]=0.2875,2,0)))</f>
        <v>0</v>
      </c>
      <c r="AZ286" s="6">
        <v>0</v>
      </c>
      <c r="BA286" s="6">
        <v>0</v>
      </c>
      <c r="BB286" s="6">
        <v>0</v>
      </c>
      <c r="BC286" s="6">
        <v>0</v>
      </c>
      <c r="BD286" s="6">
        <v>0</v>
      </c>
      <c r="BE286" s="6">
        <v>0</v>
      </c>
      <c r="BF286" s="6">
        <v>0</v>
      </c>
      <c r="BG286" s="6">
        <v>0</v>
      </c>
      <c r="BH286" s="6">
        <v>0</v>
      </c>
      <c r="BI286" s="6">
        <f>IF(Table3[[#This Row],[Type]]="EM",IF((Table3[[#This Row],[Diameter]]/2)-Table3[[#This Row],[CornerRadius]]-0.012&gt;0,(Table3[[#This Row],[Diameter]]/2)-Table3[[#This Row],[CornerRadius]]-0.012,0),)</f>
        <v>0</v>
      </c>
      <c r="BK286" s="6" t="str">
        <f>IF(Table3[[#This Row],[ShoulderLength]]="","",IF(Table3[[#This Row],[ShoulderLength]]&lt;Table3[[#This Row],[LOC]],"FIX",""))</f>
        <v/>
      </c>
    </row>
    <row r="287" spans="1:63" x14ac:dyDescent="0.25">
      <c r="A287" s="7">
        <f>IF(Table3[[#This Row],[SoflexRule]]="",1,IF(Table3[[#This Row],[MinOHL]]="",1,IF(Table3[[#This Row],[Type]]="CT",1,IF(Table3[[#This Row],[I]]=1,0,1))))</f>
        <v>1</v>
      </c>
      <c r="B287" s="6" t="s">
        <v>529</v>
      </c>
      <c r="D287" s="6" t="s">
        <v>529</v>
      </c>
      <c r="E287" s="6">
        <v>286</v>
      </c>
      <c r="G287" s="9" t="s">
        <v>74</v>
      </c>
      <c r="H287" s="10" t="s">
        <v>528</v>
      </c>
      <c r="I287" s="11" t="s">
        <v>606</v>
      </c>
      <c r="J287" s="12">
        <v>2988400</v>
      </c>
      <c r="K287" s="11" t="str">
        <f>CONCATENATE(Table3[[#This Row],[Type]]," "&amp;TEXT(Table3[[#This Row],[Diameter]],".0000")&amp;""," "&amp;Table3[[#This Row],[NumFlutes]]&amp;"FL")</f>
        <v>CT .3150 3FL</v>
      </c>
      <c r="L287" s="17" t="s">
        <v>2455</v>
      </c>
      <c r="M287" s="13">
        <v>0.315</v>
      </c>
      <c r="N287" s="13">
        <v>0.318</v>
      </c>
      <c r="O287" s="6">
        <v>0.246</v>
      </c>
      <c r="P287" s="6">
        <v>1.25</v>
      </c>
      <c r="Q287" s="6">
        <v>1.355</v>
      </c>
      <c r="R287" s="14">
        <f>IF(Table3[[#This Row],[ShoulderLenEnd]]="",0,90-(DEGREES(ATAN((Q287-P287)/((N287-O287)/2)))))</f>
        <v>18.924644416051251</v>
      </c>
      <c r="S287" s="15">
        <v>1.38</v>
      </c>
      <c r="T287" s="6">
        <v>3</v>
      </c>
      <c r="U287" s="6">
        <v>2.7189999999999999</v>
      </c>
      <c r="V287" s="6">
        <v>1.125</v>
      </c>
      <c r="X287" s="13">
        <v>4.9200000000000001E-2</v>
      </c>
      <c r="AA287" s="13" t="str">
        <f t="shared" si="4"/>
        <v/>
      </c>
      <c r="AB287" s="6">
        <v>0.25</v>
      </c>
      <c r="AC287" s="6">
        <v>0.1</v>
      </c>
      <c r="AE287" s="6" t="s">
        <v>49</v>
      </c>
      <c r="AF287" s="6" t="s">
        <v>62</v>
      </c>
      <c r="AG287" s="6" t="s">
        <v>90</v>
      </c>
      <c r="AI287" s="6">
        <v>1</v>
      </c>
      <c r="AJ287" s="6">
        <v>1</v>
      </c>
      <c r="AK287" s="6">
        <v>1</v>
      </c>
      <c r="AL287" s="6">
        <v>1</v>
      </c>
      <c r="AM287" s="6">
        <v>1</v>
      </c>
      <c r="AN287" s="6">
        <v>0</v>
      </c>
      <c r="AO287" s="6">
        <v>1</v>
      </c>
      <c r="AQ287" s="6">
        <v>0</v>
      </c>
      <c r="AR287" s="6">
        <v>0</v>
      </c>
      <c r="AS287" s="6">
        <v>0</v>
      </c>
      <c r="AT287" s="6">
        <v>0</v>
      </c>
      <c r="AU287" s="6">
        <f>IF(Table3[[#This Row],[ShankDiameter]]&gt;0.5,0,2)</f>
        <v>2</v>
      </c>
      <c r="AV287" s="6">
        <v>0</v>
      </c>
      <c r="AW287" s="6">
        <v>0</v>
      </c>
      <c r="AX287" s="6">
        <v>2</v>
      </c>
      <c r="AY287" s="6">
        <f>IF(Table3[[#This Row],[ShankDiameter]]=0.225,2,IF(Table3[[#This Row],[ShankDiameter]]=0.25,2,IF(Table3[[#This Row],[ShankDiameter]]=0.2875,2,0)))</f>
        <v>0</v>
      </c>
      <c r="AZ287" s="6">
        <v>0</v>
      </c>
      <c r="BA287" s="6">
        <v>0</v>
      </c>
      <c r="BB287" s="6">
        <v>0</v>
      </c>
      <c r="BC287" s="6">
        <v>0</v>
      </c>
      <c r="BD287" s="6">
        <v>0</v>
      </c>
      <c r="BE287" s="6">
        <v>0</v>
      </c>
      <c r="BF287" s="6">
        <v>0</v>
      </c>
      <c r="BG287" s="6">
        <v>0</v>
      </c>
      <c r="BH287" s="6">
        <v>0</v>
      </c>
      <c r="BI287" s="6">
        <f>IF(Table3[[#This Row],[Type]]="EM",IF((Table3[[#This Row],[Diameter]]/2)-Table3[[#This Row],[CornerRadius]]-0.012&gt;0,(Table3[[#This Row],[Diameter]]/2)-Table3[[#This Row],[CornerRadius]]-0.012,0),)</f>
        <v>0</v>
      </c>
      <c r="BK287" s="6" t="str">
        <f>IF(Table3[[#This Row],[ShoulderLength]]="","",IF(Table3[[#This Row],[ShoulderLength]]&lt;Table3[[#This Row],[LOC]],"FIX",""))</f>
        <v/>
      </c>
    </row>
    <row r="288" spans="1:63" x14ac:dyDescent="0.25">
      <c r="A288" s="7">
        <f>IF(Table3[[#This Row],[SoflexRule]]="",1,IF(Table3[[#This Row],[MinOHL]]="",1,IF(Table3[[#This Row],[Type]]="CT",1,IF(Table3[[#This Row],[I]]=1,0,1))))</f>
        <v>1</v>
      </c>
      <c r="B288" s="6" t="s">
        <v>529</v>
      </c>
      <c r="D288" s="6" t="s">
        <v>529</v>
      </c>
      <c r="E288" s="6">
        <v>287</v>
      </c>
      <c r="G288" s="9" t="s">
        <v>74</v>
      </c>
      <c r="H288" s="10" t="s">
        <v>528</v>
      </c>
      <c r="I288" s="11" t="s">
        <v>607</v>
      </c>
      <c r="J288" s="12">
        <v>1010519</v>
      </c>
      <c r="K288" s="11" t="str">
        <f>CONCATENATE(Table3[[#This Row],[Type]]," "&amp;TEXT(Table3[[#This Row],[Diameter]],".0000")&amp;""," "&amp;Table3[[#This Row],[NumFlutes]]&amp;"FL")</f>
        <v>CT .1250 4FL</v>
      </c>
      <c r="L288" s="17" t="s">
        <v>2453</v>
      </c>
      <c r="M288" s="13">
        <v>0.125</v>
      </c>
      <c r="N288" s="13">
        <v>0.436</v>
      </c>
      <c r="O288" s="6">
        <v>0.34699999999999998</v>
      </c>
      <c r="P288" s="6">
        <v>1.05</v>
      </c>
      <c r="Q288" s="6">
        <v>1.075</v>
      </c>
      <c r="R288" s="14">
        <f>IF(Table3[[#This Row],[ShoulderLenEnd]]="",0,90-(DEGREES(ATAN((Q288-P288)/((N288-O288)/2)))))</f>
        <v>60.672820509543293</v>
      </c>
      <c r="S288" s="15">
        <v>1.1000000000000001</v>
      </c>
      <c r="T288" s="6">
        <v>4</v>
      </c>
      <c r="U288" s="6">
        <v>2.125</v>
      </c>
      <c r="V288" s="6">
        <v>0.75</v>
      </c>
      <c r="X288" s="13">
        <f>1/27</f>
        <v>3.7037037037037035E-2</v>
      </c>
      <c r="AA288" s="13" t="str">
        <f t="shared" si="4"/>
        <v/>
      </c>
      <c r="AB288" s="6">
        <v>0.32500000000000001</v>
      </c>
      <c r="AC288" s="6">
        <v>0.75</v>
      </c>
      <c r="AE288" s="6" t="s">
        <v>49</v>
      </c>
      <c r="AF288" s="6" t="s">
        <v>62</v>
      </c>
      <c r="AG288" s="6" t="s">
        <v>532</v>
      </c>
      <c r="AI288" s="6">
        <v>1</v>
      </c>
      <c r="AJ288" s="6">
        <v>1</v>
      </c>
      <c r="AK288" s="6">
        <v>1</v>
      </c>
      <c r="AL288" s="6">
        <v>1</v>
      </c>
      <c r="AM288" s="6">
        <v>1</v>
      </c>
      <c r="AN288" s="6">
        <v>0</v>
      </c>
      <c r="AO288" s="6">
        <v>1</v>
      </c>
      <c r="AQ288" s="6">
        <v>0</v>
      </c>
      <c r="AR288" s="6">
        <v>0</v>
      </c>
      <c r="AS288" s="6">
        <v>0</v>
      </c>
      <c r="AT288" s="6">
        <v>0</v>
      </c>
      <c r="AU288" s="6">
        <f>IF(Table3[[#This Row],[ShankDiameter]]&gt;0.5,0,2)</f>
        <v>2</v>
      </c>
      <c r="AV288" s="6">
        <v>0</v>
      </c>
      <c r="AW288" s="6">
        <v>0</v>
      </c>
      <c r="AX288" s="6">
        <v>2</v>
      </c>
      <c r="AY288" s="6">
        <f>IF(Table3[[#This Row],[ShankDiameter]]=0.225,2,IF(Table3[[#This Row],[ShankDiameter]]=0.25,2,IF(Table3[[#This Row],[ShankDiameter]]=0.2875,2,0)))</f>
        <v>0</v>
      </c>
      <c r="AZ288" s="6">
        <v>0</v>
      </c>
      <c r="BA288" s="6">
        <v>0</v>
      </c>
      <c r="BB288" s="6">
        <v>0</v>
      </c>
      <c r="BC288" s="6">
        <v>0</v>
      </c>
      <c r="BD288" s="6">
        <v>0</v>
      </c>
      <c r="BE288" s="6">
        <v>0</v>
      </c>
      <c r="BF288" s="6">
        <v>0</v>
      </c>
      <c r="BG288" s="6">
        <v>0</v>
      </c>
      <c r="BH288" s="6">
        <v>0</v>
      </c>
      <c r="BI288" s="6">
        <f>IF(Table3[[#This Row],[Type]]="EM",IF((Table3[[#This Row],[Diameter]]/2)-Table3[[#This Row],[CornerRadius]]-0.012&gt;0,(Table3[[#This Row],[Diameter]]/2)-Table3[[#This Row],[CornerRadius]]-0.012,0),)</f>
        <v>0</v>
      </c>
      <c r="BK288" s="6" t="str">
        <f>IF(Table3[[#This Row],[ShoulderLength]]="","",IF(Table3[[#This Row],[ShoulderLength]]&lt;Table3[[#This Row],[LOC]],"FIX",""))</f>
        <v/>
      </c>
    </row>
    <row r="289" spans="1:63" x14ac:dyDescent="0.25">
      <c r="A289" s="7">
        <f>IF(Table3[[#This Row],[SoflexRule]]="",1,IF(Table3[[#This Row],[MinOHL]]="",1,IF(Table3[[#This Row],[Type]]="CT",1,IF(Table3[[#This Row],[I]]=1,0,1))))</f>
        <v>1</v>
      </c>
      <c r="B289" s="6" t="s">
        <v>529</v>
      </c>
      <c r="D289" s="6" t="s">
        <v>529</v>
      </c>
      <c r="E289" s="6">
        <v>288</v>
      </c>
      <c r="G289" s="9" t="s">
        <v>74</v>
      </c>
      <c r="H289" s="10" t="s">
        <v>528</v>
      </c>
      <c r="I289" s="11" t="s">
        <v>608</v>
      </c>
      <c r="J289" s="12">
        <v>1010482</v>
      </c>
      <c r="K289" s="11" t="str">
        <f>CONCATENATE(Table3[[#This Row],[Type]]," "&amp;TEXT(Table3[[#This Row],[Diameter]],".0000")&amp;""," "&amp;Table3[[#This Row],[NumFlutes]]&amp;"FL")</f>
        <v>CT .5000 4FL</v>
      </c>
      <c r="L289" s="17" t="s">
        <v>2454</v>
      </c>
      <c r="M289" s="13">
        <v>0.5</v>
      </c>
      <c r="N289" s="13">
        <v>0.36</v>
      </c>
      <c r="O289" s="6">
        <v>0.47899999999999998</v>
      </c>
      <c r="P289" s="6">
        <v>2.2999999999999998</v>
      </c>
      <c r="R289" s="14">
        <f>IF(Table3[[#This Row],[ShoulderLenEnd]]="",0,90-(DEGREES(ATAN((Q289-P289)/((N289-O289)/2)))))</f>
        <v>0</v>
      </c>
      <c r="S289" s="15">
        <v>2.3250000000000002</v>
      </c>
      <c r="T289" s="6">
        <v>4</v>
      </c>
      <c r="U289" s="6">
        <v>3.8130000000000002</v>
      </c>
      <c r="V289" s="6">
        <v>1.8125</v>
      </c>
      <c r="X289" s="13">
        <f>1/13</f>
        <v>7.6923076923076927E-2</v>
      </c>
      <c r="Y289" s="6" t="s">
        <v>549</v>
      </c>
      <c r="AA289" s="13" t="str">
        <f t="shared" si="4"/>
        <v/>
      </c>
      <c r="AB289" s="6">
        <v>0.497</v>
      </c>
      <c r="AC289" s="6">
        <v>0.35</v>
      </c>
      <c r="AE289" s="6" t="s">
        <v>49</v>
      </c>
      <c r="AF289" s="6" t="s">
        <v>62</v>
      </c>
      <c r="AG289" s="6" t="s">
        <v>532</v>
      </c>
      <c r="AI289" s="6">
        <v>1</v>
      </c>
      <c r="AJ289" s="6">
        <v>1</v>
      </c>
      <c r="AK289" s="6">
        <v>1</v>
      </c>
      <c r="AL289" s="6">
        <v>1</v>
      </c>
      <c r="AM289" s="6">
        <v>1</v>
      </c>
      <c r="AN289" s="6">
        <v>0</v>
      </c>
      <c r="AO289" s="6">
        <v>1</v>
      </c>
      <c r="AQ289" s="6">
        <v>0</v>
      </c>
      <c r="AR289" s="6">
        <v>0</v>
      </c>
      <c r="AS289" s="6">
        <v>0</v>
      </c>
      <c r="AT289" s="6">
        <v>0</v>
      </c>
      <c r="AU289" s="6">
        <f>IF(Table3[[#This Row],[ShankDiameter]]&gt;0.5,0,2)</f>
        <v>2</v>
      </c>
      <c r="AV289" s="6">
        <v>0</v>
      </c>
      <c r="AW289" s="6">
        <v>0</v>
      </c>
      <c r="AX289" s="6">
        <v>2</v>
      </c>
      <c r="AY289" s="6">
        <f>IF(Table3[[#This Row],[ShankDiameter]]=0.225,2,IF(Table3[[#This Row],[ShankDiameter]]=0.25,2,IF(Table3[[#This Row],[ShankDiameter]]=0.2875,2,0)))</f>
        <v>0</v>
      </c>
      <c r="AZ289" s="6">
        <v>0</v>
      </c>
      <c r="BA289" s="6">
        <v>0</v>
      </c>
      <c r="BB289" s="6">
        <v>0</v>
      </c>
      <c r="BC289" s="6">
        <v>0</v>
      </c>
      <c r="BD289" s="6">
        <v>0</v>
      </c>
      <c r="BE289" s="6">
        <v>0</v>
      </c>
      <c r="BF289" s="6">
        <v>0</v>
      </c>
      <c r="BG289" s="6">
        <v>0</v>
      </c>
      <c r="BH289" s="6">
        <v>0</v>
      </c>
      <c r="BI289" s="6">
        <f>IF(Table3[[#This Row],[Type]]="EM",IF((Table3[[#This Row],[Diameter]]/2)-Table3[[#This Row],[CornerRadius]]-0.012&gt;0,(Table3[[#This Row],[Diameter]]/2)-Table3[[#This Row],[CornerRadius]]-0.012,0),)</f>
        <v>0</v>
      </c>
      <c r="BK289" s="6" t="str">
        <f>IF(Table3[[#This Row],[ShoulderLength]]="","",IF(Table3[[#This Row],[ShoulderLength]]&lt;Table3[[#This Row],[LOC]],"FIX",""))</f>
        <v/>
      </c>
    </row>
    <row r="290" spans="1:63" x14ac:dyDescent="0.25">
      <c r="A290" s="7">
        <f>IF(Table3[[#This Row],[SoflexRule]]="",1,IF(Table3[[#This Row],[MinOHL]]="",1,IF(Table3[[#This Row],[Type]]="CT",1,IF(Table3[[#This Row],[I]]=1,0,1))))</f>
        <v>1</v>
      </c>
      <c r="B290" s="6" t="s">
        <v>529</v>
      </c>
      <c r="D290" s="6" t="s">
        <v>529</v>
      </c>
      <c r="E290" s="6">
        <v>289</v>
      </c>
      <c r="F290" s="22"/>
      <c r="G290" s="23"/>
      <c r="H290" s="10" t="s">
        <v>528</v>
      </c>
      <c r="I290" s="11" t="s">
        <v>609</v>
      </c>
      <c r="J290" s="12">
        <v>2986205</v>
      </c>
      <c r="K290" s="11" t="str">
        <f>CONCATENATE(Table3[[#This Row],[Type]]," "&amp;TEXT(Table3[[#This Row],[Diameter]],".0000")&amp;""," "&amp;Table3[[#This Row],[NumFlutes]]&amp;"FL")</f>
        <v>CT .5000 3FL</v>
      </c>
      <c r="M290" s="13">
        <v>0.5</v>
      </c>
      <c r="N290" s="13">
        <v>0.36699999999999999</v>
      </c>
      <c r="R290" s="14">
        <f>IF(Table3[[#This Row],[ShoulderLenEnd]]="",0,90-(DEGREES(ATAN((Q290-P290)/((N290-O290)/2)))))</f>
        <v>0</v>
      </c>
      <c r="T290" s="6">
        <v>3</v>
      </c>
      <c r="U290" s="6">
        <v>3.375</v>
      </c>
      <c r="X290" s="13">
        <f>1/13</f>
        <v>7.6923076923076927E-2</v>
      </c>
      <c r="AA290" s="13" t="str">
        <f t="shared" si="4"/>
        <v/>
      </c>
      <c r="AE290" s="6" t="s">
        <v>49</v>
      </c>
      <c r="AF290" s="6" t="s">
        <v>369</v>
      </c>
      <c r="AG290" s="6" t="s">
        <v>90</v>
      </c>
      <c r="AI290" s="6">
        <v>1</v>
      </c>
      <c r="AJ290" s="6">
        <v>1</v>
      </c>
      <c r="AK290" s="6">
        <v>1</v>
      </c>
      <c r="AL290" s="6">
        <v>1</v>
      </c>
      <c r="AM290" s="6">
        <v>1</v>
      </c>
      <c r="AN290" s="6">
        <v>0</v>
      </c>
      <c r="AO290" s="6">
        <v>1</v>
      </c>
      <c r="AQ290" s="6">
        <v>0</v>
      </c>
      <c r="AR290" s="6">
        <v>0</v>
      </c>
      <c r="AS290" s="6">
        <v>0</v>
      </c>
      <c r="AT290" s="6">
        <v>0</v>
      </c>
      <c r="AU290" s="6">
        <f>IF(Table3[[#This Row],[ShankDiameter]]&gt;0.5,0,2)</f>
        <v>2</v>
      </c>
      <c r="AV290" s="6">
        <v>0</v>
      </c>
      <c r="AW290" s="6">
        <v>0</v>
      </c>
      <c r="AX290" s="6">
        <v>2</v>
      </c>
      <c r="AY290" s="6">
        <f>IF(Table3[[#This Row],[ShankDiameter]]=0.225,2,IF(Table3[[#This Row],[ShankDiameter]]=0.25,2,IF(Table3[[#This Row],[ShankDiameter]]=0.2875,2,0)))</f>
        <v>0</v>
      </c>
      <c r="AZ290" s="6">
        <v>0</v>
      </c>
      <c r="BA290" s="6">
        <v>0</v>
      </c>
      <c r="BB290" s="6">
        <v>0</v>
      </c>
      <c r="BC290" s="6">
        <v>0</v>
      </c>
      <c r="BD290" s="6">
        <v>0</v>
      </c>
      <c r="BE290" s="6">
        <v>0</v>
      </c>
      <c r="BF290" s="6">
        <v>0</v>
      </c>
      <c r="BG290" s="6">
        <v>0</v>
      </c>
      <c r="BH290" s="6">
        <v>0</v>
      </c>
      <c r="BI290" s="6">
        <f>IF(Table3[[#This Row],[Type]]="EM",IF((Table3[[#This Row],[Diameter]]/2)-Table3[[#This Row],[CornerRadius]]-0.012&gt;0,(Table3[[#This Row],[Diameter]]/2)-Table3[[#This Row],[CornerRadius]]-0.012,0),)</f>
        <v>0</v>
      </c>
      <c r="BK290" s="6" t="str">
        <f>IF(Table3[[#This Row],[ShoulderLength]]="","",IF(Table3[[#This Row],[ShoulderLength]]&lt;Table3[[#This Row],[LOC]],"FIX",""))</f>
        <v/>
      </c>
    </row>
    <row r="291" spans="1:63" x14ac:dyDescent="0.25">
      <c r="A291" s="7">
        <f>IF(Table3[[#This Row],[SoflexRule]]="",1,IF(Table3[[#This Row],[MinOHL]]="",1,IF(Table3[[#This Row],[Type]]="CT",1,IF(Table3[[#This Row],[I]]=1,0,1))))</f>
        <v>1</v>
      </c>
      <c r="B291" s="6" t="s">
        <v>529</v>
      </c>
      <c r="D291" s="6" t="s">
        <v>529</v>
      </c>
      <c r="E291" s="6">
        <v>290</v>
      </c>
      <c r="G291" s="9" t="s">
        <v>74</v>
      </c>
      <c r="H291" s="10" t="s">
        <v>528</v>
      </c>
      <c r="I291" s="11" t="s">
        <v>610</v>
      </c>
      <c r="J291" s="12">
        <v>2988500</v>
      </c>
      <c r="K291" s="11" t="str">
        <f>CONCATENATE(Table3[[#This Row],[Type]]," "&amp;TEXT(Table3[[#This Row],[Diameter]],".0000")&amp;""," "&amp;Table3[[#This Row],[NumFlutes]]&amp;"FL")</f>
        <v>CT .3937 3FL</v>
      </c>
      <c r="L291" s="17" t="s">
        <v>611</v>
      </c>
      <c r="M291" s="13">
        <v>0.39369999999999999</v>
      </c>
      <c r="N291" s="13">
        <v>0.38100000000000001</v>
      </c>
      <c r="O291" s="6">
        <v>0.312</v>
      </c>
      <c r="P291" s="6">
        <v>1.43</v>
      </c>
      <c r="Q291" s="6">
        <v>1.5249999999999999</v>
      </c>
      <c r="R291" s="14">
        <f>IF(Table3[[#This Row],[ShoulderLenEnd]]="",0,90-(DEGREES(ATAN((Q291-P291)/((N291-O291)/2)))))</f>
        <v>19.95889021754607</v>
      </c>
      <c r="S291" s="15">
        <v>1.55</v>
      </c>
      <c r="T291" s="6">
        <v>3</v>
      </c>
      <c r="U291" s="6">
        <v>2.9380000000000002</v>
      </c>
      <c r="V291" s="6">
        <v>1.25</v>
      </c>
      <c r="X291" s="13">
        <v>5.91E-2</v>
      </c>
      <c r="AA291" s="13" t="str">
        <f t="shared" si="4"/>
        <v/>
      </c>
      <c r="AB291" s="6">
        <v>0.32500000000000001</v>
      </c>
      <c r="AC291" s="6">
        <v>0.105</v>
      </c>
      <c r="AE291" s="6" t="s">
        <v>49</v>
      </c>
      <c r="AF291" s="6" t="s">
        <v>62</v>
      </c>
      <c r="AG291" s="6" t="s">
        <v>90</v>
      </c>
      <c r="AI291" s="6">
        <v>1</v>
      </c>
      <c r="AJ291" s="6">
        <v>1</v>
      </c>
      <c r="AK291" s="6">
        <v>1</v>
      </c>
      <c r="AL291" s="6">
        <v>1</v>
      </c>
      <c r="AM291" s="6">
        <v>1</v>
      </c>
      <c r="AN291" s="6">
        <v>0</v>
      </c>
      <c r="AO291" s="6">
        <v>1</v>
      </c>
      <c r="AQ291" s="6">
        <v>0</v>
      </c>
      <c r="AR291" s="6">
        <v>0</v>
      </c>
      <c r="AS291" s="6">
        <v>0</v>
      </c>
      <c r="AT291" s="6">
        <v>0</v>
      </c>
      <c r="AU291" s="6">
        <f>IF(Table3[[#This Row],[ShankDiameter]]&gt;0.5,0,2)</f>
        <v>2</v>
      </c>
      <c r="AV291" s="6">
        <v>0</v>
      </c>
      <c r="AW291" s="6">
        <v>0</v>
      </c>
      <c r="AX291" s="6">
        <v>2</v>
      </c>
      <c r="AY291" s="6">
        <f>IF(Table3[[#This Row],[ShankDiameter]]=0.225,2,IF(Table3[[#This Row],[ShankDiameter]]=0.25,2,IF(Table3[[#This Row],[ShankDiameter]]=0.2875,2,0)))</f>
        <v>0</v>
      </c>
      <c r="AZ291" s="6">
        <v>0</v>
      </c>
      <c r="BA291" s="6">
        <v>0</v>
      </c>
      <c r="BB291" s="6">
        <v>0</v>
      </c>
      <c r="BC291" s="6">
        <v>0</v>
      </c>
      <c r="BD291" s="6">
        <v>0</v>
      </c>
      <c r="BE291" s="6">
        <v>0</v>
      </c>
      <c r="BF291" s="6">
        <v>0</v>
      </c>
      <c r="BG291" s="6">
        <v>0</v>
      </c>
      <c r="BH291" s="6">
        <v>0</v>
      </c>
      <c r="BI291" s="6">
        <f>IF(Table3[[#This Row],[Type]]="EM",IF((Table3[[#This Row],[Diameter]]/2)-Table3[[#This Row],[CornerRadius]]-0.012&gt;0,(Table3[[#This Row],[Diameter]]/2)-Table3[[#This Row],[CornerRadius]]-0.012,0),)</f>
        <v>0</v>
      </c>
      <c r="BK291" s="6" t="str">
        <f>IF(Table3[[#This Row],[ShoulderLength]]="","",IF(Table3[[#This Row],[ShoulderLength]]&lt;Table3[[#This Row],[LOC]],"FIX",""))</f>
        <v/>
      </c>
    </row>
    <row r="292" spans="1:63" x14ac:dyDescent="0.25">
      <c r="A292" s="7">
        <f>IF(Table3[[#This Row],[SoflexRule]]="",1,IF(Table3[[#This Row],[MinOHL]]="",1,IF(Table3[[#This Row],[Type]]="CT",1,IF(Table3[[#This Row],[I]]=1,0,1))))</f>
        <v>1</v>
      </c>
      <c r="B292" s="6" t="s">
        <v>529</v>
      </c>
      <c r="D292" s="6" t="s">
        <v>529</v>
      </c>
      <c r="E292" s="6">
        <v>291</v>
      </c>
      <c r="G292" s="9" t="s">
        <v>74</v>
      </c>
      <c r="H292" s="10" t="s">
        <v>528</v>
      </c>
      <c r="I292" s="11" t="s">
        <v>612</v>
      </c>
      <c r="J292" s="12">
        <v>46318</v>
      </c>
      <c r="K292" s="11" t="str">
        <f>CONCATENATE(Table3[[#This Row],[Type]]," "&amp;TEXT(Table3[[#This Row],[Diameter]],".0000")&amp;""," "&amp;Table3[[#This Row],[NumFlutes]]&amp;"FL")</f>
        <v>CT .1250 4FL</v>
      </c>
      <c r="L292" s="17" t="s">
        <v>2453</v>
      </c>
      <c r="M292" s="13">
        <v>0.125</v>
      </c>
      <c r="N292" s="13">
        <v>0.436</v>
      </c>
      <c r="O292" s="6">
        <v>0.35199999999999998</v>
      </c>
      <c r="P292" s="6">
        <v>0.92500000000000004</v>
      </c>
      <c r="Q292" s="6">
        <v>1.07</v>
      </c>
      <c r="R292" s="14">
        <f>IF(Table3[[#This Row],[ShoulderLenEnd]]="",0,90-(DEGREES(ATAN((Q292-P292)/((N292-O292)/2)))))</f>
        <v>16.153932849100897</v>
      </c>
      <c r="S292" s="15">
        <v>1.1000000000000001</v>
      </c>
      <c r="T292" s="6">
        <v>4</v>
      </c>
      <c r="V292" s="6">
        <v>0.78</v>
      </c>
      <c r="X292" s="13">
        <v>3.6999999999999998E-2</v>
      </c>
      <c r="AA292" s="13" t="str">
        <f t="shared" si="4"/>
        <v/>
      </c>
      <c r="AB292" s="6">
        <v>0.315</v>
      </c>
      <c r="AE292" s="6" t="s">
        <v>118</v>
      </c>
      <c r="AF292" s="6" t="s">
        <v>62</v>
      </c>
      <c r="AG292" s="6" t="s">
        <v>613</v>
      </c>
      <c r="AI292" s="6">
        <v>1</v>
      </c>
      <c r="AJ292" s="6">
        <v>1</v>
      </c>
      <c r="AK292" s="6">
        <v>1</v>
      </c>
      <c r="AL292" s="6">
        <v>1</v>
      </c>
      <c r="AM292" s="6">
        <v>1</v>
      </c>
      <c r="AN292" s="6">
        <v>0</v>
      </c>
      <c r="AO292" s="6">
        <v>1</v>
      </c>
      <c r="AQ292" s="6">
        <v>0</v>
      </c>
      <c r="AR292" s="6">
        <v>0</v>
      </c>
      <c r="AS292" s="6">
        <v>0</v>
      </c>
      <c r="AT292" s="6">
        <v>0</v>
      </c>
      <c r="AU292" s="6">
        <f>IF(Table3[[#This Row],[ShankDiameter]]&gt;0.5,0,2)</f>
        <v>2</v>
      </c>
      <c r="AV292" s="6">
        <v>0</v>
      </c>
      <c r="AW292" s="6">
        <v>0</v>
      </c>
      <c r="AX292" s="6">
        <v>2</v>
      </c>
      <c r="AY292" s="6">
        <f>IF(Table3[[#This Row],[ShankDiameter]]=0.225,2,IF(Table3[[#This Row],[ShankDiameter]]=0.25,2,IF(Table3[[#This Row],[ShankDiameter]]=0.2875,2,0)))</f>
        <v>0</v>
      </c>
      <c r="AZ292" s="6">
        <v>0</v>
      </c>
      <c r="BA292" s="6">
        <v>0</v>
      </c>
      <c r="BB292" s="6">
        <v>0</v>
      </c>
      <c r="BC292" s="6">
        <v>0</v>
      </c>
      <c r="BD292" s="6">
        <v>0</v>
      </c>
      <c r="BE292" s="6">
        <v>0</v>
      </c>
      <c r="BF292" s="6">
        <v>0</v>
      </c>
      <c r="BG292" s="6">
        <v>0</v>
      </c>
      <c r="BH292" s="6">
        <v>0</v>
      </c>
      <c r="BI292" s="6">
        <f>IF(Table3[[#This Row],[Type]]="EM",IF((Table3[[#This Row],[Diameter]]/2)-Table3[[#This Row],[CornerRadius]]-0.012&gt;0,(Table3[[#This Row],[Diameter]]/2)-Table3[[#This Row],[CornerRadius]]-0.012,0),)</f>
        <v>0</v>
      </c>
      <c r="BK292" s="6" t="str">
        <f>IF(Table3[[#This Row],[ShoulderLength]]="","",IF(Table3[[#This Row],[ShoulderLength]]&lt;Table3[[#This Row],[LOC]],"FIX",""))</f>
        <v/>
      </c>
    </row>
    <row r="293" spans="1:63" x14ac:dyDescent="0.25">
      <c r="A293" s="7">
        <f>IF(Table3[[#This Row],[SoflexRule]]="",1,IF(Table3[[#This Row],[MinOHL]]="",1,IF(Table3[[#This Row],[Type]]="CT",1,IF(Table3[[#This Row],[I]]=1,0,1))))</f>
        <v>1</v>
      </c>
      <c r="B293" s="6" t="s">
        <v>2218</v>
      </c>
      <c r="C293" s="6" t="s">
        <v>614</v>
      </c>
      <c r="E293" s="6">
        <v>292</v>
      </c>
      <c r="F293" s="8" t="s">
        <v>60</v>
      </c>
      <c r="H293" s="10" t="s">
        <v>614</v>
      </c>
      <c r="I293" s="11" t="s">
        <v>615</v>
      </c>
      <c r="J293" s="12">
        <v>19501</v>
      </c>
      <c r="K293" s="11" t="str">
        <f>CONCATENATE(Table3[[#This Row],[Type]]," "&amp;TEXT(Table3[[#This Row],[Diameter]],".0000")&amp;""," "&amp;Table3[[#This Row],[NumFlutes]]&amp;"FL")</f>
        <v>DA .1250 4FL</v>
      </c>
      <c r="M293" s="13">
        <v>0.125</v>
      </c>
      <c r="N293" s="13">
        <v>0.125</v>
      </c>
      <c r="O293" s="6">
        <v>6.0999999999999999E-2</v>
      </c>
      <c r="P293" s="6">
        <v>0.56999999999999995</v>
      </c>
      <c r="Q293" s="6">
        <v>0.62</v>
      </c>
      <c r="R293" s="14">
        <f>IF(Table3[[#This Row],[ShoulderLenEnd]]="",0,90-(DEGREES(ATAN((Q293-P293)/((N293-O293)/2)))))</f>
        <v>32.619243071192798</v>
      </c>
      <c r="S293" s="15">
        <v>0.65</v>
      </c>
      <c r="T293" s="6">
        <v>4</v>
      </c>
      <c r="U293" s="6">
        <v>2</v>
      </c>
      <c r="V293" s="6">
        <v>7.1900000000000006E-2</v>
      </c>
      <c r="W293" s="6">
        <v>0</v>
      </c>
      <c r="Z293" s="6">
        <v>45</v>
      </c>
      <c r="AA293" s="13">
        <f t="shared" si="4"/>
        <v>0.15088834764831843</v>
      </c>
      <c r="AB293" s="6">
        <v>6.25E-2</v>
      </c>
      <c r="AE293" s="6" t="s">
        <v>44</v>
      </c>
      <c r="AF293" s="6" t="s">
        <v>62</v>
      </c>
      <c r="AG293" s="6" t="s">
        <v>66</v>
      </c>
      <c r="AI293" s="6">
        <v>1</v>
      </c>
      <c r="AJ293" s="6">
        <v>1</v>
      </c>
      <c r="AK293" s="6">
        <v>0</v>
      </c>
      <c r="AL293" s="6">
        <v>0</v>
      </c>
      <c r="AM293" s="6">
        <v>1</v>
      </c>
      <c r="AN293" s="6">
        <v>1</v>
      </c>
      <c r="AO293" s="6">
        <v>1</v>
      </c>
      <c r="AP293" s="6" t="s">
        <v>2452</v>
      </c>
      <c r="AQ293" s="6">
        <v>0</v>
      </c>
      <c r="AR293" s="6">
        <v>0</v>
      </c>
      <c r="AS293" s="6">
        <v>0</v>
      </c>
      <c r="AT293" s="6">
        <v>0</v>
      </c>
      <c r="AU293" s="6">
        <f>IF(Table3[[#This Row],[ShankDiameter]]&gt;0.5,0,IF(Table3[[#This Row],[Type]]="CD",0,1))</f>
        <v>1</v>
      </c>
      <c r="AV293" s="6">
        <v>0</v>
      </c>
      <c r="AW293" s="6">
        <v>0</v>
      </c>
      <c r="AX293" s="6">
        <v>0</v>
      </c>
      <c r="AY293" s="6">
        <v>2</v>
      </c>
      <c r="AZ293" s="6">
        <v>0</v>
      </c>
      <c r="BA293" s="6">
        <v>2</v>
      </c>
      <c r="BB293" s="6">
        <v>0</v>
      </c>
      <c r="BC293" s="6">
        <v>0</v>
      </c>
      <c r="BD293" s="6">
        <v>0</v>
      </c>
      <c r="BE293" s="6">
        <v>0</v>
      </c>
      <c r="BF293" s="6">
        <v>0</v>
      </c>
      <c r="BG293" s="6">
        <v>0</v>
      </c>
      <c r="BH293" s="6">
        <v>0</v>
      </c>
      <c r="BI293" s="6">
        <f>IF(Table3[[#This Row],[Type]]="EM",IF((Table3[[#This Row],[Diameter]]/2)-Table3[[#This Row],[CornerRadius]]-0.012&gt;0,(Table3[[#This Row],[Diameter]]/2)-Table3[[#This Row],[CornerRadius]]-0.012,0),)</f>
        <v>0</v>
      </c>
      <c r="BK293" s="6" t="str">
        <f>IF(Table3[[#This Row],[ShoulderLength]]="","",IF(Table3[[#This Row],[ShoulderLength]]&lt;Table3[[#This Row],[LOC]],"FIX",""))</f>
        <v/>
      </c>
    </row>
    <row r="294" spans="1:63" x14ac:dyDescent="0.25">
      <c r="A294" s="7">
        <f>IF(Table3[[#This Row],[SoflexRule]]="",1,IF(Table3[[#This Row],[MinOHL]]="",1,IF(Table3[[#This Row],[Type]]="CT",1,IF(Table3[[#This Row],[I]]=1,0,1))))</f>
        <v>1</v>
      </c>
      <c r="B294" s="6" t="s">
        <v>2218</v>
      </c>
      <c r="C294" s="6" t="s">
        <v>614</v>
      </c>
      <c r="E294" s="6">
        <v>293</v>
      </c>
      <c r="F294" s="8" t="s">
        <v>60</v>
      </c>
      <c r="H294" s="10" t="s">
        <v>614</v>
      </c>
      <c r="I294" s="11" t="s">
        <v>616</v>
      </c>
      <c r="J294" s="12">
        <v>19503</v>
      </c>
      <c r="K294" s="11" t="str">
        <f>CONCATENATE(Table3[[#This Row],[Type]]," "&amp;TEXT(Table3[[#This Row],[Diameter]],".0000")&amp;""," "&amp;Table3[[#This Row],[NumFlutes]]&amp;"FL")</f>
        <v>DA .2500 4FL</v>
      </c>
      <c r="M294" s="13">
        <v>0.25</v>
      </c>
      <c r="N294" s="13">
        <v>0.25</v>
      </c>
      <c r="O294" s="6">
        <v>0.125</v>
      </c>
      <c r="P294" s="6">
        <v>1.1499999999999999</v>
      </c>
      <c r="Q294" s="6">
        <v>1.22</v>
      </c>
      <c r="R294" s="14">
        <f>IF(Table3[[#This Row],[ShoulderLenEnd]]="",0,90-(DEGREES(ATAN((Q294-P294)/((N294-O294)/2)))))</f>
        <v>41.760299703897843</v>
      </c>
      <c r="S294" s="15">
        <v>1.25</v>
      </c>
      <c r="T294" s="6">
        <v>4</v>
      </c>
      <c r="U294" s="6">
        <v>3</v>
      </c>
      <c r="V294" s="6">
        <v>0.125</v>
      </c>
      <c r="W294" s="6">
        <v>0</v>
      </c>
      <c r="Z294" s="6">
        <v>45</v>
      </c>
      <c r="AA294" s="13">
        <f t="shared" si="4"/>
        <v>0.30177669529663687</v>
      </c>
      <c r="AB294" s="6">
        <v>0.125</v>
      </c>
      <c r="AE294" s="6" t="s">
        <v>44</v>
      </c>
      <c r="AF294" s="6" t="s">
        <v>62</v>
      </c>
      <c r="AG294" s="6" t="s">
        <v>66</v>
      </c>
      <c r="AI294" s="6">
        <v>1</v>
      </c>
      <c r="AJ294" s="6">
        <v>1</v>
      </c>
      <c r="AK294" s="6">
        <v>0</v>
      </c>
      <c r="AL294" s="6">
        <v>0</v>
      </c>
      <c r="AM294" s="6">
        <v>1</v>
      </c>
      <c r="AN294" s="6">
        <v>1</v>
      </c>
      <c r="AO294" s="6">
        <v>1</v>
      </c>
      <c r="AP294" s="6" t="s">
        <v>2451</v>
      </c>
      <c r="AQ294" s="6">
        <v>0</v>
      </c>
      <c r="AR294" s="6">
        <v>0</v>
      </c>
      <c r="AS294" s="6">
        <v>0</v>
      </c>
      <c r="AT294" s="6">
        <v>0</v>
      </c>
      <c r="AU294" s="6">
        <f>IF(Table3[[#This Row],[ShankDiameter]]&gt;0.5,0,IF(Table3[[#This Row],[Type]]="CD",0,1))</f>
        <v>1</v>
      </c>
      <c r="AV294" s="6">
        <v>0</v>
      </c>
      <c r="AW294" s="6">
        <v>0</v>
      </c>
      <c r="AX294" s="6">
        <v>0</v>
      </c>
      <c r="AY294" s="6">
        <v>2</v>
      </c>
      <c r="AZ294" s="6">
        <v>0</v>
      </c>
      <c r="BA294" s="6">
        <v>2</v>
      </c>
      <c r="BB294" s="6">
        <v>0</v>
      </c>
      <c r="BC294" s="6">
        <v>0</v>
      </c>
      <c r="BD294" s="6">
        <v>0</v>
      </c>
      <c r="BE294" s="6">
        <v>0</v>
      </c>
      <c r="BF294" s="6">
        <v>0</v>
      </c>
      <c r="BG294" s="6">
        <v>0</v>
      </c>
      <c r="BH294" s="6">
        <v>0</v>
      </c>
      <c r="BI294" s="6">
        <f>IF(Table3[[#This Row],[Type]]="EM",IF((Table3[[#This Row],[Diameter]]/2)-Table3[[#This Row],[CornerRadius]]-0.012&gt;0,(Table3[[#This Row],[Diameter]]/2)-Table3[[#This Row],[CornerRadius]]-0.012,0),)</f>
        <v>0</v>
      </c>
      <c r="BK294" s="6" t="str">
        <f>IF(Table3[[#This Row],[ShoulderLength]]="","",IF(Table3[[#This Row],[ShoulderLength]]&lt;Table3[[#This Row],[LOC]],"FIX",""))</f>
        <v/>
      </c>
    </row>
    <row r="295" spans="1:63" x14ac:dyDescent="0.25">
      <c r="A295" s="7">
        <f>IF(Table3[[#This Row],[SoflexRule]]="",1,IF(Table3[[#This Row],[MinOHL]]="",1,IF(Table3[[#This Row],[Type]]="CT",1,IF(Table3[[#This Row],[I]]=1,0,1))))</f>
        <v>1</v>
      </c>
      <c r="B295" s="6" t="s">
        <v>149</v>
      </c>
      <c r="D295" s="6" t="s">
        <v>149</v>
      </c>
      <c r="E295" s="6">
        <v>294</v>
      </c>
      <c r="G295" s="9" t="s">
        <v>74</v>
      </c>
      <c r="H295" s="10" t="s">
        <v>2267</v>
      </c>
      <c r="I295" s="11" t="s">
        <v>618</v>
      </c>
      <c r="J295" s="12" t="s">
        <v>619</v>
      </c>
      <c r="K295" s="11" t="str">
        <f>CONCATENATE(Table3[[#This Row],[Type]]," "&amp;TEXT(Table3[[#This Row],[Diameter]],".0000")&amp;""," "&amp;Table3[[#This Row],[NumFlutes]]&amp;"FL")</f>
        <v>DC .0472 2FL</v>
      </c>
      <c r="M295" s="13">
        <v>4.7199999999999999E-2</v>
      </c>
      <c r="N295" s="13">
        <v>0.11799999999999999</v>
      </c>
      <c r="O295" s="6">
        <v>4.7199999999999999E-2</v>
      </c>
      <c r="P295" s="6">
        <v>1.36</v>
      </c>
      <c r="Q295" s="6">
        <v>1.48</v>
      </c>
      <c r="R295" s="14">
        <f>IF(Table3[[#This Row],[ShoulderLenEnd]]="",0,90-(DEGREES(ATAN((Q295-P295)/((N295-O295)/2)))))</f>
        <v>16.436059224635656</v>
      </c>
      <c r="S295" s="15">
        <v>1.4904999999999999</v>
      </c>
      <c r="T295" s="6">
        <v>2</v>
      </c>
      <c r="U295" s="6">
        <v>2.6059999999999999</v>
      </c>
      <c r="V295" s="6">
        <v>1.3460000000000001</v>
      </c>
      <c r="Z295" s="6">
        <v>140</v>
      </c>
      <c r="AA295" s="13">
        <f t="shared" si="4"/>
        <v>8.5896975286823777E-3</v>
      </c>
      <c r="AE295" s="6" t="s">
        <v>44</v>
      </c>
      <c r="AF295" s="6" t="s">
        <v>620</v>
      </c>
      <c r="AG295" s="18" t="s">
        <v>2289</v>
      </c>
      <c r="AH295" s="6" t="s">
        <v>621</v>
      </c>
      <c r="AI295" s="6">
        <v>0</v>
      </c>
      <c r="AJ295" s="6">
        <v>1</v>
      </c>
      <c r="AK295" s="6">
        <v>1</v>
      </c>
      <c r="AL295" s="6">
        <v>0</v>
      </c>
      <c r="AM295" s="6">
        <v>0</v>
      </c>
      <c r="AN295" s="6">
        <v>0</v>
      </c>
      <c r="AO295" s="6">
        <v>1</v>
      </c>
      <c r="AQ295" s="6">
        <v>0</v>
      </c>
      <c r="AR295" s="6">
        <v>0</v>
      </c>
      <c r="AS295" s="6">
        <v>0</v>
      </c>
      <c r="AT295" s="6">
        <v>0</v>
      </c>
      <c r="AU295" s="6">
        <f>IF(Table3[[#This Row],[ShankDiameter]]&gt;0.5,0,2)</f>
        <v>2</v>
      </c>
      <c r="AV295" s="6">
        <v>0</v>
      </c>
      <c r="AW295" s="6">
        <v>0</v>
      </c>
      <c r="AX295" s="6">
        <v>2</v>
      </c>
      <c r="AY295" s="6">
        <f>IF(Table3[[#This Row],[ShankDiameter]]=0.225,2,IF(Table3[[#This Row],[ShankDiameter]]=0.25,2,IF(Table3[[#This Row],[ShankDiameter]]=0.2875,2,0)))</f>
        <v>0</v>
      </c>
      <c r="AZ295" s="6">
        <v>0</v>
      </c>
      <c r="BA295" s="6">
        <v>0</v>
      </c>
      <c r="BB295" s="6">
        <v>0</v>
      </c>
      <c r="BC295" s="6">
        <v>0</v>
      </c>
      <c r="BD295" s="6">
        <v>0</v>
      </c>
      <c r="BE295" s="6">
        <v>0</v>
      </c>
      <c r="BF295" s="6">
        <v>0</v>
      </c>
      <c r="BG295" s="6">
        <v>0</v>
      </c>
      <c r="BH295" s="6">
        <v>0</v>
      </c>
      <c r="BI295" s="6">
        <f>IF(Table3[[#This Row],[Type]]="EM",IF((Table3[[#This Row],[Diameter]]/2)-Table3[[#This Row],[CornerRadius]]-0.012&gt;0,(Table3[[#This Row],[Diameter]]/2)-Table3[[#This Row],[CornerRadius]]-0.012,0),)</f>
        <v>0</v>
      </c>
      <c r="BK295" s="6" t="str">
        <f>IF(Table3[[#This Row],[ShoulderLength]]="","",IF(Table3[[#This Row],[ShoulderLength]]&lt;Table3[[#This Row],[LOC]],"FIX",""))</f>
        <v/>
      </c>
    </row>
    <row r="296" spans="1:63" x14ac:dyDescent="0.25">
      <c r="A296" s="7">
        <f>IF(Table3[[#This Row],[SoflexRule]]="",1,IF(Table3[[#This Row],[MinOHL]]="",1,IF(Table3[[#This Row],[Type]]="CT",1,IF(Table3[[#This Row],[I]]=1,0,1))))</f>
        <v>1</v>
      </c>
      <c r="B296" s="6" t="s">
        <v>149</v>
      </c>
      <c r="D296" s="6" t="s">
        <v>149</v>
      </c>
      <c r="E296" s="6">
        <v>295</v>
      </c>
      <c r="G296" s="9" t="s">
        <v>74</v>
      </c>
      <c r="H296" s="10" t="s">
        <v>2267</v>
      </c>
      <c r="I296" s="11" t="s">
        <v>622</v>
      </c>
      <c r="J296" s="12" t="s">
        <v>623</v>
      </c>
      <c r="K296" s="11" t="str">
        <f>CONCATENATE(Table3[[#This Row],[Type]]," "&amp;TEXT(Table3[[#This Row],[Diameter]],".0000")&amp;""," "&amp;Table3[[#This Row],[NumFlutes]]&amp;"FL")</f>
        <v>DC .0512 2FL</v>
      </c>
      <c r="M296" s="13">
        <v>5.1200000000000002E-2</v>
      </c>
      <c r="N296" s="13">
        <v>0.11799999999999999</v>
      </c>
      <c r="O296" s="6">
        <v>5.1200000000000002E-2</v>
      </c>
      <c r="P296" s="6">
        <v>0.81</v>
      </c>
      <c r="Q296" s="6">
        <v>0.92500000000000004</v>
      </c>
      <c r="R296" s="14">
        <f>IF(Table3[[#This Row],[ShoulderLenEnd]]="",0,90-(DEGREES(ATAN((Q296-P296)/((N296-O296)/2)))))</f>
        <v>16.195135042137508</v>
      </c>
      <c r="S296" s="15">
        <v>0.96</v>
      </c>
      <c r="T296" s="6">
        <v>2</v>
      </c>
      <c r="U296" s="6">
        <v>2.173</v>
      </c>
      <c r="V296" s="6">
        <v>0.79500000000000004</v>
      </c>
      <c r="Z296" s="6">
        <v>140</v>
      </c>
      <c r="AA296" s="13">
        <f t="shared" si="4"/>
        <v>9.3176379972147831E-3</v>
      </c>
      <c r="AE296" s="6" t="s">
        <v>44</v>
      </c>
      <c r="AF296" s="6" t="s">
        <v>620</v>
      </c>
      <c r="AG296" s="18" t="s">
        <v>2289</v>
      </c>
      <c r="AH296" s="6" t="s">
        <v>621</v>
      </c>
      <c r="AI296" s="6">
        <v>0</v>
      </c>
      <c r="AJ296" s="6">
        <v>1</v>
      </c>
      <c r="AK296" s="6">
        <v>0</v>
      </c>
      <c r="AL296" s="6">
        <v>0</v>
      </c>
      <c r="AM296" s="6">
        <v>0</v>
      </c>
      <c r="AN296" s="6">
        <v>0</v>
      </c>
      <c r="AO296" s="6">
        <v>1</v>
      </c>
      <c r="AQ296" s="6">
        <v>0</v>
      </c>
      <c r="AR296" s="6">
        <v>0</v>
      </c>
      <c r="AS296" s="6">
        <v>0</v>
      </c>
      <c r="AT296" s="6">
        <v>0</v>
      </c>
      <c r="AU296" s="6">
        <f>IF(Table3[[#This Row],[ShankDiameter]]&gt;0.5,0,2)</f>
        <v>2</v>
      </c>
      <c r="AV296" s="6">
        <v>0</v>
      </c>
      <c r="AW296" s="6">
        <v>0</v>
      </c>
      <c r="AX296" s="6">
        <v>2</v>
      </c>
      <c r="AY296" s="6">
        <f>IF(Table3[[#This Row],[ShankDiameter]]=0.225,2,IF(Table3[[#This Row],[ShankDiameter]]=0.25,2,IF(Table3[[#This Row],[ShankDiameter]]=0.2875,2,0)))</f>
        <v>0</v>
      </c>
      <c r="AZ296" s="6">
        <v>0</v>
      </c>
      <c r="BA296" s="6">
        <v>0</v>
      </c>
      <c r="BB296" s="6">
        <v>0</v>
      </c>
      <c r="BC296" s="6">
        <v>0</v>
      </c>
      <c r="BD296" s="6">
        <v>0</v>
      </c>
      <c r="BE296" s="6">
        <v>0</v>
      </c>
      <c r="BF296" s="6">
        <v>0</v>
      </c>
      <c r="BG296" s="6">
        <v>0</v>
      </c>
      <c r="BH296" s="6">
        <v>0</v>
      </c>
      <c r="BI296" s="6">
        <f>IF(Table3[[#This Row],[Type]]="EM",IF((Table3[[#This Row],[Diameter]]/2)-Table3[[#This Row],[CornerRadius]]-0.012&gt;0,(Table3[[#This Row],[Diameter]]/2)-Table3[[#This Row],[CornerRadius]]-0.012,0),)</f>
        <v>0</v>
      </c>
      <c r="BK296" s="6" t="str">
        <f>IF(Table3[[#This Row],[ShoulderLength]]="","",IF(Table3[[#This Row],[ShoulderLength]]&lt;Table3[[#This Row],[LOC]],"FIX",""))</f>
        <v/>
      </c>
    </row>
    <row r="297" spans="1:63" x14ac:dyDescent="0.25">
      <c r="A297" s="7">
        <f>IF(Table3[[#This Row],[SoflexRule]]="",1,IF(Table3[[#This Row],[MinOHL]]="",1,IF(Table3[[#This Row],[Type]]="CT",1,IF(Table3[[#This Row],[I]]=1,0,1))))</f>
        <v>1</v>
      </c>
      <c r="B297" s="6" t="s">
        <v>149</v>
      </c>
      <c r="D297" s="6" t="s">
        <v>149</v>
      </c>
      <c r="E297" s="6">
        <v>296</v>
      </c>
      <c r="G297" s="9" t="s">
        <v>74</v>
      </c>
      <c r="H297" s="10" t="s">
        <v>2267</v>
      </c>
      <c r="I297" s="11" t="s">
        <v>624</v>
      </c>
      <c r="J297" s="12" t="s">
        <v>625</v>
      </c>
      <c r="K297" s="11" t="str">
        <f>CONCATENATE(Table3[[#This Row],[Type]]," "&amp;TEXT(Table3[[#This Row],[Diameter]],".0000")&amp;""," "&amp;Table3[[#This Row],[NumFlutes]]&amp;"FL")</f>
        <v>DC .0591 2FL</v>
      </c>
      <c r="M297" s="13">
        <v>5.91E-2</v>
      </c>
      <c r="N297" s="13">
        <v>0.11799999999999999</v>
      </c>
      <c r="O297" s="6">
        <v>5.91E-2</v>
      </c>
      <c r="P297" s="6">
        <v>1.98</v>
      </c>
      <c r="Q297" s="6">
        <v>2.08</v>
      </c>
      <c r="R297" s="14">
        <f>IF(Table3[[#This Row],[ShoulderLenEnd]]="",0,90-(DEGREES(ATAN((Q297-P297)/((N297-O297)/2)))))</f>
        <v>16.40970125169423</v>
      </c>
      <c r="S297" s="15">
        <v>2.105</v>
      </c>
      <c r="T297" s="6">
        <v>2</v>
      </c>
      <c r="U297" s="6">
        <v>3.24</v>
      </c>
      <c r="V297" s="6">
        <v>1.98</v>
      </c>
      <c r="Z297" s="6">
        <v>140</v>
      </c>
      <c r="AA297" s="13">
        <f t="shared" si="4"/>
        <v>1.0755320422566283E-2</v>
      </c>
      <c r="AE297" s="6" t="s">
        <v>44</v>
      </c>
      <c r="AF297" s="6" t="s">
        <v>620</v>
      </c>
      <c r="AG297" s="18" t="s">
        <v>2289</v>
      </c>
      <c r="AH297" s="6" t="s">
        <v>621</v>
      </c>
      <c r="AI297" s="6">
        <v>0</v>
      </c>
      <c r="AJ297" s="6">
        <v>1</v>
      </c>
      <c r="AK297" s="6">
        <v>1</v>
      </c>
      <c r="AL297" s="6">
        <v>0</v>
      </c>
      <c r="AM297" s="6">
        <v>0</v>
      </c>
      <c r="AN297" s="6">
        <v>0</v>
      </c>
      <c r="AO297" s="6">
        <v>1</v>
      </c>
      <c r="AQ297" s="6">
        <v>0</v>
      </c>
      <c r="AR297" s="6">
        <v>0</v>
      </c>
      <c r="AS297" s="6">
        <v>0</v>
      </c>
      <c r="AT297" s="6">
        <v>0</v>
      </c>
      <c r="AU297" s="6">
        <f>IF(Table3[[#This Row],[ShankDiameter]]&gt;0.5,0,2)</f>
        <v>2</v>
      </c>
      <c r="AV297" s="6">
        <v>0</v>
      </c>
      <c r="AW297" s="6">
        <v>0</v>
      </c>
      <c r="AX297" s="6">
        <v>2</v>
      </c>
      <c r="AY297" s="6">
        <f>IF(Table3[[#This Row],[ShankDiameter]]=0.225,2,IF(Table3[[#This Row],[ShankDiameter]]=0.25,2,IF(Table3[[#This Row],[ShankDiameter]]=0.2875,2,0)))</f>
        <v>0</v>
      </c>
      <c r="AZ297" s="6">
        <v>0</v>
      </c>
      <c r="BA297" s="6">
        <v>0</v>
      </c>
      <c r="BB297" s="6">
        <v>0</v>
      </c>
      <c r="BC297" s="6">
        <v>0</v>
      </c>
      <c r="BD297" s="6">
        <v>0</v>
      </c>
      <c r="BE297" s="6">
        <v>0</v>
      </c>
      <c r="BF297" s="6">
        <v>0</v>
      </c>
      <c r="BG297" s="6">
        <v>0</v>
      </c>
      <c r="BH297" s="6">
        <v>0</v>
      </c>
      <c r="BI297" s="6">
        <f>IF(Table3[[#This Row],[Type]]="EM",IF((Table3[[#This Row],[Diameter]]/2)-Table3[[#This Row],[CornerRadius]]-0.012&gt;0,(Table3[[#This Row],[Diameter]]/2)-Table3[[#This Row],[CornerRadius]]-0.012,0),)</f>
        <v>0</v>
      </c>
      <c r="BK297" s="6" t="str">
        <f>IF(Table3[[#This Row],[ShoulderLength]]="","",IF(Table3[[#This Row],[ShoulderLength]]&lt;Table3[[#This Row],[LOC]],"FIX",""))</f>
        <v/>
      </c>
    </row>
    <row r="298" spans="1:63" x14ac:dyDescent="0.25">
      <c r="A298" s="7">
        <f>IF(Table3[[#This Row],[SoflexRule]]="",1,IF(Table3[[#This Row],[MinOHL]]="",1,IF(Table3[[#This Row],[Type]]="CT",1,IF(Table3[[#This Row],[I]]=1,0,1))))</f>
        <v>1</v>
      </c>
      <c r="B298" s="6" t="s">
        <v>149</v>
      </c>
      <c r="D298" s="6" t="s">
        <v>149</v>
      </c>
      <c r="E298" s="6">
        <v>297</v>
      </c>
      <c r="G298" s="9" t="s">
        <v>74</v>
      </c>
      <c r="H298" s="10" t="s">
        <v>2267</v>
      </c>
      <c r="I298" s="11" t="s">
        <v>626</v>
      </c>
      <c r="J298" s="12" t="s">
        <v>627</v>
      </c>
      <c r="K298" s="11" t="str">
        <f>CONCATENATE(Table3[[#This Row],[Type]]," "&amp;TEXT(Table3[[#This Row],[Diameter]],".0000")&amp;""," "&amp;Table3[[#This Row],[NumFlutes]]&amp;"FL")</f>
        <v>DC .0709 2FL</v>
      </c>
      <c r="M298" s="13">
        <v>7.0900000000000005E-2</v>
      </c>
      <c r="N298" s="13">
        <v>0.11799999999999999</v>
      </c>
      <c r="O298" s="6">
        <v>7.0900000000000005E-2</v>
      </c>
      <c r="P298" s="6">
        <v>1.9850000000000001</v>
      </c>
      <c r="Q298" s="6">
        <v>2.0649999999999999</v>
      </c>
      <c r="R298" s="14">
        <f>IF(Table3[[#This Row],[ShoulderLenEnd]]="",0,90-(DEGREES(ATAN((Q298-P298)/((N298-O298)/2)))))</f>
        <v>16.403110641904618</v>
      </c>
      <c r="S298" s="15">
        <v>2.09</v>
      </c>
      <c r="T298" s="6">
        <v>2</v>
      </c>
      <c r="U298" s="6">
        <v>3.7130000000000001</v>
      </c>
      <c r="V298" s="6">
        <v>1.98</v>
      </c>
      <c r="Z298" s="6">
        <v>140</v>
      </c>
      <c r="AA298" s="13">
        <f t="shared" si="4"/>
        <v>1.2902744804736877E-2</v>
      </c>
      <c r="AE298" s="6" t="s">
        <v>44</v>
      </c>
      <c r="AF298" s="6" t="s">
        <v>620</v>
      </c>
      <c r="AG298" s="18" t="s">
        <v>2289</v>
      </c>
      <c r="AH298" s="6" t="s">
        <v>621</v>
      </c>
      <c r="AI298" s="6">
        <v>0</v>
      </c>
      <c r="AJ298" s="6">
        <v>1</v>
      </c>
      <c r="AK298" s="6">
        <v>1</v>
      </c>
      <c r="AL298" s="6">
        <v>0</v>
      </c>
      <c r="AM298" s="6">
        <v>0</v>
      </c>
      <c r="AN298" s="6">
        <v>0</v>
      </c>
      <c r="AO298" s="6">
        <v>1</v>
      </c>
      <c r="AQ298" s="6">
        <v>0</v>
      </c>
      <c r="AR298" s="6">
        <v>0</v>
      </c>
      <c r="AS298" s="6">
        <v>0</v>
      </c>
      <c r="AT298" s="6">
        <v>0</v>
      </c>
      <c r="AU298" s="6">
        <f>IF(Table3[[#This Row],[ShankDiameter]]&gt;0.5,0,2)</f>
        <v>2</v>
      </c>
      <c r="AV298" s="6">
        <v>0</v>
      </c>
      <c r="AW298" s="6">
        <v>0</v>
      </c>
      <c r="AX298" s="6">
        <v>2</v>
      </c>
      <c r="AY298" s="6">
        <f>IF(Table3[[#This Row],[ShankDiameter]]=0.225,2,IF(Table3[[#This Row],[ShankDiameter]]=0.25,2,IF(Table3[[#This Row],[ShankDiameter]]=0.2875,2,0)))</f>
        <v>0</v>
      </c>
      <c r="AZ298" s="6">
        <v>0</v>
      </c>
      <c r="BA298" s="6">
        <v>0</v>
      </c>
      <c r="BB298" s="6">
        <v>0</v>
      </c>
      <c r="BC298" s="6">
        <v>0</v>
      </c>
      <c r="BD298" s="6">
        <v>0</v>
      </c>
      <c r="BE298" s="6">
        <v>0</v>
      </c>
      <c r="BF298" s="6">
        <v>0</v>
      </c>
      <c r="BG298" s="6">
        <v>0</v>
      </c>
      <c r="BH298" s="6">
        <v>0</v>
      </c>
      <c r="BI298" s="6">
        <f>IF(Table3[[#This Row],[Type]]="EM",IF((Table3[[#This Row],[Diameter]]/2)-Table3[[#This Row],[CornerRadius]]-0.012&gt;0,(Table3[[#This Row],[Diameter]]/2)-Table3[[#This Row],[CornerRadius]]-0.012,0),)</f>
        <v>0</v>
      </c>
      <c r="BK298" s="6" t="str">
        <f>IF(Table3[[#This Row],[ShoulderLength]]="","",IF(Table3[[#This Row],[ShoulderLength]]&lt;Table3[[#This Row],[LOC]],"FIX",""))</f>
        <v/>
      </c>
    </row>
    <row r="299" spans="1:63" x14ac:dyDescent="0.25">
      <c r="A299" s="7">
        <f>IF(Table3[[#This Row],[SoflexRule]]="",1,IF(Table3[[#This Row],[MinOHL]]="",1,IF(Table3[[#This Row],[Type]]="CT",1,IF(Table3[[#This Row],[I]]=1,0,1))))</f>
        <v>1</v>
      </c>
      <c r="B299" s="6" t="s">
        <v>149</v>
      </c>
      <c r="D299" s="6" t="s">
        <v>149</v>
      </c>
      <c r="E299" s="6">
        <v>298</v>
      </c>
      <c r="G299" s="9" t="s">
        <v>74</v>
      </c>
      <c r="H299" s="10" t="s">
        <v>2267</v>
      </c>
      <c r="I299" s="11" t="s">
        <v>628</v>
      </c>
      <c r="J299" s="12" t="s">
        <v>629</v>
      </c>
      <c r="K299" s="11" t="str">
        <f>CONCATENATE(Table3[[#This Row],[Type]]," "&amp;TEXT(Table3[[#This Row],[Diameter]],".0000")&amp;""," "&amp;Table3[[#This Row],[NumFlutes]]&amp;"FL")</f>
        <v>DC .0866 2FL</v>
      </c>
      <c r="M299" s="13">
        <v>8.6599999999999996E-2</v>
      </c>
      <c r="N299" s="13">
        <v>0.11799999999999999</v>
      </c>
      <c r="O299" s="6">
        <v>8.6599999999999996E-2</v>
      </c>
      <c r="P299" s="6">
        <v>1.3149999999999999</v>
      </c>
      <c r="Q299" s="6">
        <v>1.37</v>
      </c>
      <c r="R299" s="14">
        <f>IF(Table3[[#This Row],[ShoulderLenEnd]]="",0,90-(DEGREES(ATAN((Q299-P299)/((N299-O299)/2)))))</f>
        <v>15.931636107836454</v>
      </c>
      <c r="S299" s="15">
        <v>1.4</v>
      </c>
      <c r="T299" s="6">
        <v>2</v>
      </c>
      <c r="U299" s="6">
        <v>2.9289999999999998</v>
      </c>
      <c r="V299" s="6">
        <v>1.3149999999999999</v>
      </c>
      <c r="Z299" s="6">
        <v>140</v>
      </c>
      <c r="AA299" s="13">
        <f t="shared" si="4"/>
        <v>1.5759911143726567E-2</v>
      </c>
      <c r="AE299" s="6" t="s">
        <v>44</v>
      </c>
      <c r="AF299" s="6" t="s">
        <v>620</v>
      </c>
      <c r="AG299" s="18" t="s">
        <v>2289</v>
      </c>
      <c r="AH299" s="6" t="s">
        <v>621</v>
      </c>
      <c r="AI299" s="6">
        <v>0</v>
      </c>
      <c r="AJ299" s="6">
        <v>1</v>
      </c>
      <c r="AK299" s="6">
        <v>1</v>
      </c>
      <c r="AL299" s="6">
        <v>0</v>
      </c>
      <c r="AM299" s="6">
        <v>0</v>
      </c>
      <c r="AN299" s="6">
        <v>0</v>
      </c>
      <c r="AO299" s="6">
        <v>1</v>
      </c>
      <c r="AQ299" s="6">
        <v>0</v>
      </c>
      <c r="AR299" s="6">
        <v>0</v>
      </c>
      <c r="AS299" s="6">
        <v>0</v>
      </c>
      <c r="AT299" s="6">
        <v>0</v>
      </c>
      <c r="AU299" s="6">
        <f>IF(Table3[[#This Row],[ShankDiameter]]&gt;0.5,0,2)</f>
        <v>2</v>
      </c>
      <c r="AV299" s="6">
        <v>0</v>
      </c>
      <c r="AW299" s="6">
        <v>0</v>
      </c>
      <c r="AX299" s="6">
        <v>2</v>
      </c>
      <c r="AY299" s="6">
        <f>IF(Table3[[#This Row],[ShankDiameter]]=0.225,2,IF(Table3[[#This Row],[ShankDiameter]]=0.25,2,IF(Table3[[#This Row],[ShankDiameter]]=0.2875,2,0)))</f>
        <v>0</v>
      </c>
      <c r="AZ299" s="6">
        <v>0</v>
      </c>
      <c r="BA299" s="6">
        <v>0</v>
      </c>
      <c r="BB299" s="6">
        <v>0</v>
      </c>
      <c r="BC299" s="6">
        <v>0</v>
      </c>
      <c r="BD299" s="6">
        <v>0</v>
      </c>
      <c r="BE299" s="6">
        <v>0</v>
      </c>
      <c r="BF299" s="6">
        <v>0</v>
      </c>
      <c r="BG299" s="6">
        <v>0</v>
      </c>
      <c r="BH299" s="6">
        <v>0</v>
      </c>
      <c r="BI299" s="6">
        <f>IF(Table3[[#This Row],[Type]]="EM",IF((Table3[[#This Row],[Diameter]]/2)-Table3[[#This Row],[CornerRadius]]-0.012&gt;0,(Table3[[#This Row],[Diameter]]/2)-Table3[[#This Row],[CornerRadius]]-0.012,0),)</f>
        <v>0</v>
      </c>
      <c r="BK299" s="6" t="str">
        <f>IF(Table3[[#This Row],[ShoulderLength]]="","",IF(Table3[[#This Row],[ShoulderLength]]&lt;Table3[[#This Row],[LOC]],"FIX",""))</f>
        <v/>
      </c>
    </row>
    <row r="300" spans="1:63" x14ac:dyDescent="0.25">
      <c r="A300" s="7">
        <f>IF(Table3[[#This Row],[SoflexRule]]="",1,IF(Table3[[#This Row],[MinOHL]]="",1,IF(Table3[[#This Row],[Type]]="CT",1,IF(Table3[[#This Row],[I]]=1,0,1))))</f>
        <v>1</v>
      </c>
      <c r="B300" s="6" t="s">
        <v>149</v>
      </c>
      <c r="D300" s="6" t="s">
        <v>149</v>
      </c>
      <c r="E300" s="6">
        <v>299</v>
      </c>
      <c r="G300" s="9" t="s">
        <v>74</v>
      </c>
      <c r="H300" s="10" t="s">
        <v>2267</v>
      </c>
      <c r="I300" s="11" t="s">
        <v>630</v>
      </c>
      <c r="J300" s="12" t="s">
        <v>631</v>
      </c>
      <c r="K300" s="11" t="str">
        <f>CONCATENATE(Table3[[#This Row],[Type]]," "&amp;TEXT(Table3[[#This Row],[Diameter]],".0000")&amp;""," "&amp;Table3[[#This Row],[NumFlutes]]&amp;"FL")</f>
        <v>DC .0866 2FL</v>
      </c>
      <c r="M300" s="13">
        <v>8.6599999999999996E-2</v>
      </c>
      <c r="N300" s="13">
        <v>0.11799999999999999</v>
      </c>
      <c r="O300" s="6">
        <v>8.6599999999999996E-2</v>
      </c>
      <c r="P300" s="6">
        <v>1.32</v>
      </c>
      <c r="Q300" s="6">
        <v>1.38</v>
      </c>
      <c r="R300" s="14">
        <f>IF(Table3[[#This Row],[ShoulderLenEnd]]="",0,90-(DEGREES(ATAN((Q300-P300)/((N300-O300)/2)))))</f>
        <v>14.663626224262956</v>
      </c>
      <c r="S300" s="15">
        <v>1.405</v>
      </c>
      <c r="T300" s="6">
        <v>2</v>
      </c>
      <c r="U300" s="6">
        <v>2.9470000000000001</v>
      </c>
      <c r="V300" s="6">
        <v>1.286</v>
      </c>
      <c r="Z300" s="6">
        <v>140</v>
      </c>
      <c r="AA300" s="13">
        <f t="shared" si="4"/>
        <v>1.5759911143726567E-2</v>
      </c>
      <c r="AE300" s="6" t="s">
        <v>44</v>
      </c>
      <c r="AF300" s="6" t="s">
        <v>620</v>
      </c>
      <c r="AG300" s="18" t="s">
        <v>2289</v>
      </c>
      <c r="AH300" s="6" t="s">
        <v>621</v>
      </c>
      <c r="AI300" s="6">
        <v>0</v>
      </c>
      <c r="AJ300" s="6">
        <v>1</v>
      </c>
      <c r="AK300" s="6">
        <v>0</v>
      </c>
      <c r="AL300" s="6">
        <v>0</v>
      </c>
      <c r="AM300" s="6">
        <v>0</v>
      </c>
      <c r="AN300" s="6">
        <v>0</v>
      </c>
      <c r="AO300" s="6">
        <v>1</v>
      </c>
      <c r="AQ300" s="6">
        <v>0</v>
      </c>
      <c r="AR300" s="6">
        <v>0</v>
      </c>
      <c r="AS300" s="6">
        <v>0</v>
      </c>
      <c r="AT300" s="6">
        <v>0</v>
      </c>
      <c r="AU300" s="6">
        <f>IF(Table3[[#This Row],[ShankDiameter]]&gt;0.5,0,2)</f>
        <v>2</v>
      </c>
      <c r="AV300" s="6">
        <v>0</v>
      </c>
      <c r="AW300" s="6">
        <v>0</v>
      </c>
      <c r="AX300" s="6">
        <v>2</v>
      </c>
      <c r="AY300" s="6">
        <f>IF(Table3[[#This Row],[ShankDiameter]]=0.225,2,IF(Table3[[#This Row],[ShankDiameter]]=0.25,2,IF(Table3[[#This Row],[ShankDiameter]]=0.2875,2,0)))</f>
        <v>0</v>
      </c>
      <c r="AZ300" s="6">
        <v>0</v>
      </c>
      <c r="BA300" s="6">
        <v>0</v>
      </c>
      <c r="BB300" s="6">
        <v>0</v>
      </c>
      <c r="BC300" s="6">
        <v>0</v>
      </c>
      <c r="BD300" s="6">
        <v>0</v>
      </c>
      <c r="BE300" s="6">
        <v>0</v>
      </c>
      <c r="BF300" s="6">
        <v>0</v>
      </c>
      <c r="BG300" s="6">
        <v>0</v>
      </c>
      <c r="BH300" s="6">
        <v>0</v>
      </c>
      <c r="BI300" s="6">
        <f>IF(Table3[[#This Row],[Type]]="EM",IF((Table3[[#This Row],[Diameter]]/2)-Table3[[#This Row],[CornerRadius]]-0.012&gt;0,(Table3[[#This Row],[Diameter]]/2)-Table3[[#This Row],[CornerRadius]]-0.012,0),)</f>
        <v>0</v>
      </c>
      <c r="BK300" s="6" t="str">
        <f>IF(Table3[[#This Row],[ShoulderLength]]="","",IF(Table3[[#This Row],[ShoulderLength]]&lt;Table3[[#This Row],[LOC]],"FIX",""))</f>
        <v/>
      </c>
    </row>
    <row r="301" spans="1:63" x14ac:dyDescent="0.25">
      <c r="A301" s="7">
        <f>IF(Table3[[#This Row],[SoflexRule]]="",1,IF(Table3[[#This Row],[MinOHL]]="",1,IF(Table3[[#This Row],[Type]]="CT",1,IF(Table3[[#This Row],[I]]=1,0,1))))</f>
        <v>1</v>
      </c>
      <c r="B301" s="6" t="s">
        <v>149</v>
      </c>
      <c r="D301" s="6" t="s">
        <v>149</v>
      </c>
      <c r="E301" s="6">
        <v>300</v>
      </c>
      <c r="G301" s="9" t="s">
        <v>74</v>
      </c>
      <c r="H301" s="10" t="s">
        <v>2267</v>
      </c>
      <c r="I301" s="11" t="s">
        <v>632</v>
      </c>
      <c r="J301" s="12" t="s">
        <v>633</v>
      </c>
      <c r="K301" s="11" t="str">
        <f>CONCATENATE(Table3[[#This Row],[Type]]," "&amp;TEXT(Table3[[#This Row],[Diameter]],".0000")&amp;""," "&amp;Table3[[#This Row],[NumFlutes]]&amp;"FL")</f>
        <v>DC .0945 2FL</v>
      </c>
      <c r="M301" s="13">
        <v>9.4500000000000001E-2</v>
      </c>
      <c r="N301" s="13">
        <v>0.11799999999999999</v>
      </c>
      <c r="O301" s="6">
        <v>9.4500000000000001E-2</v>
      </c>
      <c r="P301" s="6">
        <v>1.43</v>
      </c>
      <c r="Q301" s="6">
        <v>1.4850000000000001</v>
      </c>
      <c r="R301" s="14">
        <f>IF(Table3[[#This Row],[ShoulderLenEnd]]="",0,90-(DEGREES(ATAN((Q301-P301)/((N301-O301)/2)))))</f>
        <v>12.059180689461812</v>
      </c>
      <c r="S301" s="15">
        <v>1.51</v>
      </c>
      <c r="T301" s="6">
        <v>2</v>
      </c>
      <c r="U301" s="6">
        <v>2.9460000000000002</v>
      </c>
      <c r="V301" s="6">
        <v>1.397</v>
      </c>
      <c r="Z301" s="6">
        <v>140</v>
      </c>
      <c r="AA301" s="13">
        <f t="shared" si="4"/>
        <v>1.7197593569078067E-2</v>
      </c>
      <c r="AE301" s="6" t="s">
        <v>44</v>
      </c>
      <c r="AF301" s="6" t="s">
        <v>620</v>
      </c>
      <c r="AG301" s="18" t="s">
        <v>2289</v>
      </c>
      <c r="AH301" s="6" t="s">
        <v>621</v>
      </c>
      <c r="AI301" s="6">
        <v>0</v>
      </c>
      <c r="AJ301" s="6">
        <v>1</v>
      </c>
      <c r="AK301" s="6">
        <v>0</v>
      </c>
      <c r="AL301" s="6">
        <v>0</v>
      </c>
      <c r="AM301" s="6">
        <v>0</v>
      </c>
      <c r="AN301" s="6">
        <v>0</v>
      </c>
      <c r="AO301" s="6">
        <v>1</v>
      </c>
      <c r="AQ301" s="6">
        <v>0</v>
      </c>
      <c r="AR301" s="6">
        <v>0</v>
      </c>
      <c r="AS301" s="6">
        <v>0</v>
      </c>
      <c r="AT301" s="6">
        <v>0</v>
      </c>
      <c r="AU301" s="6">
        <f>IF(Table3[[#This Row],[ShankDiameter]]&gt;0.5,0,2)</f>
        <v>2</v>
      </c>
      <c r="AV301" s="6">
        <v>0</v>
      </c>
      <c r="AW301" s="6">
        <v>0</v>
      </c>
      <c r="AX301" s="6">
        <v>2</v>
      </c>
      <c r="AY301" s="6">
        <f>IF(Table3[[#This Row],[ShankDiameter]]=0.225,2,IF(Table3[[#This Row],[ShankDiameter]]=0.25,2,IF(Table3[[#This Row],[ShankDiameter]]=0.2875,2,0)))</f>
        <v>0</v>
      </c>
      <c r="AZ301" s="6">
        <v>0</v>
      </c>
      <c r="BA301" s="6">
        <v>0</v>
      </c>
      <c r="BB301" s="6">
        <v>0</v>
      </c>
      <c r="BC301" s="6">
        <v>0</v>
      </c>
      <c r="BD301" s="6">
        <v>0</v>
      </c>
      <c r="BE301" s="6">
        <v>0</v>
      </c>
      <c r="BF301" s="6">
        <v>0</v>
      </c>
      <c r="BG301" s="6">
        <v>0</v>
      </c>
      <c r="BH301" s="6">
        <v>0</v>
      </c>
      <c r="BI301" s="6">
        <f>IF(Table3[[#This Row],[Type]]="EM",IF((Table3[[#This Row],[Diameter]]/2)-Table3[[#This Row],[CornerRadius]]-0.012&gt;0,(Table3[[#This Row],[Diameter]]/2)-Table3[[#This Row],[CornerRadius]]-0.012,0),)</f>
        <v>0</v>
      </c>
      <c r="BK301" s="6" t="str">
        <f>IF(Table3[[#This Row],[ShoulderLength]]="","",IF(Table3[[#This Row],[ShoulderLength]]&lt;Table3[[#This Row],[LOC]],"FIX",""))</f>
        <v/>
      </c>
    </row>
    <row r="302" spans="1:63" x14ac:dyDescent="0.25">
      <c r="A302" s="7">
        <f>IF(Table3[[#This Row],[SoflexRule]]="",1,IF(Table3[[#This Row],[MinOHL]]="",1,IF(Table3[[#This Row],[Type]]="CT",1,IF(Table3[[#This Row],[I]]=1,0,1))))</f>
        <v>1</v>
      </c>
      <c r="B302" s="6" t="s">
        <v>149</v>
      </c>
      <c r="D302" s="6" t="s">
        <v>149</v>
      </c>
      <c r="E302" s="6">
        <v>301</v>
      </c>
      <c r="G302" s="9" t="s">
        <v>74</v>
      </c>
      <c r="H302" s="10" t="s">
        <v>2267</v>
      </c>
      <c r="I302" s="11" t="s">
        <v>634</v>
      </c>
      <c r="J302" s="12" t="s">
        <v>635</v>
      </c>
      <c r="K302" s="11" t="str">
        <f>CONCATENATE(Table3[[#This Row],[Type]]," "&amp;TEXT(Table3[[#This Row],[Diameter]],".0000")&amp;""," "&amp;Table3[[#This Row],[NumFlutes]]&amp;"FL")</f>
        <v>DC .1010 2FL</v>
      </c>
      <c r="M302" s="13">
        <v>0.10100000000000001</v>
      </c>
      <c r="N302" s="13">
        <v>0.11799999999999999</v>
      </c>
      <c r="O302" s="6">
        <v>0.10100000000000001</v>
      </c>
      <c r="P302" s="6">
        <v>0.53500000000000003</v>
      </c>
      <c r="Q302" s="6">
        <v>0.53500000000000003</v>
      </c>
      <c r="R302" s="14">
        <f>IF(Table3[[#This Row],[ShoulderLenEnd]]="",0,90-(DEGREES(ATAN((Q302-P302)/((N302-O302)/2)))))</f>
        <v>90</v>
      </c>
      <c r="S302" s="15">
        <v>0.56999999999999995</v>
      </c>
      <c r="T302" s="6">
        <v>2</v>
      </c>
      <c r="U302" s="6">
        <v>3.2050000000000001</v>
      </c>
      <c r="V302" s="6">
        <v>0.52800000000000002</v>
      </c>
      <c r="Z302" s="6">
        <v>140</v>
      </c>
      <c r="AA302" s="13">
        <f t="shared" si="4"/>
        <v>1.8380496830443224E-2</v>
      </c>
      <c r="AE302" s="6" t="s">
        <v>44</v>
      </c>
      <c r="AF302" s="6" t="s">
        <v>620</v>
      </c>
      <c r="AG302" s="18" t="s">
        <v>2289</v>
      </c>
      <c r="AH302" s="6" t="s">
        <v>636</v>
      </c>
      <c r="AI302" s="6">
        <v>0</v>
      </c>
      <c r="AJ302" s="6">
        <v>1</v>
      </c>
      <c r="AK302" s="6">
        <v>0</v>
      </c>
      <c r="AL302" s="6">
        <v>0</v>
      </c>
      <c r="AM302" s="6">
        <v>0</v>
      </c>
      <c r="AN302" s="6">
        <v>0</v>
      </c>
      <c r="AO302" s="6">
        <v>1</v>
      </c>
      <c r="AQ302" s="6">
        <v>0</v>
      </c>
      <c r="AR302" s="6">
        <v>0</v>
      </c>
      <c r="AS302" s="6">
        <v>0</v>
      </c>
      <c r="AT302" s="6">
        <v>0</v>
      </c>
      <c r="AU302" s="6">
        <f>IF(Table3[[#This Row],[ShankDiameter]]&gt;0.5,0,2)</f>
        <v>2</v>
      </c>
      <c r="AV302" s="6">
        <v>0</v>
      </c>
      <c r="AW302" s="6">
        <v>0</v>
      </c>
      <c r="AX302" s="6">
        <v>2</v>
      </c>
      <c r="AY302" s="6">
        <f>IF(Table3[[#This Row],[ShankDiameter]]=0.225,2,IF(Table3[[#This Row],[ShankDiameter]]=0.25,2,IF(Table3[[#This Row],[ShankDiameter]]=0.2875,2,0)))</f>
        <v>0</v>
      </c>
      <c r="AZ302" s="6">
        <v>0</v>
      </c>
      <c r="BA302" s="6">
        <v>0</v>
      </c>
      <c r="BB302" s="6">
        <v>0</v>
      </c>
      <c r="BC302" s="6">
        <v>0</v>
      </c>
      <c r="BD302" s="6">
        <v>0</v>
      </c>
      <c r="BE302" s="6">
        <v>0</v>
      </c>
      <c r="BF302" s="6">
        <v>0</v>
      </c>
      <c r="BG302" s="6">
        <v>0</v>
      </c>
      <c r="BH302" s="6">
        <v>0</v>
      </c>
      <c r="BI302" s="6">
        <f>IF(Table3[[#This Row],[Type]]="EM",IF((Table3[[#This Row],[Diameter]]/2)-Table3[[#This Row],[CornerRadius]]-0.012&gt;0,(Table3[[#This Row],[Diameter]]/2)-Table3[[#This Row],[CornerRadius]]-0.012,0),)</f>
        <v>0</v>
      </c>
      <c r="BK302" s="6" t="str">
        <f>IF(Table3[[#This Row],[ShoulderLength]]="","",IF(Table3[[#This Row],[ShoulderLength]]&lt;Table3[[#This Row],[LOC]],"FIX",""))</f>
        <v/>
      </c>
    </row>
    <row r="303" spans="1:63" x14ac:dyDescent="0.25">
      <c r="A303" s="7">
        <f>IF(Table3[[#This Row],[SoflexRule]]="",1,IF(Table3[[#This Row],[MinOHL]]="",1,IF(Table3[[#This Row],[Type]]="CT",1,IF(Table3[[#This Row],[I]]=1,0,1))))</f>
        <v>1</v>
      </c>
      <c r="B303" s="6" t="s">
        <v>149</v>
      </c>
      <c r="D303" s="6" t="s">
        <v>149</v>
      </c>
      <c r="E303" s="6">
        <v>302</v>
      </c>
      <c r="G303" s="9" t="s">
        <v>74</v>
      </c>
      <c r="H303" s="10" t="s">
        <v>2267</v>
      </c>
      <c r="I303" s="11" t="s">
        <v>637</v>
      </c>
      <c r="J303" s="12" t="s">
        <v>638</v>
      </c>
      <c r="K303" s="11" t="str">
        <f>CONCATENATE(Table3[[#This Row],[Type]]," "&amp;TEXT(Table3[[#This Row],[Diameter]],".0000")&amp;""," "&amp;Table3[[#This Row],[NumFlutes]]&amp;"FL")</f>
        <v>DC .1010 2FL</v>
      </c>
      <c r="M303" s="13">
        <v>0.10100000000000001</v>
      </c>
      <c r="N303" s="13">
        <v>0.11799999999999999</v>
      </c>
      <c r="O303" s="6">
        <v>0.10100000000000001</v>
      </c>
      <c r="P303" s="6">
        <v>1.0425</v>
      </c>
      <c r="Q303" s="6">
        <v>1.0495000000000001</v>
      </c>
      <c r="R303" s="14">
        <f>IF(Table3[[#This Row],[ShoulderLenEnd]]="",0,90-(DEGREES(ATAN((Q303-P303)/((N303-O303)/2)))))</f>
        <v>50.527540151655678</v>
      </c>
      <c r="S303" s="15">
        <v>1.075</v>
      </c>
      <c r="T303" s="6">
        <v>2</v>
      </c>
      <c r="U303" s="6">
        <v>3.22</v>
      </c>
      <c r="V303" s="6">
        <v>0.999</v>
      </c>
      <c r="Z303" s="6">
        <v>140</v>
      </c>
      <c r="AA303" s="13">
        <f t="shared" si="4"/>
        <v>1.8380496830443224E-2</v>
      </c>
      <c r="AE303" s="6" t="s">
        <v>44</v>
      </c>
      <c r="AF303" s="6" t="s">
        <v>620</v>
      </c>
      <c r="AG303" s="18" t="s">
        <v>2289</v>
      </c>
      <c r="AH303" s="6" t="s">
        <v>621</v>
      </c>
      <c r="AI303" s="6">
        <v>0</v>
      </c>
      <c r="AJ303" s="6">
        <v>1</v>
      </c>
      <c r="AK303" s="6">
        <v>0</v>
      </c>
      <c r="AL303" s="6">
        <v>0</v>
      </c>
      <c r="AM303" s="6">
        <v>1</v>
      </c>
      <c r="AN303" s="6">
        <v>0</v>
      </c>
      <c r="AO303" s="6">
        <v>1</v>
      </c>
      <c r="AQ303" s="6">
        <v>0</v>
      </c>
      <c r="AR303" s="6">
        <v>0</v>
      </c>
      <c r="AS303" s="6">
        <v>0</v>
      </c>
      <c r="AT303" s="6">
        <v>0</v>
      </c>
      <c r="AU303" s="6">
        <f>IF(Table3[[#This Row],[ShankDiameter]]&gt;0.5,0,2)</f>
        <v>2</v>
      </c>
      <c r="AV303" s="6">
        <v>0</v>
      </c>
      <c r="AW303" s="6">
        <v>0</v>
      </c>
      <c r="AX303" s="6">
        <v>2</v>
      </c>
      <c r="AY303" s="6">
        <f>IF(Table3[[#This Row],[ShankDiameter]]=0.225,2,IF(Table3[[#This Row],[ShankDiameter]]=0.25,2,IF(Table3[[#This Row],[ShankDiameter]]=0.2875,2,0)))</f>
        <v>0</v>
      </c>
      <c r="AZ303" s="6">
        <v>0</v>
      </c>
      <c r="BA303" s="6">
        <v>0</v>
      </c>
      <c r="BB303" s="6">
        <v>0</v>
      </c>
      <c r="BC303" s="6">
        <v>0</v>
      </c>
      <c r="BD303" s="6">
        <v>0</v>
      </c>
      <c r="BE303" s="6">
        <v>0</v>
      </c>
      <c r="BF303" s="6">
        <v>0</v>
      </c>
      <c r="BG303" s="6">
        <v>0</v>
      </c>
      <c r="BH303" s="6">
        <v>0</v>
      </c>
      <c r="BI303" s="6">
        <f>IF(Table3[[#This Row],[Type]]="EM",IF((Table3[[#This Row],[Diameter]]/2)-Table3[[#This Row],[CornerRadius]]-0.012&gt;0,(Table3[[#This Row],[Diameter]]/2)-Table3[[#This Row],[CornerRadius]]-0.012,0),)</f>
        <v>0</v>
      </c>
      <c r="BK303" s="6" t="str">
        <f>IF(Table3[[#This Row],[ShoulderLength]]="","",IF(Table3[[#This Row],[ShoulderLength]]&lt;Table3[[#This Row],[LOC]],"FIX",""))</f>
        <v/>
      </c>
    </row>
    <row r="304" spans="1:63" x14ac:dyDescent="0.25">
      <c r="A304" s="7">
        <f>IF(Table3[[#This Row],[SoflexRule]]="",1,IF(Table3[[#This Row],[MinOHL]]="",1,IF(Table3[[#This Row],[Type]]="CT",1,IF(Table3[[#This Row],[I]]=1,0,1))))</f>
        <v>1</v>
      </c>
      <c r="B304" s="6" t="s">
        <v>149</v>
      </c>
      <c r="D304" s="6" t="s">
        <v>149</v>
      </c>
      <c r="E304" s="6">
        <v>303</v>
      </c>
      <c r="G304" s="9" t="s">
        <v>74</v>
      </c>
      <c r="H304" s="10" t="s">
        <v>2267</v>
      </c>
      <c r="I304" s="11" t="s">
        <v>639</v>
      </c>
      <c r="J304" s="12" t="s">
        <v>640</v>
      </c>
      <c r="K304" s="11" t="str">
        <f>CONCATENATE(Table3[[#This Row],[Type]]," "&amp;TEXT(Table3[[#This Row],[Diameter]],".0000")&amp;""," "&amp;Table3[[#This Row],[NumFlutes]]&amp;"FL")</f>
        <v>DC .1100 2FL</v>
      </c>
      <c r="M304" s="13">
        <v>0.11</v>
      </c>
      <c r="N304" s="13">
        <v>0.11799999999999999</v>
      </c>
      <c r="O304" s="6">
        <v>0.11</v>
      </c>
      <c r="P304" s="6">
        <v>1.125</v>
      </c>
      <c r="R304" s="14">
        <f>IF(Table3[[#This Row],[ShoulderLenEnd]]="",0,90-(DEGREES(ATAN((Q304-P304)/((N304-O304)/2)))))</f>
        <v>0</v>
      </c>
      <c r="S304" s="15">
        <v>1.1499999999999999</v>
      </c>
      <c r="T304" s="6">
        <v>2</v>
      </c>
      <c r="U304" s="6">
        <v>3.2090000000000001</v>
      </c>
      <c r="V304" s="6">
        <v>1.1220000000000001</v>
      </c>
      <c r="Z304" s="6">
        <v>140</v>
      </c>
      <c r="AA304" s="13">
        <f t="shared" si="4"/>
        <v>2.0018362884641136E-2</v>
      </c>
      <c r="AE304" s="6" t="s">
        <v>44</v>
      </c>
      <c r="AF304" s="6" t="s">
        <v>620</v>
      </c>
      <c r="AG304" s="18" t="s">
        <v>2289</v>
      </c>
      <c r="AH304" s="6" t="s">
        <v>621</v>
      </c>
      <c r="AI304" s="6">
        <v>0</v>
      </c>
      <c r="AJ304" s="6">
        <v>1</v>
      </c>
      <c r="AK304" s="6">
        <v>0</v>
      </c>
      <c r="AL304" s="6">
        <v>0</v>
      </c>
      <c r="AM304" s="6">
        <v>1</v>
      </c>
      <c r="AN304" s="6">
        <v>0</v>
      </c>
      <c r="AO304" s="6">
        <v>1</v>
      </c>
      <c r="AQ304" s="6">
        <v>0</v>
      </c>
      <c r="AR304" s="6">
        <v>0</v>
      </c>
      <c r="AS304" s="6">
        <v>0</v>
      </c>
      <c r="AT304" s="6">
        <v>0</v>
      </c>
      <c r="AU304" s="6">
        <f>IF(Table3[[#This Row],[ShankDiameter]]&gt;0.5,0,2)</f>
        <v>2</v>
      </c>
      <c r="AV304" s="6">
        <v>0</v>
      </c>
      <c r="AW304" s="6">
        <v>0</v>
      </c>
      <c r="AX304" s="6">
        <v>2</v>
      </c>
      <c r="AY304" s="6">
        <f>IF(Table3[[#This Row],[ShankDiameter]]=0.225,2,IF(Table3[[#This Row],[ShankDiameter]]=0.25,2,IF(Table3[[#This Row],[ShankDiameter]]=0.2875,2,0)))</f>
        <v>0</v>
      </c>
      <c r="AZ304" s="6">
        <v>0</v>
      </c>
      <c r="BA304" s="6">
        <v>0</v>
      </c>
      <c r="BB304" s="6">
        <v>0</v>
      </c>
      <c r="BC304" s="6">
        <v>0</v>
      </c>
      <c r="BD304" s="6">
        <v>0</v>
      </c>
      <c r="BE304" s="6">
        <v>0</v>
      </c>
      <c r="BF304" s="6">
        <v>0</v>
      </c>
      <c r="BG304" s="6">
        <v>0</v>
      </c>
      <c r="BH304" s="6">
        <v>0</v>
      </c>
      <c r="BI304" s="6">
        <f>IF(Table3[[#This Row],[Type]]="EM",IF((Table3[[#This Row],[Diameter]]/2)-Table3[[#This Row],[CornerRadius]]-0.012&gt;0,(Table3[[#This Row],[Diameter]]/2)-Table3[[#This Row],[CornerRadius]]-0.012,0),)</f>
        <v>0</v>
      </c>
      <c r="BK304" s="6" t="str">
        <f>IF(Table3[[#This Row],[ShoulderLength]]="","",IF(Table3[[#This Row],[ShoulderLength]]&lt;Table3[[#This Row],[LOC]],"FIX",""))</f>
        <v/>
      </c>
    </row>
    <row r="305" spans="1:63" x14ac:dyDescent="0.25">
      <c r="A305" s="7">
        <f>IF(Table3[[#This Row],[SoflexRule]]="",1,IF(Table3[[#This Row],[MinOHL]]="",1,IF(Table3[[#This Row],[Type]]="CT",1,IF(Table3[[#This Row],[I]]=1,0,1))))</f>
        <v>1</v>
      </c>
      <c r="B305" s="6" t="s">
        <v>149</v>
      </c>
      <c r="D305" s="6" t="s">
        <v>149</v>
      </c>
      <c r="E305" s="6">
        <v>304</v>
      </c>
      <c r="G305" s="9" t="s">
        <v>74</v>
      </c>
      <c r="H305" s="10" t="s">
        <v>2267</v>
      </c>
      <c r="I305" s="11" t="s">
        <v>641</v>
      </c>
      <c r="J305" s="12" t="s">
        <v>642</v>
      </c>
      <c r="K305" s="11" t="str">
        <f>CONCATENATE(Table3[[#This Row],[Type]]," "&amp;TEXT(Table3[[#This Row],[Diameter]],".0000")&amp;""," "&amp;Table3[[#This Row],[NumFlutes]]&amp;"FL")</f>
        <v>DC .1102 2FL</v>
      </c>
      <c r="M305" s="13">
        <v>0.11020000000000001</v>
      </c>
      <c r="N305" s="13">
        <v>0.11799999999999999</v>
      </c>
      <c r="O305" s="6">
        <v>0.11020000000000001</v>
      </c>
      <c r="P305" s="6">
        <v>0.56999999999999995</v>
      </c>
      <c r="R305" s="14">
        <f>IF(Table3[[#This Row],[ShoulderLenEnd]]="",0,90-(DEGREES(ATAN((Q305-P305)/((N305-O305)/2)))))</f>
        <v>0</v>
      </c>
      <c r="S305" s="15">
        <v>0.6</v>
      </c>
      <c r="T305" s="6">
        <v>2</v>
      </c>
      <c r="U305" s="6">
        <v>3.2050000000000001</v>
      </c>
      <c r="V305" s="6">
        <v>0.56699999999999995</v>
      </c>
      <c r="Z305" s="6">
        <v>140</v>
      </c>
      <c r="AA305" s="13">
        <f t="shared" si="4"/>
        <v>2.0054759908067755E-2</v>
      </c>
      <c r="AE305" s="6" t="s">
        <v>44</v>
      </c>
      <c r="AF305" s="6" t="s">
        <v>620</v>
      </c>
      <c r="AG305" s="18" t="s">
        <v>2289</v>
      </c>
      <c r="AH305" s="6" t="s">
        <v>636</v>
      </c>
      <c r="AI305" s="6">
        <v>0</v>
      </c>
      <c r="AJ305" s="6">
        <v>1</v>
      </c>
      <c r="AK305" s="6">
        <v>0</v>
      </c>
      <c r="AL305" s="6">
        <v>0</v>
      </c>
      <c r="AM305" s="6">
        <v>0</v>
      </c>
      <c r="AN305" s="6">
        <v>0</v>
      </c>
      <c r="AO305" s="6">
        <v>1</v>
      </c>
      <c r="AQ305" s="6">
        <v>0</v>
      </c>
      <c r="AR305" s="6">
        <v>0</v>
      </c>
      <c r="AS305" s="6">
        <v>0</v>
      </c>
      <c r="AT305" s="6">
        <v>0</v>
      </c>
      <c r="AU305" s="6">
        <f>IF(Table3[[#This Row],[ShankDiameter]]&gt;0.5,0,2)</f>
        <v>2</v>
      </c>
      <c r="AV305" s="6">
        <v>0</v>
      </c>
      <c r="AW305" s="6">
        <v>0</v>
      </c>
      <c r="AX305" s="6">
        <v>2</v>
      </c>
      <c r="AY305" s="6">
        <f>IF(Table3[[#This Row],[ShankDiameter]]=0.225,2,IF(Table3[[#This Row],[ShankDiameter]]=0.25,2,IF(Table3[[#This Row],[ShankDiameter]]=0.2875,2,0)))</f>
        <v>0</v>
      </c>
      <c r="AZ305" s="6">
        <v>0</v>
      </c>
      <c r="BA305" s="6">
        <v>0</v>
      </c>
      <c r="BB305" s="6">
        <v>0</v>
      </c>
      <c r="BC305" s="6">
        <v>0</v>
      </c>
      <c r="BD305" s="6">
        <v>0</v>
      </c>
      <c r="BE305" s="6">
        <v>0</v>
      </c>
      <c r="BF305" s="6">
        <v>0</v>
      </c>
      <c r="BG305" s="6">
        <v>0</v>
      </c>
      <c r="BH305" s="6">
        <v>0</v>
      </c>
      <c r="BI305" s="6">
        <f>IF(Table3[[#This Row],[Type]]="EM",IF((Table3[[#This Row],[Diameter]]/2)-Table3[[#This Row],[CornerRadius]]-0.012&gt;0,(Table3[[#This Row],[Diameter]]/2)-Table3[[#This Row],[CornerRadius]]-0.012,0),)</f>
        <v>0</v>
      </c>
      <c r="BK305" s="6" t="str">
        <f>IF(Table3[[#This Row],[ShoulderLength]]="","",IF(Table3[[#This Row],[ShoulderLength]]&lt;Table3[[#This Row],[LOC]],"FIX",""))</f>
        <v/>
      </c>
    </row>
    <row r="306" spans="1:63" x14ac:dyDescent="0.25">
      <c r="A306" s="7">
        <f>IF(Table3[[#This Row],[SoflexRule]]="",1,IF(Table3[[#This Row],[MinOHL]]="",1,IF(Table3[[#This Row],[Type]]="CT",1,IF(Table3[[#This Row],[I]]=1,0,1))))</f>
        <v>1</v>
      </c>
      <c r="B306" s="6" t="s">
        <v>149</v>
      </c>
      <c r="D306" s="6" t="s">
        <v>149</v>
      </c>
      <c r="E306" s="6">
        <v>305</v>
      </c>
      <c r="G306" s="9" t="s">
        <v>74</v>
      </c>
      <c r="H306" s="10" t="s">
        <v>2267</v>
      </c>
      <c r="I306" s="11" t="s">
        <v>643</v>
      </c>
      <c r="J306" s="12" t="s">
        <v>644</v>
      </c>
      <c r="K306" s="11" t="str">
        <f>CONCATENATE(Table3[[#This Row],[Type]]," "&amp;TEXT(Table3[[#This Row],[Diameter]],".0000")&amp;""," "&amp;Table3[[#This Row],[NumFlutes]]&amp;"FL")</f>
        <v>DC .1250 2FL</v>
      </c>
      <c r="M306" s="13">
        <v>0.125</v>
      </c>
      <c r="N306" s="13">
        <v>0.23599999999999999</v>
      </c>
      <c r="O306" s="6">
        <v>0.125</v>
      </c>
      <c r="P306" s="6">
        <v>0.91</v>
      </c>
      <c r="Q306" s="6">
        <v>1.03</v>
      </c>
      <c r="R306" s="14">
        <f>IF(Table3[[#This Row],[ShoulderLenEnd]]="",0,90-(DEGREES(ATAN((Q306-P306)/((N306-O306)/2)))))</f>
        <v>24.820541335489082</v>
      </c>
      <c r="S306" s="15">
        <v>1.05</v>
      </c>
      <c r="T306" s="6">
        <v>2</v>
      </c>
      <c r="U306" s="6">
        <v>3.016</v>
      </c>
      <c r="V306" s="6">
        <v>0.85</v>
      </c>
      <c r="Z306" s="6">
        <v>140</v>
      </c>
      <c r="AA306" s="13">
        <f t="shared" si="4"/>
        <v>2.2748139641637653E-2</v>
      </c>
      <c r="AE306" s="6" t="s">
        <v>44</v>
      </c>
      <c r="AF306" s="6" t="s">
        <v>620</v>
      </c>
      <c r="AG306" s="18" t="s">
        <v>2289</v>
      </c>
      <c r="AH306" s="6" t="s">
        <v>636</v>
      </c>
      <c r="AI306" s="6">
        <v>0</v>
      </c>
      <c r="AJ306" s="6">
        <v>1</v>
      </c>
      <c r="AK306" s="6">
        <v>0</v>
      </c>
      <c r="AL306" s="6">
        <v>0</v>
      </c>
      <c r="AM306" s="6">
        <v>1</v>
      </c>
      <c r="AN306" s="6">
        <v>0</v>
      </c>
      <c r="AO306" s="6">
        <v>1</v>
      </c>
      <c r="AQ306" s="6">
        <v>0</v>
      </c>
      <c r="AR306" s="6">
        <v>0</v>
      </c>
      <c r="AS306" s="6">
        <v>0</v>
      </c>
      <c r="AT306" s="6">
        <v>0</v>
      </c>
      <c r="AU306" s="6">
        <f>IF(Table3[[#This Row],[ShankDiameter]]&gt;0.5,0,2)</f>
        <v>2</v>
      </c>
      <c r="AV306" s="6">
        <v>0</v>
      </c>
      <c r="AW306" s="6">
        <v>0</v>
      </c>
      <c r="AX306" s="6">
        <v>2</v>
      </c>
      <c r="AY306" s="6">
        <f>IF(Table3[[#This Row],[ShankDiameter]]=0.225,2,IF(Table3[[#This Row],[ShankDiameter]]=0.25,2,IF(Table3[[#This Row],[ShankDiameter]]=0.2875,2,0)))</f>
        <v>0</v>
      </c>
      <c r="AZ306" s="6">
        <v>0</v>
      </c>
      <c r="BA306" s="6">
        <v>0</v>
      </c>
      <c r="BB306" s="6">
        <v>0</v>
      </c>
      <c r="BC306" s="6">
        <v>0</v>
      </c>
      <c r="BD306" s="6">
        <v>0</v>
      </c>
      <c r="BE306" s="6">
        <v>0</v>
      </c>
      <c r="BF306" s="6">
        <v>0</v>
      </c>
      <c r="BG306" s="6">
        <v>0</v>
      </c>
      <c r="BH306" s="6">
        <v>0</v>
      </c>
      <c r="BI306" s="6">
        <f>IF(Table3[[#This Row],[Type]]="EM",IF((Table3[[#This Row],[Diameter]]/2)-Table3[[#This Row],[CornerRadius]]-0.012&gt;0,(Table3[[#This Row],[Diameter]]/2)-Table3[[#This Row],[CornerRadius]]-0.012,0),)</f>
        <v>0</v>
      </c>
      <c r="BK306" s="6" t="str">
        <f>IF(Table3[[#This Row],[ShoulderLength]]="","",IF(Table3[[#This Row],[ShoulderLength]]&lt;Table3[[#This Row],[LOC]],"FIX",""))</f>
        <v/>
      </c>
    </row>
    <row r="307" spans="1:63" x14ac:dyDescent="0.25">
      <c r="A307" s="7">
        <f>IF(Table3[[#This Row],[SoflexRule]]="",1,IF(Table3[[#This Row],[MinOHL]]="",1,IF(Table3[[#This Row],[Type]]="CT",1,IF(Table3[[#This Row],[I]]=1,0,1))))</f>
        <v>1</v>
      </c>
      <c r="B307" s="6" t="s">
        <v>149</v>
      </c>
      <c r="D307" s="6" t="s">
        <v>149</v>
      </c>
      <c r="E307" s="6">
        <v>306</v>
      </c>
      <c r="G307" s="9" t="s">
        <v>74</v>
      </c>
      <c r="H307" s="10" t="s">
        <v>2267</v>
      </c>
      <c r="I307" s="11" t="s">
        <v>645</v>
      </c>
      <c r="J307" s="12" t="s">
        <v>646</v>
      </c>
      <c r="K307" s="11" t="str">
        <f>CONCATENATE(Table3[[#This Row],[Type]]," "&amp;TEXT(Table3[[#This Row],[Diameter]],".0000")&amp;""," "&amp;Table3[[#This Row],[NumFlutes]]&amp;"FL")</f>
        <v>DC .1250 2FL</v>
      </c>
      <c r="M307" s="13">
        <v>0.125</v>
      </c>
      <c r="N307" s="13">
        <v>0.23599999999999999</v>
      </c>
      <c r="O307" s="6">
        <v>0.125</v>
      </c>
      <c r="P307" s="6">
        <v>2.61</v>
      </c>
      <c r="Q307" s="6">
        <v>2.74</v>
      </c>
      <c r="R307" s="14">
        <f>IF(Table3[[#This Row],[ShoulderLenEnd]]="",0,90-(DEGREES(ATAN((Q307-P307)/((N307-O307)/2)))))</f>
        <v>23.118754365345637</v>
      </c>
      <c r="S307" s="15">
        <v>2.7650000000000001</v>
      </c>
      <c r="T307" s="6">
        <v>2</v>
      </c>
      <c r="U307" s="6">
        <v>4.5119999999999996</v>
      </c>
      <c r="V307" s="6">
        <v>2.504</v>
      </c>
      <c r="Z307" s="6">
        <v>140</v>
      </c>
      <c r="AA307" s="13">
        <f t="shared" si="4"/>
        <v>2.2748139641637653E-2</v>
      </c>
      <c r="AE307" s="6" t="s">
        <v>44</v>
      </c>
      <c r="AF307" s="6" t="s">
        <v>620</v>
      </c>
      <c r="AG307" s="18" t="s">
        <v>2289</v>
      </c>
      <c r="AH307" s="6" t="s">
        <v>621</v>
      </c>
      <c r="AI307" s="6">
        <v>0</v>
      </c>
      <c r="AJ307" s="6">
        <v>1</v>
      </c>
      <c r="AK307" s="6">
        <v>0</v>
      </c>
      <c r="AL307" s="6">
        <v>0</v>
      </c>
      <c r="AM307" s="6">
        <v>1</v>
      </c>
      <c r="AN307" s="6">
        <v>0</v>
      </c>
      <c r="AO307" s="6">
        <v>1</v>
      </c>
      <c r="AQ307" s="6">
        <v>0</v>
      </c>
      <c r="AR307" s="6">
        <v>0</v>
      </c>
      <c r="AS307" s="6">
        <v>0</v>
      </c>
      <c r="AT307" s="6">
        <v>0</v>
      </c>
      <c r="AU307" s="6">
        <f>IF(Table3[[#This Row],[ShankDiameter]]&gt;0.5,0,2)</f>
        <v>2</v>
      </c>
      <c r="AV307" s="6">
        <v>0</v>
      </c>
      <c r="AW307" s="6">
        <v>0</v>
      </c>
      <c r="AX307" s="6">
        <v>2</v>
      </c>
      <c r="AY307" s="6">
        <f>IF(Table3[[#This Row],[ShankDiameter]]=0.225,2,IF(Table3[[#This Row],[ShankDiameter]]=0.25,2,IF(Table3[[#This Row],[ShankDiameter]]=0.2875,2,0)))</f>
        <v>0</v>
      </c>
      <c r="AZ307" s="6">
        <v>0</v>
      </c>
      <c r="BA307" s="6">
        <v>0</v>
      </c>
      <c r="BB307" s="6">
        <v>0</v>
      </c>
      <c r="BC307" s="6">
        <v>0</v>
      </c>
      <c r="BD307" s="6">
        <v>0</v>
      </c>
      <c r="BE307" s="6">
        <v>0</v>
      </c>
      <c r="BF307" s="6">
        <v>0</v>
      </c>
      <c r="BG307" s="6">
        <v>0</v>
      </c>
      <c r="BH307" s="6">
        <v>0</v>
      </c>
      <c r="BI307" s="6">
        <f>IF(Table3[[#This Row],[Type]]="EM",IF((Table3[[#This Row],[Diameter]]/2)-Table3[[#This Row],[CornerRadius]]-0.012&gt;0,(Table3[[#This Row],[Diameter]]/2)-Table3[[#This Row],[CornerRadius]]-0.012,0),)</f>
        <v>0</v>
      </c>
      <c r="BK307" s="6" t="str">
        <f>IF(Table3[[#This Row],[ShoulderLength]]="","",IF(Table3[[#This Row],[ShoulderLength]]&lt;Table3[[#This Row],[LOC]],"FIX",""))</f>
        <v/>
      </c>
    </row>
    <row r="308" spans="1:63" x14ac:dyDescent="0.25">
      <c r="A308" s="7">
        <f>IF(Table3[[#This Row],[SoflexRule]]="",1,IF(Table3[[#This Row],[MinOHL]]="",1,IF(Table3[[#This Row],[Type]]="CT",1,IF(Table3[[#This Row],[I]]=1,0,1))))</f>
        <v>1</v>
      </c>
      <c r="B308" s="6" t="s">
        <v>149</v>
      </c>
      <c r="D308" s="6" t="s">
        <v>149</v>
      </c>
      <c r="E308" s="6">
        <v>307</v>
      </c>
      <c r="G308" s="9" t="s">
        <v>74</v>
      </c>
      <c r="H308" s="10" t="s">
        <v>2267</v>
      </c>
      <c r="I308" s="11" t="s">
        <v>647</v>
      </c>
      <c r="J308" s="12" t="s">
        <v>648</v>
      </c>
      <c r="K308" s="11" t="str">
        <f>CONCATENATE(Table3[[#This Row],[Type]]," "&amp;TEXT(Table3[[#This Row],[Diameter]],".0000")&amp;""," "&amp;Table3[[#This Row],[NumFlutes]]&amp;"FL")</f>
        <v>DC .1490 2FL</v>
      </c>
      <c r="M308" s="13">
        <v>0.14899999999999999</v>
      </c>
      <c r="N308" s="13">
        <v>0.23599999999999999</v>
      </c>
      <c r="O308" s="6">
        <v>0.14899999999999999</v>
      </c>
      <c r="P308" s="6">
        <v>0.96499999999999997</v>
      </c>
      <c r="Q308" s="6">
        <v>1.06</v>
      </c>
      <c r="R308" s="14">
        <f>IF(Table3[[#This Row],[ShoulderLenEnd]]="",0,90-(DEGREES(ATAN((Q308-P308)/((N308-O308)/2)))))</f>
        <v>24.602794158284965</v>
      </c>
      <c r="S308" s="15">
        <v>1.085</v>
      </c>
      <c r="T308" s="6">
        <v>2</v>
      </c>
      <c r="U308" s="6">
        <v>3.177</v>
      </c>
      <c r="V308" s="6">
        <v>0.93300000000000005</v>
      </c>
      <c r="Z308" s="6">
        <v>140</v>
      </c>
      <c r="AA308" s="13">
        <f t="shared" si="4"/>
        <v>2.7115782452832082E-2</v>
      </c>
      <c r="AE308" s="6" t="s">
        <v>44</v>
      </c>
      <c r="AF308" s="6" t="s">
        <v>620</v>
      </c>
      <c r="AG308" s="18" t="s">
        <v>2289</v>
      </c>
      <c r="AH308" s="6" t="s">
        <v>636</v>
      </c>
      <c r="AI308" s="6">
        <v>0</v>
      </c>
      <c r="AJ308" s="6">
        <v>1</v>
      </c>
      <c r="AK308" s="6">
        <v>0</v>
      </c>
      <c r="AL308" s="6">
        <v>0</v>
      </c>
      <c r="AM308" s="6">
        <v>1</v>
      </c>
      <c r="AN308" s="6">
        <v>0</v>
      </c>
      <c r="AO308" s="6">
        <v>1</v>
      </c>
      <c r="AQ308" s="6">
        <v>0</v>
      </c>
      <c r="AR308" s="6">
        <v>0</v>
      </c>
      <c r="AS308" s="6">
        <v>0</v>
      </c>
      <c r="AT308" s="6">
        <v>0</v>
      </c>
      <c r="AU308" s="6">
        <f>IF(Table3[[#This Row],[ShankDiameter]]&gt;0.5,0,2)</f>
        <v>2</v>
      </c>
      <c r="AV308" s="6">
        <v>0</v>
      </c>
      <c r="AW308" s="6">
        <v>0</v>
      </c>
      <c r="AX308" s="6">
        <v>2</v>
      </c>
      <c r="AY308" s="6">
        <f>IF(Table3[[#This Row],[ShankDiameter]]=0.225,2,IF(Table3[[#This Row],[ShankDiameter]]=0.25,2,IF(Table3[[#This Row],[ShankDiameter]]=0.2875,2,0)))</f>
        <v>0</v>
      </c>
      <c r="AZ308" s="6">
        <v>0</v>
      </c>
      <c r="BA308" s="6">
        <v>0</v>
      </c>
      <c r="BB308" s="6">
        <v>0</v>
      </c>
      <c r="BC308" s="6">
        <v>0</v>
      </c>
      <c r="BD308" s="6">
        <v>0</v>
      </c>
      <c r="BE308" s="6">
        <v>0</v>
      </c>
      <c r="BF308" s="6">
        <v>0</v>
      </c>
      <c r="BG308" s="6">
        <v>0</v>
      </c>
      <c r="BH308" s="6">
        <v>0</v>
      </c>
      <c r="BI308" s="6">
        <f>IF(Table3[[#This Row],[Type]]="EM",IF((Table3[[#This Row],[Diameter]]/2)-Table3[[#This Row],[CornerRadius]]-0.012&gt;0,(Table3[[#This Row],[Diameter]]/2)-Table3[[#This Row],[CornerRadius]]-0.012,0),)</f>
        <v>0</v>
      </c>
      <c r="BK308" s="6" t="str">
        <f>IF(Table3[[#This Row],[ShoulderLength]]="","",IF(Table3[[#This Row],[ShoulderLength]]&lt;Table3[[#This Row],[LOC]],"FIX",""))</f>
        <v/>
      </c>
    </row>
    <row r="309" spans="1:63" x14ac:dyDescent="0.25">
      <c r="A309" s="7">
        <f>IF(Table3[[#This Row],[SoflexRule]]="",1,IF(Table3[[#This Row],[MinOHL]]="",1,IF(Table3[[#This Row],[Type]]="CT",1,IF(Table3[[#This Row],[I]]=1,0,1))))</f>
        <v>1</v>
      </c>
      <c r="B309" s="6" t="s">
        <v>149</v>
      </c>
      <c r="D309" s="6" t="s">
        <v>149</v>
      </c>
      <c r="E309" s="6">
        <v>308</v>
      </c>
      <c r="G309" s="9" t="s">
        <v>74</v>
      </c>
      <c r="H309" s="10" t="s">
        <v>2267</v>
      </c>
      <c r="I309" s="11" t="s">
        <v>649</v>
      </c>
      <c r="J309" s="12" t="s">
        <v>650</v>
      </c>
      <c r="K309" s="11" t="str">
        <f>CONCATENATE(Table3[[#This Row],[Type]]," "&amp;TEXT(Table3[[#This Row],[Diameter]],".0000")&amp;""," "&amp;Table3[[#This Row],[NumFlutes]]&amp;"FL")</f>
        <v>DC .1575 2FL</v>
      </c>
      <c r="M309" s="13">
        <v>0.1575</v>
      </c>
      <c r="N309" s="13">
        <v>0.23599999999999999</v>
      </c>
      <c r="O309" s="6">
        <v>0.1575</v>
      </c>
      <c r="P309" s="6">
        <v>2.97</v>
      </c>
      <c r="Q309" s="6">
        <v>3.0649999999999999</v>
      </c>
      <c r="R309" s="14">
        <f>IF(Table3[[#This Row],[ShoulderLenEnd]]="",0,90-(DEGREES(ATAN((Q309-P309)/((N309-O309)/2)))))</f>
        <v>22.448353304631809</v>
      </c>
      <c r="S309" s="15">
        <v>3.09</v>
      </c>
      <c r="T309" s="6">
        <v>2</v>
      </c>
      <c r="U309" s="6">
        <v>4.87</v>
      </c>
      <c r="V309" s="6">
        <v>2.8620000000000001</v>
      </c>
      <c r="Z309" s="6">
        <v>140</v>
      </c>
      <c r="AA309" s="13">
        <f t="shared" si="4"/>
        <v>2.8662655948463442E-2</v>
      </c>
      <c r="AE309" s="6" t="s">
        <v>44</v>
      </c>
      <c r="AF309" s="6" t="s">
        <v>620</v>
      </c>
      <c r="AG309" s="18" t="s">
        <v>2289</v>
      </c>
      <c r="AH309" s="6" t="s">
        <v>621</v>
      </c>
      <c r="AI309" s="6">
        <v>0</v>
      </c>
      <c r="AJ309" s="6">
        <v>1</v>
      </c>
      <c r="AK309" s="6">
        <v>0</v>
      </c>
      <c r="AL309" s="6">
        <v>0</v>
      </c>
      <c r="AM309" s="6">
        <v>1</v>
      </c>
      <c r="AN309" s="6">
        <v>0</v>
      </c>
      <c r="AO309" s="6">
        <v>1</v>
      </c>
      <c r="AQ309" s="6">
        <v>0</v>
      </c>
      <c r="AR309" s="6">
        <v>0</v>
      </c>
      <c r="AS309" s="6">
        <v>0</v>
      </c>
      <c r="AT309" s="6">
        <v>0</v>
      </c>
      <c r="AU309" s="6">
        <f>IF(Table3[[#This Row],[ShankDiameter]]&gt;0.5,0,2)</f>
        <v>2</v>
      </c>
      <c r="AV309" s="6">
        <v>0</v>
      </c>
      <c r="AW309" s="6">
        <v>0</v>
      </c>
      <c r="AX309" s="6">
        <v>2</v>
      </c>
      <c r="AY309" s="6">
        <f>IF(Table3[[#This Row],[ShankDiameter]]=0.225,2,IF(Table3[[#This Row],[ShankDiameter]]=0.25,2,IF(Table3[[#This Row],[ShankDiameter]]=0.2875,2,0)))</f>
        <v>0</v>
      </c>
      <c r="AZ309" s="6">
        <v>0</v>
      </c>
      <c r="BA309" s="6">
        <v>0</v>
      </c>
      <c r="BB309" s="6">
        <v>0</v>
      </c>
      <c r="BC309" s="6">
        <v>0</v>
      </c>
      <c r="BD309" s="6">
        <v>0</v>
      </c>
      <c r="BE309" s="6">
        <v>0</v>
      </c>
      <c r="BF309" s="6">
        <v>0</v>
      </c>
      <c r="BG309" s="6">
        <v>0</v>
      </c>
      <c r="BH309" s="6">
        <v>0</v>
      </c>
      <c r="BI309" s="6">
        <f>IF(Table3[[#This Row],[Type]]="EM",IF((Table3[[#This Row],[Diameter]]/2)-Table3[[#This Row],[CornerRadius]]-0.012&gt;0,(Table3[[#This Row],[Diameter]]/2)-Table3[[#This Row],[CornerRadius]]-0.012,0),)</f>
        <v>0</v>
      </c>
      <c r="BK309" s="6" t="str">
        <f>IF(Table3[[#This Row],[ShoulderLength]]="","",IF(Table3[[#This Row],[ShoulderLength]]&lt;Table3[[#This Row],[LOC]],"FIX",""))</f>
        <v/>
      </c>
    </row>
    <row r="310" spans="1:63" x14ac:dyDescent="0.25">
      <c r="A310" s="7">
        <f>IF(Table3[[#This Row],[SoflexRule]]="",1,IF(Table3[[#This Row],[MinOHL]]="",1,IF(Table3[[#This Row],[Type]]="CT",1,IF(Table3[[#This Row],[I]]=1,0,1))))</f>
        <v>1</v>
      </c>
      <c r="B310" s="6" t="s">
        <v>149</v>
      </c>
      <c r="D310" s="6" t="s">
        <v>149</v>
      </c>
      <c r="E310" s="6">
        <v>309</v>
      </c>
      <c r="G310" s="9" t="s">
        <v>74</v>
      </c>
      <c r="H310" s="10" t="s">
        <v>2267</v>
      </c>
      <c r="I310" s="11" t="s">
        <v>651</v>
      </c>
      <c r="J310" s="12" t="s">
        <v>652</v>
      </c>
      <c r="K310" s="11" t="str">
        <f>CONCATENATE(Table3[[#This Row],[Type]]," "&amp;TEXT(Table3[[#This Row],[Diameter]],".0000")&amp;""," "&amp;Table3[[#This Row],[NumFlutes]]&amp;"FL")</f>
        <v>DC .1610 2FL</v>
      </c>
      <c r="M310" s="13">
        <v>0.161</v>
      </c>
      <c r="N310" s="13">
        <v>0.23599999999999999</v>
      </c>
      <c r="O310" s="6">
        <v>0.161</v>
      </c>
      <c r="P310" s="6">
        <v>1.63</v>
      </c>
      <c r="Q310" s="6">
        <v>1.7050000000000001</v>
      </c>
      <c r="R310" s="14">
        <f>IF(Table3[[#This Row],[ShoulderLenEnd]]="",0,90-(DEGREES(ATAN((Q310-P310)/((N310-O310)/2)))))</f>
        <v>26.565051177077926</v>
      </c>
      <c r="S310" s="15">
        <v>1.73</v>
      </c>
      <c r="T310" s="6">
        <v>2</v>
      </c>
      <c r="U310" s="6">
        <v>3.9649999999999999</v>
      </c>
      <c r="V310" s="6">
        <v>1.6060000000000001</v>
      </c>
      <c r="Z310" s="6">
        <v>140</v>
      </c>
      <c r="AA310" s="13">
        <f t="shared" si="4"/>
        <v>2.9299603858429297E-2</v>
      </c>
      <c r="AE310" s="6" t="s">
        <v>44</v>
      </c>
      <c r="AF310" s="6" t="s">
        <v>620</v>
      </c>
      <c r="AG310" s="18" t="s">
        <v>2289</v>
      </c>
      <c r="AH310" s="6" t="s">
        <v>636</v>
      </c>
      <c r="AI310" s="6">
        <v>0</v>
      </c>
      <c r="AJ310" s="6">
        <v>1</v>
      </c>
      <c r="AK310" s="6">
        <v>0</v>
      </c>
      <c r="AL310" s="6">
        <v>0</v>
      </c>
      <c r="AM310" s="6">
        <v>0</v>
      </c>
      <c r="AN310" s="6">
        <v>0</v>
      </c>
      <c r="AO310" s="6">
        <v>1</v>
      </c>
      <c r="AQ310" s="6">
        <v>0</v>
      </c>
      <c r="AR310" s="6">
        <v>0</v>
      </c>
      <c r="AS310" s="6">
        <v>0</v>
      </c>
      <c r="AT310" s="6">
        <v>0</v>
      </c>
      <c r="AU310" s="6">
        <f>IF(Table3[[#This Row],[ShankDiameter]]&gt;0.5,0,2)</f>
        <v>2</v>
      </c>
      <c r="AV310" s="6">
        <v>0</v>
      </c>
      <c r="AW310" s="6">
        <v>0</v>
      </c>
      <c r="AX310" s="6">
        <v>2</v>
      </c>
      <c r="AY310" s="6">
        <f>IF(Table3[[#This Row],[ShankDiameter]]=0.225,2,IF(Table3[[#This Row],[ShankDiameter]]=0.25,2,IF(Table3[[#This Row],[ShankDiameter]]=0.2875,2,0)))</f>
        <v>0</v>
      </c>
      <c r="AZ310" s="6">
        <v>0</v>
      </c>
      <c r="BA310" s="6">
        <v>0</v>
      </c>
      <c r="BB310" s="6">
        <v>0</v>
      </c>
      <c r="BC310" s="6">
        <v>0</v>
      </c>
      <c r="BD310" s="6">
        <v>0</v>
      </c>
      <c r="BE310" s="6">
        <v>0</v>
      </c>
      <c r="BF310" s="6">
        <v>0</v>
      </c>
      <c r="BG310" s="6">
        <v>0</v>
      </c>
      <c r="BH310" s="6">
        <v>0</v>
      </c>
      <c r="BI310" s="6">
        <f>IF(Table3[[#This Row],[Type]]="EM",IF((Table3[[#This Row],[Diameter]]/2)-Table3[[#This Row],[CornerRadius]]-0.012&gt;0,(Table3[[#This Row],[Diameter]]/2)-Table3[[#This Row],[CornerRadius]]-0.012,0),)</f>
        <v>0</v>
      </c>
      <c r="BK310" s="6" t="str">
        <f>IF(Table3[[#This Row],[ShoulderLength]]="","",IF(Table3[[#This Row],[ShoulderLength]]&lt;Table3[[#This Row],[LOC]],"FIX",""))</f>
        <v/>
      </c>
    </row>
    <row r="311" spans="1:63" x14ac:dyDescent="0.25">
      <c r="A311" s="7">
        <f>IF(Table3[[#This Row],[SoflexRule]]="",1,IF(Table3[[#This Row],[MinOHL]]="",1,IF(Table3[[#This Row],[Type]]="CT",1,IF(Table3[[#This Row],[I]]=1,0,1))))</f>
        <v>1</v>
      </c>
      <c r="B311" s="6" t="s">
        <v>149</v>
      </c>
      <c r="D311" s="6" t="s">
        <v>149</v>
      </c>
      <c r="E311" s="6">
        <v>310</v>
      </c>
      <c r="G311" s="9" t="s">
        <v>74</v>
      </c>
      <c r="H311" s="10" t="s">
        <v>2267</v>
      </c>
      <c r="I311" s="11" t="s">
        <v>653</v>
      </c>
      <c r="J311" s="12" t="s">
        <v>654</v>
      </c>
      <c r="K311" s="11" t="str">
        <f>CONCATENATE(Table3[[#This Row],[Type]]," "&amp;TEXT(Table3[[#This Row],[Diameter]],".0000")&amp;""," "&amp;Table3[[#This Row],[NumFlutes]]&amp;"FL")</f>
        <v>DC .1614 2FL</v>
      </c>
      <c r="M311" s="13">
        <v>0.16139999999999999</v>
      </c>
      <c r="N311" s="13">
        <v>0.23599999999999999</v>
      </c>
      <c r="O311" s="6">
        <v>0.16139999999999999</v>
      </c>
      <c r="P311" s="6">
        <v>1.04</v>
      </c>
      <c r="Q311" s="6">
        <v>1.115</v>
      </c>
      <c r="R311" s="14">
        <f>IF(Table3[[#This Row],[ShoulderLenEnd]]="",0,90-(DEGREES(ATAN((Q311-P311)/((N311-O311)/2)))))</f>
        <v>26.442689847856919</v>
      </c>
      <c r="S311" s="15">
        <v>1.1399999999999999</v>
      </c>
      <c r="T311" s="6">
        <v>2</v>
      </c>
      <c r="U311" s="6">
        <v>3.4129999999999998</v>
      </c>
      <c r="V311" s="6">
        <v>1.016</v>
      </c>
      <c r="Z311" s="6">
        <v>140</v>
      </c>
      <c r="AA311" s="13">
        <f t="shared" si="4"/>
        <v>2.9372397905282534E-2</v>
      </c>
      <c r="AE311" s="6" t="s">
        <v>44</v>
      </c>
      <c r="AF311" s="6" t="s">
        <v>620</v>
      </c>
      <c r="AG311" s="18" t="s">
        <v>2289</v>
      </c>
      <c r="AH311" s="6" t="s">
        <v>636</v>
      </c>
      <c r="AI311" s="6">
        <v>0</v>
      </c>
      <c r="AJ311" s="6">
        <v>1</v>
      </c>
      <c r="AK311" s="6">
        <v>0</v>
      </c>
      <c r="AL311" s="6">
        <v>0</v>
      </c>
      <c r="AM311" s="6">
        <v>0</v>
      </c>
      <c r="AN311" s="6">
        <v>0</v>
      </c>
      <c r="AO311" s="6">
        <v>1</v>
      </c>
      <c r="AQ311" s="6">
        <v>0</v>
      </c>
      <c r="AR311" s="6">
        <v>0</v>
      </c>
      <c r="AS311" s="6">
        <v>0</v>
      </c>
      <c r="AT311" s="6">
        <v>0</v>
      </c>
      <c r="AU311" s="6">
        <f>IF(Table3[[#This Row],[ShankDiameter]]&gt;0.5,0,2)</f>
        <v>2</v>
      </c>
      <c r="AV311" s="6">
        <v>0</v>
      </c>
      <c r="AW311" s="6">
        <v>0</v>
      </c>
      <c r="AX311" s="6">
        <v>2</v>
      </c>
      <c r="AY311" s="6">
        <f>IF(Table3[[#This Row],[ShankDiameter]]=0.225,2,IF(Table3[[#This Row],[ShankDiameter]]=0.25,2,IF(Table3[[#This Row],[ShankDiameter]]=0.2875,2,0)))</f>
        <v>0</v>
      </c>
      <c r="AZ311" s="6">
        <v>0</v>
      </c>
      <c r="BA311" s="6">
        <v>0</v>
      </c>
      <c r="BB311" s="6">
        <v>0</v>
      </c>
      <c r="BC311" s="6">
        <v>0</v>
      </c>
      <c r="BD311" s="6">
        <v>0</v>
      </c>
      <c r="BE311" s="6">
        <v>0</v>
      </c>
      <c r="BF311" s="6">
        <v>0</v>
      </c>
      <c r="BG311" s="6">
        <v>0</v>
      </c>
      <c r="BH311" s="6">
        <v>0</v>
      </c>
      <c r="BI311" s="6">
        <f>IF(Table3[[#This Row],[Type]]="EM",IF((Table3[[#This Row],[Diameter]]/2)-Table3[[#This Row],[CornerRadius]]-0.012&gt;0,(Table3[[#This Row],[Diameter]]/2)-Table3[[#This Row],[CornerRadius]]-0.012,0),)</f>
        <v>0</v>
      </c>
      <c r="BK311" s="6" t="str">
        <f>IF(Table3[[#This Row],[ShoulderLength]]="","",IF(Table3[[#This Row],[ShoulderLength]]&lt;Table3[[#This Row],[LOC]],"FIX",""))</f>
        <v/>
      </c>
    </row>
    <row r="312" spans="1:63" x14ac:dyDescent="0.25">
      <c r="A312" s="7">
        <f>IF(Table3[[#This Row],[SoflexRule]]="",1,IF(Table3[[#This Row],[MinOHL]]="",1,IF(Table3[[#This Row],[Type]]="CT",1,IF(Table3[[#This Row],[I]]=1,0,1))))</f>
        <v>1</v>
      </c>
      <c r="B312" s="6" t="s">
        <v>149</v>
      </c>
      <c r="D312" s="6" t="s">
        <v>149</v>
      </c>
      <c r="E312" s="6">
        <v>311</v>
      </c>
      <c r="H312" s="10" t="s">
        <v>2267</v>
      </c>
      <c r="I312" s="11" t="s">
        <v>655</v>
      </c>
      <c r="J312" s="12" t="s">
        <v>656</v>
      </c>
      <c r="K312" s="11" t="str">
        <f>CONCATENATE(Table3[[#This Row],[Type]]," "&amp;TEXT(Table3[[#This Row],[Diameter]],".0000")&amp;""," "&amp;Table3[[#This Row],[NumFlutes]]&amp;"FL")</f>
        <v>DC .2031 2FL</v>
      </c>
      <c r="M312" s="13">
        <v>0.2031</v>
      </c>
      <c r="N312" s="13">
        <v>0.23599999999999999</v>
      </c>
      <c r="R312" s="14">
        <f>IF(Table3[[#This Row],[ShoulderLenEnd]]="",0,90-(DEGREES(ATAN((Q312-P312)/((N312-O312)/2)))))</f>
        <v>0</v>
      </c>
      <c r="T312" s="6">
        <v>2</v>
      </c>
      <c r="U312" s="6">
        <v>6.0979999999999999</v>
      </c>
      <c r="V312" s="6">
        <v>3.9329999999999998</v>
      </c>
      <c r="Z312" s="6">
        <v>140</v>
      </c>
      <c r="AA312" s="13">
        <f t="shared" si="4"/>
        <v>3.6961177289732861E-2</v>
      </c>
      <c r="AE312" s="6" t="s">
        <v>44</v>
      </c>
      <c r="AF312" s="6" t="s">
        <v>620</v>
      </c>
      <c r="AG312" s="18" t="s">
        <v>2289</v>
      </c>
      <c r="AH312" s="6" t="s">
        <v>621</v>
      </c>
      <c r="AI312" s="6">
        <v>0</v>
      </c>
      <c r="AJ312" s="6">
        <v>1</v>
      </c>
      <c r="AK312" s="6">
        <v>0</v>
      </c>
      <c r="AL312" s="6">
        <v>0</v>
      </c>
      <c r="AM312" s="6">
        <v>0</v>
      </c>
      <c r="AN312" s="6">
        <v>0</v>
      </c>
      <c r="AO312" s="6">
        <v>1</v>
      </c>
      <c r="AQ312" s="6">
        <v>0</v>
      </c>
      <c r="AR312" s="6">
        <v>0</v>
      </c>
      <c r="AS312" s="6">
        <v>0</v>
      </c>
      <c r="AT312" s="6">
        <v>0</v>
      </c>
      <c r="AU312" s="6">
        <f>IF(Table3[[#This Row],[ShankDiameter]]&gt;0.5,0,2)</f>
        <v>2</v>
      </c>
      <c r="AV312" s="6">
        <v>0</v>
      </c>
      <c r="AW312" s="6">
        <v>0</v>
      </c>
      <c r="AX312" s="6">
        <v>2</v>
      </c>
      <c r="AY312" s="6">
        <f>IF(Table3[[#This Row],[ShankDiameter]]=0.225,2,IF(Table3[[#This Row],[ShankDiameter]]=0.25,2,IF(Table3[[#This Row],[ShankDiameter]]=0.2875,2,0)))</f>
        <v>0</v>
      </c>
      <c r="AZ312" s="6">
        <v>0</v>
      </c>
      <c r="BA312" s="6">
        <v>0</v>
      </c>
      <c r="BB312" s="6">
        <v>0</v>
      </c>
      <c r="BC312" s="6">
        <v>0</v>
      </c>
      <c r="BD312" s="6">
        <v>0</v>
      </c>
      <c r="BE312" s="6">
        <v>0</v>
      </c>
      <c r="BF312" s="6">
        <v>0</v>
      </c>
      <c r="BG312" s="6">
        <v>0</v>
      </c>
      <c r="BH312" s="6">
        <v>0</v>
      </c>
      <c r="BI312" s="6">
        <f>IF(Table3[[#This Row],[Type]]="EM",IF((Table3[[#This Row],[Diameter]]/2)-Table3[[#This Row],[CornerRadius]]-0.012&gt;0,(Table3[[#This Row],[Diameter]]/2)-Table3[[#This Row],[CornerRadius]]-0.012,0),)</f>
        <v>0</v>
      </c>
      <c r="BK312" s="6" t="str">
        <f>IF(Table3[[#This Row],[ShoulderLength]]="","",IF(Table3[[#This Row],[ShoulderLength]]&lt;Table3[[#This Row],[LOC]],"FIX",""))</f>
        <v/>
      </c>
    </row>
    <row r="313" spans="1:63" x14ac:dyDescent="0.25">
      <c r="A313" s="7">
        <f>IF(Table3[[#This Row],[SoflexRule]]="",1,IF(Table3[[#This Row],[MinOHL]]="",1,IF(Table3[[#This Row],[Type]]="CT",1,IF(Table3[[#This Row],[I]]=1,0,1))))</f>
        <v>1</v>
      </c>
      <c r="B313" s="6" t="s">
        <v>149</v>
      </c>
      <c r="D313" s="6" t="s">
        <v>149</v>
      </c>
      <c r="E313" s="6">
        <v>312</v>
      </c>
      <c r="G313" s="9" t="s">
        <v>74</v>
      </c>
      <c r="H313" s="10" t="s">
        <v>2267</v>
      </c>
      <c r="I313" s="11" t="s">
        <v>657</v>
      </c>
      <c r="J313" s="12" t="s">
        <v>658</v>
      </c>
      <c r="K313" s="11" t="str">
        <f>CONCATENATE(Table3[[#This Row],[Type]]," "&amp;TEXT(Table3[[#This Row],[Diameter]],".0000")&amp;""," "&amp;Table3[[#This Row],[NumFlutes]]&amp;"FL")</f>
        <v>DC .2047 2FL</v>
      </c>
      <c r="M313" s="13">
        <v>0.20469999999999999</v>
      </c>
      <c r="N313" s="13">
        <v>0.23599999999999999</v>
      </c>
      <c r="O313" s="6">
        <v>0.20469999999999999</v>
      </c>
      <c r="P313" s="6">
        <v>1.24</v>
      </c>
      <c r="Q313" s="6">
        <v>1.24</v>
      </c>
      <c r="R313" s="14">
        <f>IF(Table3[[#This Row],[ShoulderLenEnd]]="",0,90-(DEGREES(ATAN((Q313-P313)/((N313-O313)/2)))))</f>
        <v>90</v>
      </c>
      <c r="S313" s="15">
        <v>1.2649999999999999</v>
      </c>
      <c r="T313" s="6">
        <v>2</v>
      </c>
      <c r="U313" s="6">
        <v>3.2639999999999998</v>
      </c>
      <c r="V313" s="6">
        <v>1.1220000000000001</v>
      </c>
      <c r="Z313" s="6">
        <v>140</v>
      </c>
      <c r="AA313" s="13">
        <f t="shared" si="4"/>
        <v>3.7252353477145818E-2</v>
      </c>
      <c r="AE313" s="6" t="s">
        <v>44</v>
      </c>
      <c r="AF313" s="6" t="s">
        <v>620</v>
      </c>
      <c r="AG313" s="18" t="s">
        <v>2289</v>
      </c>
      <c r="AH313" s="6" t="s">
        <v>636</v>
      </c>
      <c r="AI313" s="6">
        <v>0</v>
      </c>
      <c r="AJ313" s="6">
        <v>1</v>
      </c>
      <c r="AK313" s="6">
        <v>0</v>
      </c>
      <c r="AL313" s="6">
        <v>0</v>
      </c>
      <c r="AM313" s="6">
        <v>1</v>
      </c>
      <c r="AN313" s="6">
        <v>0</v>
      </c>
      <c r="AO313" s="6">
        <v>1</v>
      </c>
      <c r="AQ313" s="6">
        <v>0</v>
      </c>
      <c r="AR313" s="6">
        <v>0</v>
      </c>
      <c r="AS313" s="6">
        <v>0</v>
      </c>
      <c r="AT313" s="6">
        <v>0</v>
      </c>
      <c r="AU313" s="6">
        <f>IF(Table3[[#This Row],[ShankDiameter]]&gt;0.5,0,2)</f>
        <v>2</v>
      </c>
      <c r="AV313" s="6">
        <v>0</v>
      </c>
      <c r="AW313" s="6">
        <v>2</v>
      </c>
      <c r="AX313" s="6">
        <v>2</v>
      </c>
      <c r="AY313" s="6">
        <f>IF(Table3[[#This Row],[ShankDiameter]]=0.225,2,IF(Table3[[#This Row],[ShankDiameter]]=0.25,2,IF(Table3[[#This Row],[ShankDiameter]]=0.2875,2,0)))</f>
        <v>0</v>
      </c>
      <c r="AZ313" s="6">
        <v>0</v>
      </c>
      <c r="BA313" s="6">
        <v>0</v>
      </c>
      <c r="BB313" s="6">
        <v>0</v>
      </c>
      <c r="BC313" s="6">
        <v>0</v>
      </c>
      <c r="BD313" s="6">
        <v>0</v>
      </c>
      <c r="BE313" s="6">
        <v>0</v>
      </c>
      <c r="BF313" s="6">
        <v>0</v>
      </c>
      <c r="BG313" s="6">
        <v>0</v>
      </c>
      <c r="BH313" s="6">
        <v>0</v>
      </c>
      <c r="BI313" s="6">
        <f>IF(Table3[[#This Row],[Type]]="EM",IF((Table3[[#This Row],[Diameter]]/2)-Table3[[#This Row],[CornerRadius]]-0.012&gt;0,(Table3[[#This Row],[Diameter]]/2)-Table3[[#This Row],[CornerRadius]]-0.012,0),)</f>
        <v>0</v>
      </c>
      <c r="BK313" s="6" t="str">
        <f>IF(Table3[[#This Row],[ShoulderLength]]="","",IF(Table3[[#This Row],[ShoulderLength]]&lt;Table3[[#This Row],[LOC]],"FIX",""))</f>
        <v/>
      </c>
    </row>
    <row r="314" spans="1:63" x14ac:dyDescent="0.25">
      <c r="A314" s="7">
        <f>IF(Table3[[#This Row],[SoflexRule]]="",1,IF(Table3[[#This Row],[MinOHL]]="",1,IF(Table3[[#This Row],[Type]]="CT",1,IF(Table3[[#This Row],[I]]=1,0,1))))</f>
        <v>1</v>
      </c>
      <c r="B314" s="6" t="s">
        <v>149</v>
      </c>
      <c r="D314" s="6" t="s">
        <v>149</v>
      </c>
      <c r="E314" s="6">
        <v>313</v>
      </c>
      <c r="G314" s="9" t="s">
        <v>74</v>
      </c>
      <c r="H314" s="10" t="s">
        <v>2267</v>
      </c>
      <c r="I314" s="11" t="s">
        <v>659</v>
      </c>
      <c r="J314" s="12" t="s">
        <v>660</v>
      </c>
      <c r="K314" s="11" t="str">
        <f>CONCATENATE(Table3[[#This Row],[Type]]," "&amp;TEXT(Table3[[#This Row],[Diameter]],".0000")&amp;""," "&amp;Table3[[#This Row],[NumFlutes]]&amp;"FL")</f>
        <v>DC .2047 2FL</v>
      </c>
      <c r="M314" s="13">
        <v>0.20469999999999999</v>
      </c>
      <c r="N314" s="13">
        <v>0.23599999999999999</v>
      </c>
      <c r="O314" s="6">
        <v>0.20469999999999999</v>
      </c>
      <c r="P314" s="6">
        <v>4.07</v>
      </c>
      <c r="Q314" s="6">
        <v>4.07</v>
      </c>
      <c r="R314" s="14">
        <f>IF(Table3[[#This Row],[ShoulderLenEnd]]="",0,90-(DEGREES(ATAN((Q314-P314)/((N314-O314)/2)))))</f>
        <v>90</v>
      </c>
      <c r="S314" s="15">
        <v>4.0999999999999996</v>
      </c>
      <c r="T314" s="6">
        <v>2</v>
      </c>
      <c r="U314" s="6">
        <v>6.0979999999999999</v>
      </c>
      <c r="V314" s="6">
        <v>3.9329999999999998</v>
      </c>
      <c r="Z314" s="6">
        <v>140</v>
      </c>
      <c r="AA314" s="13">
        <f t="shared" si="4"/>
        <v>3.7252353477145818E-2</v>
      </c>
      <c r="AE314" s="6" t="s">
        <v>44</v>
      </c>
      <c r="AF314" s="6" t="s">
        <v>620</v>
      </c>
      <c r="AG314" s="18" t="s">
        <v>2289</v>
      </c>
      <c r="AH314" s="6" t="s">
        <v>621</v>
      </c>
      <c r="AI314" s="6">
        <v>0</v>
      </c>
      <c r="AJ314" s="6">
        <v>1</v>
      </c>
      <c r="AK314" s="6">
        <v>0</v>
      </c>
      <c r="AL314" s="6">
        <v>0</v>
      </c>
      <c r="AM314" s="6">
        <v>1</v>
      </c>
      <c r="AN314" s="6">
        <v>0</v>
      </c>
      <c r="AO314" s="6">
        <v>1</v>
      </c>
      <c r="AQ314" s="6">
        <v>0</v>
      </c>
      <c r="AR314" s="6">
        <v>0</v>
      </c>
      <c r="AS314" s="6">
        <v>0</v>
      </c>
      <c r="AT314" s="6">
        <v>0</v>
      </c>
      <c r="AU314" s="6">
        <f>IF(Table3[[#This Row],[ShankDiameter]]&gt;0.5,0,2)</f>
        <v>2</v>
      </c>
      <c r="AV314" s="6">
        <v>0</v>
      </c>
      <c r="AW314" s="6">
        <v>2</v>
      </c>
      <c r="AX314" s="6">
        <v>2</v>
      </c>
      <c r="AY314" s="6">
        <f>IF(Table3[[#This Row],[ShankDiameter]]=0.225,2,IF(Table3[[#This Row],[ShankDiameter]]=0.25,2,IF(Table3[[#This Row],[ShankDiameter]]=0.2875,2,0)))</f>
        <v>0</v>
      </c>
      <c r="AZ314" s="6">
        <v>0</v>
      </c>
      <c r="BA314" s="6">
        <v>0</v>
      </c>
      <c r="BB314" s="6">
        <v>0</v>
      </c>
      <c r="BC314" s="6">
        <v>0</v>
      </c>
      <c r="BD314" s="6">
        <v>0</v>
      </c>
      <c r="BE314" s="6">
        <v>0</v>
      </c>
      <c r="BF314" s="6">
        <v>0</v>
      </c>
      <c r="BG314" s="6">
        <v>0</v>
      </c>
      <c r="BH314" s="6">
        <v>0</v>
      </c>
      <c r="BI314" s="6">
        <f>IF(Table3[[#This Row],[Type]]="EM",IF((Table3[[#This Row],[Diameter]]/2)-Table3[[#This Row],[CornerRadius]]-0.012&gt;0,(Table3[[#This Row],[Diameter]]/2)-Table3[[#This Row],[CornerRadius]]-0.012,0),)</f>
        <v>0</v>
      </c>
      <c r="BK314" s="6" t="str">
        <f>IF(Table3[[#This Row],[ShoulderLength]]="","",IF(Table3[[#This Row],[ShoulderLength]]&lt;Table3[[#This Row],[LOC]],"FIX",""))</f>
        <v/>
      </c>
    </row>
    <row r="315" spans="1:63" x14ac:dyDescent="0.25">
      <c r="A315" s="7">
        <f>IF(Table3[[#This Row],[SoflexRule]]="",1,IF(Table3[[#This Row],[MinOHL]]="",1,IF(Table3[[#This Row],[Type]]="CT",1,IF(Table3[[#This Row],[I]]=1,0,1))))</f>
        <v>1</v>
      </c>
      <c r="B315" s="6" t="s">
        <v>149</v>
      </c>
      <c r="D315" s="6" t="s">
        <v>149</v>
      </c>
      <c r="E315" s="6">
        <v>314</v>
      </c>
      <c r="G315" s="9" t="s">
        <v>74</v>
      </c>
      <c r="H315" s="10" t="s">
        <v>2267</v>
      </c>
      <c r="I315" s="11" t="s">
        <v>661</v>
      </c>
      <c r="J315" s="12" t="s">
        <v>662</v>
      </c>
      <c r="K315" s="11" t="str">
        <f>CONCATENATE(Table3[[#This Row],[Type]]," "&amp;TEXT(Table3[[#This Row],[Diameter]],".0000")&amp;""," "&amp;Table3[[#This Row],[NumFlutes]]&amp;"FL")</f>
        <v>DC .2283 2FL</v>
      </c>
      <c r="M315" s="13">
        <v>0.2283</v>
      </c>
      <c r="N315" s="13">
        <v>0.23599999999999999</v>
      </c>
      <c r="O315" s="6">
        <v>0.22800000000000001</v>
      </c>
      <c r="P315" s="6">
        <v>3.2149999999999999</v>
      </c>
      <c r="Q315" s="6">
        <v>3.2149999999999999</v>
      </c>
      <c r="R315" s="14">
        <f>IF(Table3[[#This Row],[ShoulderLenEnd]]="",0,90-(DEGREES(ATAN((Q315-P315)/((N315-O315)/2)))))</f>
        <v>90</v>
      </c>
      <c r="S315" s="15">
        <v>3.24</v>
      </c>
      <c r="T315" s="6">
        <v>2</v>
      </c>
      <c r="U315" s="6">
        <v>5.28</v>
      </c>
      <c r="V315" s="6">
        <v>3.1139999999999999</v>
      </c>
      <c r="Z315" s="6">
        <v>140</v>
      </c>
      <c r="AA315" s="13">
        <f t="shared" si="4"/>
        <v>4.1547202241487009E-2</v>
      </c>
      <c r="AE315" s="6" t="s">
        <v>44</v>
      </c>
      <c r="AF315" s="6" t="s">
        <v>620</v>
      </c>
      <c r="AG315" s="18" t="s">
        <v>2289</v>
      </c>
      <c r="AH315" s="6" t="s">
        <v>621</v>
      </c>
      <c r="AI315" s="6">
        <v>0</v>
      </c>
      <c r="AJ315" s="6">
        <v>1</v>
      </c>
      <c r="AK315" s="6">
        <v>0</v>
      </c>
      <c r="AL315" s="6">
        <v>0</v>
      </c>
      <c r="AM315" s="6">
        <v>0</v>
      </c>
      <c r="AN315" s="6">
        <v>0</v>
      </c>
      <c r="AO315" s="6">
        <v>1</v>
      </c>
      <c r="AQ315" s="6">
        <v>0</v>
      </c>
      <c r="AR315" s="6">
        <v>0</v>
      </c>
      <c r="AS315" s="6">
        <v>0</v>
      </c>
      <c r="AT315" s="6">
        <v>0</v>
      </c>
      <c r="AU315" s="6">
        <f>IF(Table3[[#This Row],[ShankDiameter]]&gt;0.5,0,2)</f>
        <v>2</v>
      </c>
      <c r="AV315" s="6">
        <v>0</v>
      </c>
      <c r="AW315" s="6">
        <v>0</v>
      </c>
      <c r="AX315" s="6">
        <v>2</v>
      </c>
      <c r="AY315" s="6">
        <f>IF(Table3[[#This Row],[ShankDiameter]]=0.225,2,IF(Table3[[#This Row],[ShankDiameter]]=0.25,2,IF(Table3[[#This Row],[ShankDiameter]]=0.2875,2,0)))</f>
        <v>0</v>
      </c>
      <c r="AZ315" s="6">
        <v>0</v>
      </c>
      <c r="BA315" s="6">
        <v>0</v>
      </c>
      <c r="BB315" s="6">
        <v>0</v>
      </c>
      <c r="BC315" s="6">
        <v>0</v>
      </c>
      <c r="BD315" s="6">
        <v>0</v>
      </c>
      <c r="BE315" s="6">
        <v>0</v>
      </c>
      <c r="BF315" s="6">
        <v>0</v>
      </c>
      <c r="BG315" s="6">
        <v>0</v>
      </c>
      <c r="BH315" s="6">
        <v>0</v>
      </c>
      <c r="BI315" s="6">
        <f>IF(Table3[[#This Row],[Type]]="EM",IF((Table3[[#This Row],[Diameter]]/2)-Table3[[#This Row],[CornerRadius]]-0.012&gt;0,(Table3[[#This Row],[Diameter]]/2)-Table3[[#This Row],[CornerRadius]]-0.012,0),)</f>
        <v>0</v>
      </c>
      <c r="BK315" s="6" t="str">
        <f>IF(Table3[[#This Row],[ShoulderLength]]="","",IF(Table3[[#This Row],[ShoulderLength]]&lt;Table3[[#This Row],[LOC]],"FIX",""))</f>
        <v/>
      </c>
    </row>
    <row r="316" spans="1:63" x14ac:dyDescent="0.25">
      <c r="A316" s="7">
        <f>IF(Table3[[#This Row],[SoflexRule]]="",1,IF(Table3[[#This Row],[MinOHL]]="",1,IF(Table3[[#This Row],[Type]]="CT",1,IF(Table3[[#This Row],[I]]=1,0,1))))</f>
        <v>1</v>
      </c>
      <c r="B316" s="6" t="s">
        <v>149</v>
      </c>
      <c r="D316" s="6" t="s">
        <v>149</v>
      </c>
      <c r="E316" s="6">
        <v>315</v>
      </c>
      <c r="G316" s="9" t="s">
        <v>74</v>
      </c>
      <c r="H316" s="10" t="s">
        <v>2267</v>
      </c>
      <c r="I316" s="11" t="s">
        <v>663</v>
      </c>
      <c r="J316" s="12" t="s">
        <v>664</v>
      </c>
      <c r="K316" s="11" t="str">
        <f>CONCATENATE(Table3[[#This Row],[Type]]," "&amp;TEXT(Table3[[#This Row],[Diameter]],".0000")&amp;""," "&amp;Table3[[#This Row],[NumFlutes]]&amp;"FL")</f>
        <v>DC .2283 2FL</v>
      </c>
      <c r="M316" s="13">
        <v>0.2283</v>
      </c>
      <c r="N316" s="13">
        <v>0.23599999999999999</v>
      </c>
      <c r="O316" s="6">
        <v>0.22800000000000001</v>
      </c>
      <c r="P316" s="6">
        <v>4.4249999999999998</v>
      </c>
      <c r="Q316" s="6">
        <v>4.4249999999999998</v>
      </c>
      <c r="R316" s="14">
        <f>IF(Table3[[#This Row],[ShoulderLenEnd]]="",0,90-(DEGREES(ATAN((Q316-P316)/((N316-O316)/2)))))</f>
        <v>90</v>
      </c>
      <c r="S316" s="15">
        <v>4.45</v>
      </c>
      <c r="T316" s="6">
        <v>2</v>
      </c>
      <c r="U316" s="6">
        <v>6.4610000000000003</v>
      </c>
      <c r="V316" s="6">
        <v>4.2949999999999999</v>
      </c>
      <c r="Z316" s="6">
        <v>140</v>
      </c>
      <c r="AA316" s="13">
        <f t="shared" si="4"/>
        <v>4.1547202241487009E-2</v>
      </c>
      <c r="AE316" s="6" t="s">
        <v>44</v>
      </c>
      <c r="AF316" s="6" t="s">
        <v>620</v>
      </c>
      <c r="AG316" s="18" t="s">
        <v>2289</v>
      </c>
      <c r="AH316" s="6" t="s">
        <v>621</v>
      </c>
      <c r="AI316" s="6">
        <v>0</v>
      </c>
      <c r="AJ316" s="6">
        <v>1</v>
      </c>
      <c r="AK316" s="6">
        <v>0</v>
      </c>
      <c r="AL316" s="6">
        <v>0</v>
      </c>
      <c r="AM316" s="6">
        <v>0</v>
      </c>
      <c r="AN316" s="6">
        <v>0</v>
      </c>
      <c r="AO316" s="6">
        <v>1</v>
      </c>
      <c r="AQ316" s="6">
        <v>0</v>
      </c>
      <c r="AR316" s="6">
        <v>0</v>
      </c>
      <c r="AS316" s="6">
        <v>0</v>
      </c>
      <c r="AT316" s="6">
        <v>0</v>
      </c>
      <c r="AU316" s="6">
        <f>IF(Table3[[#This Row],[ShankDiameter]]&gt;0.5,0,2)</f>
        <v>2</v>
      </c>
      <c r="AV316" s="6">
        <v>0</v>
      </c>
      <c r="AW316" s="6">
        <v>0</v>
      </c>
      <c r="AX316" s="6">
        <v>2</v>
      </c>
      <c r="AY316" s="6">
        <f>IF(Table3[[#This Row],[ShankDiameter]]=0.225,2,IF(Table3[[#This Row],[ShankDiameter]]=0.25,2,IF(Table3[[#This Row],[ShankDiameter]]=0.2875,2,0)))</f>
        <v>0</v>
      </c>
      <c r="AZ316" s="6">
        <v>0</v>
      </c>
      <c r="BA316" s="6">
        <v>0</v>
      </c>
      <c r="BB316" s="6">
        <v>0</v>
      </c>
      <c r="BC316" s="6">
        <v>0</v>
      </c>
      <c r="BD316" s="6">
        <v>0</v>
      </c>
      <c r="BE316" s="6">
        <v>0</v>
      </c>
      <c r="BF316" s="6">
        <v>0</v>
      </c>
      <c r="BG316" s="6">
        <v>0</v>
      </c>
      <c r="BH316" s="6">
        <v>0</v>
      </c>
      <c r="BI316" s="6">
        <f>IF(Table3[[#This Row],[Type]]="EM",IF((Table3[[#This Row],[Diameter]]/2)-Table3[[#This Row],[CornerRadius]]-0.012&gt;0,(Table3[[#This Row],[Diameter]]/2)-Table3[[#This Row],[CornerRadius]]-0.012,0),)</f>
        <v>0</v>
      </c>
      <c r="BK316" s="6" t="str">
        <f>IF(Table3[[#This Row],[ShoulderLength]]="","",IF(Table3[[#This Row],[ShoulderLength]]&lt;Table3[[#This Row],[LOC]],"FIX",""))</f>
        <v/>
      </c>
    </row>
    <row r="317" spans="1:63" x14ac:dyDescent="0.25">
      <c r="A317" s="7">
        <f>IF(Table3[[#This Row],[SoflexRule]]="",1,IF(Table3[[#This Row],[MinOHL]]="",1,IF(Table3[[#This Row],[Type]]="CT",1,IF(Table3[[#This Row],[I]]=1,0,1))))</f>
        <v>1</v>
      </c>
      <c r="B317" s="6" t="s">
        <v>149</v>
      </c>
      <c r="D317" s="6" t="s">
        <v>149</v>
      </c>
      <c r="E317" s="6">
        <v>316</v>
      </c>
      <c r="G317" s="9" t="s">
        <v>74</v>
      </c>
      <c r="H317" s="10" t="s">
        <v>2267</v>
      </c>
      <c r="I317" s="11" t="s">
        <v>665</v>
      </c>
      <c r="J317" s="12" t="s">
        <v>666</v>
      </c>
      <c r="K317" s="11" t="str">
        <f>CONCATENATE(Table3[[#This Row],[Type]]," "&amp;TEXT(Table3[[#This Row],[Diameter]],".0000")&amp;""," "&amp;Table3[[#This Row],[NumFlutes]]&amp;"FL")</f>
        <v>DC .2283 2FL</v>
      </c>
      <c r="M317" s="13">
        <v>0.2283</v>
      </c>
      <c r="N317" s="13">
        <v>0.23599999999999999</v>
      </c>
      <c r="O317" s="6">
        <v>0.22800000000000001</v>
      </c>
      <c r="P317" s="6">
        <v>5.6349999999999998</v>
      </c>
      <c r="Q317" s="6">
        <v>5.6349999999999998</v>
      </c>
      <c r="R317" s="14">
        <f>IF(Table3[[#This Row],[ShoulderLenEnd]]="",0,90-(DEGREES(ATAN((Q317-P317)/((N317-O317)/2)))))</f>
        <v>90</v>
      </c>
      <c r="S317" s="15">
        <v>5.66</v>
      </c>
      <c r="T317" s="6">
        <v>2</v>
      </c>
      <c r="U317" s="6">
        <v>7.6420000000000003</v>
      </c>
      <c r="V317" s="6">
        <v>5.476</v>
      </c>
      <c r="Z317" s="6">
        <v>140</v>
      </c>
      <c r="AA317" s="13">
        <f t="shared" si="4"/>
        <v>4.1547202241487009E-2</v>
      </c>
      <c r="AE317" s="6" t="s">
        <v>44</v>
      </c>
      <c r="AF317" s="6" t="s">
        <v>620</v>
      </c>
      <c r="AG317" s="18" t="s">
        <v>2289</v>
      </c>
      <c r="AH317" s="6" t="s">
        <v>621</v>
      </c>
      <c r="AI317" s="6">
        <v>0</v>
      </c>
      <c r="AJ317" s="6">
        <v>1</v>
      </c>
      <c r="AK317" s="6">
        <v>0</v>
      </c>
      <c r="AL317" s="6">
        <v>0</v>
      </c>
      <c r="AM317" s="6">
        <v>0</v>
      </c>
      <c r="AN317" s="6">
        <v>0</v>
      </c>
      <c r="AO317" s="6">
        <v>1</v>
      </c>
      <c r="AQ317" s="6">
        <v>0</v>
      </c>
      <c r="AR317" s="6">
        <v>0</v>
      </c>
      <c r="AS317" s="6">
        <v>0</v>
      </c>
      <c r="AT317" s="6">
        <v>0</v>
      </c>
      <c r="AU317" s="6">
        <f>IF(Table3[[#This Row],[ShankDiameter]]&gt;0.5,0,2)</f>
        <v>2</v>
      </c>
      <c r="AV317" s="6">
        <v>0</v>
      </c>
      <c r="AW317" s="6">
        <v>0</v>
      </c>
      <c r="AX317" s="6">
        <v>2</v>
      </c>
      <c r="AY317" s="6">
        <f>IF(Table3[[#This Row],[ShankDiameter]]=0.225,2,IF(Table3[[#This Row],[ShankDiameter]]=0.25,2,IF(Table3[[#This Row],[ShankDiameter]]=0.2875,2,0)))</f>
        <v>0</v>
      </c>
      <c r="AZ317" s="6">
        <v>0</v>
      </c>
      <c r="BA317" s="6">
        <v>0</v>
      </c>
      <c r="BB317" s="6">
        <v>0</v>
      </c>
      <c r="BC317" s="6">
        <v>0</v>
      </c>
      <c r="BD317" s="6">
        <v>0</v>
      </c>
      <c r="BE317" s="6">
        <v>0</v>
      </c>
      <c r="BF317" s="6">
        <v>0</v>
      </c>
      <c r="BG317" s="6">
        <v>0</v>
      </c>
      <c r="BH317" s="6">
        <v>0</v>
      </c>
      <c r="BI317" s="6">
        <f>IF(Table3[[#This Row],[Type]]="EM",IF((Table3[[#This Row],[Diameter]]/2)-Table3[[#This Row],[CornerRadius]]-0.012&gt;0,(Table3[[#This Row],[Diameter]]/2)-Table3[[#This Row],[CornerRadius]]-0.012,0),)</f>
        <v>0</v>
      </c>
      <c r="BK317" s="6" t="str">
        <f>IF(Table3[[#This Row],[ShoulderLength]]="","",IF(Table3[[#This Row],[ShoulderLength]]&lt;Table3[[#This Row],[LOC]],"FIX",""))</f>
        <v/>
      </c>
    </row>
    <row r="318" spans="1:63" x14ac:dyDescent="0.25">
      <c r="A318" s="7">
        <f>IF(Table3[[#This Row],[SoflexRule]]="",1,IF(Table3[[#This Row],[MinOHL]]="",1,IF(Table3[[#This Row],[Type]]="CT",1,IF(Table3[[#This Row],[I]]=1,0,1))))</f>
        <v>1</v>
      </c>
      <c r="B318" s="6" t="s">
        <v>149</v>
      </c>
      <c r="D318" s="6" t="s">
        <v>149</v>
      </c>
      <c r="E318" s="6">
        <v>317</v>
      </c>
      <c r="G318" s="9" t="s">
        <v>74</v>
      </c>
      <c r="H318" s="10" t="s">
        <v>2267</v>
      </c>
      <c r="I318" s="11" t="s">
        <v>667</v>
      </c>
      <c r="J318" s="12" t="s">
        <v>668</v>
      </c>
      <c r="K318" s="11" t="str">
        <f>CONCATENATE(Table3[[#This Row],[Type]]," "&amp;TEXT(Table3[[#This Row],[Diameter]],".0000")&amp;""," "&amp;Table3[[#This Row],[NumFlutes]]&amp;"FL")</f>
        <v>DC .2400 2FL</v>
      </c>
      <c r="M318" s="13">
        <v>0.24</v>
      </c>
      <c r="N318" s="13">
        <v>0.315</v>
      </c>
      <c r="O318" s="6">
        <v>0.24</v>
      </c>
      <c r="P318" s="6">
        <v>1.385</v>
      </c>
      <c r="Q318" s="6">
        <v>1.385</v>
      </c>
      <c r="R318" s="14">
        <f>IF(Table3[[#This Row],[ShoulderLenEnd]]="",0,90-(DEGREES(ATAN((Q318-P318)/((N318-O318)/2)))))</f>
        <v>90</v>
      </c>
      <c r="S318" s="15">
        <v>1.41</v>
      </c>
      <c r="T318" s="6">
        <v>2</v>
      </c>
      <c r="U318" s="6">
        <v>2.9529999999999998</v>
      </c>
      <c r="V318" s="6">
        <v>1.26</v>
      </c>
      <c r="Z318" s="6">
        <v>140</v>
      </c>
      <c r="AA318" s="13">
        <f t="shared" si="4"/>
        <v>4.367642811194429E-2</v>
      </c>
      <c r="AE318" s="6" t="s">
        <v>44</v>
      </c>
      <c r="AF318" s="6" t="s">
        <v>620</v>
      </c>
      <c r="AG318" s="18" t="s">
        <v>2289</v>
      </c>
      <c r="AH318" s="6" t="s">
        <v>636</v>
      </c>
      <c r="AI318" s="6">
        <v>0</v>
      </c>
      <c r="AJ318" s="6">
        <v>1</v>
      </c>
      <c r="AK318" s="6">
        <v>0</v>
      </c>
      <c r="AL318" s="6">
        <v>0</v>
      </c>
      <c r="AM318" s="6">
        <v>1</v>
      </c>
      <c r="AN318" s="6">
        <v>0</v>
      </c>
      <c r="AO318" s="6">
        <v>1</v>
      </c>
      <c r="AQ318" s="6">
        <v>0</v>
      </c>
      <c r="AR318" s="6">
        <v>0</v>
      </c>
      <c r="AS318" s="6">
        <v>0</v>
      </c>
      <c r="AT318" s="6">
        <v>0</v>
      </c>
      <c r="AU318" s="6">
        <f>IF(Table3[[#This Row],[ShankDiameter]]&gt;0.5,0,2)</f>
        <v>2</v>
      </c>
      <c r="AV318" s="6">
        <v>0</v>
      </c>
      <c r="AW318" s="6">
        <v>0</v>
      </c>
      <c r="AX318" s="6">
        <v>2</v>
      </c>
      <c r="AY318" s="6">
        <f>IF(Table3[[#This Row],[ShankDiameter]]=0.225,2,IF(Table3[[#This Row],[ShankDiameter]]=0.25,2,IF(Table3[[#This Row],[ShankDiameter]]=0.2875,2,0)))</f>
        <v>0</v>
      </c>
      <c r="AZ318" s="6">
        <v>0</v>
      </c>
      <c r="BA318" s="6">
        <v>0</v>
      </c>
      <c r="BB318" s="6">
        <v>0</v>
      </c>
      <c r="BC318" s="6">
        <v>0</v>
      </c>
      <c r="BD318" s="6">
        <v>0</v>
      </c>
      <c r="BE318" s="6">
        <v>0</v>
      </c>
      <c r="BF318" s="6">
        <v>0</v>
      </c>
      <c r="BG318" s="6">
        <v>0</v>
      </c>
      <c r="BH318" s="6">
        <v>0</v>
      </c>
      <c r="BI318" s="6">
        <f>IF(Table3[[#This Row],[Type]]="EM",IF((Table3[[#This Row],[Diameter]]/2)-Table3[[#This Row],[CornerRadius]]-0.012&gt;0,(Table3[[#This Row],[Diameter]]/2)-Table3[[#This Row],[CornerRadius]]-0.012,0),)</f>
        <v>0</v>
      </c>
      <c r="BK318" s="6" t="str">
        <f>IF(Table3[[#This Row],[ShoulderLength]]="","",IF(Table3[[#This Row],[ShoulderLength]]&lt;Table3[[#This Row],[LOC]],"FIX",""))</f>
        <v/>
      </c>
    </row>
    <row r="319" spans="1:63" x14ac:dyDescent="0.25">
      <c r="A319" s="7">
        <f>IF(Table3[[#This Row],[SoflexRule]]="",1,IF(Table3[[#This Row],[MinOHL]]="",1,IF(Table3[[#This Row],[Type]]="CT",1,IF(Table3[[#This Row],[I]]=1,0,1))))</f>
        <v>1</v>
      </c>
      <c r="B319" s="6" t="s">
        <v>149</v>
      </c>
      <c r="D319" s="6" t="s">
        <v>149</v>
      </c>
      <c r="E319" s="6">
        <v>318</v>
      </c>
      <c r="F319" s="9"/>
      <c r="G319" s="9" t="s">
        <v>74</v>
      </c>
      <c r="H319" s="10" t="s">
        <v>2267</v>
      </c>
      <c r="I319" s="11" t="s">
        <v>669</v>
      </c>
      <c r="J319" s="12" t="s">
        <v>670</v>
      </c>
      <c r="K319" s="11" t="str">
        <f>CONCATENATE(Table3[[#This Row],[Type]]," "&amp;TEXT(Table3[[#This Row],[Diameter]],".0000")&amp;""," "&amp;Table3[[#This Row],[NumFlutes]]&amp;"FL")</f>
        <v>DC .2500 2FL</v>
      </c>
      <c r="M319" s="13">
        <v>0.25</v>
      </c>
      <c r="N319" s="13">
        <v>0.315</v>
      </c>
      <c r="O319" s="6">
        <v>0.25</v>
      </c>
      <c r="P319" s="6">
        <v>3.5219999999999998</v>
      </c>
      <c r="Q319" s="6">
        <v>3.5219999999999998</v>
      </c>
      <c r="R319" s="14">
        <f>IF(Table3[[#This Row],[ShoulderLenEnd]]="",0,90-(DEGREES(ATAN((Q319-P319)/((N319-O319)/2)))))</f>
        <v>90</v>
      </c>
      <c r="S319" s="15">
        <v>3.55</v>
      </c>
      <c r="T319" s="6">
        <v>2</v>
      </c>
      <c r="U319" s="6">
        <v>5.5979999999999999</v>
      </c>
      <c r="V319" s="6">
        <v>3.3940000000000001</v>
      </c>
      <c r="Z319" s="6">
        <v>140</v>
      </c>
      <c r="AA319" s="13">
        <f t="shared" si="4"/>
        <v>4.5496279283275307E-2</v>
      </c>
      <c r="AE319" s="6" t="s">
        <v>44</v>
      </c>
      <c r="AF319" s="6" t="s">
        <v>620</v>
      </c>
      <c r="AG319" s="18" t="s">
        <v>2289</v>
      </c>
      <c r="AH319" s="6" t="s">
        <v>621</v>
      </c>
      <c r="AI319" s="6">
        <v>0</v>
      </c>
      <c r="AJ319" s="6">
        <v>1</v>
      </c>
      <c r="AK319" s="6">
        <v>0</v>
      </c>
      <c r="AL319" s="6">
        <v>0</v>
      </c>
      <c r="AM319" s="6">
        <v>0</v>
      </c>
      <c r="AN319" s="6">
        <v>0</v>
      </c>
      <c r="AO319" s="6">
        <v>1</v>
      </c>
      <c r="AQ319" s="6">
        <v>0</v>
      </c>
      <c r="AR319" s="6">
        <v>0</v>
      </c>
      <c r="AS319" s="6">
        <v>0</v>
      </c>
      <c r="AT319" s="6">
        <v>0</v>
      </c>
      <c r="AU319" s="6">
        <f>IF(Table3[[#This Row],[ShankDiameter]]&gt;0.5,0,2)</f>
        <v>2</v>
      </c>
      <c r="AV319" s="6">
        <v>0</v>
      </c>
      <c r="AW319" s="6">
        <v>0</v>
      </c>
      <c r="AX319" s="6">
        <v>2</v>
      </c>
      <c r="AY319" s="6">
        <f>IF(Table3[[#This Row],[ShankDiameter]]=0.225,2,IF(Table3[[#This Row],[ShankDiameter]]=0.25,2,IF(Table3[[#This Row],[ShankDiameter]]=0.2875,2,0)))</f>
        <v>0</v>
      </c>
      <c r="AZ319" s="6">
        <v>0</v>
      </c>
      <c r="BA319" s="6">
        <v>0</v>
      </c>
      <c r="BB319" s="6">
        <v>0</v>
      </c>
      <c r="BC319" s="6">
        <v>0</v>
      </c>
      <c r="BD319" s="6">
        <v>0</v>
      </c>
      <c r="BE319" s="6">
        <v>0</v>
      </c>
      <c r="BF319" s="6">
        <v>0</v>
      </c>
      <c r="BG319" s="6">
        <v>0</v>
      </c>
      <c r="BH319" s="6">
        <v>0</v>
      </c>
      <c r="BI319" s="6">
        <f>IF(Table3[[#This Row],[Type]]="EM",IF((Table3[[#This Row],[Diameter]]/2)-Table3[[#This Row],[CornerRadius]]-0.012&gt;0,(Table3[[#This Row],[Diameter]]/2)-Table3[[#This Row],[CornerRadius]]-0.012,0),)</f>
        <v>0</v>
      </c>
      <c r="BK319" s="6" t="str">
        <f>IF(Table3[[#This Row],[ShoulderLength]]="","",IF(Table3[[#This Row],[ShoulderLength]]&lt;Table3[[#This Row],[LOC]],"FIX",""))</f>
        <v/>
      </c>
    </row>
    <row r="320" spans="1:63" x14ac:dyDescent="0.25">
      <c r="A320" s="7">
        <f>IF(Table3[[#This Row],[SoflexRule]]="",1,IF(Table3[[#This Row],[MinOHL]]="",1,IF(Table3[[#This Row],[Type]]="CT",1,IF(Table3[[#This Row],[I]]=1,0,1))))</f>
        <v>1</v>
      </c>
      <c r="B320" s="6" t="s">
        <v>149</v>
      </c>
      <c r="D320" s="6" t="s">
        <v>149</v>
      </c>
      <c r="E320" s="6">
        <v>319</v>
      </c>
      <c r="G320" s="9" t="s">
        <v>74</v>
      </c>
      <c r="H320" s="10" t="s">
        <v>2267</v>
      </c>
      <c r="I320" s="11" t="s">
        <v>671</v>
      </c>
      <c r="J320" s="12" t="s">
        <v>672</v>
      </c>
      <c r="K320" s="11" t="str">
        <f>CONCATENATE(Table3[[#This Row],[Type]]," "&amp;TEXT(Table3[[#This Row],[Diameter]],".0000")&amp;""," "&amp;Table3[[#This Row],[NumFlutes]]&amp;"FL")</f>
        <v>DC .2500 2FL</v>
      </c>
      <c r="M320" s="13">
        <v>0.25</v>
      </c>
      <c r="N320" s="13">
        <v>0.315</v>
      </c>
      <c r="O320" s="6">
        <v>0.25</v>
      </c>
      <c r="P320" s="6">
        <v>4.6950000000000003</v>
      </c>
      <c r="Q320" s="6">
        <v>4.6950000000000003</v>
      </c>
      <c r="R320" s="14">
        <f>IF(Table3[[#This Row],[ShoulderLenEnd]]="",0,90-(DEGREES(ATAN((Q320-P320)/((N320-O320)/2)))))</f>
        <v>90</v>
      </c>
      <c r="S320" s="15">
        <v>4.72</v>
      </c>
      <c r="T320" s="6">
        <v>2</v>
      </c>
      <c r="U320" s="6">
        <v>8.157</v>
      </c>
      <c r="V320" s="6">
        <v>4.6539999999999999</v>
      </c>
      <c r="Z320" s="6">
        <v>140</v>
      </c>
      <c r="AA320" s="13">
        <f t="shared" si="4"/>
        <v>4.5496279283275307E-2</v>
      </c>
      <c r="AE320" s="6" t="s">
        <v>44</v>
      </c>
      <c r="AF320" s="6" t="s">
        <v>620</v>
      </c>
      <c r="AG320" s="18" t="s">
        <v>2289</v>
      </c>
      <c r="AH320" s="6" t="s">
        <v>621</v>
      </c>
      <c r="AI320" s="6">
        <v>0</v>
      </c>
      <c r="AJ320" s="6">
        <v>1</v>
      </c>
      <c r="AK320" s="6">
        <v>0</v>
      </c>
      <c r="AL320" s="6">
        <v>0</v>
      </c>
      <c r="AM320" s="6">
        <v>0</v>
      </c>
      <c r="AN320" s="6">
        <v>0</v>
      </c>
      <c r="AO320" s="6">
        <v>1</v>
      </c>
      <c r="AQ320" s="6">
        <v>0</v>
      </c>
      <c r="AR320" s="6">
        <v>0</v>
      </c>
      <c r="AS320" s="6">
        <v>0</v>
      </c>
      <c r="AT320" s="6">
        <v>0</v>
      </c>
      <c r="AU320" s="6">
        <f>IF(Table3[[#This Row],[ShankDiameter]]&gt;0.5,0,2)</f>
        <v>2</v>
      </c>
      <c r="AV320" s="6">
        <v>0</v>
      </c>
      <c r="AW320" s="6">
        <v>0</v>
      </c>
      <c r="AX320" s="6">
        <v>2</v>
      </c>
      <c r="AY320" s="6">
        <f>IF(Table3[[#This Row],[ShankDiameter]]=0.225,2,IF(Table3[[#This Row],[ShankDiameter]]=0.25,2,IF(Table3[[#This Row],[ShankDiameter]]=0.2875,2,0)))</f>
        <v>0</v>
      </c>
      <c r="AZ320" s="6">
        <v>0</v>
      </c>
      <c r="BA320" s="6">
        <v>0</v>
      </c>
      <c r="BB320" s="6">
        <v>0</v>
      </c>
      <c r="BC320" s="6">
        <v>0</v>
      </c>
      <c r="BD320" s="6">
        <v>0</v>
      </c>
      <c r="BE320" s="6">
        <v>0</v>
      </c>
      <c r="BF320" s="6">
        <v>0</v>
      </c>
      <c r="BG320" s="6">
        <v>0</v>
      </c>
      <c r="BH320" s="6">
        <v>0</v>
      </c>
      <c r="BI320" s="6">
        <f>IF(Table3[[#This Row],[Type]]="EM",IF((Table3[[#This Row],[Diameter]]/2)-Table3[[#This Row],[CornerRadius]]-0.012&gt;0,(Table3[[#This Row],[Diameter]]/2)-Table3[[#This Row],[CornerRadius]]-0.012,0),)</f>
        <v>0</v>
      </c>
      <c r="BK320" s="6" t="str">
        <f>IF(Table3[[#This Row],[ShoulderLength]]="","",IF(Table3[[#This Row],[ShoulderLength]]&lt;Table3[[#This Row],[LOC]],"FIX",""))</f>
        <v/>
      </c>
    </row>
    <row r="321" spans="1:63" x14ac:dyDescent="0.25">
      <c r="A321" s="7">
        <f>IF(Table3[[#This Row],[SoflexRule]]="",1,IF(Table3[[#This Row],[MinOHL]]="",1,IF(Table3[[#This Row],[Type]]="CT",1,IF(Table3[[#This Row],[I]]=1,0,1))))</f>
        <v>1</v>
      </c>
      <c r="B321" s="6" t="s">
        <v>149</v>
      </c>
      <c r="D321" s="6" t="s">
        <v>149</v>
      </c>
      <c r="E321" s="6">
        <v>320</v>
      </c>
      <c r="F321" s="22"/>
      <c r="H321" s="10" t="s">
        <v>2267</v>
      </c>
      <c r="I321" s="11" t="s">
        <v>673</v>
      </c>
      <c r="J321" s="12" t="s">
        <v>674</v>
      </c>
      <c r="K321" s="11" t="str">
        <f>CONCATENATE(Table3[[#This Row],[Type]]," "&amp;TEXT(Table3[[#This Row],[Diameter]],".0000")&amp;""," "&amp;Table3[[#This Row],[NumFlutes]]&amp;"FL")</f>
        <v>DC .2559 2FL</v>
      </c>
      <c r="M321" s="13">
        <v>0.25590000000000002</v>
      </c>
      <c r="N321" s="13">
        <v>0.315</v>
      </c>
      <c r="R321" s="14">
        <f>IF(Table3[[#This Row],[ShoulderLenEnd]]="",0,90-(DEGREES(ATAN((Q321-P321)/((N321-O321)/2)))))</f>
        <v>0</v>
      </c>
      <c r="T321" s="6">
        <v>2</v>
      </c>
      <c r="U321" s="6">
        <v>4.3390000000000004</v>
      </c>
      <c r="V321" s="6">
        <v>2.0939999999999999</v>
      </c>
      <c r="Z321" s="6">
        <v>140</v>
      </c>
      <c r="AA321" s="13">
        <f t="shared" si="4"/>
        <v>4.6569991474360604E-2</v>
      </c>
      <c r="AE321" s="6" t="s">
        <v>44</v>
      </c>
      <c r="AF321" s="6" t="s">
        <v>620</v>
      </c>
      <c r="AG321" s="18" t="s">
        <v>2289</v>
      </c>
      <c r="AH321" s="6" t="s">
        <v>636</v>
      </c>
      <c r="AI321" s="6">
        <v>0</v>
      </c>
      <c r="AJ321" s="6">
        <v>1</v>
      </c>
      <c r="AK321" s="6">
        <v>0</v>
      </c>
      <c r="AL321" s="6">
        <v>0</v>
      </c>
      <c r="AM321" s="6">
        <v>0</v>
      </c>
      <c r="AN321" s="6">
        <v>0</v>
      </c>
      <c r="AO321" s="6">
        <v>1</v>
      </c>
      <c r="AQ321" s="6">
        <v>0</v>
      </c>
      <c r="AR321" s="6">
        <v>0</v>
      </c>
      <c r="AS321" s="6">
        <v>0</v>
      </c>
      <c r="AT321" s="6">
        <v>0</v>
      </c>
      <c r="AU321" s="6">
        <f>IF(Table3[[#This Row],[ShankDiameter]]&gt;0.5,0,2)</f>
        <v>2</v>
      </c>
      <c r="AV321" s="6">
        <v>0</v>
      </c>
      <c r="AW321" s="6">
        <v>0</v>
      </c>
      <c r="AX321" s="6">
        <v>2</v>
      </c>
      <c r="AY321" s="6">
        <f>IF(Table3[[#This Row],[ShankDiameter]]=0.225,2,IF(Table3[[#This Row],[ShankDiameter]]=0.25,2,IF(Table3[[#This Row],[ShankDiameter]]=0.2875,2,0)))</f>
        <v>0</v>
      </c>
      <c r="AZ321" s="6">
        <v>0</v>
      </c>
      <c r="BA321" s="6">
        <v>0</v>
      </c>
      <c r="BB321" s="6">
        <v>0</v>
      </c>
      <c r="BC321" s="6">
        <v>0</v>
      </c>
      <c r="BD321" s="6">
        <v>0</v>
      </c>
      <c r="BE321" s="6">
        <v>0</v>
      </c>
      <c r="BF321" s="6">
        <v>0</v>
      </c>
      <c r="BG321" s="6">
        <v>0</v>
      </c>
      <c r="BH321" s="6">
        <v>0</v>
      </c>
      <c r="BI321" s="6">
        <f>IF(Table3[[#This Row],[Type]]="EM",IF((Table3[[#This Row],[Diameter]]/2)-Table3[[#This Row],[CornerRadius]]-0.012&gt;0,(Table3[[#This Row],[Diameter]]/2)-Table3[[#This Row],[CornerRadius]]-0.012,0),)</f>
        <v>0</v>
      </c>
      <c r="BK321" s="6" t="str">
        <f>IF(Table3[[#This Row],[ShoulderLength]]="","",IF(Table3[[#This Row],[ShoulderLength]]&lt;Table3[[#This Row],[LOC]],"FIX",""))</f>
        <v/>
      </c>
    </row>
    <row r="322" spans="1:63" x14ac:dyDescent="0.25">
      <c r="A322" s="7">
        <f>IF(Table3[[#This Row],[SoflexRule]]="",1,IF(Table3[[#This Row],[MinOHL]]="",1,IF(Table3[[#This Row],[Type]]="CT",1,IF(Table3[[#This Row],[I]]=1,0,1))))</f>
        <v>1</v>
      </c>
      <c r="B322" s="6" t="s">
        <v>149</v>
      </c>
      <c r="D322" s="6" t="s">
        <v>149</v>
      </c>
      <c r="E322" s="6">
        <v>321</v>
      </c>
      <c r="F322" s="22"/>
      <c r="H322" s="10" t="s">
        <v>2267</v>
      </c>
      <c r="I322" s="30" t="s">
        <v>2450</v>
      </c>
      <c r="J322" s="12" t="s">
        <v>675</v>
      </c>
      <c r="K322" s="11" t="str">
        <f>CONCATENATE(Table3[[#This Row],[Type]]," "&amp;TEXT(Table3[[#This Row],[Diameter]],".0000")&amp;""," "&amp;Table3[[#This Row],[NumFlutes]]&amp;"FL")</f>
        <v>DC .2598 2FL</v>
      </c>
      <c r="M322" s="13">
        <v>0.25979999999999998</v>
      </c>
      <c r="N322" s="13">
        <v>0.315</v>
      </c>
      <c r="R322" s="14">
        <f>IF(Table3[[#This Row],[ShoulderLenEnd]]="",0,90-(DEGREES(ATAN((Q322-P322)/((N322-O322)/2)))))</f>
        <v>0</v>
      </c>
      <c r="T322" s="6">
        <v>2</v>
      </c>
      <c r="U322" s="6">
        <v>4.3390000000000004</v>
      </c>
      <c r="V322" s="6">
        <v>2.2519999999999998</v>
      </c>
      <c r="Z322" s="6">
        <v>140</v>
      </c>
      <c r="AA322" s="13">
        <f t="shared" ref="AA322:AA385" si="5">IF(Z322 &lt; 1, "", (M322/2)/TAN(RADIANS(Z322/2)))</f>
        <v>4.7279733431179694E-2</v>
      </c>
      <c r="AE322" s="6" t="s">
        <v>44</v>
      </c>
      <c r="AF322" s="6" t="s">
        <v>620</v>
      </c>
      <c r="AG322" s="18" t="s">
        <v>2289</v>
      </c>
      <c r="AH322" s="6" t="s">
        <v>636</v>
      </c>
      <c r="AI322" s="6">
        <v>0</v>
      </c>
      <c r="AJ322" s="6">
        <v>1</v>
      </c>
      <c r="AK322" s="6">
        <v>0</v>
      </c>
      <c r="AL322" s="6">
        <v>0</v>
      </c>
      <c r="AM322" s="6">
        <v>0</v>
      </c>
      <c r="AN322" s="6">
        <v>0</v>
      </c>
      <c r="AO322" s="6">
        <v>1</v>
      </c>
      <c r="AQ322" s="6">
        <v>0</v>
      </c>
      <c r="AR322" s="6">
        <v>0</v>
      </c>
      <c r="AS322" s="6">
        <v>0</v>
      </c>
      <c r="AT322" s="6">
        <v>0</v>
      </c>
      <c r="AU322" s="6">
        <f>IF(Table3[[#This Row],[ShankDiameter]]&gt;0.5,0,2)</f>
        <v>2</v>
      </c>
      <c r="AV322" s="6">
        <v>0</v>
      </c>
      <c r="AW322" s="6">
        <v>0</v>
      </c>
      <c r="AX322" s="6">
        <v>2</v>
      </c>
      <c r="AY322" s="6">
        <f>IF(Table3[[#This Row],[ShankDiameter]]=0.225,2,IF(Table3[[#This Row],[ShankDiameter]]=0.25,2,IF(Table3[[#This Row],[ShankDiameter]]=0.2875,2,0)))</f>
        <v>0</v>
      </c>
      <c r="AZ322" s="6">
        <v>0</v>
      </c>
      <c r="BA322" s="6">
        <v>0</v>
      </c>
      <c r="BB322" s="6">
        <v>0</v>
      </c>
      <c r="BC322" s="6">
        <v>0</v>
      </c>
      <c r="BD322" s="6">
        <v>0</v>
      </c>
      <c r="BE322" s="6">
        <v>0</v>
      </c>
      <c r="BF322" s="6">
        <v>0</v>
      </c>
      <c r="BG322" s="6">
        <v>0</v>
      </c>
      <c r="BH322" s="6">
        <v>0</v>
      </c>
      <c r="BI322" s="6">
        <f>IF(Table3[[#This Row],[Type]]="EM",IF((Table3[[#This Row],[Diameter]]/2)-Table3[[#This Row],[CornerRadius]]-0.012&gt;0,(Table3[[#This Row],[Diameter]]/2)-Table3[[#This Row],[CornerRadius]]-0.012,0),)</f>
        <v>0</v>
      </c>
      <c r="BK322" s="6" t="str">
        <f>IF(Table3[[#This Row],[ShoulderLength]]="","",IF(Table3[[#This Row],[ShoulderLength]]&lt;Table3[[#This Row],[LOC]],"FIX",""))</f>
        <v/>
      </c>
    </row>
    <row r="323" spans="1:63" x14ac:dyDescent="0.25">
      <c r="A323" s="7">
        <f>IF(Table3[[#This Row],[SoflexRule]]="",1,IF(Table3[[#This Row],[MinOHL]]="",1,IF(Table3[[#This Row],[Type]]="CT",1,IF(Table3[[#This Row],[I]]=1,0,1))))</f>
        <v>1</v>
      </c>
      <c r="B323" s="6" t="s">
        <v>149</v>
      </c>
      <c r="D323" s="6" t="s">
        <v>149</v>
      </c>
      <c r="E323" s="6">
        <v>322</v>
      </c>
      <c r="G323" s="9" t="s">
        <v>74</v>
      </c>
      <c r="H323" s="10" t="s">
        <v>2267</v>
      </c>
      <c r="I323" s="11" t="s">
        <v>676</v>
      </c>
      <c r="J323" s="12" t="s">
        <v>677</v>
      </c>
      <c r="K323" s="11" t="str">
        <f>CONCATENATE(Table3[[#This Row],[Type]]," "&amp;TEXT(Table3[[#This Row],[Diameter]],".0000")&amp;""," "&amp;Table3[[#This Row],[NumFlutes]]&amp;"FL")</f>
        <v>DC .3320 2FL</v>
      </c>
      <c r="M323" s="13">
        <v>0.33200000000000002</v>
      </c>
      <c r="N323" s="13">
        <v>0.39400000000000002</v>
      </c>
      <c r="O323" s="6">
        <v>0.33200000000000002</v>
      </c>
      <c r="P323" s="6">
        <v>3.98</v>
      </c>
      <c r="Q323" s="6">
        <v>3.98</v>
      </c>
      <c r="R323" s="14">
        <f>IF(Table3[[#This Row],[ShoulderLenEnd]]="",0,90-(DEGREES(ATAN((Q323-P323)/((N323-O323)/2)))))</f>
        <v>90</v>
      </c>
      <c r="S323" s="15">
        <v>4.0049999999999999</v>
      </c>
      <c r="T323" s="6">
        <v>2</v>
      </c>
      <c r="U323" s="6">
        <v>6.1219999999999999</v>
      </c>
      <c r="V323" s="6">
        <v>3.76</v>
      </c>
      <c r="Z323" s="6">
        <v>140</v>
      </c>
      <c r="AA323" s="13">
        <f t="shared" si="5"/>
        <v>6.041905888818961E-2</v>
      </c>
      <c r="AE323" s="6" t="s">
        <v>44</v>
      </c>
      <c r="AF323" s="6" t="s">
        <v>620</v>
      </c>
      <c r="AG323" s="18" t="s">
        <v>2289</v>
      </c>
      <c r="AH323" s="6" t="s">
        <v>621</v>
      </c>
      <c r="AI323" s="6">
        <v>0</v>
      </c>
      <c r="AJ323" s="6">
        <v>1</v>
      </c>
      <c r="AK323" s="6">
        <v>0</v>
      </c>
      <c r="AL323" s="6">
        <v>0</v>
      </c>
      <c r="AM323" s="6">
        <v>0</v>
      </c>
      <c r="AN323" s="6">
        <v>0</v>
      </c>
      <c r="AO323" s="6">
        <v>1</v>
      </c>
      <c r="AQ323" s="6">
        <v>0</v>
      </c>
      <c r="AR323" s="6">
        <v>0</v>
      </c>
      <c r="AS323" s="6">
        <v>0</v>
      </c>
      <c r="AT323" s="6">
        <v>0</v>
      </c>
      <c r="AU323" s="6">
        <f>IF(Table3[[#This Row],[ShankDiameter]]&gt;0.5,0,2)</f>
        <v>2</v>
      </c>
      <c r="AV323" s="6">
        <v>0</v>
      </c>
      <c r="AW323" s="6">
        <v>0</v>
      </c>
      <c r="AX323" s="6">
        <v>2</v>
      </c>
      <c r="AY323" s="6">
        <f>IF(Table3[[#This Row],[ShankDiameter]]=0.225,2,IF(Table3[[#This Row],[ShankDiameter]]=0.25,2,IF(Table3[[#This Row],[ShankDiameter]]=0.2875,2,0)))</f>
        <v>0</v>
      </c>
      <c r="AZ323" s="6">
        <v>0</v>
      </c>
      <c r="BA323" s="6">
        <v>0</v>
      </c>
      <c r="BB323" s="6">
        <v>0</v>
      </c>
      <c r="BC323" s="6">
        <v>0</v>
      </c>
      <c r="BD323" s="6">
        <v>0</v>
      </c>
      <c r="BE323" s="6">
        <v>0</v>
      </c>
      <c r="BF323" s="6">
        <v>0</v>
      </c>
      <c r="BG323" s="6">
        <v>0</v>
      </c>
      <c r="BH323" s="6">
        <v>0</v>
      </c>
      <c r="BI323" s="6">
        <f>IF(Table3[[#This Row],[Type]]="EM",IF((Table3[[#This Row],[Diameter]]/2)-Table3[[#This Row],[CornerRadius]]-0.012&gt;0,(Table3[[#This Row],[Diameter]]/2)-Table3[[#This Row],[CornerRadius]]-0.012,0),)</f>
        <v>0</v>
      </c>
      <c r="BK323" s="6" t="str">
        <f>IF(Table3[[#This Row],[ShoulderLength]]="","",IF(Table3[[#This Row],[ShoulderLength]]&lt;Table3[[#This Row],[LOC]],"FIX",""))</f>
        <v/>
      </c>
    </row>
    <row r="324" spans="1:63" x14ac:dyDescent="0.25">
      <c r="A324" s="7">
        <f>IF(Table3[[#This Row],[SoflexRule]]="",1,IF(Table3[[#This Row],[MinOHL]]="",1,IF(Table3[[#This Row],[Type]]="CT",1,IF(Table3[[#This Row],[I]]=1,0,1))))</f>
        <v>1</v>
      </c>
      <c r="B324" s="6" t="s">
        <v>149</v>
      </c>
      <c r="D324" s="6" t="s">
        <v>149</v>
      </c>
      <c r="E324" s="6">
        <v>323</v>
      </c>
      <c r="G324" s="9" t="s">
        <v>74</v>
      </c>
      <c r="H324" s="10" t="s">
        <v>2267</v>
      </c>
      <c r="I324" s="11" t="s">
        <v>678</v>
      </c>
      <c r="J324" s="12" t="s">
        <v>679</v>
      </c>
      <c r="K324" s="11" t="str">
        <f>CONCATENATE(Table3[[#This Row],[Type]]," "&amp;TEXT(Table3[[#This Row],[Diameter]],".0000")&amp;""," "&amp;Table3[[#This Row],[NumFlutes]]&amp;"FL")</f>
        <v>DC .3320 2FL</v>
      </c>
      <c r="M324" s="13">
        <v>0.33200000000000002</v>
      </c>
      <c r="N324" s="13">
        <v>0.39400000000000002</v>
      </c>
      <c r="O324" s="6">
        <v>0.33200000000000002</v>
      </c>
      <c r="P324" s="6">
        <v>4.4850000000000003</v>
      </c>
      <c r="Q324" s="6">
        <v>4.4850000000000003</v>
      </c>
      <c r="R324" s="14">
        <f>IF(Table3[[#This Row],[ShoulderLenEnd]]="",0,90-(DEGREES(ATAN((Q324-P324)/((N324-O324)/2)))))</f>
        <v>90</v>
      </c>
      <c r="S324" s="15">
        <v>4.51</v>
      </c>
      <c r="T324" s="6">
        <v>2</v>
      </c>
      <c r="U324" s="6">
        <v>6.7130000000000001</v>
      </c>
      <c r="V324" s="6">
        <v>4.4290000000000003</v>
      </c>
      <c r="Z324" s="6">
        <v>140</v>
      </c>
      <c r="AA324" s="13">
        <f t="shared" si="5"/>
        <v>6.041905888818961E-2</v>
      </c>
      <c r="AE324" s="6" t="s">
        <v>44</v>
      </c>
      <c r="AF324" s="6" t="s">
        <v>620</v>
      </c>
      <c r="AG324" s="18" t="s">
        <v>2289</v>
      </c>
      <c r="AH324" s="6" t="s">
        <v>621</v>
      </c>
      <c r="AI324" s="6">
        <v>0</v>
      </c>
      <c r="AJ324" s="6">
        <v>1</v>
      </c>
      <c r="AK324" s="6">
        <v>0</v>
      </c>
      <c r="AL324" s="6">
        <v>0</v>
      </c>
      <c r="AM324" s="6">
        <v>0</v>
      </c>
      <c r="AN324" s="6">
        <v>0</v>
      </c>
      <c r="AO324" s="6">
        <v>1</v>
      </c>
      <c r="AQ324" s="6">
        <v>0</v>
      </c>
      <c r="AR324" s="6">
        <v>0</v>
      </c>
      <c r="AS324" s="6">
        <v>0</v>
      </c>
      <c r="AT324" s="6">
        <v>0</v>
      </c>
      <c r="AU324" s="6">
        <f>IF(Table3[[#This Row],[ShankDiameter]]&gt;0.5,0,2)</f>
        <v>2</v>
      </c>
      <c r="AV324" s="6">
        <v>0</v>
      </c>
      <c r="AW324" s="6">
        <v>0</v>
      </c>
      <c r="AX324" s="6">
        <v>2</v>
      </c>
      <c r="AY324" s="6">
        <f>IF(Table3[[#This Row],[ShankDiameter]]=0.225,2,IF(Table3[[#This Row],[ShankDiameter]]=0.25,2,IF(Table3[[#This Row],[ShankDiameter]]=0.2875,2,0)))</f>
        <v>0</v>
      </c>
      <c r="AZ324" s="6">
        <v>0</v>
      </c>
      <c r="BA324" s="6">
        <v>0</v>
      </c>
      <c r="BB324" s="6">
        <v>0</v>
      </c>
      <c r="BC324" s="6">
        <v>0</v>
      </c>
      <c r="BD324" s="6">
        <v>0</v>
      </c>
      <c r="BE324" s="6">
        <v>0</v>
      </c>
      <c r="BF324" s="6">
        <v>0</v>
      </c>
      <c r="BG324" s="6">
        <v>0</v>
      </c>
      <c r="BH324" s="6">
        <v>0</v>
      </c>
      <c r="BI324" s="6">
        <f>IF(Table3[[#This Row],[Type]]="EM",IF((Table3[[#This Row],[Diameter]]/2)-Table3[[#This Row],[CornerRadius]]-0.012&gt;0,(Table3[[#This Row],[Diameter]]/2)-Table3[[#This Row],[CornerRadius]]-0.012,0),)</f>
        <v>0</v>
      </c>
      <c r="BK324" s="6" t="str">
        <f>IF(Table3[[#This Row],[ShoulderLength]]="","",IF(Table3[[#This Row],[ShoulderLength]]&lt;Table3[[#This Row],[LOC]],"FIX",""))</f>
        <v/>
      </c>
    </row>
    <row r="325" spans="1:63" x14ac:dyDescent="0.25">
      <c r="A325" s="7">
        <f>IF(Table3[[#This Row],[SoflexRule]]="",1,IF(Table3[[#This Row],[MinOHL]]="",1,IF(Table3[[#This Row],[Type]]="CT",1,IF(Table3[[#This Row],[I]]=1,0,1))))</f>
        <v>1</v>
      </c>
      <c r="B325" s="6" t="s">
        <v>149</v>
      </c>
      <c r="D325" s="6" t="s">
        <v>149</v>
      </c>
      <c r="E325" s="6">
        <v>324</v>
      </c>
      <c r="F325" s="8" t="s">
        <v>60</v>
      </c>
      <c r="H325" s="10" t="s">
        <v>680</v>
      </c>
      <c r="I325" s="11" t="s">
        <v>681</v>
      </c>
      <c r="J325" s="12">
        <v>30001350</v>
      </c>
      <c r="K325" s="11" t="str">
        <f>CONCATENATE(Table3[[#This Row],[Type]]," "&amp;TEXT(Table3[[#This Row],[Diameter]],".0000")&amp;""," "&amp;Table3[[#This Row],[NumFlutes]]&amp;"FL")</f>
        <v>DS .0135 2FL</v>
      </c>
      <c r="L325" s="17" t="s">
        <v>682</v>
      </c>
      <c r="M325" s="13">
        <v>1.35E-2</v>
      </c>
      <c r="N325" s="13">
        <v>1.35E-2</v>
      </c>
      <c r="O325" s="6">
        <v>1.35E-2</v>
      </c>
      <c r="P325" s="6">
        <v>0.36</v>
      </c>
      <c r="R325" s="14">
        <f>IF(Table3[[#This Row],[ShoulderLenEnd]]="",0,90-(DEGREES(ATAN((Q325-P325)/((N325-O325)/2)))))</f>
        <v>0</v>
      </c>
      <c r="S325" s="15">
        <v>0.4</v>
      </c>
      <c r="T325" s="6">
        <v>2</v>
      </c>
      <c r="U325" s="6">
        <v>1.5</v>
      </c>
      <c r="V325" s="6">
        <v>0.25</v>
      </c>
      <c r="Z325" s="6">
        <v>118</v>
      </c>
      <c r="AA325" s="13">
        <f t="shared" si="5"/>
        <v>4.0558091784360321E-3</v>
      </c>
      <c r="AE325" s="6" t="s">
        <v>44</v>
      </c>
      <c r="AF325" s="6" t="s">
        <v>62</v>
      </c>
      <c r="AG325" s="6" t="s">
        <v>495</v>
      </c>
      <c r="AH325" s="6" t="s">
        <v>683</v>
      </c>
      <c r="AI325" s="6">
        <v>1</v>
      </c>
      <c r="AJ325" s="6">
        <v>1</v>
      </c>
      <c r="AK325" s="6">
        <v>1</v>
      </c>
      <c r="AL325" s="6">
        <v>1</v>
      </c>
      <c r="AM325" s="6">
        <v>1</v>
      </c>
      <c r="AN325" s="6">
        <v>0</v>
      </c>
      <c r="AO325" s="6">
        <v>1</v>
      </c>
      <c r="AQ325" s="6">
        <v>0</v>
      </c>
      <c r="AR325" s="6">
        <v>0</v>
      </c>
      <c r="AS325" s="6">
        <v>0</v>
      </c>
      <c r="AT325" s="6">
        <v>0</v>
      </c>
      <c r="AU325" s="6">
        <f>IF(Table3[[#This Row],[ShankDiameter]]&gt;0.5,0,2)</f>
        <v>2</v>
      </c>
      <c r="AV325" s="6">
        <v>0</v>
      </c>
      <c r="AW325" s="6">
        <v>0</v>
      </c>
      <c r="AX325" s="6">
        <v>2</v>
      </c>
      <c r="AY325" s="6">
        <f>IF(Table3[[#This Row],[ShankDiameter]]=0.225,2,IF(Table3[[#This Row],[ShankDiameter]]=0.25,2,IF(Table3[[#This Row],[ShankDiameter]]=0.2875,2,0)))</f>
        <v>0</v>
      </c>
      <c r="AZ325" s="6">
        <v>0</v>
      </c>
      <c r="BA325" s="6">
        <v>0</v>
      </c>
      <c r="BB325" s="6">
        <v>0</v>
      </c>
      <c r="BC325" s="6">
        <v>0</v>
      </c>
      <c r="BD325" s="6">
        <v>0</v>
      </c>
      <c r="BE325" s="6">
        <v>0</v>
      </c>
      <c r="BF325" s="6">
        <v>0</v>
      </c>
      <c r="BG325" s="6">
        <v>0</v>
      </c>
      <c r="BH325" s="6">
        <v>0</v>
      </c>
      <c r="BI325" s="6">
        <f>IF(Table3[[#This Row],[Type]]="EM",IF((Table3[[#This Row],[Diameter]]/2)-Table3[[#This Row],[CornerRadius]]-0.012&gt;0,(Table3[[#This Row],[Diameter]]/2)-Table3[[#This Row],[CornerRadius]]-0.012,0),)</f>
        <v>0</v>
      </c>
      <c r="BK325" s="6" t="str">
        <f>IF(Table3[[#This Row],[ShoulderLength]]="","",IF(Table3[[#This Row],[ShoulderLength]]&lt;Table3[[#This Row],[LOC]],"FIX",""))</f>
        <v/>
      </c>
    </row>
    <row r="326" spans="1:63" x14ac:dyDescent="0.25">
      <c r="A326" s="7">
        <f>IF(Table3[[#This Row],[SoflexRule]]="",1,IF(Table3[[#This Row],[MinOHL]]="",1,IF(Table3[[#This Row],[Type]]="CT",1,IF(Table3[[#This Row],[I]]=1,0,1))))</f>
        <v>1</v>
      </c>
      <c r="B326" s="6" t="s">
        <v>149</v>
      </c>
      <c r="D326" s="6" t="s">
        <v>149</v>
      </c>
      <c r="E326" s="6">
        <v>325</v>
      </c>
      <c r="F326" s="8" t="s">
        <v>60</v>
      </c>
      <c r="H326" s="10" t="s">
        <v>680</v>
      </c>
      <c r="I326" s="11" t="s">
        <v>684</v>
      </c>
      <c r="J326" s="12">
        <v>30001450</v>
      </c>
      <c r="K326" s="11" t="str">
        <f>CONCATENATE(Table3[[#This Row],[Type]]," "&amp;TEXT(Table3[[#This Row],[Diameter]],".0000")&amp;""," "&amp;Table3[[#This Row],[NumFlutes]]&amp;"FL")</f>
        <v>DS .0145 2FL</v>
      </c>
      <c r="L326" s="17" t="s">
        <v>685</v>
      </c>
      <c r="M326" s="13">
        <v>1.4500000000000001E-2</v>
      </c>
      <c r="N326" s="13">
        <v>1.4500000000000001E-2</v>
      </c>
      <c r="O326" s="6">
        <v>1.4500000000000001E-2</v>
      </c>
      <c r="P326" s="6">
        <v>0.39</v>
      </c>
      <c r="R326" s="14">
        <f>IF(Table3[[#This Row],[ShoulderLenEnd]]="",0,90-(DEGREES(ATAN((Q326-P326)/((N326-O326)/2)))))</f>
        <v>0</v>
      </c>
      <c r="S326" s="15">
        <v>0.42</v>
      </c>
      <c r="T326" s="6">
        <v>2</v>
      </c>
      <c r="U326" s="6">
        <v>1.5</v>
      </c>
      <c r="V326" s="6">
        <v>0.3</v>
      </c>
      <c r="Z326" s="6">
        <v>118</v>
      </c>
      <c r="AA326" s="13">
        <f t="shared" si="5"/>
        <v>4.3562394879498121E-3</v>
      </c>
      <c r="AE326" s="6" t="s">
        <v>44</v>
      </c>
      <c r="AF326" s="6" t="s">
        <v>62</v>
      </c>
      <c r="AG326" s="6" t="s">
        <v>495</v>
      </c>
      <c r="AH326" s="6" t="s">
        <v>683</v>
      </c>
      <c r="AI326" s="6">
        <v>1</v>
      </c>
      <c r="AJ326" s="6">
        <v>1</v>
      </c>
      <c r="AK326" s="6">
        <v>1</v>
      </c>
      <c r="AL326" s="6">
        <v>1</v>
      </c>
      <c r="AM326" s="6">
        <v>1</v>
      </c>
      <c r="AN326" s="6">
        <v>0</v>
      </c>
      <c r="AO326" s="6">
        <v>1</v>
      </c>
      <c r="AQ326" s="6">
        <v>0</v>
      </c>
      <c r="AR326" s="6">
        <v>0</v>
      </c>
      <c r="AS326" s="6">
        <v>0</v>
      </c>
      <c r="AT326" s="6">
        <v>0</v>
      </c>
      <c r="AU326" s="6">
        <f>IF(Table3[[#This Row],[ShankDiameter]]&gt;0.5,0,2)</f>
        <v>2</v>
      </c>
      <c r="AV326" s="6">
        <v>0</v>
      </c>
      <c r="AW326" s="6">
        <v>0</v>
      </c>
      <c r="AX326" s="6">
        <v>2</v>
      </c>
      <c r="AY326" s="6">
        <f>IF(Table3[[#This Row],[ShankDiameter]]=0.225,2,IF(Table3[[#This Row],[ShankDiameter]]=0.25,2,IF(Table3[[#This Row],[ShankDiameter]]=0.2875,2,0)))</f>
        <v>0</v>
      </c>
      <c r="AZ326" s="6">
        <v>0</v>
      </c>
      <c r="BA326" s="6">
        <v>0</v>
      </c>
      <c r="BB326" s="6">
        <v>0</v>
      </c>
      <c r="BC326" s="6">
        <v>0</v>
      </c>
      <c r="BD326" s="6">
        <v>0</v>
      </c>
      <c r="BE326" s="6">
        <v>0</v>
      </c>
      <c r="BF326" s="6">
        <v>0</v>
      </c>
      <c r="BG326" s="6">
        <v>0</v>
      </c>
      <c r="BH326" s="6">
        <v>0</v>
      </c>
      <c r="BI326" s="6">
        <f>IF(Table3[[#This Row],[Type]]="EM",IF((Table3[[#This Row],[Diameter]]/2)-Table3[[#This Row],[CornerRadius]]-0.012&gt;0,(Table3[[#This Row],[Diameter]]/2)-Table3[[#This Row],[CornerRadius]]-0.012,0),)</f>
        <v>0</v>
      </c>
      <c r="BK326" s="6" t="str">
        <f>IF(Table3[[#This Row],[ShoulderLength]]="","",IF(Table3[[#This Row],[ShoulderLength]]&lt;Table3[[#This Row],[LOC]],"FIX",""))</f>
        <v/>
      </c>
    </row>
    <row r="327" spans="1:63" x14ac:dyDescent="0.25">
      <c r="A327" s="7">
        <f>IF(Table3[[#This Row],[SoflexRule]]="",1,IF(Table3[[#This Row],[MinOHL]]="",1,IF(Table3[[#This Row],[Type]]="CT",1,IF(Table3[[#This Row],[I]]=1,0,1))))</f>
        <v>1</v>
      </c>
      <c r="B327" s="6" t="s">
        <v>149</v>
      </c>
      <c r="D327" s="6" t="s">
        <v>149</v>
      </c>
      <c r="E327" s="6">
        <v>326</v>
      </c>
      <c r="G327" s="9" t="s">
        <v>74</v>
      </c>
      <c r="H327" s="10" t="s">
        <v>680</v>
      </c>
      <c r="I327" s="11" t="s">
        <v>686</v>
      </c>
      <c r="J327" s="12">
        <v>30001600</v>
      </c>
      <c r="K327" s="11" t="str">
        <f>CONCATENATE(Table3[[#This Row],[Type]]," "&amp;TEXT(Table3[[#This Row],[Diameter]],".0000")&amp;""," "&amp;Table3[[#This Row],[NumFlutes]]&amp;"FL")</f>
        <v>DS .0160 2FL</v>
      </c>
      <c r="L327" s="17" t="s">
        <v>687</v>
      </c>
      <c r="M327" s="13">
        <v>1.6E-2</v>
      </c>
      <c r="N327" s="13">
        <v>1.6E-2</v>
      </c>
      <c r="O327" s="6">
        <v>1.6E-2</v>
      </c>
      <c r="P327" s="6">
        <v>0.4</v>
      </c>
      <c r="R327" s="14">
        <f>IF(Table3[[#This Row],[ShoulderLenEnd]]="",0,90-(DEGREES(ATAN((Q327-P327)/((N327-O327)/2)))))</f>
        <v>0</v>
      </c>
      <c r="S327" s="15">
        <v>0.42499999999999999</v>
      </c>
      <c r="T327" s="6">
        <v>2</v>
      </c>
      <c r="U327" s="6">
        <v>1.5</v>
      </c>
      <c r="V327" s="6">
        <v>0.25</v>
      </c>
      <c r="Z327" s="6">
        <v>118</v>
      </c>
      <c r="AA327" s="13">
        <f t="shared" si="5"/>
        <v>4.8068849522204821E-3</v>
      </c>
      <c r="AE327" s="6" t="s">
        <v>44</v>
      </c>
      <c r="AF327" s="6" t="s">
        <v>62</v>
      </c>
      <c r="AG327" s="6" t="s">
        <v>495</v>
      </c>
      <c r="AH327" s="6" t="s">
        <v>683</v>
      </c>
      <c r="AI327" s="6">
        <v>1</v>
      </c>
      <c r="AJ327" s="6">
        <v>1</v>
      </c>
      <c r="AK327" s="6">
        <v>1</v>
      </c>
      <c r="AL327" s="6">
        <v>1</v>
      </c>
      <c r="AM327" s="6">
        <v>1</v>
      </c>
      <c r="AN327" s="6">
        <v>0</v>
      </c>
      <c r="AO327" s="6">
        <v>1</v>
      </c>
      <c r="AQ327" s="6">
        <v>0</v>
      </c>
      <c r="AR327" s="6">
        <v>0</v>
      </c>
      <c r="AS327" s="6">
        <v>0</v>
      </c>
      <c r="AT327" s="6">
        <v>0</v>
      </c>
      <c r="AU327" s="6">
        <f>IF(Table3[[#This Row],[ShankDiameter]]&gt;0.5,0,2)</f>
        <v>2</v>
      </c>
      <c r="AV327" s="6">
        <v>0</v>
      </c>
      <c r="AW327" s="6">
        <v>0</v>
      </c>
      <c r="AX327" s="6">
        <v>2</v>
      </c>
      <c r="AY327" s="6">
        <f>IF(Table3[[#This Row],[ShankDiameter]]=0.225,2,IF(Table3[[#This Row],[ShankDiameter]]=0.25,2,IF(Table3[[#This Row],[ShankDiameter]]=0.2875,2,0)))</f>
        <v>0</v>
      </c>
      <c r="AZ327" s="6">
        <v>0</v>
      </c>
      <c r="BA327" s="6">
        <v>0</v>
      </c>
      <c r="BB327" s="6">
        <v>0</v>
      </c>
      <c r="BC327" s="6">
        <v>0</v>
      </c>
      <c r="BD327" s="6">
        <v>0</v>
      </c>
      <c r="BE327" s="6">
        <v>0</v>
      </c>
      <c r="BF327" s="6">
        <v>0</v>
      </c>
      <c r="BG327" s="6">
        <v>0</v>
      </c>
      <c r="BH327" s="6">
        <v>0</v>
      </c>
      <c r="BI327" s="6">
        <f>IF(Table3[[#This Row],[Type]]="EM",IF((Table3[[#This Row],[Diameter]]/2)-Table3[[#This Row],[CornerRadius]]-0.012&gt;0,(Table3[[#This Row],[Diameter]]/2)-Table3[[#This Row],[CornerRadius]]-0.012,0),)</f>
        <v>0</v>
      </c>
      <c r="BK327" s="6" t="str">
        <f>IF(Table3[[#This Row],[ShoulderLength]]="","",IF(Table3[[#This Row],[ShoulderLength]]&lt;Table3[[#This Row],[LOC]],"FIX",""))</f>
        <v/>
      </c>
    </row>
    <row r="328" spans="1:63" x14ac:dyDescent="0.25">
      <c r="A328" s="7">
        <f>IF(Table3[[#This Row],[SoflexRule]]="",1,IF(Table3[[#This Row],[MinOHL]]="",1,IF(Table3[[#This Row],[Type]]="CT",1,IF(Table3[[#This Row],[I]]=1,0,1))))</f>
        <v>1</v>
      </c>
      <c r="B328" s="6" t="s">
        <v>149</v>
      </c>
      <c r="D328" s="6" t="s">
        <v>149</v>
      </c>
      <c r="E328" s="6">
        <v>327</v>
      </c>
      <c r="F328" s="8" t="s">
        <v>60</v>
      </c>
      <c r="H328" s="10" t="s">
        <v>680</v>
      </c>
      <c r="I328" s="11" t="s">
        <v>688</v>
      </c>
      <c r="J328" s="12">
        <v>30001800</v>
      </c>
      <c r="K328" s="11" t="str">
        <f>CONCATENATE(Table3[[#This Row],[Type]]," "&amp;TEXT(Table3[[#This Row],[Diameter]],".0000")&amp;""," "&amp;Table3[[#This Row],[NumFlutes]]&amp;"FL")</f>
        <v>DS .0180 2FL</v>
      </c>
      <c r="L328" s="17" t="s">
        <v>689</v>
      </c>
      <c r="M328" s="13">
        <v>1.7999999999999999E-2</v>
      </c>
      <c r="N328" s="13">
        <v>1.7999999999999999E-2</v>
      </c>
      <c r="O328" s="6">
        <v>1.7999999999999999E-2</v>
      </c>
      <c r="P328" s="6">
        <v>0.375</v>
      </c>
      <c r="R328" s="14">
        <f>IF(Table3[[#This Row],[ShoulderLenEnd]]="",0,90-(DEGREES(ATAN((Q328-P328)/((N328-O328)/2)))))</f>
        <v>0</v>
      </c>
      <c r="S328" s="15">
        <v>0.4</v>
      </c>
      <c r="T328" s="6">
        <v>2</v>
      </c>
      <c r="U328" s="6">
        <v>1.5</v>
      </c>
      <c r="V328" s="6">
        <v>0.25</v>
      </c>
      <c r="Z328" s="6">
        <v>118</v>
      </c>
      <c r="AA328" s="13">
        <f t="shared" si="5"/>
        <v>5.4077455712480422E-3</v>
      </c>
      <c r="AE328" s="6" t="s">
        <v>44</v>
      </c>
      <c r="AF328" s="6" t="s">
        <v>62</v>
      </c>
      <c r="AG328" s="6" t="s">
        <v>495</v>
      </c>
      <c r="AH328" s="6" t="s">
        <v>683</v>
      </c>
      <c r="AI328" s="6">
        <v>1</v>
      </c>
      <c r="AJ328" s="6">
        <v>1</v>
      </c>
      <c r="AK328" s="6">
        <v>1</v>
      </c>
      <c r="AL328" s="6">
        <v>1</v>
      </c>
      <c r="AM328" s="6">
        <v>1</v>
      </c>
      <c r="AN328" s="6">
        <v>0</v>
      </c>
      <c r="AO328" s="6">
        <v>1</v>
      </c>
      <c r="AQ328" s="6">
        <v>0</v>
      </c>
      <c r="AR328" s="6">
        <v>0</v>
      </c>
      <c r="AS328" s="6">
        <v>0</v>
      </c>
      <c r="AT328" s="6">
        <v>0</v>
      </c>
      <c r="AU328" s="6">
        <f>IF(Table3[[#This Row],[ShankDiameter]]&gt;0.5,0,2)</f>
        <v>2</v>
      </c>
      <c r="AV328" s="6">
        <v>0</v>
      </c>
      <c r="AW328" s="6">
        <v>0</v>
      </c>
      <c r="AX328" s="6">
        <v>2</v>
      </c>
      <c r="AY328" s="6">
        <f>IF(Table3[[#This Row],[ShankDiameter]]=0.225,2,IF(Table3[[#This Row],[ShankDiameter]]=0.25,2,IF(Table3[[#This Row],[ShankDiameter]]=0.2875,2,0)))</f>
        <v>0</v>
      </c>
      <c r="AZ328" s="6">
        <v>0</v>
      </c>
      <c r="BA328" s="6">
        <v>0</v>
      </c>
      <c r="BB328" s="6">
        <v>0</v>
      </c>
      <c r="BC328" s="6">
        <v>0</v>
      </c>
      <c r="BD328" s="6">
        <v>0</v>
      </c>
      <c r="BE328" s="6">
        <v>0</v>
      </c>
      <c r="BF328" s="6">
        <v>0</v>
      </c>
      <c r="BG328" s="6">
        <v>0</v>
      </c>
      <c r="BH328" s="6">
        <v>0</v>
      </c>
      <c r="BI328" s="6">
        <f>IF(Table3[[#This Row],[Type]]="EM",IF((Table3[[#This Row],[Diameter]]/2)-Table3[[#This Row],[CornerRadius]]-0.012&gt;0,(Table3[[#This Row],[Diameter]]/2)-Table3[[#This Row],[CornerRadius]]-0.012,0),)</f>
        <v>0</v>
      </c>
      <c r="BK328" s="6" t="str">
        <f>IF(Table3[[#This Row],[ShoulderLength]]="","",IF(Table3[[#This Row],[ShoulderLength]]&lt;Table3[[#This Row],[LOC]],"FIX",""))</f>
        <v/>
      </c>
    </row>
    <row r="329" spans="1:63" x14ac:dyDescent="0.25">
      <c r="A329" s="7">
        <f>IF(Table3[[#This Row],[SoflexRule]]="",1,IF(Table3[[#This Row],[MinOHL]]="",1,IF(Table3[[#This Row],[Type]]="CT",1,IF(Table3[[#This Row],[I]]=1,0,1))))</f>
        <v>1</v>
      </c>
      <c r="B329" s="6" t="s">
        <v>149</v>
      </c>
      <c r="D329" s="6" t="s">
        <v>149</v>
      </c>
      <c r="E329" s="6">
        <v>328</v>
      </c>
      <c r="F329" s="8" t="s">
        <v>60</v>
      </c>
      <c r="H329" s="10" t="s">
        <v>680</v>
      </c>
      <c r="I329" s="11" t="s">
        <v>690</v>
      </c>
      <c r="J329" s="12">
        <v>30001970</v>
      </c>
      <c r="K329" s="11" t="str">
        <f>CONCATENATE(Table3[[#This Row],[Type]]," "&amp;TEXT(Table3[[#This Row],[Diameter]],".0000")&amp;""," "&amp;Table3[[#This Row],[NumFlutes]]&amp;"FL")</f>
        <v>DS .0197 2FL</v>
      </c>
      <c r="L329" s="17" t="s">
        <v>691</v>
      </c>
      <c r="M329" s="13">
        <v>1.9699999999999999E-2</v>
      </c>
      <c r="N329" s="13">
        <v>1.9699999999999999E-2</v>
      </c>
      <c r="O329" s="6">
        <v>1.9699999999999999E-2</v>
      </c>
      <c r="P329" s="6">
        <v>0.5</v>
      </c>
      <c r="R329" s="14">
        <f>IF(Table3[[#This Row],[ShoulderLenEnd]]="",0,90-(DEGREES(ATAN((Q329-P329)/((N329-O329)/2)))))</f>
        <v>0</v>
      </c>
      <c r="S329" s="15">
        <v>0.53</v>
      </c>
      <c r="T329" s="6">
        <v>2</v>
      </c>
      <c r="U329" s="6">
        <v>1.496</v>
      </c>
      <c r="V329" s="6">
        <v>0.374</v>
      </c>
      <c r="Z329" s="6">
        <v>118</v>
      </c>
      <c r="AA329" s="13">
        <f t="shared" si="5"/>
        <v>5.9184770974214686E-3</v>
      </c>
      <c r="AE329" s="6" t="s">
        <v>44</v>
      </c>
      <c r="AF329" s="6" t="s">
        <v>62</v>
      </c>
      <c r="AG329" s="6" t="s">
        <v>495</v>
      </c>
      <c r="AH329" s="6" t="s">
        <v>683</v>
      </c>
      <c r="AI329" s="6">
        <v>1</v>
      </c>
      <c r="AJ329" s="6">
        <v>1</v>
      </c>
      <c r="AK329" s="6">
        <v>1</v>
      </c>
      <c r="AL329" s="6">
        <v>1</v>
      </c>
      <c r="AM329" s="6">
        <v>1</v>
      </c>
      <c r="AN329" s="6">
        <v>0</v>
      </c>
      <c r="AO329" s="6">
        <v>1</v>
      </c>
      <c r="AQ329" s="6">
        <v>0</v>
      </c>
      <c r="AR329" s="6">
        <v>0</v>
      </c>
      <c r="AS329" s="6">
        <v>0</v>
      </c>
      <c r="AT329" s="6">
        <v>0</v>
      </c>
      <c r="AU329" s="6">
        <f>IF(Table3[[#This Row],[ShankDiameter]]&gt;0.5,0,2)</f>
        <v>2</v>
      </c>
      <c r="AV329" s="6">
        <v>0</v>
      </c>
      <c r="AW329" s="6">
        <v>0</v>
      </c>
      <c r="AX329" s="6">
        <v>2</v>
      </c>
      <c r="AY329" s="6">
        <f>IF(Table3[[#This Row],[ShankDiameter]]=0.225,2,IF(Table3[[#This Row],[ShankDiameter]]=0.25,2,IF(Table3[[#This Row],[ShankDiameter]]=0.2875,2,0)))</f>
        <v>0</v>
      </c>
      <c r="AZ329" s="6">
        <v>0</v>
      </c>
      <c r="BA329" s="6">
        <v>0</v>
      </c>
      <c r="BB329" s="6">
        <v>0</v>
      </c>
      <c r="BC329" s="6">
        <v>0</v>
      </c>
      <c r="BD329" s="6">
        <v>0</v>
      </c>
      <c r="BE329" s="6">
        <v>0</v>
      </c>
      <c r="BF329" s="6">
        <v>0</v>
      </c>
      <c r="BG329" s="6">
        <v>0</v>
      </c>
      <c r="BH329" s="6">
        <v>0</v>
      </c>
      <c r="BI329" s="6">
        <f>IF(Table3[[#This Row],[Type]]="EM",IF((Table3[[#This Row],[Diameter]]/2)-Table3[[#This Row],[CornerRadius]]-0.012&gt;0,(Table3[[#This Row],[Diameter]]/2)-Table3[[#This Row],[CornerRadius]]-0.012,0),)</f>
        <v>0</v>
      </c>
      <c r="BK329" s="6" t="str">
        <f>IF(Table3[[#This Row],[ShoulderLength]]="","",IF(Table3[[#This Row],[ShoulderLength]]&lt;Table3[[#This Row],[LOC]],"FIX",""))</f>
        <v/>
      </c>
    </row>
    <row r="330" spans="1:63" x14ac:dyDescent="0.25">
      <c r="A330" s="7">
        <f>IF(Table3[[#This Row],[SoflexRule]]="",1,IF(Table3[[#This Row],[MinOHL]]="",1,IF(Table3[[#This Row],[Type]]="CT",1,IF(Table3[[#This Row],[I]]=1,0,1))))</f>
        <v>1</v>
      </c>
      <c r="B330" s="6" t="s">
        <v>149</v>
      </c>
      <c r="D330" s="6" t="s">
        <v>149</v>
      </c>
      <c r="E330" s="6">
        <v>329</v>
      </c>
      <c r="G330" s="9" t="s">
        <v>74</v>
      </c>
      <c r="H330" s="10" t="s">
        <v>680</v>
      </c>
      <c r="I330" s="11" t="s">
        <v>692</v>
      </c>
      <c r="J330" s="12">
        <v>30002000</v>
      </c>
      <c r="K330" s="11" t="str">
        <f>CONCATENATE(Table3[[#This Row],[Type]]," "&amp;TEXT(Table3[[#This Row],[Diameter]],".0000")&amp;""," "&amp;Table3[[#This Row],[NumFlutes]]&amp;"FL")</f>
        <v>DS .0200 2FL</v>
      </c>
      <c r="L330" s="17" t="s">
        <v>693</v>
      </c>
      <c r="M330" s="13">
        <v>0.02</v>
      </c>
      <c r="N330" s="13">
        <v>0.02</v>
      </c>
      <c r="O330" s="6">
        <v>0.02</v>
      </c>
      <c r="P330" s="6">
        <v>0.52500000000000002</v>
      </c>
      <c r="R330" s="14">
        <f>IF(Table3[[#This Row],[ShoulderLenEnd]]="",0,90-(DEGREES(ATAN((Q330-P330)/((N330-O330)/2)))))</f>
        <v>0</v>
      </c>
      <c r="S330" s="15">
        <v>0.55000000000000004</v>
      </c>
      <c r="T330" s="6">
        <v>2</v>
      </c>
      <c r="U330" s="6">
        <v>1.5</v>
      </c>
      <c r="V330" s="6">
        <v>0.38</v>
      </c>
      <c r="Z330" s="6">
        <v>118</v>
      </c>
      <c r="AA330" s="13">
        <f t="shared" si="5"/>
        <v>6.0086061902756031E-3</v>
      </c>
      <c r="AE330" s="6" t="s">
        <v>44</v>
      </c>
      <c r="AF330" s="6" t="s">
        <v>62</v>
      </c>
      <c r="AG330" s="6" t="s">
        <v>495</v>
      </c>
      <c r="AH330" s="6" t="s">
        <v>683</v>
      </c>
      <c r="AI330" s="6">
        <v>1</v>
      </c>
      <c r="AJ330" s="6">
        <v>1</v>
      </c>
      <c r="AK330" s="6">
        <v>1</v>
      </c>
      <c r="AL330" s="6">
        <v>1</v>
      </c>
      <c r="AM330" s="6">
        <v>1</v>
      </c>
      <c r="AN330" s="6">
        <v>0</v>
      </c>
      <c r="AO330" s="6">
        <v>1</v>
      </c>
      <c r="AQ330" s="6">
        <v>0</v>
      </c>
      <c r="AR330" s="6">
        <v>0</v>
      </c>
      <c r="AS330" s="6">
        <v>0</v>
      </c>
      <c r="AT330" s="6">
        <v>0</v>
      </c>
      <c r="AU330" s="6">
        <f>IF(Table3[[#This Row],[ShankDiameter]]&gt;0.5,0,2)</f>
        <v>2</v>
      </c>
      <c r="AV330" s="6">
        <v>0</v>
      </c>
      <c r="AW330" s="6">
        <v>0</v>
      </c>
      <c r="AX330" s="6">
        <v>2</v>
      </c>
      <c r="AY330" s="6">
        <f>IF(Table3[[#This Row],[ShankDiameter]]=0.225,2,IF(Table3[[#This Row],[ShankDiameter]]=0.25,2,IF(Table3[[#This Row],[ShankDiameter]]=0.2875,2,0)))</f>
        <v>0</v>
      </c>
      <c r="AZ330" s="6">
        <v>0</v>
      </c>
      <c r="BA330" s="6">
        <v>0</v>
      </c>
      <c r="BB330" s="6">
        <v>0</v>
      </c>
      <c r="BC330" s="6">
        <v>0</v>
      </c>
      <c r="BD330" s="6">
        <v>0</v>
      </c>
      <c r="BE330" s="6">
        <v>0</v>
      </c>
      <c r="BF330" s="6">
        <v>0</v>
      </c>
      <c r="BG330" s="6">
        <v>0</v>
      </c>
      <c r="BH330" s="6">
        <v>0</v>
      </c>
      <c r="BI330" s="6">
        <f>IF(Table3[[#This Row],[Type]]="EM",IF((Table3[[#This Row],[Diameter]]/2)-Table3[[#This Row],[CornerRadius]]-0.012&gt;0,(Table3[[#This Row],[Diameter]]/2)-Table3[[#This Row],[CornerRadius]]-0.012,0),)</f>
        <v>0</v>
      </c>
      <c r="BK330" s="6" t="str">
        <f>IF(Table3[[#This Row],[ShoulderLength]]="","",IF(Table3[[#This Row],[ShoulderLength]]&lt;Table3[[#This Row],[LOC]],"FIX",""))</f>
        <v/>
      </c>
    </row>
    <row r="331" spans="1:63" x14ac:dyDescent="0.25">
      <c r="A331" s="7">
        <f>IF(Table3[[#This Row],[SoflexRule]]="",1,IF(Table3[[#This Row],[MinOHL]]="",1,IF(Table3[[#This Row],[Type]]="CT",1,IF(Table3[[#This Row],[I]]=1,0,1))))</f>
        <v>1</v>
      </c>
      <c r="B331" s="6" t="s">
        <v>149</v>
      </c>
      <c r="D331" s="6" t="s">
        <v>149</v>
      </c>
      <c r="E331" s="6">
        <v>330</v>
      </c>
      <c r="F331" s="8" t="s">
        <v>60</v>
      </c>
      <c r="H331" s="10" t="s">
        <v>680</v>
      </c>
      <c r="I331" s="11" t="s">
        <v>694</v>
      </c>
      <c r="J331" s="12">
        <v>30002100</v>
      </c>
      <c r="K331" s="11" t="str">
        <f>CONCATENATE(Table3[[#This Row],[Type]]," "&amp;TEXT(Table3[[#This Row],[Diameter]],".0000")&amp;""," "&amp;Table3[[#This Row],[NumFlutes]]&amp;"FL")</f>
        <v>DS .0210 2FL</v>
      </c>
      <c r="L331" s="17" t="s">
        <v>695</v>
      </c>
      <c r="M331" s="13">
        <v>2.1000000000000001E-2</v>
      </c>
      <c r="N331" s="13">
        <v>2.1000000000000001E-2</v>
      </c>
      <c r="O331" s="6">
        <v>2.1000000000000001E-2</v>
      </c>
      <c r="P331" s="6">
        <v>0.49</v>
      </c>
      <c r="R331" s="14">
        <f>IF(Table3[[#This Row],[ShoulderLenEnd]]="",0,90-(DEGREES(ATAN((Q331-P331)/((N331-O331)/2)))))</f>
        <v>0</v>
      </c>
      <c r="S331" s="15">
        <v>0.52</v>
      </c>
      <c r="T331" s="6">
        <v>2</v>
      </c>
      <c r="U331" s="6">
        <v>1.5</v>
      </c>
      <c r="V331" s="6">
        <v>0.38</v>
      </c>
      <c r="Z331" s="6">
        <v>118</v>
      </c>
      <c r="AA331" s="13">
        <f t="shared" si="5"/>
        <v>6.3090364997893831E-3</v>
      </c>
      <c r="AE331" s="6" t="s">
        <v>44</v>
      </c>
      <c r="AF331" s="6" t="s">
        <v>62</v>
      </c>
      <c r="AG331" s="6" t="s">
        <v>495</v>
      </c>
      <c r="AH331" s="6" t="s">
        <v>683</v>
      </c>
      <c r="AI331" s="6">
        <v>1</v>
      </c>
      <c r="AJ331" s="6">
        <v>1</v>
      </c>
      <c r="AK331" s="6">
        <v>1</v>
      </c>
      <c r="AL331" s="6">
        <v>1</v>
      </c>
      <c r="AM331" s="6">
        <v>1</v>
      </c>
      <c r="AN331" s="6">
        <v>0</v>
      </c>
      <c r="AO331" s="6">
        <v>1</v>
      </c>
      <c r="AQ331" s="6">
        <v>0</v>
      </c>
      <c r="AR331" s="6">
        <v>0</v>
      </c>
      <c r="AS331" s="6">
        <v>0</v>
      </c>
      <c r="AT331" s="6">
        <v>0</v>
      </c>
      <c r="AU331" s="6">
        <f>IF(Table3[[#This Row],[ShankDiameter]]&gt;0.5,0,2)</f>
        <v>2</v>
      </c>
      <c r="AV331" s="6">
        <v>0</v>
      </c>
      <c r="AW331" s="6">
        <v>0</v>
      </c>
      <c r="AX331" s="6">
        <v>2</v>
      </c>
      <c r="AY331" s="6">
        <f>IF(Table3[[#This Row],[ShankDiameter]]=0.225,2,IF(Table3[[#This Row],[ShankDiameter]]=0.25,2,IF(Table3[[#This Row],[ShankDiameter]]=0.2875,2,0)))</f>
        <v>0</v>
      </c>
      <c r="AZ331" s="6">
        <v>0</v>
      </c>
      <c r="BA331" s="6">
        <v>0</v>
      </c>
      <c r="BB331" s="6">
        <v>0</v>
      </c>
      <c r="BC331" s="6">
        <v>0</v>
      </c>
      <c r="BD331" s="6">
        <v>0</v>
      </c>
      <c r="BE331" s="6">
        <v>0</v>
      </c>
      <c r="BF331" s="6">
        <v>0</v>
      </c>
      <c r="BG331" s="6">
        <v>0</v>
      </c>
      <c r="BH331" s="6">
        <v>0</v>
      </c>
      <c r="BI331" s="6">
        <f>IF(Table3[[#This Row],[Type]]="EM",IF((Table3[[#This Row],[Diameter]]/2)-Table3[[#This Row],[CornerRadius]]-0.012&gt;0,(Table3[[#This Row],[Diameter]]/2)-Table3[[#This Row],[CornerRadius]]-0.012,0),)</f>
        <v>0</v>
      </c>
      <c r="BK331" s="6" t="str">
        <f>IF(Table3[[#This Row],[ShoulderLength]]="","",IF(Table3[[#This Row],[ShoulderLength]]&lt;Table3[[#This Row],[LOC]],"FIX",""))</f>
        <v/>
      </c>
    </row>
    <row r="332" spans="1:63" x14ac:dyDescent="0.25">
      <c r="A332" s="7">
        <f>IF(Table3[[#This Row],[SoflexRule]]="",1,IF(Table3[[#This Row],[MinOHL]]="",1,IF(Table3[[#This Row],[Type]]="CT",1,IF(Table3[[#This Row],[I]]=1,0,1))))</f>
        <v>1</v>
      </c>
      <c r="B332" s="6" t="s">
        <v>149</v>
      </c>
      <c r="D332" s="6" t="s">
        <v>149</v>
      </c>
      <c r="E332" s="6">
        <v>331</v>
      </c>
      <c r="G332" s="9" t="s">
        <v>74</v>
      </c>
      <c r="H332" s="10" t="s">
        <v>680</v>
      </c>
      <c r="I332" s="11" t="s">
        <v>696</v>
      </c>
      <c r="J332" s="12">
        <v>51074</v>
      </c>
      <c r="K332" s="11" t="str">
        <f>CONCATENATE(Table3[[#This Row],[Type]]," "&amp;TEXT(Table3[[#This Row],[Diameter]],".0000")&amp;""," "&amp;Table3[[#This Row],[NumFlutes]]&amp;"FL")</f>
        <v>DS .0225 2FL</v>
      </c>
      <c r="L332" s="17" t="s">
        <v>697</v>
      </c>
      <c r="M332" s="13">
        <v>2.2499999999999999E-2</v>
      </c>
      <c r="N332" s="13">
        <v>2.2499999999999999E-2</v>
      </c>
      <c r="O332" s="6">
        <v>2.2499999999999999E-2</v>
      </c>
      <c r="P332" s="6">
        <v>0.375</v>
      </c>
      <c r="R332" s="14">
        <f>IF(Table3[[#This Row],[ShoulderLenEnd]]="",0,90-(DEGREES(ATAN((Q332-P332)/((N332-O332)/2)))))</f>
        <v>0</v>
      </c>
      <c r="S332" s="15">
        <v>0.4</v>
      </c>
      <c r="T332" s="6">
        <v>2</v>
      </c>
      <c r="U332" s="6">
        <v>0.875</v>
      </c>
      <c r="V332" s="6">
        <v>0.25</v>
      </c>
      <c r="Z332" s="6">
        <v>118</v>
      </c>
      <c r="AA332" s="13">
        <f t="shared" si="5"/>
        <v>6.7596819640600532E-3</v>
      </c>
      <c r="AE332" s="6" t="s">
        <v>44</v>
      </c>
      <c r="AF332" s="6" t="s">
        <v>62</v>
      </c>
      <c r="AG332" s="6" t="s">
        <v>79</v>
      </c>
      <c r="AH332" s="6" t="s">
        <v>683</v>
      </c>
      <c r="AI332" s="6">
        <v>1</v>
      </c>
      <c r="AJ332" s="6">
        <v>1</v>
      </c>
      <c r="AK332" s="6">
        <v>1</v>
      </c>
      <c r="AL332" s="6">
        <v>1</v>
      </c>
      <c r="AM332" s="6">
        <v>1</v>
      </c>
      <c r="AN332" s="6">
        <v>0</v>
      </c>
      <c r="AO332" s="6">
        <v>1</v>
      </c>
      <c r="AQ332" s="6">
        <v>0</v>
      </c>
      <c r="AR332" s="6">
        <v>0</v>
      </c>
      <c r="AS332" s="6">
        <v>0</v>
      </c>
      <c r="AT332" s="6">
        <v>0</v>
      </c>
      <c r="AU332" s="6">
        <f>IF(Table3[[#This Row],[ShankDiameter]]&gt;0.5,0,2)</f>
        <v>2</v>
      </c>
      <c r="AV332" s="6">
        <v>0</v>
      </c>
      <c r="AW332" s="6">
        <v>0</v>
      </c>
      <c r="AX332" s="6">
        <v>2</v>
      </c>
      <c r="AY332" s="6">
        <f>IF(Table3[[#This Row],[ShankDiameter]]=0.225,2,IF(Table3[[#This Row],[ShankDiameter]]=0.25,2,IF(Table3[[#This Row],[ShankDiameter]]=0.2875,2,0)))</f>
        <v>0</v>
      </c>
      <c r="AZ332" s="6">
        <v>0</v>
      </c>
      <c r="BA332" s="6">
        <v>0</v>
      </c>
      <c r="BB332" s="6">
        <v>0</v>
      </c>
      <c r="BC332" s="6">
        <v>0</v>
      </c>
      <c r="BD332" s="6">
        <v>0</v>
      </c>
      <c r="BE332" s="6">
        <v>0</v>
      </c>
      <c r="BF332" s="6">
        <v>0</v>
      </c>
      <c r="BG332" s="6">
        <v>0</v>
      </c>
      <c r="BH332" s="6">
        <v>0</v>
      </c>
      <c r="BI332" s="6">
        <f>IF(Table3[[#This Row],[Type]]="EM",IF((Table3[[#This Row],[Diameter]]/2)-Table3[[#This Row],[CornerRadius]]-0.012&gt;0,(Table3[[#This Row],[Diameter]]/2)-Table3[[#This Row],[CornerRadius]]-0.012,0),)</f>
        <v>0</v>
      </c>
      <c r="BK332" s="6" t="str">
        <f>IF(Table3[[#This Row],[ShoulderLength]]="","",IF(Table3[[#This Row],[ShoulderLength]]&lt;Table3[[#This Row],[LOC]],"FIX",""))</f>
        <v/>
      </c>
    </row>
    <row r="333" spans="1:63" x14ac:dyDescent="0.25">
      <c r="A333" s="7">
        <f>IF(Table3[[#This Row],[SoflexRule]]="",1,IF(Table3[[#This Row],[MinOHL]]="",1,IF(Table3[[#This Row],[Type]]="CT",1,IF(Table3[[#This Row],[I]]=1,0,1))))</f>
        <v>1</v>
      </c>
      <c r="B333" s="6" t="s">
        <v>149</v>
      </c>
      <c r="D333" s="6" t="s">
        <v>149</v>
      </c>
      <c r="E333" s="6">
        <v>332</v>
      </c>
      <c r="F333" s="8" t="s">
        <v>60</v>
      </c>
      <c r="H333" s="10" t="s">
        <v>680</v>
      </c>
      <c r="I333" s="11" t="s">
        <v>698</v>
      </c>
      <c r="J333" s="12">
        <v>68645</v>
      </c>
      <c r="K333" s="11" t="str">
        <f>CONCATENATE(Table3[[#This Row],[Type]]," "&amp;TEXT(Table3[[#This Row],[Diameter]],".0000")&amp;""," "&amp;Table3[[#This Row],[NumFlutes]]&amp;"FL")</f>
        <v>DS .0236 2FL</v>
      </c>
      <c r="L333" s="17" t="s">
        <v>699</v>
      </c>
      <c r="M333" s="13">
        <v>2.3599999999999999E-2</v>
      </c>
      <c r="N333" s="13">
        <v>2.3599999999999999E-2</v>
      </c>
      <c r="O333" s="6">
        <v>2.3599999999999999E-2</v>
      </c>
      <c r="P333" s="6">
        <v>0.18</v>
      </c>
      <c r="R333" s="14">
        <f>IF(Table3[[#This Row],[ShoulderLenEnd]]="",0,90-(DEGREES(ATAN((Q333-P333)/((N333-O333)/2)))))</f>
        <v>0</v>
      </c>
      <c r="S333" s="15">
        <v>0.21</v>
      </c>
      <c r="T333" s="6">
        <v>2</v>
      </c>
      <c r="U333" s="6">
        <v>0.82679999999999998</v>
      </c>
      <c r="V333" s="6">
        <v>0.13780000000000001</v>
      </c>
      <c r="Z333" s="6">
        <v>118</v>
      </c>
      <c r="AA333" s="13">
        <f t="shared" si="5"/>
        <v>7.0901553045252114E-3</v>
      </c>
      <c r="AE333" s="6" t="s">
        <v>44</v>
      </c>
      <c r="AF333" s="6" t="s">
        <v>62</v>
      </c>
      <c r="AG333" s="6" t="s">
        <v>79</v>
      </c>
      <c r="AH333" s="6" t="s">
        <v>683</v>
      </c>
      <c r="AI333" s="6">
        <v>1</v>
      </c>
      <c r="AJ333" s="6">
        <v>1</v>
      </c>
      <c r="AK333" s="6">
        <v>1</v>
      </c>
      <c r="AL333" s="6">
        <v>1</v>
      </c>
      <c r="AM333" s="6">
        <v>1</v>
      </c>
      <c r="AN333" s="6">
        <v>0</v>
      </c>
      <c r="AO333" s="6">
        <v>1</v>
      </c>
      <c r="AQ333" s="6">
        <v>0</v>
      </c>
      <c r="AR333" s="6">
        <v>0</v>
      </c>
      <c r="AS333" s="6">
        <v>0</v>
      </c>
      <c r="AT333" s="6">
        <v>0</v>
      </c>
      <c r="AU333" s="6">
        <f>IF(Table3[[#This Row],[ShankDiameter]]&gt;0.5,0,2)</f>
        <v>2</v>
      </c>
      <c r="AV333" s="6">
        <v>0</v>
      </c>
      <c r="AW333" s="6">
        <v>0</v>
      </c>
      <c r="AX333" s="6">
        <v>2</v>
      </c>
      <c r="AY333" s="6">
        <f>IF(Table3[[#This Row],[ShankDiameter]]=0.225,2,IF(Table3[[#This Row],[ShankDiameter]]=0.25,2,IF(Table3[[#This Row],[ShankDiameter]]=0.2875,2,0)))</f>
        <v>0</v>
      </c>
      <c r="AZ333" s="6">
        <v>0</v>
      </c>
      <c r="BA333" s="6">
        <v>0</v>
      </c>
      <c r="BB333" s="6">
        <v>0</v>
      </c>
      <c r="BC333" s="6">
        <v>0</v>
      </c>
      <c r="BD333" s="6">
        <v>0</v>
      </c>
      <c r="BE333" s="6">
        <v>0</v>
      </c>
      <c r="BF333" s="6">
        <v>0</v>
      </c>
      <c r="BG333" s="6">
        <v>0</v>
      </c>
      <c r="BH333" s="6">
        <v>0</v>
      </c>
      <c r="BI333" s="6">
        <f>IF(Table3[[#This Row],[Type]]="EM",IF((Table3[[#This Row],[Diameter]]/2)-Table3[[#This Row],[CornerRadius]]-0.012&gt;0,(Table3[[#This Row],[Diameter]]/2)-Table3[[#This Row],[CornerRadius]]-0.012,0),)</f>
        <v>0</v>
      </c>
      <c r="BK333" s="6" t="str">
        <f>IF(Table3[[#This Row],[ShoulderLength]]="","",IF(Table3[[#This Row],[ShoulderLength]]&lt;Table3[[#This Row],[LOC]],"FIX",""))</f>
        <v/>
      </c>
    </row>
    <row r="334" spans="1:63" x14ac:dyDescent="0.25">
      <c r="A334" s="7">
        <f>IF(Table3[[#This Row],[SoflexRule]]="",1,IF(Table3[[#This Row],[MinOHL]]="",1,IF(Table3[[#This Row],[Type]]="CT",1,IF(Table3[[#This Row],[I]]=1,0,1))))</f>
        <v>1</v>
      </c>
      <c r="B334" s="6" t="s">
        <v>149</v>
      </c>
      <c r="D334" s="6" t="s">
        <v>149</v>
      </c>
      <c r="E334" s="6">
        <v>333</v>
      </c>
      <c r="F334" s="8" t="s">
        <v>60</v>
      </c>
      <c r="H334" s="10" t="s">
        <v>680</v>
      </c>
      <c r="I334" s="11" t="s">
        <v>700</v>
      </c>
      <c r="J334" s="12">
        <v>51073</v>
      </c>
      <c r="K334" s="11" t="str">
        <f>CONCATENATE(Table3[[#This Row],[Type]]," "&amp;TEXT(Table3[[#This Row],[Diameter]],".0000")&amp;""," "&amp;Table3[[#This Row],[NumFlutes]]&amp;"FL")</f>
        <v>DS .0240 2FL</v>
      </c>
      <c r="L334" s="17" t="s">
        <v>701</v>
      </c>
      <c r="M334" s="13">
        <v>2.4E-2</v>
      </c>
      <c r="N334" s="13">
        <v>2.4E-2</v>
      </c>
      <c r="O334" s="6">
        <v>2.4E-2</v>
      </c>
      <c r="P334" s="6">
        <v>0.39</v>
      </c>
      <c r="R334" s="14">
        <f>IF(Table3[[#This Row],[ShoulderLenEnd]]="",0,90-(DEGREES(ATAN((Q334-P334)/((N334-O334)/2)))))</f>
        <v>0</v>
      </c>
      <c r="S334" s="15">
        <v>0.42</v>
      </c>
      <c r="T334" s="6">
        <v>2</v>
      </c>
      <c r="U334" s="6">
        <v>0.875</v>
      </c>
      <c r="V334" s="6">
        <v>0.25</v>
      </c>
      <c r="Z334" s="6">
        <v>118</v>
      </c>
      <c r="AA334" s="13">
        <f t="shared" si="5"/>
        <v>7.2103274283307232E-3</v>
      </c>
      <c r="AE334" s="6" t="s">
        <v>44</v>
      </c>
      <c r="AF334" s="6" t="s">
        <v>62</v>
      </c>
      <c r="AG334" s="6" t="s">
        <v>79</v>
      </c>
      <c r="AH334" s="6" t="s">
        <v>683</v>
      </c>
      <c r="AI334" s="6">
        <v>1</v>
      </c>
      <c r="AJ334" s="6">
        <v>1</v>
      </c>
      <c r="AK334" s="6">
        <v>1</v>
      </c>
      <c r="AL334" s="6">
        <v>1</v>
      </c>
      <c r="AM334" s="6">
        <v>1</v>
      </c>
      <c r="AN334" s="6">
        <v>0</v>
      </c>
      <c r="AO334" s="6">
        <v>1</v>
      </c>
      <c r="AQ334" s="6">
        <v>0</v>
      </c>
      <c r="AR334" s="6">
        <v>0</v>
      </c>
      <c r="AS334" s="6">
        <v>0</v>
      </c>
      <c r="AT334" s="6">
        <v>0</v>
      </c>
      <c r="AU334" s="6">
        <f>IF(Table3[[#This Row],[ShankDiameter]]&gt;0.5,0,2)</f>
        <v>2</v>
      </c>
      <c r="AV334" s="6">
        <v>0</v>
      </c>
      <c r="AW334" s="6">
        <v>0</v>
      </c>
      <c r="AX334" s="6">
        <v>2</v>
      </c>
      <c r="AY334" s="6">
        <f>IF(Table3[[#This Row],[ShankDiameter]]=0.225,2,IF(Table3[[#This Row],[ShankDiameter]]=0.25,2,IF(Table3[[#This Row],[ShankDiameter]]=0.2875,2,0)))</f>
        <v>0</v>
      </c>
      <c r="AZ334" s="6">
        <v>0</v>
      </c>
      <c r="BA334" s="6">
        <v>0</v>
      </c>
      <c r="BB334" s="6">
        <v>0</v>
      </c>
      <c r="BC334" s="6">
        <v>0</v>
      </c>
      <c r="BD334" s="6">
        <v>0</v>
      </c>
      <c r="BE334" s="6">
        <v>0</v>
      </c>
      <c r="BF334" s="6">
        <v>0</v>
      </c>
      <c r="BG334" s="6">
        <v>0</v>
      </c>
      <c r="BH334" s="6">
        <v>0</v>
      </c>
      <c r="BI334" s="6">
        <f>IF(Table3[[#This Row],[Type]]="EM",IF((Table3[[#This Row],[Diameter]]/2)-Table3[[#This Row],[CornerRadius]]-0.012&gt;0,(Table3[[#This Row],[Diameter]]/2)-Table3[[#This Row],[CornerRadius]]-0.012,0),)</f>
        <v>0</v>
      </c>
      <c r="BK334" s="6" t="str">
        <f>IF(Table3[[#This Row],[ShoulderLength]]="","",IF(Table3[[#This Row],[ShoulderLength]]&lt;Table3[[#This Row],[LOC]],"FIX",""))</f>
        <v/>
      </c>
    </row>
    <row r="335" spans="1:63" x14ac:dyDescent="0.25">
      <c r="A335" s="7">
        <f>IF(Table3[[#This Row],[SoflexRule]]="",1,IF(Table3[[#This Row],[MinOHL]]="",1,IF(Table3[[#This Row],[Type]]="CT",1,IF(Table3[[#This Row],[I]]=1,0,1))))</f>
        <v>1</v>
      </c>
      <c r="B335" s="6" t="s">
        <v>149</v>
      </c>
      <c r="D335" s="6" t="s">
        <v>149</v>
      </c>
      <c r="E335" s="6">
        <v>334</v>
      </c>
      <c r="F335" s="8" t="s">
        <v>60</v>
      </c>
      <c r="H335" s="10" t="s">
        <v>680</v>
      </c>
      <c r="I335" s="11" t="s">
        <v>702</v>
      </c>
      <c r="J335" s="12">
        <v>51072</v>
      </c>
      <c r="K335" s="11" t="str">
        <f>CONCATENATE(Table3[[#This Row],[Type]]," "&amp;TEXT(Table3[[#This Row],[Diameter]],".0000")&amp;""," "&amp;Table3[[#This Row],[NumFlutes]]&amp;"FL")</f>
        <v>DS .0250 2FL</v>
      </c>
      <c r="L335" s="17" t="s">
        <v>703</v>
      </c>
      <c r="M335" s="13">
        <v>2.5000000000000001E-2</v>
      </c>
      <c r="N335" s="13">
        <v>2.5000000000000001E-2</v>
      </c>
      <c r="O335" s="6">
        <v>2.5000000000000001E-2</v>
      </c>
      <c r="P335" s="6">
        <v>0.36499999999999999</v>
      </c>
      <c r="R335" s="14">
        <f>IF(Table3[[#This Row],[ShoulderLenEnd]]="",0,90-(DEGREES(ATAN((Q335-P335)/((N335-O335)/2)))))</f>
        <v>0</v>
      </c>
      <c r="S335" s="15">
        <v>0.39500000000000002</v>
      </c>
      <c r="T335" s="6">
        <v>2</v>
      </c>
      <c r="U335" s="6">
        <v>1</v>
      </c>
      <c r="V335" s="6">
        <v>0.3125</v>
      </c>
      <c r="Z335" s="6">
        <v>118</v>
      </c>
      <c r="AA335" s="13">
        <f t="shared" si="5"/>
        <v>7.5107577378445041E-3</v>
      </c>
      <c r="AE335" s="6" t="s">
        <v>44</v>
      </c>
      <c r="AF335" s="6" t="s">
        <v>62</v>
      </c>
      <c r="AG335" s="6" t="s">
        <v>79</v>
      </c>
      <c r="AH335" s="6" t="s">
        <v>683</v>
      </c>
      <c r="AI335" s="6">
        <v>1</v>
      </c>
      <c r="AJ335" s="6">
        <v>1</v>
      </c>
      <c r="AK335" s="6">
        <v>1</v>
      </c>
      <c r="AL335" s="6">
        <v>1</v>
      </c>
      <c r="AM335" s="6">
        <v>1</v>
      </c>
      <c r="AN335" s="6">
        <v>0</v>
      </c>
      <c r="AO335" s="6">
        <v>1</v>
      </c>
      <c r="AQ335" s="6">
        <v>0</v>
      </c>
      <c r="AR335" s="6">
        <v>0</v>
      </c>
      <c r="AS335" s="6">
        <v>0</v>
      </c>
      <c r="AT335" s="6">
        <v>0</v>
      </c>
      <c r="AU335" s="6">
        <f>IF(Table3[[#This Row],[ShankDiameter]]&gt;0.5,0,2)</f>
        <v>2</v>
      </c>
      <c r="AV335" s="6">
        <v>0</v>
      </c>
      <c r="AW335" s="6">
        <v>0</v>
      </c>
      <c r="AX335" s="6">
        <v>2</v>
      </c>
      <c r="AY335" s="6">
        <f>IF(Table3[[#This Row],[ShankDiameter]]=0.225,2,IF(Table3[[#This Row],[ShankDiameter]]=0.25,2,IF(Table3[[#This Row],[ShankDiameter]]=0.2875,2,0)))</f>
        <v>0</v>
      </c>
      <c r="AZ335" s="6">
        <v>0</v>
      </c>
      <c r="BA335" s="6">
        <v>0</v>
      </c>
      <c r="BB335" s="6">
        <v>0</v>
      </c>
      <c r="BC335" s="6">
        <v>0</v>
      </c>
      <c r="BD335" s="6">
        <v>0</v>
      </c>
      <c r="BE335" s="6">
        <v>0</v>
      </c>
      <c r="BF335" s="6">
        <v>0</v>
      </c>
      <c r="BG335" s="6">
        <v>0</v>
      </c>
      <c r="BH335" s="6">
        <v>0</v>
      </c>
      <c r="BI335" s="6">
        <f>IF(Table3[[#This Row],[Type]]="EM",IF((Table3[[#This Row],[Diameter]]/2)-Table3[[#This Row],[CornerRadius]]-0.012&gt;0,(Table3[[#This Row],[Diameter]]/2)-Table3[[#This Row],[CornerRadius]]-0.012,0),)</f>
        <v>0</v>
      </c>
      <c r="BK335" s="6" t="str">
        <f>IF(Table3[[#This Row],[ShoulderLength]]="","",IF(Table3[[#This Row],[ShoulderLength]]&lt;Table3[[#This Row],[LOC]],"FIX",""))</f>
        <v/>
      </c>
    </row>
    <row r="336" spans="1:63" x14ac:dyDescent="0.25">
      <c r="A336" s="7">
        <f>IF(Table3[[#This Row],[SoflexRule]]="",1,IF(Table3[[#This Row],[MinOHL]]="",1,IF(Table3[[#This Row],[Type]]="CT",1,IF(Table3[[#This Row],[I]]=1,0,1))))</f>
        <v>1</v>
      </c>
      <c r="B336" s="6" t="s">
        <v>149</v>
      </c>
      <c r="D336" s="6" t="s">
        <v>149</v>
      </c>
      <c r="E336" s="6">
        <v>335</v>
      </c>
      <c r="F336" s="8" t="s">
        <v>60</v>
      </c>
      <c r="H336" s="10" t="s">
        <v>680</v>
      </c>
      <c r="I336" s="11" t="s">
        <v>704</v>
      </c>
      <c r="J336" s="12">
        <v>30002600</v>
      </c>
      <c r="K336" s="11" t="str">
        <f>CONCATENATE(Table3[[#This Row],[Type]]," "&amp;TEXT(Table3[[#This Row],[Diameter]],".0000")&amp;""," "&amp;Table3[[#This Row],[NumFlutes]]&amp;"FL")</f>
        <v>DS .0260 2FL</v>
      </c>
      <c r="L336" s="17" t="s">
        <v>705</v>
      </c>
      <c r="M336" s="13">
        <v>2.5999999999999999E-2</v>
      </c>
      <c r="N336" s="13">
        <v>2.5999999999999999E-2</v>
      </c>
      <c r="O336" s="6">
        <v>2.5999999999999999E-2</v>
      </c>
      <c r="P336" s="6">
        <v>0.625</v>
      </c>
      <c r="R336" s="14">
        <f>IF(Table3[[#This Row],[ShoulderLenEnd]]="",0,90-(DEGREES(ATAN((Q336-P336)/((N336-O336)/2)))))</f>
        <v>0</v>
      </c>
      <c r="S336" s="15">
        <v>0.65500000000000003</v>
      </c>
      <c r="T336" s="6">
        <v>2</v>
      </c>
      <c r="U336" s="6">
        <v>1.5</v>
      </c>
      <c r="V336" s="6">
        <v>0.5</v>
      </c>
      <c r="Z336" s="6">
        <v>118</v>
      </c>
      <c r="AA336" s="13">
        <f t="shared" si="5"/>
        <v>7.8111880473582833E-3</v>
      </c>
      <c r="AE336" s="6" t="s">
        <v>44</v>
      </c>
      <c r="AF336" s="6" t="s">
        <v>62</v>
      </c>
      <c r="AG336" s="6" t="s">
        <v>495</v>
      </c>
      <c r="AH336" s="6" t="s">
        <v>683</v>
      </c>
      <c r="AI336" s="6">
        <v>1</v>
      </c>
      <c r="AJ336" s="6">
        <v>1</v>
      </c>
      <c r="AK336" s="6">
        <v>1</v>
      </c>
      <c r="AL336" s="6">
        <v>1</v>
      </c>
      <c r="AM336" s="6">
        <v>1</v>
      </c>
      <c r="AN336" s="6">
        <v>0</v>
      </c>
      <c r="AO336" s="6">
        <v>1</v>
      </c>
      <c r="AQ336" s="6">
        <v>0</v>
      </c>
      <c r="AR336" s="6">
        <v>0</v>
      </c>
      <c r="AS336" s="6">
        <v>0</v>
      </c>
      <c r="AT336" s="6">
        <v>0</v>
      </c>
      <c r="AU336" s="6">
        <f>IF(Table3[[#This Row],[ShankDiameter]]&gt;0.5,0,2)</f>
        <v>2</v>
      </c>
      <c r="AV336" s="6">
        <v>0</v>
      </c>
      <c r="AW336" s="6">
        <v>0</v>
      </c>
      <c r="AX336" s="6">
        <v>2</v>
      </c>
      <c r="AY336" s="6">
        <f>IF(Table3[[#This Row],[ShankDiameter]]=0.225,2,IF(Table3[[#This Row],[ShankDiameter]]=0.25,2,IF(Table3[[#This Row],[ShankDiameter]]=0.2875,2,0)))</f>
        <v>0</v>
      </c>
      <c r="AZ336" s="6">
        <v>0</v>
      </c>
      <c r="BA336" s="6">
        <v>0</v>
      </c>
      <c r="BB336" s="6">
        <v>0</v>
      </c>
      <c r="BC336" s="6">
        <v>0</v>
      </c>
      <c r="BD336" s="6">
        <v>0</v>
      </c>
      <c r="BE336" s="6">
        <v>0</v>
      </c>
      <c r="BF336" s="6">
        <v>0</v>
      </c>
      <c r="BG336" s="6">
        <v>0</v>
      </c>
      <c r="BH336" s="6">
        <v>0</v>
      </c>
      <c r="BI336" s="6">
        <f>IF(Table3[[#This Row],[Type]]="EM",IF((Table3[[#This Row],[Diameter]]/2)-Table3[[#This Row],[CornerRadius]]-0.012&gt;0,(Table3[[#This Row],[Diameter]]/2)-Table3[[#This Row],[CornerRadius]]-0.012,0),)</f>
        <v>0</v>
      </c>
      <c r="BK336" s="6" t="str">
        <f>IF(Table3[[#This Row],[ShoulderLength]]="","",IF(Table3[[#This Row],[ShoulderLength]]&lt;Table3[[#This Row],[LOC]],"FIX",""))</f>
        <v/>
      </c>
    </row>
    <row r="337" spans="1:63" x14ac:dyDescent="0.25">
      <c r="A337" s="7">
        <f>IF(Table3[[#This Row],[SoflexRule]]="",1,IF(Table3[[#This Row],[MinOHL]]="",1,IF(Table3[[#This Row],[Type]]="CT",1,IF(Table3[[#This Row],[I]]=1,0,1))))</f>
        <v>1</v>
      </c>
      <c r="B337" s="6" t="s">
        <v>149</v>
      </c>
      <c r="D337" s="6" t="s">
        <v>149</v>
      </c>
      <c r="E337" s="6">
        <v>336</v>
      </c>
      <c r="G337" s="9" t="s">
        <v>74</v>
      </c>
      <c r="H337" s="10" t="s">
        <v>680</v>
      </c>
      <c r="I337" s="11" t="s">
        <v>706</v>
      </c>
      <c r="J337" s="12">
        <v>51071</v>
      </c>
      <c r="K337" s="11" t="str">
        <f>CONCATENATE(Table3[[#This Row],[Type]]," "&amp;TEXT(Table3[[#This Row],[Diameter]],".0000")&amp;""," "&amp;Table3[[#This Row],[NumFlutes]]&amp;"FL")</f>
        <v>DS .0260 2FL</v>
      </c>
      <c r="L337" s="17" t="s">
        <v>705</v>
      </c>
      <c r="M337" s="13">
        <v>2.5999999999999999E-2</v>
      </c>
      <c r="N337" s="13">
        <v>2.5999999999999999E-2</v>
      </c>
      <c r="O337" s="6">
        <v>2.5999999999999999E-2</v>
      </c>
      <c r="P337" s="6">
        <v>0.45</v>
      </c>
      <c r="R337" s="14">
        <f>IF(Table3[[#This Row],[ShoulderLenEnd]]="",0,90-(DEGREES(ATAN((Q337-P337)/((N337-O337)/2)))))</f>
        <v>0</v>
      </c>
      <c r="S337" s="15">
        <v>0.47499999999999998</v>
      </c>
      <c r="T337" s="6">
        <v>2</v>
      </c>
      <c r="U337" s="6">
        <v>1</v>
      </c>
      <c r="V337" s="6">
        <v>0.3125</v>
      </c>
      <c r="Z337" s="6">
        <v>118</v>
      </c>
      <c r="AA337" s="13">
        <f t="shared" si="5"/>
        <v>7.8111880473582833E-3</v>
      </c>
      <c r="AE337" s="6" t="s">
        <v>44</v>
      </c>
      <c r="AF337" s="6" t="s">
        <v>62</v>
      </c>
      <c r="AG337" s="6" t="s">
        <v>79</v>
      </c>
      <c r="AH337" s="6" t="s">
        <v>683</v>
      </c>
      <c r="AI337" s="6">
        <v>1</v>
      </c>
      <c r="AJ337" s="6">
        <v>1</v>
      </c>
      <c r="AK337" s="6">
        <v>1</v>
      </c>
      <c r="AL337" s="6">
        <v>1</v>
      </c>
      <c r="AM337" s="6">
        <v>1</v>
      </c>
      <c r="AN337" s="6">
        <v>0</v>
      </c>
      <c r="AO337" s="6">
        <v>1</v>
      </c>
      <c r="AQ337" s="6">
        <v>0</v>
      </c>
      <c r="AR337" s="6">
        <v>0</v>
      </c>
      <c r="AS337" s="6">
        <v>0</v>
      </c>
      <c r="AT337" s="6">
        <v>0</v>
      </c>
      <c r="AU337" s="6">
        <f>IF(Table3[[#This Row],[ShankDiameter]]&gt;0.5,0,2)</f>
        <v>2</v>
      </c>
      <c r="AV337" s="6">
        <v>0</v>
      </c>
      <c r="AW337" s="6">
        <v>0</v>
      </c>
      <c r="AX337" s="6">
        <v>2</v>
      </c>
      <c r="AY337" s="6">
        <f>IF(Table3[[#This Row],[ShankDiameter]]=0.225,2,IF(Table3[[#This Row],[ShankDiameter]]=0.25,2,IF(Table3[[#This Row],[ShankDiameter]]=0.2875,2,0)))</f>
        <v>0</v>
      </c>
      <c r="AZ337" s="6">
        <v>0</v>
      </c>
      <c r="BA337" s="6">
        <v>0</v>
      </c>
      <c r="BB337" s="6">
        <v>0</v>
      </c>
      <c r="BC337" s="6">
        <v>0</v>
      </c>
      <c r="BD337" s="6">
        <v>0</v>
      </c>
      <c r="BE337" s="6">
        <v>0</v>
      </c>
      <c r="BF337" s="6">
        <v>0</v>
      </c>
      <c r="BG337" s="6">
        <v>0</v>
      </c>
      <c r="BH337" s="6">
        <v>0</v>
      </c>
      <c r="BI337" s="6">
        <f>IF(Table3[[#This Row],[Type]]="EM",IF((Table3[[#This Row],[Diameter]]/2)-Table3[[#This Row],[CornerRadius]]-0.012&gt;0,(Table3[[#This Row],[Diameter]]/2)-Table3[[#This Row],[CornerRadius]]-0.012,0),)</f>
        <v>0</v>
      </c>
      <c r="BK337" s="6" t="str">
        <f>IF(Table3[[#This Row],[ShoulderLength]]="","",IF(Table3[[#This Row],[ShoulderLength]]&lt;Table3[[#This Row],[LOC]],"FIX",""))</f>
        <v/>
      </c>
    </row>
    <row r="338" spans="1:63" x14ac:dyDescent="0.25">
      <c r="A338" s="7">
        <f>IF(Table3[[#This Row],[SoflexRule]]="",1,IF(Table3[[#This Row],[MinOHL]]="",1,IF(Table3[[#This Row],[Type]]="CT",1,IF(Table3[[#This Row],[I]]=1,0,1))))</f>
        <v>1</v>
      </c>
      <c r="B338" s="6" t="s">
        <v>149</v>
      </c>
      <c r="D338" s="6" t="s">
        <v>149</v>
      </c>
      <c r="E338" s="6">
        <v>337</v>
      </c>
      <c r="F338" s="8" t="s">
        <v>60</v>
      </c>
      <c r="H338" s="10" t="s">
        <v>680</v>
      </c>
      <c r="I338" s="11" t="s">
        <v>707</v>
      </c>
      <c r="J338" s="12">
        <v>51070</v>
      </c>
      <c r="K338" s="11" t="str">
        <f>CONCATENATE(Table3[[#This Row],[Type]]," "&amp;TEXT(Table3[[#This Row],[Diameter]],".0000")&amp;""," "&amp;Table3[[#This Row],[NumFlutes]]&amp;"FL")</f>
        <v>DS .0280 2FL</v>
      </c>
      <c r="L338" s="17" t="s">
        <v>708</v>
      </c>
      <c r="M338" s="13">
        <v>2.8000000000000001E-2</v>
      </c>
      <c r="N338" s="13">
        <v>2.8000000000000001E-2</v>
      </c>
      <c r="O338" s="6">
        <v>2.8000000000000001E-2</v>
      </c>
      <c r="P338" s="6">
        <v>0.55000000000000004</v>
      </c>
      <c r="R338" s="14">
        <f>IF(Table3[[#This Row],[ShoulderLenEnd]]="",0,90-(DEGREES(ATAN((Q338-P338)/((N338-O338)/2)))))</f>
        <v>0</v>
      </c>
      <c r="S338" s="15">
        <v>0.57999999999999996</v>
      </c>
      <c r="T338" s="6">
        <v>2</v>
      </c>
      <c r="U338" s="6">
        <v>1.25</v>
      </c>
      <c r="V338" s="6">
        <v>0.5</v>
      </c>
      <c r="Z338" s="6">
        <v>118</v>
      </c>
      <c r="AA338" s="13">
        <f t="shared" si="5"/>
        <v>8.4120486663858442E-3</v>
      </c>
      <c r="AE338" s="6" t="s">
        <v>44</v>
      </c>
      <c r="AF338" s="6" t="s">
        <v>62</v>
      </c>
      <c r="AG338" s="6" t="s">
        <v>79</v>
      </c>
      <c r="AH338" s="6" t="s">
        <v>683</v>
      </c>
      <c r="AI338" s="6">
        <v>1</v>
      </c>
      <c r="AJ338" s="6">
        <v>1</v>
      </c>
      <c r="AK338" s="6">
        <v>1</v>
      </c>
      <c r="AL338" s="6">
        <v>1</v>
      </c>
      <c r="AM338" s="6">
        <v>1</v>
      </c>
      <c r="AN338" s="6">
        <v>0</v>
      </c>
      <c r="AO338" s="6">
        <v>1</v>
      </c>
      <c r="AQ338" s="6">
        <v>0</v>
      </c>
      <c r="AR338" s="6">
        <v>0</v>
      </c>
      <c r="AS338" s="6">
        <v>0</v>
      </c>
      <c r="AT338" s="6">
        <v>0</v>
      </c>
      <c r="AU338" s="6">
        <f>IF(Table3[[#This Row],[ShankDiameter]]&gt;0.5,0,2)</f>
        <v>2</v>
      </c>
      <c r="AV338" s="6">
        <v>0</v>
      </c>
      <c r="AW338" s="6">
        <v>0</v>
      </c>
      <c r="AX338" s="6">
        <v>2</v>
      </c>
      <c r="AY338" s="6">
        <f>IF(Table3[[#This Row],[ShankDiameter]]=0.225,2,IF(Table3[[#This Row],[ShankDiameter]]=0.25,2,IF(Table3[[#This Row],[ShankDiameter]]=0.2875,2,0)))</f>
        <v>0</v>
      </c>
      <c r="AZ338" s="6">
        <v>0</v>
      </c>
      <c r="BA338" s="6">
        <v>0</v>
      </c>
      <c r="BB338" s="6">
        <v>0</v>
      </c>
      <c r="BC338" s="6">
        <v>0</v>
      </c>
      <c r="BD338" s="6">
        <v>0</v>
      </c>
      <c r="BE338" s="6">
        <v>0</v>
      </c>
      <c r="BF338" s="6">
        <v>0</v>
      </c>
      <c r="BG338" s="6">
        <v>0</v>
      </c>
      <c r="BH338" s="6">
        <v>0</v>
      </c>
      <c r="BI338" s="6">
        <f>IF(Table3[[#This Row],[Type]]="EM",IF((Table3[[#This Row],[Diameter]]/2)-Table3[[#This Row],[CornerRadius]]-0.012&gt;0,(Table3[[#This Row],[Diameter]]/2)-Table3[[#This Row],[CornerRadius]]-0.012,0),)</f>
        <v>0</v>
      </c>
      <c r="BK338" s="6" t="str">
        <f>IF(Table3[[#This Row],[ShoulderLength]]="","",IF(Table3[[#This Row],[ShoulderLength]]&lt;Table3[[#This Row],[LOC]],"FIX",""))</f>
        <v/>
      </c>
    </row>
    <row r="339" spans="1:63" x14ac:dyDescent="0.25">
      <c r="A339" s="7">
        <f>IF(Table3[[#This Row],[SoflexRule]]="",1,IF(Table3[[#This Row],[MinOHL]]="",1,IF(Table3[[#This Row],[Type]]="CT",1,IF(Table3[[#This Row],[I]]=1,0,1))))</f>
        <v>1</v>
      </c>
      <c r="B339" s="6" t="s">
        <v>149</v>
      </c>
      <c r="D339" s="6" t="s">
        <v>149</v>
      </c>
      <c r="E339" s="6">
        <v>338</v>
      </c>
      <c r="G339" s="9" t="s">
        <v>74</v>
      </c>
      <c r="H339" s="10" t="s">
        <v>680</v>
      </c>
      <c r="I339" s="11" t="s">
        <v>709</v>
      </c>
      <c r="J339" s="12">
        <v>51069</v>
      </c>
      <c r="K339" s="11" t="str">
        <f>CONCATENATE(Table3[[#This Row],[Type]]," "&amp;TEXT(Table3[[#This Row],[Diameter]],".0000")&amp;""," "&amp;Table3[[#This Row],[NumFlutes]]&amp;"FL")</f>
        <v>DS .0292 2FL</v>
      </c>
      <c r="L339" s="17" t="s">
        <v>710</v>
      </c>
      <c r="M339" s="13">
        <v>2.92E-2</v>
      </c>
      <c r="N339" s="13">
        <v>2.92E-2</v>
      </c>
      <c r="O339" s="6">
        <v>2.92E-2</v>
      </c>
      <c r="P339" s="6">
        <v>0.625</v>
      </c>
      <c r="R339" s="14">
        <f>IF(Table3[[#This Row],[ShoulderLenEnd]]="",0,90-(DEGREES(ATAN((Q339-P339)/((N339-O339)/2)))))</f>
        <v>0</v>
      </c>
      <c r="S339" s="15">
        <v>0.65</v>
      </c>
      <c r="T339" s="6">
        <v>2</v>
      </c>
      <c r="U339" s="6">
        <v>1.25</v>
      </c>
      <c r="V339" s="6">
        <v>0.5</v>
      </c>
      <c r="Z339" s="6">
        <v>118</v>
      </c>
      <c r="AA339" s="13">
        <f t="shared" si="5"/>
        <v>8.7725650378023805E-3</v>
      </c>
      <c r="AE339" s="6" t="s">
        <v>44</v>
      </c>
      <c r="AF339" s="6" t="s">
        <v>62</v>
      </c>
      <c r="AG339" s="6" t="s">
        <v>79</v>
      </c>
      <c r="AH339" s="6" t="s">
        <v>683</v>
      </c>
      <c r="AI339" s="6">
        <v>1</v>
      </c>
      <c r="AJ339" s="6">
        <v>1</v>
      </c>
      <c r="AK339" s="6">
        <v>1</v>
      </c>
      <c r="AL339" s="6">
        <v>1</v>
      </c>
      <c r="AM339" s="6">
        <v>1</v>
      </c>
      <c r="AN339" s="6">
        <v>0</v>
      </c>
      <c r="AO339" s="6">
        <v>1</v>
      </c>
      <c r="AQ339" s="6">
        <v>0</v>
      </c>
      <c r="AR339" s="6">
        <v>0</v>
      </c>
      <c r="AS339" s="6">
        <v>0</v>
      </c>
      <c r="AT339" s="6">
        <v>0</v>
      </c>
      <c r="AU339" s="6">
        <f>IF(Table3[[#This Row],[ShankDiameter]]&gt;0.5,0,2)</f>
        <v>2</v>
      </c>
      <c r="AV339" s="6">
        <v>0</v>
      </c>
      <c r="AW339" s="6">
        <v>0</v>
      </c>
      <c r="AX339" s="6">
        <v>2</v>
      </c>
      <c r="AY339" s="6">
        <f>IF(Table3[[#This Row],[ShankDiameter]]=0.225,2,IF(Table3[[#This Row],[ShankDiameter]]=0.25,2,IF(Table3[[#This Row],[ShankDiameter]]=0.2875,2,0)))</f>
        <v>0</v>
      </c>
      <c r="AZ339" s="6">
        <v>0</v>
      </c>
      <c r="BA339" s="6">
        <v>0</v>
      </c>
      <c r="BB339" s="6">
        <v>0</v>
      </c>
      <c r="BC339" s="6">
        <v>0</v>
      </c>
      <c r="BD339" s="6">
        <v>0</v>
      </c>
      <c r="BE339" s="6">
        <v>0</v>
      </c>
      <c r="BF339" s="6">
        <v>0</v>
      </c>
      <c r="BG339" s="6">
        <v>0</v>
      </c>
      <c r="BH339" s="6">
        <v>0</v>
      </c>
      <c r="BI339" s="6">
        <f>IF(Table3[[#This Row],[Type]]="EM",IF((Table3[[#This Row],[Diameter]]/2)-Table3[[#This Row],[CornerRadius]]-0.012&gt;0,(Table3[[#This Row],[Diameter]]/2)-Table3[[#This Row],[CornerRadius]]-0.012,0),)</f>
        <v>0</v>
      </c>
      <c r="BK339" s="6" t="str">
        <f>IF(Table3[[#This Row],[ShoulderLength]]="","",IF(Table3[[#This Row],[ShoulderLength]]&lt;Table3[[#This Row],[LOC]],"FIX",""))</f>
        <v/>
      </c>
    </row>
    <row r="340" spans="1:63" x14ac:dyDescent="0.25">
      <c r="A340" s="7">
        <f>IF(Table3[[#This Row],[SoflexRule]]="",1,IF(Table3[[#This Row],[MinOHL]]="",1,IF(Table3[[#This Row],[Type]]="CT",1,IF(Table3[[#This Row],[I]]=1,0,1))))</f>
        <v>1</v>
      </c>
      <c r="B340" s="6" t="s">
        <v>149</v>
      </c>
      <c r="D340" s="6" t="s">
        <v>149</v>
      </c>
      <c r="E340" s="6">
        <v>339</v>
      </c>
      <c r="F340" s="8" t="s">
        <v>60</v>
      </c>
      <c r="H340" s="10" t="s">
        <v>680</v>
      </c>
      <c r="I340" s="11" t="s">
        <v>711</v>
      </c>
      <c r="J340" s="12">
        <v>51068</v>
      </c>
      <c r="K340" s="11" t="str">
        <f>CONCATENATE(Table3[[#This Row],[Type]]," "&amp;TEXT(Table3[[#This Row],[Diameter]],".0000")&amp;""," "&amp;Table3[[#This Row],[NumFlutes]]&amp;"FL")</f>
        <v>DS .0310 2FL</v>
      </c>
      <c r="L340" s="17" t="s">
        <v>712</v>
      </c>
      <c r="M340" s="13">
        <v>3.1E-2</v>
      </c>
      <c r="N340" s="13">
        <v>3.1E-2</v>
      </c>
      <c r="O340" s="6">
        <v>3.1E-2</v>
      </c>
      <c r="P340" s="6">
        <v>0.58499999999999996</v>
      </c>
      <c r="R340" s="14">
        <f>IF(Table3[[#This Row],[ShoulderLenEnd]]="",0,90-(DEGREES(ATAN((Q340-P340)/((N340-O340)/2)))))</f>
        <v>0</v>
      </c>
      <c r="S340" s="15">
        <v>0.61499999999999999</v>
      </c>
      <c r="T340" s="6">
        <v>2</v>
      </c>
      <c r="U340" s="6">
        <v>1.25</v>
      </c>
      <c r="V340" s="6">
        <v>0.5</v>
      </c>
      <c r="Z340" s="6">
        <v>118</v>
      </c>
      <c r="AA340" s="13">
        <f t="shared" si="5"/>
        <v>9.3133395949271842E-3</v>
      </c>
      <c r="AE340" s="6" t="s">
        <v>44</v>
      </c>
      <c r="AF340" s="6" t="s">
        <v>62</v>
      </c>
      <c r="AG340" s="6" t="s">
        <v>79</v>
      </c>
      <c r="AH340" s="6" t="s">
        <v>683</v>
      </c>
      <c r="AI340" s="6">
        <v>1</v>
      </c>
      <c r="AJ340" s="6">
        <v>1</v>
      </c>
      <c r="AK340" s="6">
        <v>1</v>
      </c>
      <c r="AL340" s="6">
        <v>1</v>
      </c>
      <c r="AM340" s="6">
        <v>1</v>
      </c>
      <c r="AN340" s="6">
        <v>0</v>
      </c>
      <c r="AO340" s="6">
        <v>1</v>
      </c>
      <c r="AQ340" s="6">
        <v>0</v>
      </c>
      <c r="AR340" s="6">
        <v>0</v>
      </c>
      <c r="AS340" s="6">
        <v>0</v>
      </c>
      <c r="AT340" s="6">
        <v>0</v>
      </c>
      <c r="AU340" s="6">
        <f>IF(Table3[[#This Row],[ShankDiameter]]&gt;0.5,0,2)</f>
        <v>2</v>
      </c>
      <c r="AV340" s="6">
        <v>0</v>
      </c>
      <c r="AW340" s="6">
        <v>0</v>
      </c>
      <c r="AX340" s="6">
        <v>2</v>
      </c>
      <c r="AY340" s="6">
        <f>IF(Table3[[#This Row],[ShankDiameter]]=0.225,2,IF(Table3[[#This Row],[ShankDiameter]]=0.25,2,IF(Table3[[#This Row],[ShankDiameter]]=0.2875,2,0)))</f>
        <v>0</v>
      </c>
      <c r="AZ340" s="6">
        <v>0</v>
      </c>
      <c r="BA340" s="6">
        <v>0</v>
      </c>
      <c r="BB340" s="6">
        <v>0</v>
      </c>
      <c r="BC340" s="6">
        <v>0</v>
      </c>
      <c r="BD340" s="6">
        <v>0</v>
      </c>
      <c r="BE340" s="6">
        <v>0</v>
      </c>
      <c r="BF340" s="6">
        <v>0</v>
      </c>
      <c r="BG340" s="6">
        <v>0</v>
      </c>
      <c r="BH340" s="6">
        <v>0</v>
      </c>
      <c r="BI340" s="6">
        <f>IF(Table3[[#This Row],[Type]]="EM",IF((Table3[[#This Row],[Diameter]]/2)-Table3[[#This Row],[CornerRadius]]-0.012&gt;0,(Table3[[#This Row],[Diameter]]/2)-Table3[[#This Row],[CornerRadius]]-0.012,0),)</f>
        <v>0</v>
      </c>
      <c r="BK340" s="6" t="str">
        <f>IF(Table3[[#This Row],[ShoulderLength]]="","",IF(Table3[[#This Row],[ShoulderLength]]&lt;Table3[[#This Row],[LOC]],"FIX",""))</f>
        <v/>
      </c>
    </row>
    <row r="341" spans="1:63" x14ac:dyDescent="0.25">
      <c r="A341" s="7">
        <f>IF(Table3[[#This Row],[SoflexRule]]="",1,IF(Table3[[#This Row],[MinOHL]]="",1,IF(Table3[[#This Row],[Type]]="CT",1,IF(Table3[[#This Row],[I]]=1,0,1))))</f>
        <v>1</v>
      </c>
      <c r="B341" s="6" t="s">
        <v>149</v>
      </c>
      <c r="D341" s="6" t="s">
        <v>149</v>
      </c>
      <c r="E341" s="6">
        <v>340</v>
      </c>
      <c r="F341" s="8" t="s">
        <v>60</v>
      </c>
      <c r="H341" s="10" t="s">
        <v>680</v>
      </c>
      <c r="I341" s="11" t="s">
        <v>713</v>
      </c>
      <c r="J341" s="12">
        <v>51102</v>
      </c>
      <c r="K341" s="11" t="str">
        <f>CONCATENATE(Table3[[#This Row],[Type]]," "&amp;TEXT(Table3[[#This Row],[Diameter]],".0000")&amp;""," "&amp;Table3[[#This Row],[NumFlutes]]&amp;"FL")</f>
        <v>DS .0312 2FL</v>
      </c>
      <c r="L341" s="17" t="s">
        <v>714</v>
      </c>
      <c r="M341" s="13">
        <v>3.1199999999999999E-2</v>
      </c>
      <c r="N341" s="13">
        <v>3.1199999999999999E-2</v>
      </c>
      <c r="O341" s="6">
        <v>3.1199999999999999E-2</v>
      </c>
      <c r="P341" s="6">
        <v>0.55000000000000004</v>
      </c>
      <c r="R341" s="14">
        <f>IF(Table3[[#This Row],[ShoulderLenEnd]]="",0,90-(DEGREES(ATAN((Q341-P341)/((N341-O341)/2)))))</f>
        <v>0</v>
      </c>
      <c r="S341" s="15">
        <v>0.57999999999999996</v>
      </c>
      <c r="T341" s="6">
        <v>2</v>
      </c>
      <c r="U341" s="6">
        <v>1.25</v>
      </c>
      <c r="V341" s="6">
        <v>0.5</v>
      </c>
      <c r="Z341" s="6">
        <v>118</v>
      </c>
      <c r="AA341" s="13">
        <f t="shared" si="5"/>
        <v>9.3734256568299406E-3</v>
      </c>
      <c r="AE341" s="6" t="s">
        <v>44</v>
      </c>
      <c r="AF341" s="6" t="s">
        <v>62</v>
      </c>
      <c r="AG341" s="6" t="s">
        <v>79</v>
      </c>
      <c r="AH341" s="6" t="s">
        <v>683</v>
      </c>
      <c r="AI341" s="6">
        <v>1</v>
      </c>
      <c r="AJ341" s="6">
        <v>1</v>
      </c>
      <c r="AK341" s="6">
        <v>1</v>
      </c>
      <c r="AL341" s="6">
        <v>1</v>
      </c>
      <c r="AM341" s="6">
        <v>1</v>
      </c>
      <c r="AN341" s="6">
        <v>0</v>
      </c>
      <c r="AO341" s="6">
        <v>1</v>
      </c>
      <c r="AQ341" s="6">
        <v>0</v>
      </c>
      <c r="AR341" s="6">
        <v>0</v>
      </c>
      <c r="AS341" s="6">
        <v>0</v>
      </c>
      <c r="AT341" s="6">
        <v>0</v>
      </c>
      <c r="AU341" s="6">
        <f>IF(Table3[[#This Row],[ShankDiameter]]&gt;0.5,0,2)</f>
        <v>2</v>
      </c>
      <c r="AV341" s="6">
        <v>0</v>
      </c>
      <c r="AW341" s="6">
        <v>0</v>
      </c>
      <c r="AX341" s="6">
        <v>2</v>
      </c>
      <c r="AY341" s="6">
        <f>IF(Table3[[#This Row],[ShankDiameter]]=0.225,2,IF(Table3[[#This Row],[ShankDiameter]]=0.25,2,IF(Table3[[#This Row],[ShankDiameter]]=0.2875,2,0)))</f>
        <v>0</v>
      </c>
      <c r="AZ341" s="6">
        <v>0</v>
      </c>
      <c r="BA341" s="6">
        <v>0</v>
      </c>
      <c r="BB341" s="6">
        <v>0</v>
      </c>
      <c r="BC341" s="6">
        <v>0</v>
      </c>
      <c r="BD341" s="6">
        <v>0</v>
      </c>
      <c r="BE341" s="6">
        <v>0</v>
      </c>
      <c r="BF341" s="6">
        <v>0</v>
      </c>
      <c r="BG341" s="6">
        <v>0</v>
      </c>
      <c r="BH341" s="6">
        <v>0</v>
      </c>
      <c r="BI341" s="6">
        <f>IF(Table3[[#This Row],[Type]]="EM",IF((Table3[[#This Row],[Diameter]]/2)-Table3[[#This Row],[CornerRadius]]-0.012&gt;0,(Table3[[#This Row],[Diameter]]/2)-Table3[[#This Row],[CornerRadius]]-0.012,0),)</f>
        <v>0</v>
      </c>
      <c r="BK341" s="6" t="str">
        <f>IF(Table3[[#This Row],[ShoulderLength]]="","",IF(Table3[[#This Row],[ShoulderLength]]&lt;Table3[[#This Row],[LOC]],"FIX",""))</f>
        <v/>
      </c>
    </row>
    <row r="342" spans="1:63" x14ac:dyDescent="0.25">
      <c r="A342" s="7">
        <f>IF(Table3[[#This Row],[SoflexRule]]="",1,IF(Table3[[#This Row],[MinOHL]]="",1,IF(Table3[[#This Row],[Type]]="CT",1,IF(Table3[[#This Row],[I]]=1,0,1))))</f>
        <v>1</v>
      </c>
      <c r="B342" s="6" t="s">
        <v>149</v>
      </c>
      <c r="D342" s="6" t="s">
        <v>149</v>
      </c>
      <c r="E342" s="6">
        <v>341</v>
      </c>
      <c r="F342" s="8" t="s">
        <v>60</v>
      </c>
      <c r="H342" s="10" t="s">
        <v>680</v>
      </c>
      <c r="I342" s="11" t="s">
        <v>715</v>
      </c>
      <c r="J342" s="12">
        <v>30003150</v>
      </c>
      <c r="K342" s="11" t="str">
        <f>CONCATENATE(Table3[[#This Row],[Type]]," "&amp;TEXT(Table3[[#This Row],[Diameter]],".0000")&amp;""," "&amp;Table3[[#This Row],[NumFlutes]]&amp;"FL")</f>
        <v>DS .0315 2FL</v>
      </c>
      <c r="L342" s="17" t="s">
        <v>716</v>
      </c>
      <c r="M342" s="13">
        <v>3.15E-2</v>
      </c>
      <c r="N342" s="13">
        <v>3.15E-2</v>
      </c>
      <c r="O342" s="6">
        <v>3.15E-2</v>
      </c>
      <c r="P342" s="6">
        <v>0.63</v>
      </c>
      <c r="R342" s="14">
        <f>IF(Table3[[#This Row],[ShoulderLenEnd]]="",0,90-(DEGREES(ATAN((Q342-P342)/((N342-O342)/2)))))</f>
        <v>0</v>
      </c>
      <c r="S342" s="15">
        <v>0.66</v>
      </c>
      <c r="T342" s="6">
        <v>2</v>
      </c>
      <c r="U342" s="6">
        <v>1.496</v>
      </c>
      <c r="V342" s="6">
        <v>0.49209999999999998</v>
      </c>
      <c r="Z342" s="6">
        <v>118</v>
      </c>
      <c r="AA342" s="13">
        <f t="shared" si="5"/>
        <v>9.4635547496840743E-3</v>
      </c>
      <c r="AE342" s="6" t="s">
        <v>44</v>
      </c>
      <c r="AF342" s="6" t="s">
        <v>62</v>
      </c>
      <c r="AG342" s="6" t="s">
        <v>495</v>
      </c>
      <c r="AH342" s="6" t="s">
        <v>683</v>
      </c>
      <c r="AI342" s="6">
        <v>1</v>
      </c>
      <c r="AJ342" s="6">
        <v>1</v>
      </c>
      <c r="AK342" s="6">
        <v>1</v>
      </c>
      <c r="AL342" s="6">
        <v>1</v>
      </c>
      <c r="AM342" s="6">
        <v>1</v>
      </c>
      <c r="AN342" s="6">
        <v>0</v>
      </c>
      <c r="AO342" s="6">
        <v>1</v>
      </c>
      <c r="AQ342" s="6">
        <v>0</v>
      </c>
      <c r="AR342" s="6">
        <v>0</v>
      </c>
      <c r="AS342" s="6">
        <v>0</v>
      </c>
      <c r="AT342" s="6">
        <v>0</v>
      </c>
      <c r="AU342" s="6">
        <f>IF(Table3[[#This Row],[ShankDiameter]]&gt;0.5,0,2)</f>
        <v>2</v>
      </c>
      <c r="AV342" s="6">
        <v>0</v>
      </c>
      <c r="AW342" s="6">
        <v>0</v>
      </c>
      <c r="AX342" s="6">
        <v>2</v>
      </c>
      <c r="AY342" s="6">
        <f>IF(Table3[[#This Row],[ShankDiameter]]=0.225,2,IF(Table3[[#This Row],[ShankDiameter]]=0.25,2,IF(Table3[[#This Row],[ShankDiameter]]=0.2875,2,0)))</f>
        <v>0</v>
      </c>
      <c r="AZ342" s="6">
        <v>0</v>
      </c>
      <c r="BA342" s="6">
        <v>0</v>
      </c>
      <c r="BB342" s="6">
        <v>0</v>
      </c>
      <c r="BC342" s="6">
        <v>0</v>
      </c>
      <c r="BD342" s="6">
        <v>0</v>
      </c>
      <c r="BE342" s="6">
        <v>0</v>
      </c>
      <c r="BF342" s="6">
        <v>0</v>
      </c>
      <c r="BG342" s="6">
        <v>0</v>
      </c>
      <c r="BH342" s="6">
        <v>0</v>
      </c>
      <c r="BI342" s="6">
        <f>IF(Table3[[#This Row],[Type]]="EM",IF((Table3[[#This Row],[Diameter]]/2)-Table3[[#This Row],[CornerRadius]]-0.012&gt;0,(Table3[[#This Row],[Diameter]]/2)-Table3[[#This Row],[CornerRadius]]-0.012,0),)</f>
        <v>0</v>
      </c>
      <c r="BK342" s="6" t="str">
        <f>IF(Table3[[#This Row],[ShoulderLength]]="","",IF(Table3[[#This Row],[ShoulderLength]]&lt;Table3[[#This Row],[LOC]],"FIX",""))</f>
        <v/>
      </c>
    </row>
    <row r="343" spans="1:63" x14ac:dyDescent="0.25">
      <c r="A343" s="7">
        <f>IF(Table3[[#This Row],[SoflexRule]]="",1,IF(Table3[[#This Row],[MinOHL]]="",1,IF(Table3[[#This Row],[Type]]="CT",1,IF(Table3[[#This Row],[I]]=1,0,1))))</f>
        <v>1</v>
      </c>
      <c r="B343" s="6" t="s">
        <v>149</v>
      </c>
      <c r="D343" s="6" t="s">
        <v>149</v>
      </c>
      <c r="E343" s="6">
        <v>342</v>
      </c>
      <c r="F343" s="8" t="s">
        <v>60</v>
      </c>
      <c r="H343" s="10" t="s">
        <v>680</v>
      </c>
      <c r="I343" s="11" t="s">
        <v>717</v>
      </c>
      <c r="J343" s="12">
        <v>51067</v>
      </c>
      <c r="K343" s="11" t="str">
        <f>CONCATENATE(Table3[[#This Row],[Type]]," "&amp;TEXT(Table3[[#This Row],[Diameter]],".0000")&amp;""," "&amp;Table3[[#This Row],[NumFlutes]]&amp;"FL")</f>
        <v>DS .0320 2FL</v>
      </c>
      <c r="L343" s="17" t="s">
        <v>718</v>
      </c>
      <c r="M343" s="13">
        <v>3.2000000000000001E-2</v>
      </c>
      <c r="N343" s="13">
        <v>3.2000000000000001E-2</v>
      </c>
      <c r="O343" s="6">
        <v>3.2000000000000001E-2</v>
      </c>
      <c r="P343" s="6">
        <v>0.56499999999999995</v>
      </c>
      <c r="R343" s="14">
        <f>IF(Table3[[#This Row],[ShoulderLenEnd]]="",0,90-(DEGREES(ATAN((Q343-P343)/((N343-O343)/2)))))</f>
        <v>0</v>
      </c>
      <c r="S343" s="15">
        <v>0.6</v>
      </c>
      <c r="T343" s="6">
        <v>2</v>
      </c>
      <c r="U343" s="6">
        <v>1.25</v>
      </c>
      <c r="V343" s="6">
        <v>0.5</v>
      </c>
      <c r="Z343" s="6">
        <v>118</v>
      </c>
      <c r="AA343" s="13">
        <f t="shared" si="5"/>
        <v>9.6137699044409643E-3</v>
      </c>
      <c r="AE343" s="6" t="s">
        <v>44</v>
      </c>
      <c r="AF343" s="6" t="s">
        <v>62</v>
      </c>
      <c r="AG343" s="6" t="s">
        <v>79</v>
      </c>
      <c r="AH343" s="6" t="s">
        <v>683</v>
      </c>
      <c r="AI343" s="6">
        <v>1</v>
      </c>
      <c r="AJ343" s="6">
        <v>1</v>
      </c>
      <c r="AK343" s="6">
        <v>1</v>
      </c>
      <c r="AL343" s="6">
        <v>1</v>
      </c>
      <c r="AM343" s="6">
        <v>1</v>
      </c>
      <c r="AN343" s="6">
        <v>0</v>
      </c>
      <c r="AO343" s="6">
        <v>1</v>
      </c>
      <c r="AQ343" s="6">
        <v>0</v>
      </c>
      <c r="AR343" s="6">
        <v>0</v>
      </c>
      <c r="AS343" s="6">
        <v>0</v>
      </c>
      <c r="AT343" s="6">
        <v>0</v>
      </c>
      <c r="AU343" s="6">
        <f>IF(Table3[[#This Row],[ShankDiameter]]&gt;0.5,0,2)</f>
        <v>2</v>
      </c>
      <c r="AV343" s="6">
        <v>0</v>
      </c>
      <c r="AW343" s="6">
        <v>0</v>
      </c>
      <c r="AX343" s="6">
        <v>2</v>
      </c>
      <c r="AY343" s="6">
        <f>IF(Table3[[#This Row],[ShankDiameter]]=0.225,2,IF(Table3[[#This Row],[ShankDiameter]]=0.25,2,IF(Table3[[#This Row],[ShankDiameter]]=0.2875,2,0)))</f>
        <v>0</v>
      </c>
      <c r="AZ343" s="6">
        <v>0</v>
      </c>
      <c r="BA343" s="6">
        <v>0</v>
      </c>
      <c r="BB343" s="6">
        <v>0</v>
      </c>
      <c r="BC343" s="6">
        <v>0</v>
      </c>
      <c r="BD343" s="6">
        <v>0</v>
      </c>
      <c r="BE343" s="6">
        <v>0</v>
      </c>
      <c r="BF343" s="6">
        <v>0</v>
      </c>
      <c r="BG343" s="6">
        <v>0</v>
      </c>
      <c r="BH343" s="6">
        <v>0</v>
      </c>
      <c r="BI343" s="6">
        <f>IF(Table3[[#This Row],[Type]]="EM",IF((Table3[[#This Row],[Diameter]]/2)-Table3[[#This Row],[CornerRadius]]-0.012&gt;0,(Table3[[#This Row],[Diameter]]/2)-Table3[[#This Row],[CornerRadius]]-0.012,0),)</f>
        <v>0</v>
      </c>
      <c r="BK343" s="6" t="str">
        <f>IF(Table3[[#This Row],[ShoulderLength]]="","",IF(Table3[[#This Row],[ShoulderLength]]&lt;Table3[[#This Row],[LOC]],"FIX",""))</f>
        <v/>
      </c>
    </row>
    <row r="344" spans="1:63" x14ac:dyDescent="0.25">
      <c r="A344" s="7">
        <f>IF(Table3[[#This Row],[SoflexRule]]="",1,IF(Table3[[#This Row],[MinOHL]]="",1,IF(Table3[[#This Row],[Type]]="CT",1,IF(Table3[[#This Row],[I]]=1,0,1))))</f>
        <v>1</v>
      </c>
      <c r="B344" s="6" t="s">
        <v>149</v>
      </c>
      <c r="D344" s="6" t="s">
        <v>149</v>
      </c>
      <c r="E344" s="6">
        <v>343</v>
      </c>
      <c r="F344" s="8" t="s">
        <v>60</v>
      </c>
      <c r="H344" s="10" t="s">
        <v>680</v>
      </c>
      <c r="I344" s="11" t="s">
        <v>719</v>
      </c>
      <c r="J344" s="12">
        <v>51066</v>
      </c>
      <c r="K344" s="11" t="str">
        <f>CONCATENATE(Table3[[#This Row],[Type]]," "&amp;TEXT(Table3[[#This Row],[Diameter]],".0000")&amp;""," "&amp;Table3[[#This Row],[NumFlutes]]&amp;"FL")</f>
        <v>DS .0330 2FL</v>
      </c>
      <c r="L344" s="17" t="s">
        <v>720</v>
      </c>
      <c r="M344" s="13">
        <v>3.3000000000000002E-2</v>
      </c>
      <c r="N344" s="13">
        <v>3.3000000000000002E-2</v>
      </c>
      <c r="O344" s="6">
        <v>3.3000000000000002E-2</v>
      </c>
      <c r="P344" s="6">
        <v>0.505</v>
      </c>
      <c r="R344" s="14">
        <f>IF(Table3[[#This Row],[ShoulderLenEnd]]="",0,90-(DEGREES(ATAN((Q344-P344)/((N344-O344)/2)))))</f>
        <v>0</v>
      </c>
      <c r="S344" s="15">
        <v>0.53500000000000003</v>
      </c>
      <c r="T344" s="6">
        <v>2</v>
      </c>
      <c r="U344" s="6">
        <v>1.3</v>
      </c>
      <c r="V344" s="6">
        <v>0.5</v>
      </c>
      <c r="Z344" s="6">
        <v>118</v>
      </c>
      <c r="AA344" s="13">
        <f t="shared" si="5"/>
        <v>9.914200213954746E-3</v>
      </c>
      <c r="AE344" s="6" t="s">
        <v>44</v>
      </c>
      <c r="AF344" s="6" t="s">
        <v>62</v>
      </c>
      <c r="AG344" s="6" t="s">
        <v>79</v>
      </c>
      <c r="AH344" s="6" t="s">
        <v>683</v>
      </c>
      <c r="AI344" s="6">
        <v>1</v>
      </c>
      <c r="AJ344" s="6">
        <v>1</v>
      </c>
      <c r="AK344" s="6">
        <v>1</v>
      </c>
      <c r="AL344" s="6">
        <v>1</v>
      </c>
      <c r="AM344" s="6">
        <v>1</v>
      </c>
      <c r="AN344" s="6">
        <v>0</v>
      </c>
      <c r="AO344" s="6">
        <v>1</v>
      </c>
      <c r="AQ344" s="6">
        <v>0</v>
      </c>
      <c r="AR344" s="6">
        <v>0</v>
      </c>
      <c r="AS344" s="6">
        <v>0</v>
      </c>
      <c r="AT344" s="6">
        <v>0</v>
      </c>
      <c r="AU344" s="6">
        <f>IF(Table3[[#This Row],[ShankDiameter]]&gt;0.5,0,2)</f>
        <v>2</v>
      </c>
      <c r="AV344" s="6">
        <v>0</v>
      </c>
      <c r="AW344" s="6">
        <v>0</v>
      </c>
      <c r="AX344" s="6">
        <v>2</v>
      </c>
      <c r="AY344" s="6">
        <f>IF(Table3[[#This Row],[ShankDiameter]]=0.225,2,IF(Table3[[#This Row],[ShankDiameter]]=0.25,2,IF(Table3[[#This Row],[ShankDiameter]]=0.2875,2,0)))</f>
        <v>0</v>
      </c>
      <c r="AZ344" s="6">
        <v>0</v>
      </c>
      <c r="BA344" s="6">
        <v>0</v>
      </c>
      <c r="BB344" s="6">
        <v>0</v>
      </c>
      <c r="BC344" s="6">
        <v>0</v>
      </c>
      <c r="BD344" s="6">
        <v>0</v>
      </c>
      <c r="BE344" s="6">
        <v>0</v>
      </c>
      <c r="BF344" s="6">
        <v>0</v>
      </c>
      <c r="BG344" s="6">
        <v>0</v>
      </c>
      <c r="BH344" s="6">
        <v>0</v>
      </c>
      <c r="BI344" s="6">
        <f>IF(Table3[[#This Row],[Type]]="EM",IF((Table3[[#This Row],[Diameter]]/2)-Table3[[#This Row],[CornerRadius]]-0.012&gt;0,(Table3[[#This Row],[Diameter]]/2)-Table3[[#This Row],[CornerRadius]]-0.012,0),)</f>
        <v>0</v>
      </c>
      <c r="BK344" s="6" t="str">
        <f>IF(Table3[[#This Row],[ShoulderLength]]="","",IF(Table3[[#This Row],[ShoulderLength]]&lt;Table3[[#This Row],[LOC]],"FIX",""))</f>
        <v/>
      </c>
    </row>
    <row r="345" spans="1:63" x14ac:dyDescent="0.25">
      <c r="A345" s="7">
        <f>IF(Table3[[#This Row],[SoflexRule]]="",1,IF(Table3[[#This Row],[MinOHL]]="",1,IF(Table3[[#This Row],[Type]]="CT",1,IF(Table3[[#This Row],[I]]=1,0,1))))</f>
        <v>1</v>
      </c>
      <c r="B345" s="6" t="s">
        <v>149</v>
      </c>
      <c r="D345" s="6" t="s">
        <v>149</v>
      </c>
      <c r="E345" s="6">
        <v>344</v>
      </c>
      <c r="F345" s="8" t="s">
        <v>60</v>
      </c>
      <c r="H345" s="10" t="s">
        <v>680</v>
      </c>
      <c r="I345" s="11" t="s">
        <v>721</v>
      </c>
      <c r="J345" s="12">
        <v>51065</v>
      </c>
      <c r="K345" s="11" t="str">
        <f>CONCATENATE(Table3[[#This Row],[Type]]," "&amp;TEXT(Table3[[#This Row],[Diameter]],".0000")&amp;""," "&amp;Table3[[#This Row],[NumFlutes]]&amp;"FL")</f>
        <v>DS .0350 2FL</v>
      </c>
      <c r="L345" s="17" t="s">
        <v>722</v>
      </c>
      <c r="M345" s="13">
        <v>3.5000000000000003E-2</v>
      </c>
      <c r="N345" s="13">
        <v>3.5000000000000003E-2</v>
      </c>
      <c r="O345" s="6">
        <v>3.5000000000000003E-2</v>
      </c>
      <c r="P345" s="6">
        <v>0.68</v>
      </c>
      <c r="R345" s="14">
        <f>IF(Table3[[#This Row],[ShoulderLenEnd]]="",0,90-(DEGREES(ATAN((Q345-P345)/((N345-O345)/2)))))</f>
        <v>0</v>
      </c>
      <c r="S345" s="15">
        <v>0.71</v>
      </c>
      <c r="T345" s="6">
        <v>2</v>
      </c>
      <c r="U345" s="6">
        <v>1.4</v>
      </c>
      <c r="V345" s="6">
        <v>0.6</v>
      </c>
      <c r="Z345" s="6">
        <v>118</v>
      </c>
      <c r="AA345" s="13">
        <f t="shared" si="5"/>
        <v>1.0515060832982306E-2</v>
      </c>
      <c r="AE345" s="6" t="s">
        <v>44</v>
      </c>
      <c r="AF345" s="6" t="s">
        <v>62</v>
      </c>
      <c r="AG345" s="6" t="s">
        <v>79</v>
      </c>
      <c r="AH345" s="6" t="s">
        <v>683</v>
      </c>
      <c r="AI345" s="6">
        <v>1</v>
      </c>
      <c r="AJ345" s="6">
        <v>1</v>
      </c>
      <c r="AK345" s="6">
        <v>1</v>
      </c>
      <c r="AL345" s="6">
        <v>1</v>
      </c>
      <c r="AM345" s="6">
        <v>1</v>
      </c>
      <c r="AN345" s="6">
        <v>0</v>
      </c>
      <c r="AO345" s="6">
        <v>1</v>
      </c>
      <c r="AQ345" s="6">
        <v>0</v>
      </c>
      <c r="AR345" s="6">
        <v>0</v>
      </c>
      <c r="AS345" s="6">
        <v>0</v>
      </c>
      <c r="AT345" s="6">
        <v>0</v>
      </c>
      <c r="AU345" s="6">
        <f>IF(Table3[[#This Row],[ShankDiameter]]&gt;0.5,0,2)</f>
        <v>2</v>
      </c>
      <c r="AV345" s="6">
        <v>0</v>
      </c>
      <c r="AW345" s="6">
        <v>0</v>
      </c>
      <c r="AX345" s="6">
        <v>2</v>
      </c>
      <c r="AY345" s="6">
        <f>IF(Table3[[#This Row],[ShankDiameter]]=0.225,2,IF(Table3[[#This Row],[ShankDiameter]]=0.25,2,IF(Table3[[#This Row],[ShankDiameter]]=0.2875,2,0)))</f>
        <v>0</v>
      </c>
      <c r="AZ345" s="6">
        <v>0</v>
      </c>
      <c r="BA345" s="6">
        <v>0</v>
      </c>
      <c r="BB345" s="6">
        <v>0</v>
      </c>
      <c r="BC345" s="6">
        <v>0</v>
      </c>
      <c r="BD345" s="6">
        <v>0</v>
      </c>
      <c r="BE345" s="6">
        <v>0</v>
      </c>
      <c r="BF345" s="6">
        <v>0</v>
      </c>
      <c r="BG345" s="6">
        <v>0</v>
      </c>
      <c r="BH345" s="6">
        <v>0</v>
      </c>
      <c r="BI345" s="6">
        <f>IF(Table3[[#This Row],[Type]]="EM",IF((Table3[[#This Row],[Diameter]]/2)-Table3[[#This Row],[CornerRadius]]-0.012&gt;0,(Table3[[#This Row],[Diameter]]/2)-Table3[[#This Row],[CornerRadius]]-0.012,0),)</f>
        <v>0</v>
      </c>
      <c r="BK345" s="6" t="str">
        <f>IF(Table3[[#This Row],[ShoulderLength]]="","",IF(Table3[[#This Row],[ShoulderLength]]&lt;Table3[[#This Row],[LOC]],"FIX",""))</f>
        <v/>
      </c>
    </row>
    <row r="346" spans="1:63" x14ac:dyDescent="0.25">
      <c r="A346" s="7">
        <f>IF(Table3[[#This Row],[SoflexRule]]="",1,IF(Table3[[#This Row],[MinOHL]]="",1,IF(Table3[[#This Row],[Type]]="CT",1,IF(Table3[[#This Row],[I]]=1,0,1))))</f>
        <v>1</v>
      </c>
      <c r="B346" s="6" t="s">
        <v>149</v>
      </c>
      <c r="D346" s="6" t="s">
        <v>149</v>
      </c>
      <c r="E346" s="6">
        <v>345</v>
      </c>
      <c r="F346" s="8" t="s">
        <v>60</v>
      </c>
      <c r="H346" s="10" t="s">
        <v>680</v>
      </c>
      <c r="I346" s="11" t="s">
        <v>723</v>
      </c>
      <c r="J346" s="12">
        <v>62017</v>
      </c>
      <c r="K346" s="11" t="str">
        <f>CONCATENATE(Table3[[#This Row],[Type]]," "&amp;TEXT(Table3[[#This Row],[Diameter]],".0000")&amp;""," "&amp;Table3[[#This Row],[NumFlutes]]&amp;"FL")</f>
        <v>DS .0354 2FL</v>
      </c>
      <c r="L346" s="17" t="s">
        <v>724</v>
      </c>
      <c r="M346" s="13">
        <v>3.5400000000000001E-2</v>
      </c>
      <c r="N346" s="13">
        <v>3.5400000000000001E-2</v>
      </c>
      <c r="O346" s="6">
        <v>3.5400000000000001E-2</v>
      </c>
      <c r="P346" s="6">
        <v>0.28499999999999998</v>
      </c>
      <c r="R346" s="14">
        <f>IF(Table3[[#This Row],[ShoulderLenEnd]]="",0,90-(DEGREES(ATAN((Q346-P346)/((N346-O346)/2)))))</f>
        <v>0</v>
      </c>
      <c r="S346" s="15">
        <v>0.315</v>
      </c>
      <c r="T346" s="6">
        <v>2</v>
      </c>
      <c r="U346" s="6">
        <v>0.96</v>
      </c>
      <c r="V346" s="6">
        <v>0.2</v>
      </c>
      <c r="Z346" s="6">
        <v>118</v>
      </c>
      <c r="AA346" s="13">
        <f t="shared" si="5"/>
        <v>1.0635232956787817E-2</v>
      </c>
      <c r="AE346" s="6" t="s">
        <v>44</v>
      </c>
      <c r="AF346" s="6" t="s">
        <v>62</v>
      </c>
      <c r="AG346" s="6" t="s">
        <v>79</v>
      </c>
      <c r="AH346" s="6" t="s">
        <v>683</v>
      </c>
      <c r="AI346" s="6">
        <v>1</v>
      </c>
      <c r="AJ346" s="6">
        <v>1</v>
      </c>
      <c r="AK346" s="6">
        <v>1</v>
      </c>
      <c r="AL346" s="6">
        <v>1</v>
      </c>
      <c r="AM346" s="6">
        <v>1</v>
      </c>
      <c r="AN346" s="6">
        <v>0</v>
      </c>
      <c r="AO346" s="6">
        <v>1</v>
      </c>
      <c r="AQ346" s="6">
        <v>0</v>
      </c>
      <c r="AR346" s="6">
        <v>0</v>
      </c>
      <c r="AS346" s="6">
        <v>0</v>
      </c>
      <c r="AT346" s="6">
        <v>0</v>
      </c>
      <c r="AU346" s="6">
        <f>IF(Table3[[#This Row],[ShankDiameter]]&gt;0.5,0,2)</f>
        <v>2</v>
      </c>
      <c r="AV346" s="6">
        <v>0</v>
      </c>
      <c r="AW346" s="6">
        <v>0</v>
      </c>
      <c r="AX346" s="6">
        <v>2</v>
      </c>
      <c r="AY346" s="6">
        <f>IF(Table3[[#This Row],[ShankDiameter]]=0.225,2,IF(Table3[[#This Row],[ShankDiameter]]=0.25,2,IF(Table3[[#This Row],[ShankDiameter]]=0.2875,2,0)))</f>
        <v>0</v>
      </c>
      <c r="AZ346" s="6">
        <v>0</v>
      </c>
      <c r="BA346" s="6">
        <v>0</v>
      </c>
      <c r="BB346" s="6">
        <v>0</v>
      </c>
      <c r="BC346" s="6">
        <v>0</v>
      </c>
      <c r="BD346" s="6">
        <v>0</v>
      </c>
      <c r="BE346" s="6">
        <v>0</v>
      </c>
      <c r="BF346" s="6">
        <v>0</v>
      </c>
      <c r="BG346" s="6">
        <v>0</v>
      </c>
      <c r="BH346" s="6">
        <v>0</v>
      </c>
      <c r="BI346" s="6">
        <f>IF(Table3[[#This Row],[Type]]="EM",IF((Table3[[#This Row],[Diameter]]/2)-Table3[[#This Row],[CornerRadius]]-0.012&gt;0,(Table3[[#This Row],[Diameter]]/2)-Table3[[#This Row],[CornerRadius]]-0.012,0),)</f>
        <v>0</v>
      </c>
      <c r="BK346" s="6" t="str">
        <f>IF(Table3[[#This Row],[ShoulderLength]]="","",IF(Table3[[#This Row],[ShoulderLength]]&lt;Table3[[#This Row],[LOC]],"FIX",""))</f>
        <v/>
      </c>
    </row>
    <row r="347" spans="1:63" x14ac:dyDescent="0.25">
      <c r="A347" s="7">
        <f>IF(Table3[[#This Row],[SoflexRule]]="",1,IF(Table3[[#This Row],[MinOHL]]="",1,IF(Table3[[#This Row],[Type]]="CT",1,IF(Table3[[#This Row],[I]]=1,0,1))))</f>
        <v>1</v>
      </c>
      <c r="B347" s="6" t="s">
        <v>149</v>
      </c>
      <c r="D347" s="6" t="s">
        <v>149</v>
      </c>
      <c r="E347" s="6">
        <v>346</v>
      </c>
      <c r="F347" s="8" t="s">
        <v>60</v>
      </c>
      <c r="H347" s="10" t="s">
        <v>680</v>
      </c>
      <c r="I347" s="11" t="s">
        <v>725</v>
      </c>
      <c r="J347" s="12">
        <v>51063</v>
      </c>
      <c r="K347" s="11" t="str">
        <f>CONCATENATE(Table3[[#This Row],[Type]]," "&amp;TEXT(Table3[[#This Row],[Diameter]],".0000")&amp;""," "&amp;Table3[[#This Row],[NumFlutes]]&amp;"FL")</f>
        <v>DS .0370 2FL</v>
      </c>
      <c r="L347" s="17" t="s">
        <v>726</v>
      </c>
      <c r="M347" s="13">
        <v>3.6999999999999998E-2</v>
      </c>
      <c r="N347" s="13">
        <v>3.6999999999999998E-2</v>
      </c>
      <c r="O347" s="6">
        <v>3.6999999999999998E-2</v>
      </c>
      <c r="P347" s="6">
        <v>0.65</v>
      </c>
      <c r="R347" s="14">
        <f>IF(Table3[[#This Row],[ShoulderLenEnd]]="",0,90-(DEGREES(ATAN((Q347-P347)/((N347-O347)/2)))))</f>
        <v>0</v>
      </c>
      <c r="S347" s="15">
        <v>0.68</v>
      </c>
      <c r="T347" s="6">
        <v>2</v>
      </c>
      <c r="U347" s="6">
        <v>1.4</v>
      </c>
      <c r="V347" s="6">
        <v>0.6</v>
      </c>
      <c r="Z347" s="6">
        <v>118</v>
      </c>
      <c r="AA347" s="13">
        <f t="shared" si="5"/>
        <v>1.1115921452009864E-2</v>
      </c>
      <c r="AE347" s="6" t="s">
        <v>44</v>
      </c>
      <c r="AF347" s="6" t="s">
        <v>62</v>
      </c>
      <c r="AG347" s="6" t="s">
        <v>79</v>
      </c>
      <c r="AH347" s="6" t="s">
        <v>683</v>
      </c>
      <c r="AI347" s="6">
        <v>1</v>
      </c>
      <c r="AJ347" s="6">
        <v>1</v>
      </c>
      <c r="AK347" s="6">
        <v>1</v>
      </c>
      <c r="AL347" s="6">
        <v>1</v>
      </c>
      <c r="AM347" s="6">
        <v>1</v>
      </c>
      <c r="AN347" s="6">
        <v>0</v>
      </c>
      <c r="AO347" s="6">
        <v>1</v>
      </c>
      <c r="AQ347" s="6">
        <v>0</v>
      </c>
      <c r="AR347" s="6">
        <v>0</v>
      </c>
      <c r="AS347" s="6">
        <v>0</v>
      </c>
      <c r="AT347" s="6">
        <v>0</v>
      </c>
      <c r="AU347" s="6">
        <f>IF(Table3[[#This Row],[ShankDiameter]]&gt;0.5,0,2)</f>
        <v>2</v>
      </c>
      <c r="AV347" s="6">
        <v>0</v>
      </c>
      <c r="AW347" s="6">
        <v>0</v>
      </c>
      <c r="AX347" s="6">
        <v>2</v>
      </c>
      <c r="AY347" s="6">
        <f>IF(Table3[[#This Row],[ShankDiameter]]=0.225,2,IF(Table3[[#This Row],[ShankDiameter]]=0.25,2,IF(Table3[[#This Row],[ShankDiameter]]=0.2875,2,0)))</f>
        <v>0</v>
      </c>
      <c r="AZ347" s="6">
        <v>0</v>
      </c>
      <c r="BA347" s="6">
        <v>0</v>
      </c>
      <c r="BB347" s="6">
        <v>0</v>
      </c>
      <c r="BC347" s="6">
        <v>0</v>
      </c>
      <c r="BD347" s="6">
        <v>0</v>
      </c>
      <c r="BE347" s="6">
        <v>0</v>
      </c>
      <c r="BF347" s="6">
        <v>0</v>
      </c>
      <c r="BG347" s="6">
        <v>0</v>
      </c>
      <c r="BH347" s="6">
        <v>0</v>
      </c>
      <c r="BI347" s="6">
        <f>IF(Table3[[#This Row],[Type]]="EM",IF((Table3[[#This Row],[Diameter]]/2)-Table3[[#This Row],[CornerRadius]]-0.012&gt;0,(Table3[[#This Row],[Diameter]]/2)-Table3[[#This Row],[CornerRadius]]-0.012,0),)</f>
        <v>0</v>
      </c>
      <c r="BK347" s="6" t="str">
        <f>IF(Table3[[#This Row],[ShoulderLength]]="","",IF(Table3[[#This Row],[ShoulderLength]]&lt;Table3[[#This Row],[LOC]],"FIX",""))</f>
        <v/>
      </c>
    </row>
    <row r="348" spans="1:63" x14ac:dyDescent="0.25">
      <c r="A348" s="7">
        <f>IF(Table3[[#This Row],[SoflexRule]]="",1,IF(Table3[[#This Row],[MinOHL]]="",1,IF(Table3[[#This Row],[Type]]="CT",1,IF(Table3[[#This Row],[I]]=1,0,1))))</f>
        <v>1</v>
      </c>
      <c r="B348" s="6" t="s">
        <v>149</v>
      </c>
      <c r="D348" s="6" t="s">
        <v>149</v>
      </c>
      <c r="E348" s="6">
        <v>347</v>
      </c>
      <c r="F348" s="8" t="s">
        <v>60</v>
      </c>
      <c r="H348" s="10" t="s">
        <v>680</v>
      </c>
      <c r="I348" s="11" t="s">
        <v>727</v>
      </c>
      <c r="J348" s="12">
        <v>51062</v>
      </c>
      <c r="K348" s="11" t="str">
        <f>CONCATENATE(Table3[[#This Row],[Type]]," "&amp;TEXT(Table3[[#This Row],[Diameter]],".0000")&amp;""," "&amp;Table3[[#This Row],[NumFlutes]]&amp;"FL")</f>
        <v>DS .0380 2FL</v>
      </c>
      <c r="L348" s="17" t="s">
        <v>728</v>
      </c>
      <c r="M348" s="13">
        <v>3.7999999999999999E-2</v>
      </c>
      <c r="N348" s="13">
        <v>3.7999999999999999E-2</v>
      </c>
      <c r="O348" s="6">
        <v>3.7999999999999999E-2</v>
      </c>
      <c r="P348" s="6">
        <v>0.69</v>
      </c>
      <c r="R348" s="14">
        <f>IF(Table3[[#This Row],[ShoulderLenEnd]]="",0,90-(DEGREES(ATAN((Q348-P348)/((N348-O348)/2)))))</f>
        <v>0</v>
      </c>
      <c r="S348" s="15">
        <v>0.72</v>
      </c>
      <c r="T348" s="6">
        <v>2</v>
      </c>
      <c r="U348" s="6">
        <v>1.4</v>
      </c>
      <c r="V348" s="6">
        <v>0.6</v>
      </c>
      <c r="Z348" s="6">
        <v>118</v>
      </c>
      <c r="AA348" s="13">
        <f t="shared" si="5"/>
        <v>1.1416351761523644E-2</v>
      </c>
      <c r="AE348" s="6" t="s">
        <v>44</v>
      </c>
      <c r="AF348" s="6" t="s">
        <v>62</v>
      </c>
      <c r="AG348" s="6" t="s">
        <v>79</v>
      </c>
      <c r="AH348" s="6" t="s">
        <v>683</v>
      </c>
      <c r="AI348" s="6">
        <v>1</v>
      </c>
      <c r="AJ348" s="6">
        <v>1</v>
      </c>
      <c r="AK348" s="6">
        <v>1</v>
      </c>
      <c r="AL348" s="6">
        <v>1</v>
      </c>
      <c r="AM348" s="6">
        <v>1</v>
      </c>
      <c r="AN348" s="6">
        <v>0</v>
      </c>
      <c r="AO348" s="6">
        <v>1</v>
      </c>
      <c r="AQ348" s="6">
        <v>0</v>
      </c>
      <c r="AR348" s="6">
        <v>0</v>
      </c>
      <c r="AS348" s="6">
        <v>0</v>
      </c>
      <c r="AT348" s="6">
        <v>0</v>
      </c>
      <c r="AU348" s="6">
        <f>IF(Table3[[#This Row],[ShankDiameter]]&gt;0.5,0,2)</f>
        <v>2</v>
      </c>
      <c r="AV348" s="6">
        <v>0</v>
      </c>
      <c r="AW348" s="6">
        <v>0</v>
      </c>
      <c r="AX348" s="6">
        <v>2</v>
      </c>
      <c r="AY348" s="6">
        <f>IF(Table3[[#This Row],[ShankDiameter]]=0.225,2,IF(Table3[[#This Row],[ShankDiameter]]=0.25,2,IF(Table3[[#This Row],[ShankDiameter]]=0.2875,2,0)))</f>
        <v>0</v>
      </c>
      <c r="AZ348" s="6">
        <v>0</v>
      </c>
      <c r="BA348" s="6">
        <v>0</v>
      </c>
      <c r="BB348" s="6">
        <v>0</v>
      </c>
      <c r="BC348" s="6">
        <v>0</v>
      </c>
      <c r="BD348" s="6">
        <v>0</v>
      </c>
      <c r="BE348" s="6">
        <v>0</v>
      </c>
      <c r="BF348" s="6">
        <v>0</v>
      </c>
      <c r="BG348" s="6">
        <v>0</v>
      </c>
      <c r="BH348" s="6">
        <v>0</v>
      </c>
      <c r="BI348" s="6">
        <f>IF(Table3[[#This Row],[Type]]="EM",IF((Table3[[#This Row],[Diameter]]/2)-Table3[[#This Row],[CornerRadius]]-0.012&gt;0,(Table3[[#This Row],[Diameter]]/2)-Table3[[#This Row],[CornerRadius]]-0.012,0),)</f>
        <v>0</v>
      </c>
      <c r="BK348" s="6" t="str">
        <f>IF(Table3[[#This Row],[ShoulderLength]]="","",IF(Table3[[#This Row],[ShoulderLength]]&lt;Table3[[#This Row],[LOC]],"FIX",""))</f>
        <v/>
      </c>
    </row>
    <row r="349" spans="1:63" x14ac:dyDescent="0.25">
      <c r="A349" s="7">
        <f>IF(Table3[[#This Row],[SoflexRule]]="",1,IF(Table3[[#This Row],[MinOHL]]="",1,IF(Table3[[#This Row],[Type]]="CT",1,IF(Table3[[#This Row],[I]]=1,0,1))))</f>
        <v>1</v>
      </c>
      <c r="B349" s="6" t="s">
        <v>149</v>
      </c>
      <c r="D349" s="6" t="s">
        <v>149</v>
      </c>
      <c r="E349" s="6">
        <v>348</v>
      </c>
      <c r="F349" s="8" t="s">
        <v>60</v>
      </c>
      <c r="H349" s="10" t="s">
        <v>680</v>
      </c>
      <c r="I349" s="11" t="s">
        <v>729</v>
      </c>
      <c r="J349" s="12">
        <v>51061</v>
      </c>
      <c r="K349" s="11" t="str">
        <f>CONCATENATE(Table3[[#This Row],[Type]]," "&amp;TEXT(Table3[[#This Row],[Diameter]],".0000")&amp;""," "&amp;Table3[[#This Row],[NumFlutes]]&amp;"FL")</f>
        <v>DS .0390 2FL</v>
      </c>
      <c r="L349" s="17" t="s">
        <v>730</v>
      </c>
      <c r="M349" s="13">
        <v>3.9E-2</v>
      </c>
      <c r="N349" s="13">
        <v>3.9E-2</v>
      </c>
      <c r="O349" s="6">
        <v>3.9E-2</v>
      </c>
      <c r="P349" s="6">
        <v>0.68500000000000005</v>
      </c>
      <c r="R349" s="14">
        <f>IF(Table3[[#This Row],[ShoulderLenEnd]]="",0,90-(DEGREES(ATAN((Q349-P349)/((N349-O349)/2)))))</f>
        <v>0</v>
      </c>
      <c r="S349" s="15">
        <v>0.71499999999999997</v>
      </c>
      <c r="T349" s="6">
        <v>2</v>
      </c>
      <c r="U349" s="6">
        <v>1.4</v>
      </c>
      <c r="V349" s="6">
        <v>0.6</v>
      </c>
      <c r="Z349" s="6">
        <v>118</v>
      </c>
      <c r="AA349" s="13">
        <f t="shared" si="5"/>
        <v>1.1716782071037426E-2</v>
      </c>
      <c r="AE349" s="6" t="s">
        <v>44</v>
      </c>
      <c r="AF349" s="6" t="s">
        <v>62</v>
      </c>
      <c r="AG349" s="6" t="s">
        <v>79</v>
      </c>
      <c r="AH349" s="6" t="s">
        <v>683</v>
      </c>
      <c r="AI349" s="6">
        <v>1</v>
      </c>
      <c r="AJ349" s="6">
        <v>1</v>
      </c>
      <c r="AK349" s="6">
        <v>1</v>
      </c>
      <c r="AL349" s="6">
        <v>1</v>
      </c>
      <c r="AM349" s="6">
        <v>1</v>
      </c>
      <c r="AN349" s="6">
        <v>0</v>
      </c>
      <c r="AO349" s="6">
        <v>1</v>
      </c>
      <c r="AQ349" s="6">
        <v>0</v>
      </c>
      <c r="AR349" s="6">
        <v>0</v>
      </c>
      <c r="AS349" s="6">
        <v>0</v>
      </c>
      <c r="AT349" s="6">
        <v>0</v>
      </c>
      <c r="AU349" s="6">
        <f>IF(Table3[[#This Row],[ShankDiameter]]&gt;0.5,0,2)</f>
        <v>2</v>
      </c>
      <c r="AV349" s="6">
        <v>0</v>
      </c>
      <c r="AW349" s="6">
        <v>0</v>
      </c>
      <c r="AX349" s="6">
        <v>2</v>
      </c>
      <c r="AY349" s="6">
        <f>IF(Table3[[#This Row],[ShankDiameter]]=0.225,2,IF(Table3[[#This Row],[ShankDiameter]]=0.25,2,IF(Table3[[#This Row],[ShankDiameter]]=0.2875,2,0)))</f>
        <v>0</v>
      </c>
      <c r="AZ349" s="6">
        <v>0</v>
      </c>
      <c r="BA349" s="6">
        <v>0</v>
      </c>
      <c r="BB349" s="6">
        <v>0</v>
      </c>
      <c r="BC349" s="6">
        <v>0</v>
      </c>
      <c r="BD349" s="6">
        <v>0</v>
      </c>
      <c r="BE349" s="6">
        <v>0</v>
      </c>
      <c r="BF349" s="6">
        <v>0</v>
      </c>
      <c r="BG349" s="6">
        <v>0</v>
      </c>
      <c r="BH349" s="6">
        <v>0</v>
      </c>
      <c r="BI349" s="6">
        <f>IF(Table3[[#This Row],[Type]]="EM",IF((Table3[[#This Row],[Diameter]]/2)-Table3[[#This Row],[CornerRadius]]-0.012&gt;0,(Table3[[#This Row],[Diameter]]/2)-Table3[[#This Row],[CornerRadius]]-0.012,0),)</f>
        <v>0</v>
      </c>
      <c r="BK349" s="6" t="str">
        <f>IF(Table3[[#This Row],[ShoulderLength]]="","",IF(Table3[[#This Row],[ShoulderLength]]&lt;Table3[[#This Row],[LOC]],"FIX",""))</f>
        <v/>
      </c>
    </row>
    <row r="350" spans="1:63" x14ac:dyDescent="0.25">
      <c r="A350" s="7">
        <f>IF(Table3[[#This Row],[SoflexRule]]="",1,IF(Table3[[#This Row],[MinOHL]]="",1,IF(Table3[[#This Row],[Type]]="CT",1,IF(Table3[[#This Row],[I]]=1,0,1))))</f>
        <v>1</v>
      </c>
      <c r="B350" s="6" t="s">
        <v>149</v>
      </c>
      <c r="D350" s="6" t="s">
        <v>149</v>
      </c>
      <c r="E350" s="6">
        <v>349</v>
      </c>
      <c r="G350" s="9" t="s">
        <v>74</v>
      </c>
      <c r="H350" s="10" t="s">
        <v>680</v>
      </c>
      <c r="I350" s="11" t="s">
        <v>731</v>
      </c>
      <c r="J350" s="12">
        <v>51060</v>
      </c>
      <c r="K350" s="11" t="str">
        <f>CONCATENATE(Table3[[#This Row],[Type]]," "&amp;TEXT(Table3[[#This Row],[Diameter]],".0000")&amp;""," "&amp;Table3[[#This Row],[NumFlutes]]&amp;"FL")</f>
        <v>DS .0400 2FL</v>
      </c>
      <c r="L350" s="17" t="s">
        <v>732</v>
      </c>
      <c r="M350" s="13">
        <v>0.04</v>
      </c>
      <c r="N350" s="13">
        <v>0.04</v>
      </c>
      <c r="O350" s="6">
        <v>0.04</v>
      </c>
      <c r="P350" s="6">
        <v>0.77500000000000002</v>
      </c>
      <c r="R350" s="14">
        <f>IF(Table3[[#This Row],[ShoulderLenEnd]]="",0,90-(DEGREES(ATAN((Q350-P350)/((N350-O350)/2)))))</f>
        <v>0</v>
      </c>
      <c r="S350" s="15">
        <v>0.8</v>
      </c>
      <c r="T350" s="6">
        <v>2</v>
      </c>
      <c r="U350" s="6">
        <v>1.55</v>
      </c>
      <c r="V350" s="6">
        <v>0.7</v>
      </c>
      <c r="Z350" s="6">
        <v>118</v>
      </c>
      <c r="AA350" s="13">
        <f t="shared" si="5"/>
        <v>1.2017212380551206E-2</v>
      </c>
      <c r="AE350" s="6" t="s">
        <v>44</v>
      </c>
      <c r="AF350" s="6" t="s">
        <v>62</v>
      </c>
      <c r="AG350" s="6" t="s">
        <v>79</v>
      </c>
      <c r="AH350" s="6" t="s">
        <v>683</v>
      </c>
      <c r="AI350" s="6">
        <v>1</v>
      </c>
      <c r="AJ350" s="6">
        <v>1</v>
      </c>
      <c r="AK350" s="6">
        <v>1</v>
      </c>
      <c r="AL350" s="6">
        <v>1</v>
      </c>
      <c r="AM350" s="6">
        <v>1</v>
      </c>
      <c r="AN350" s="6">
        <v>0</v>
      </c>
      <c r="AO350" s="6">
        <v>1</v>
      </c>
      <c r="AQ350" s="6">
        <v>0</v>
      </c>
      <c r="AR350" s="6">
        <v>0</v>
      </c>
      <c r="AS350" s="6">
        <v>0</v>
      </c>
      <c r="AT350" s="6">
        <v>0</v>
      </c>
      <c r="AU350" s="6">
        <f>IF(Table3[[#This Row],[ShankDiameter]]&gt;0.5,0,2)</f>
        <v>2</v>
      </c>
      <c r="AV350" s="6">
        <v>0</v>
      </c>
      <c r="AW350" s="6">
        <v>0</v>
      </c>
      <c r="AX350" s="6">
        <v>2</v>
      </c>
      <c r="AY350" s="6">
        <f>IF(Table3[[#This Row],[ShankDiameter]]=0.225,2,IF(Table3[[#This Row],[ShankDiameter]]=0.25,2,IF(Table3[[#This Row],[ShankDiameter]]=0.2875,2,0)))</f>
        <v>0</v>
      </c>
      <c r="AZ350" s="6">
        <v>0</v>
      </c>
      <c r="BA350" s="6">
        <v>0</v>
      </c>
      <c r="BB350" s="6">
        <v>0</v>
      </c>
      <c r="BC350" s="6">
        <v>0</v>
      </c>
      <c r="BD350" s="6">
        <v>0</v>
      </c>
      <c r="BE350" s="6">
        <v>0</v>
      </c>
      <c r="BF350" s="6">
        <v>0</v>
      </c>
      <c r="BG350" s="6">
        <v>0</v>
      </c>
      <c r="BH350" s="6">
        <v>0</v>
      </c>
      <c r="BI350" s="6">
        <f>IF(Table3[[#This Row],[Type]]="EM",IF((Table3[[#This Row],[Diameter]]/2)-Table3[[#This Row],[CornerRadius]]-0.012&gt;0,(Table3[[#This Row],[Diameter]]/2)-Table3[[#This Row],[CornerRadius]]-0.012,0),)</f>
        <v>0</v>
      </c>
      <c r="BK350" s="6" t="str">
        <f>IF(Table3[[#This Row],[ShoulderLength]]="","",IF(Table3[[#This Row],[ShoulderLength]]&lt;Table3[[#This Row],[LOC]],"FIX",""))</f>
        <v/>
      </c>
    </row>
    <row r="351" spans="1:63" x14ac:dyDescent="0.25">
      <c r="A351" s="7">
        <f>IF(Table3[[#This Row],[SoflexRule]]="",1,IF(Table3[[#This Row],[MinOHL]]="",1,IF(Table3[[#This Row],[Type]]="CT",1,IF(Table3[[#This Row],[I]]=1,0,1))))</f>
        <v>1</v>
      </c>
      <c r="B351" s="6" t="s">
        <v>149</v>
      </c>
      <c r="D351" s="6" t="s">
        <v>149</v>
      </c>
      <c r="E351" s="6">
        <v>350</v>
      </c>
      <c r="F351" s="8" t="s">
        <v>60</v>
      </c>
      <c r="H351" s="10" t="s">
        <v>680</v>
      </c>
      <c r="I351" s="11" t="s">
        <v>733</v>
      </c>
      <c r="J351" s="12">
        <v>51059</v>
      </c>
      <c r="K351" s="11" t="str">
        <f>CONCATENATE(Table3[[#This Row],[Type]]," "&amp;TEXT(Table3[[#This Row],[Diameter]],".0000")&amp;""," "&amp;Table3[[#This Row],[NumFlutes]]&amp;"FL")</f>
        <v>DS .0410 2FL</v>
      </c>
      <c r="L351" s="17" t="s">
        <v>734</v>
      </c>
      <c r="M351" s="13">
        <v>4.1000000000000002E-2</v>
      </c>
      <c r="N351" s="13">
        <v>4.1000000000000002E-2</v>
      </c>
      <c r="O351" s="6">
        <v>4.1000000000000002E-2</v>
      </c>
      <c r="P351" s="6">
        <v>0.88</v>
      </c>
      <c r="R351" s="14">
        <f>IF(Table3[[#This Row],[ShoulderLenEnd]]="",0,90-(DEGREES(ATAN((Q351-P351)/((N351-O351)/2)))))</f>
        <v>0</v>
      </c>
      <c r="S351" s="15">
        <v>0.91</v>
      </c>
      <c r="T351" s="6">
        <v>2</v>
      </c>
      <c r="U351" s="6">
        <v>1.55</v>
      </c>
      <c r="V351" s="6">
        <v>0.75</v>
      </c>
      <c r="Z351" s="6">
        <v>118</v>
      </c>
      <c r="AA351" s="13">
        <f t="shared" si="5"/>
        <v>1.2317642690064986E-2</v>
      </c>
      <c r="AE351" s="6" t="s">
        <v>44</v>
      </c>
      <c r="AF351" s="6" t="s">
        <v>62</v>
      </c>
      <c r="AG351" s="6" t="s">
        <v>79</v>
      </c>
      <c r="AH351" s="6" t="s">
        <v>683</v>
      </c>
      <c r="AI351" s="6">
        <v>1</v>
      </c>
      <c r="AJ351" s="6">
        <v>1</v>
      </c>
      <c r="AK351" s="6">
        <v>1</v>
      </c>
      <c r="AL351" s="6">
        <v>1</v>
      </c>
      <c r="AM351" s="6">
        <v>1</v>
      </c>
      <c r="AN351" s="6">
        <v>0</v>
      </c>
      <c r="AO351" s="6">
        <v>1</v>
      </c>
      <c r="AQ351" s="6">
        <v>0</v>
      </c>
      <c r="AR351" s="6">
        <v>0</v>
      </c>
      <c r="AS351" s="6">
        <v>0</v>
      </c>
      <c r="AT351" s="6">
        <v>0</v>
      </c>
      <c r="AU351" s="6">
        <f>IF(Table3[[#This Row],[ShankDiameter]]&gt;0.5,0,2)</f>
        <v>2</v>
      </c>
      <c r="AV351" s="6">
        <v>0</v>
      </c>
      <c r="AW351" s="6">
        <v>0</v>
      </c>
      <c r="AX351" s="6">
        <v>2</v>
      </c>
      <c r="AY351" s="6">
        <f>IF(Table3[[#This Row],[ShankDiameter]]=0.225,2,IF(Table3[[#This Row],[ShankDiameter]]=0.25,2,IF(Table3[[#This Row],[ShankDiameter]]=0.2875,2,0)))</f>
        <v>0</v>
      </c>
      <c r="AZ351" s="6">
        <v>0</v>
      </c>
      <c r="BA351" s="6">
        <v>0</v>
      </c>
      <c r="BB351" s="6">
        <v>0</v>
      </c>
      <c r="BC351" s="6">
        <v>0</v>
      </c>
      <c r="BD351" s="6">
        <v>0</v>
      </c>
      <c r="BE351" s="6">
        <v>0</v>
      </c>
      <c r="BF351" s="6">
        <v>0</v>
      </c>
      <c r="BG351" s="6">
        <v>0</v>
      </c>
      <c r="BH351" s="6">
        <v>0</v>
      </c>
      <c r="BI351" s="6">
        <f>IF(Table3[[#This Row],[Type]]="EM",IF((Table3[[#This Row],[Diameter]]/2)-Table3[[#This Row],[CornerRadius]]-0.012&gt;0,(Table3[[#This Row],[Diameter]]/2)-Table3[[#This Row],[CornerRadius]]-0.012,0),)</f>
        <v>0</v>
      </c>
      <c r="BK351" s="6" t="str">
        <f>IF(Table3[[#This Row],[ShoulderLength]]="","",IF(Table3[[#This Row],[ShoulderLength]]&lt;Table3[[#This Row],[LOC]],"FIX",""))</f>
        <v/>
      </c>
    </row>
    <row r="352" spans="1:63" x14ac:dyDescent="0.25">
      <c r="A352" s="7">
        <f>IF(Table3[[#This Row],[SoflexRule]]="",1,IF(Table3[[#This Row],[MinOHL]]="",1,IF(Table3[[#This Row],[Type]]="CT",1,IF(Table3[[#This Row],[I]]=1,0,1))))</f>
        <v>1</v>
      </c>
      <c r="B352" s="6" t="s">
        <v>149</v>
      </c>
      <c r="D352" s="6" t="s">
        <v>149</v>
      </c>
      <c r="E352" s="6">
        <v>351</v>
      </c>
      <c r="F352" s="8" t="s">
        <v>60</v>
      </c>
      <c r="H352" s="10" t="s">
        <v>680</v>
      </c>
      <c r="I352" s="11" t="s">
        <v>735</v>
      </c>
      <c r="J352" s="12">
        <v>51058</v>
      </c>
      <c r="K352" s="11" t="str">
        <f>CONCATENATE(Table3[[#This Row],[Type]]," "&amp;TEXT(Table3[[#This Row],[Diameter]],".0000")&amp;""," "&amp;Table3[[#This Row],[NumFlutes]]&amp;"FL")</f>
        <v>DS .0420 2FL</v>
      </c>
      <c r="L352" s="17" t="s">
        <v>736</v>
      </c>
      <c r="M352" s="13">
        <v>4.2000000000000003E-2</v>
      </c>
      <c r="N352" s="13">
        <v>4.2000000000000003E-2</v>
      </c>
      <c r="O352" s="6">
        <v>4.2000000000000003E-2</v>
      </c>
      <c r="P352" s="6">
        <v>0.77500000000000002</v>
      </c>
      <c r="R352" s="14">
        <f>IF(Table3[[#This Row],[ShoulderLenEnd]]="",0,90-(DEGREES(ATAN((Q352-P352)/((N352-O352)/2)))))</f>
        <v>0</v>
      </c>
      <c r="S352" s="15">
        <v>0.8</v>
      </c>
      <c r="T352" s="6">
        <v>2</v>
      </c>
      <c r="U352" s="6">
        <v>1.55</v>
      </c>
      <c r="V352" s="6">
        <v>0.7</v>
      </c>
      <c r="Z352" s="6">
        <v>118</v>
      </c>
      <c r="AA352" s="13">
        <f t="shared" si="5"/>
        <v>1.2618072999578766E-2</v>
      </c>
      <c r="AE352" s="6" t="s">
        <v>44</v>
      </c>
      <c r="AF352" s="6" t="s">
        <v>62</v>
      </c>
      <c r="AG352" s="6" t="s">
        <v>79</v>
      </c>
      <c r="AH352" s="6" t="s">
        <v>683</v>
      </c>
      <c r="AI352" s="6">
        <v>1</v>
      </c>
      <c r="AJ352" s="6">
        <v>1</v>
      </c>
      <c r="AK352" s="6">
        <v>1</v>
      </c>
      <c r="AL352" s="6">
        <v>1</v>
      </c>
      <c r="AM352" s="6">
        <v>1</v>
      </c>
      <c r="AN352" s="6">
        <v>0</v>
      </c>
      <c r="AO352" s="6">
        <v>1</v>
      </c>
      <c r="AQ352" s="6">
        <v>0</v>
      </c>
      <c r="AR352" s="6">
        <v>0</v>
      </c>
      <c r="AS352" s="6">
        <v>0</v>
      </c>
      <c r="AT352" s="6">
        <v>0</v>
      </c>
      <c r="AU352" s="6">
        <f>IF(Table3[[#This Row],[ShankDiameter]]&gt;0.5,0,2)</f>
        <v>2</v>
      </c>
      <c r="AV352" s="6">
        <v>0</v>
      </c>
      <c r="AW352" s="6">
        <v>0</v>
      </c>
      <c r="AX352" s="6">
        <v>2</v>
      </c>
      <c r="AY352" s="6">
        <f>IF(Table3[[#This Row],[ShankDiameter]]=0.225,2,IF(Table3[[#This Row],[ShankDiameter]]=0.25,2,IF(Table3[[#This Row],[ShankDiameter]]=0.2875,2,0)))</f>
        <v>0</v>
      </c>
      <c r="AZ352" s="6">
        <v>0</v>
      </c>
      <c r="BA352" s="6">
        <v>0</v>
      </c>
      <c r="BB352" s="6">
        <v>0</v>
      </c>
      <c r="BC352" s="6">
        <v>0</v>
      </c>
      <c r="BD352" s="6">
        <v>0</v>
      </c>
      <c r="BE352" s="6">
        <v>0</v>
      </c>
      <c r="BF352" s="6">
        <v>0</v>
      </c>
      <c r="BG352" s="6">
        <v>0</v>
      </c>
      <c r="BH352" s="6">
        <v>0</v>
      </c>
      <c r="BI352" s="6">
        <f>IF(Table3[[#This Row],[Type]]="EM",IF((Table3[[#This Row],[Diameter]]/2)-Table3[[#This Row],[CornerRadius]]-0.012&gt;0,(Table3[[#This Row],[Diameter]]/2)-Table3[[#This Row],[CornerRadius]]-0.012,0),)</f>
        <v>0</v>
      </c>
      <c r="BK352" s="6" t="str">
        <f>IF(Table3[[#This Row],[ShoulderLength]]="","",IF(Table3[[#This Row],[ShoulderLength]]&lt;Table3[[#This Row],[LOC]],"FIX",""))</f>
        <v/>
      </c>
    </row>
    <row r="353" spans="1:63" x14ac:dyDescent="0.25">
      <c r="A353" s="7">
        <f>IF(Table3[[#This Row],[SoflexRule]]="",1,IF(Table3[[#This Row],[MinOHL]]="",1,IF(Table3[[#This Row],[Type]]="CT",1,IF(Table3[[#This Row],[I]]=1,0,1))))</f>
        <v>1</v>
      </c>
      <c r="B353" s="6" t="s">
        <v>149</v>
      </c>
      <c r="D353" s="6" t="s">
        <v>149</v>
      </c>
      <c r="E353" s="6">
        <v>352</v>
      </c>
      <c r="F353" s="8" t="s">
        <v>60</v>
      </c>
      <c r="H353" s="10" t="s">
        <v>680</v>
      </c>
      <c r="I353" s="11" t="s">
        <v>737</v>
      </c>
      <c r="J353" s="12">
        <v>51057</v>
      </c>
      <c r="K353" s="11" t="str">
        <f>CONCATENATE(Table3[[#This Row],[Type]]," "&amp;TEXT(Table3[[#This Row],[Diameter]],".0000")&amp;""," "&amp;Table3[[#This Row],[NumFlutes]]&amp;"FL")</f>
        <v>DS .0430 2FL</v>
      </c>
      <c r="L353" s="17" t="s">
        <v>738</v>
      </c>
      <c r="M353" s="13">
        <v>4.2999999999999997E-2</v>
      </c>
      <c r="N353" s="13">
        <v>4.2999999999999997E-2</v>
      </c>
      <c r="O353" s="6">
        <v>4.2999999999999997E-2</v>
      </c>
      <c r="P353" s="6">
        <v>0.77500000000000002</v>
      </c>
      <c r="R353" s="14">
        <f>IF(Table3[[#This Row],[ShoulderLenEnd]]="",0,90-(DEGREES(ATAN((Q353-P353)/((N353-O353)/2)))))</f>
        <v>0</v>
      </c>
      <c r="S353" s="15">
        <v>0.8</v>
      </c>
      <c r="T353" s="6">
        <v>2</v>
      </c>
      <c r="U353" s="6">
        <v>1.55</v>
      </c>
      <c r="V353" s="6">
        <v>0.7</v>
      </c>
      <c r="Z353" s="6">
        <v>118</v>
      </c>
      <c r="AA353" s="13">
        <f t="shared" si="5"/>
        <v>1.2918503309092545E-2</v>
      </c>
      <c r="AE353" s="6" t="s">
        <v>44</v>
      </c>
      <c r="AF353" s="6" t="s">
        <v>62</v>
      </c>
      <c r="AG353" s="6" t="s">
        <v>79</v>
      </c>
      <c r="AH353" s="6" t="s">
        <v>683</v>
      </c>
      <c r="AI353" s="6">
        <v>1</v>
      </c>
      <c r="AJ353" s="6">
        <v>1</v>
      </c>
      <c r="AK353" s="6">
        <v>1</v>
      </c>
      <c r="AL353" s="6">
        <v>1</v>
      </c>
      <c r="AM353" s="6">
        <v>1</v>
      </c>
      <c r="AN353" s="6">
        <v>0</v>
      </c>
      <c r="AO353" s="6">
        <v>1</v>
      </c>
      <c r="AQ353" s="6">
        <v>0</v>
      </c>
      <c r="AR353" s="6">
        <v>0</v>
      </c>
      <c r="AS353" s="6">
        <v>0</v>
      </c>
      <c r="AT353" s="6">
        <v>0</v>
      </c>
      <c r="AU353" s="6">
        <f>IF(Table3[[#This Row],[ShankDiameter]]&gt;0.5,0,2)</f>
        <v>2</v>
      </c>
      <c r="AV353" s="6">
        <v>0</v>
      </c>
      <c r="AW353" s="6">
        <v>0</v>
      </c>
      <c r="AX353" s="6">
        <v>2</v>
      </c>
      <c r="AY353" s="6">
        <f>IF(Table3[[#This Row],[ShankDiameter]]=0.225,2,IF(Table3[[#This Row],[ShankDiameter]]=0.25,2,IF(Table3[[#This Row],[ShankDiameter]]=0.2875,2,0)))</f>
        <v>0</v>
      </c>
      <c r="AZ353" s="6">
        <v>0</v>
      </c>
      <c r="BA353" s="6">
        <v>0</v>
      </c>
      <c r="BB353" s="6">
        <v>0</v>
      </c>
      <c r="BC353" s="6">
        <v>0</v>
      </c>
      <c r="BD353" s="6">
        <v>0</v>
      </c>
      <c r="BE353" s="6">
        <v>0</v>
      </c>
      <c r="BF353" s="6">
        <v>0</v>
      </c>
      <c r="BG353" s="6">
        <v>0</v>
      </c>
      <c r="BH353" s="6">
        <v>0</v>
      </c>
      <c r="BI353" s="6">
        <f>IF(Table3[[#This Row],[Type]]="EM",IF((Table3[[#This Row],[Diameter]]/2)-Table3[[#This Row],[CornerRadius]]-0.012&gt;0,(Table3[[#This Row],[Diameter]]/2)-Table3[[#This Row],[CornerRadius]]-0.012,0),)</f>
        <v>0</v>
      </c>
      <c r="BK353" s="6" t="str">
        <f>IF(Table3[[#This Row],[ShoulderLength]]="","",IF(Table3[[#This Row],[ShoulderLength]]&lt;Table3[[#This Row],[LOC]],"FIX",""))</f>
        <v/>
      </c>
    </row>
    <row r="354" spans="1:63" x14ac:dyDescent="0.25">
      <c r="A354" s="7">
        <f>IF(Table3[[#This Row],[SoflexRule]]="",1,IF(Table3[[#This Row],[MinOHL]]="",1,IF(Table3[[#This Row],[Type]]="CT",1,IF(Table3[[#This Row],[I]]=1,0,1))))</f>
        <v>1</v>
      </c>
      <c r="B354" s="6" t="s">
        <v>149</v>
      </c>
      <c r="D354" s="6" t="s">
        <v>149</v>
      </c>
      <c r="E354" s="6">
        <v>353</v>
      </c>
      <c r="F354" s="8" t="s">
        <v>60</v>
      </c>
      <c r="H354" s="10" t="s">
        <v>680</v>
      </c>
      <c r="I354" s="11" t="s">
        <v>739</v>
      </c>
      <c r="J354" s="12">
        <v>51056</v>
      </c>
      <c r="K354" s="11" t="str">
        <f>CONCATENATE(Table3[[#This Row],[Type]]," "&amp;TEXT(Table3[[#This Row],[Diameter]],".0000")&amp;""," "&amp;Table3[[#This Row],[NumFlutes]]&amp;"FL")</f>
        <v>DS .0465 2FL</v>
      </c>
      <c r="L354" s="17" t="s">
        <v>740</v>
      </c>
      <c r="M354" s="13">
        <v>4.65E-2</v>
      </c>
      <c r="N354" s="13">
        <v>4.65E-2</v>
      </c>
      <c r="O354" s="6">
        <v>4.65E-2</v>
      </c>
      <c r="P354" s="6">
        <v>0.81499999999999995</v>
      </c>
      <c r="R354" s="14">
        <f>IF(Table3[[#This Row],[ShoulderLenEnd]]="",0,90-(DEGREES(ATAN((Q354-P354)/((N354-O354)/2)))))</f>
        <v>0</v>
      </c>
      <c r="S354" s="15">
        <v>0.84499999999999997</v>
      </c>
      <c r="T354" s="6">
        <v>2</v>
      </c>
      <c r="U354" s="6">
        <v>1.55</v>
      </c>
      <c r="V354" s="6">
        <v>0.7</v>
      </c>
      <c r="Z354" s="6">
        <v>118</v>
      </c>
      <c r="AA354" s="13">
        <f t="shared" si="5"/>
        <v>1.3970009392390776E-2</v>
      </c>
      <c r="AE354" s="6" t="s">
        <v>44</v>
      </c>
      <c r="AF354" s="6" t="s">
        <v>62</v>
      </c>
      <c r="AG354" s="6" t="s">
        <v>79</v>
      </c>
      <c r="AH354" s="6" t="s">
        <v>683</v>
      </c>
      <c r="AI354" s="6">
        <v>1</v>
      </c>
      <c r="AJ354" s="6">
        <v>1</v>
      </c>
      <c r="AK354" s="6">
        <v>1</v>
      </c>
      <c r="AL354" s="6">
        <v>1</v>
      </c>
      <c r="AM354" s="6">
        <v>1</v>
      </c>
      <c r="AN354" s="6">
        <v>0</v>
      </c>
      <c r="AO354" s="6">
        <v>1</v>
      </c>
      <c r="AQ354" s="6">
        <v>0</v>
      </c>
      <c r="AR354" s="6">
        <v>0</v>
      </c>
      <c r="AS354" s="6">
        <v>0</v>
      </c>
      <c r="AT354" s="6">
        <v>0</v>
      </c>
      <c r="AU354" s="6">
        <f>IF(Table3[[#This Row],[ShankDiameter]]&gt;0.5,0,2)</f>
        <v>2</v>
      </c>
      <c r="AV354" s="6">
        <v>0</v>
      </c>
      <c r="AW354" s="6">
        <v>0</v>
      </c>
      <c r="AX354" s="6">
        <v>2</v>
      </c>
      <c r="AY354" s="6">
        <f>IF(Table3[[#This Row],[ShankDiameter]]=0.225,2,IF(Table3[[#This Row],[ShankDiameter]]=0.25,2,IF(Table3[[#This Row],[ShankDiameter]]=0.2875,2,0)))</f>
        <v>0</v>
      </c>
      <c r="AZ354" s="6">
        <v>0</v>
      </c>
      <c r="BA354" s="6">
        <v>0</v>
      </c>
      <c r="BB354" s="6">
        <v>0</v>
      </c>
      <c r="BC354" s="6">
        <v>0</v>
      </c>
      <c r="BD354" s="6">
        <v>0</v>
      </c>
      <c r="BE354" s="6">
        <v>0</v>
      </c>
      <c r="BF354" s="6">
        <v>0</v>
      </c>
      <c r="BG354" s="6">
        <v>0</v>
      </c>
      <c r="BH354" s="6">
        <v>0</v>
      </c>
      <c r="BI354" s="6">
        <f>IF(Table3[[#This Row],[Type]]="EM",IF((Table3[[#This Row],[Diameter]]/2)-Table3[[#This Row],[CornerRadius]]-0.012&gt;0,(Table3[[#This Row],[Diameter]]/2)-Table3[[#This Row],[CornerRadius]]-0.012,0),)</f>
        <v>0</v>
      </c>
      <c r="BK354" s="6" t="str">
        <f>IF(Table3[[#This Row],[ShoulderLength]]="","",IF(Table3[[#This Row],[ShoulderLength]]&lt;Table3[[#This Row],[LOC]],"FIX",""))</f>
        <v/>
      </c>
    </row>
    <row r="355" spans="1:63" x14ac:dyDescent="0.25">
      <c r="A355" s="7">
        <f>IF(Table3[[#This Row],[SoflexRule]]="",1,IF(Table3[[#This Row],[MinOHL]]="",1,IF(Table3[[#This Row],[Type]]="CT",1,IF(Table3[[#This Row],[I]]=1,0,1))))</f>
        <v>1</v>
      </c>
      <c r="B355" s="6" t="s">
        <v>149</v>
      </c>
      <c r="D355" s="6" t="s">
        <v>149</v>
      </c>
      <c r="E355" s="6">
        <v>354</v>
      </c>
      <c r="F355" s="8" t="s">
        <v>60</v>
      </c>
      <c r="H355" s="10" t="s">
        <v>680</v>
      </c>
      <c r="I355" s="11" t="s">
        <v>741</v>
      </c>
      <c r="J355" s="12">
        <v>51103</v>
      </c>
      <c r="K355" s="11" t="str">
        <f>CONCATENATE(Table3[[#This Row],[Type]]," "&amp;TEXT(Table3[[#This Row],[Diameter]],".0000")&amp;""," "&amp;Table3[[#This Row],[NumFlutes]]&amp;"FL")</f>
        <v>DS .0469 2FL</v>
      </c>
      <c r="L355" s="17" t="s">
        <v>742</v>
      </c>
      <c r="M355" s="13">
        <v>4.6899999999999997E-2</v>
      </c>
      <c r="N355" s="13">
        <v>4.6899999999999997E-2</v>
      </c>
      <c r="O355" s="6">
        <v>4.6899999999999997E-2</v>
      </c>
      <c r="P355" s="6">
        <v>0.8</v>
      </c>
      <c r="R355" s="14">
        <f>IF(Table3[[#This Row],[ShoulderLenEnd]]="",0,90-(DEGREES(ATAN((Q355-P355)/((N355-O355)/2)))))</f>
        <v>0</v>
      </c>
      <c r="S355" s="15">
        <v>0.83</v>
      </c>
      <c r="T355" s="6">
        <v>2</v>
      </c>
      <c r="U355" s="6">
        <v>1.55</v>
      </c>
      <c r="V355" s="6">
        <v>0.75</v>
      </c>
      <c r="Z355" s="6">
        <v>118</v>
      </c>
      <c r="AA355" s="13">
        <f t="shared" si="5"/>
        <v>1.4090181516196287E-2</v>
      </c>
      <c r="AE355" s="6" t="s">
        <v>44</v>
      </c>
      <c r="AF355" s="6" t="s">
        <v>62</v>
      </c>
      <c r="AG355" s="6" t="s">
        <v>79</v>
      </c>
      <c r="AH355" s="6" t="s">
        <v>683</v>
      </c>
      <c r="AI355" s="6">
        <v>1</v>
      </c>
      <c r="AJ355" s="6">
        <v>1</v>
      </c>
      <c r="AK355" s="6">
        <v>1</v>
      </c>
      <c r="AL355" s="6">
        <v>1</v>
      </c>
      <c r="AM355" s="6">
        <v>1</v>
      </c>
      <c r="AN355" s="6">
        <v>0</v>
      </c>
      <c r="AO355" s="6">
        <v>1</v>
      </c>
      <c r="AQ355" s="6">
        <v>0</v>
      </c>
      <c r="AR355" s="6">
        <v>0</v>
      </c>
      <c r="AS355" s="6">
        <v>0</v>
      </c>
      <c r="AT355" s="6">
        <v>0</v>
      </c>
      <c r="AU355" s="6">
        <f>IF(Table3[[#This Row],[ShankDiameter]]&gt;0.5,0,2)</f>
        <v>2</v>
      </c>
      <c r="AV355" s="6">
        <v>0</v>
      </c>
      <c r="AW355" s="6">
        <v>0</v>
      </c>
      <c r="AX355" s="6">
        <v>2</v>
      </c>
      <c r="AY355" s="6">
        <f>IF(Table3[[#This Row],[ShankDiameter]]=0.225,2,IF(Table3[[#This Row],[ShankDiameter]]=0.25,2,IF(Table3[[#This Row],[ShankDiameter]]=0.2875,2,0)))</f>
        <v>0</v>
      </c>
      <c r="AZ355" s="6">
        <v>0</v>
      </c>
      <c r="BA355" s="6">
        <v>0</v>
      </c>
      <c r="BB355" s="6">
        <v>0</v>
      </c>
      <c r="BC355" s="6">
        <v>0</v>
      </c>
      <c r="BD355" s="6">
        <v>0</v>
      </c>
      <c r="BE355" s="6">
        <v>0</v>
      </c>
      <c r="BF355" s="6">
        <v>0</v>
      </c>
      <c r="BG355" s="6">
        <v>0</v>
      </c>
      <c r="BH355" s="6">
        <v>0</v>
      </c>
      <c r="BI355" s="6">
        <f>IF(Table3[[#This Row],[Type]]="EM",IF((Table3[[#This Row],[Diameter]]/2)-Table3[[#This Row],[CornerRadius]]-0.012&gt;0,(Table3[[#This Row],[Diameter]]/2)-Table3[[#This Row],[CornerRadius]]-0.012,0),)</f>
        <v>0</v>
      </c>
      <c r="BK355" s="6" t="str">
        <f>IF(Table3[[#This Row],[ShoulderLength]]="","",IF(Table3[[#This Row],[ShoulderLength]]&lt;Table3[[#This Row],[LOC]],"FIX",""))</f>
        <v/>
      </c>
    </row>
    <row r="356" spans="1:63" x14ac:dyDescent="0.25">
      <c r="A356" s="7">
        <f>IF(Table3[[#This Row],[SoflexRule]]="",1,IF(Table3[[#This Row],[MinOHL]]="",1,IF(Table3[[#This Row],[Type]]="CT",1,IF(Table3[[#This Row],[I]]=1,0,1))))</f>
        <v>1</v>
      </c>
      <c r="B356" s="6" t="s">
        <v>149</v>
      </c>
      <c r="D356" s="6" t="s">
        <v>149</v>
      </c>
      <c r="E356" s="6">
        <v>355</v>
      </c>
      <c r="F356" s="8" t="s">
        <v>60</v>
      </c>
      <c r="H356" s="10" t="s">
        <v>680</v>
      </c>
      <c r="I356" s="11" t="s">
        <v>743</v>
      </c>
      <c r="J356" s="12">
        <v>30004920</v>
      </c>
      <c r="K356" s="11" t="str">
        <f>CONCATENATE(Table3[[#This Row],[Type]]," "&amp;TEXT(Table3[[#This Row],[Diameter]],".0000")&amp;""," "&amp;Table3[[#This Row],[NumFlutes]]&amp;"FL")</f>
        <v>DS .0492 2FL</v>
      </c>
      <c r="L356" s="17" t="s">
        <v>744</v>
      </c>
      <c r="M356" s="13">
        <v>4.9200000000000001E-2</v>
      </c>
      <c r="N356" s="13">
        <v>4.9200000000000001E-2</v>
      </c>
      <c r="O356" s="6">
        <v>4.9200000000000001E-2</v>
      </c>
      <c r="P356" s="6">
        <v>0.76500000000000001</v>
      </c>
      <c r="R356" s="14">
        <f>IF(Table3[[#This Row],[ShoulderLenEnd]]="",0,90-(DEGREES(ATAN((Q356-P356)/((N356-O356)/2)))))</f>
        <v>0</v>
      </c>
      <c r="S356" s="15">
        <v>0.8</v>
      </c>
      <c r="T356" s="6">
        <v>2</v>
      </c>
      <c r="U356" s="6">
        <v>1.5</v>
      </c>
      <c r="V356" s="6">
        <v>0.7</v>
      </c>
      <c r="Z356" s="6">
        <v>118</v>
      </c>
      <c r="AA356" s="13">
        <f t="shared" si="5"/>
        <v>1.4781171228077983E-2</v>
      </c>
      <c r="AE356" s="6" t="s">
        <v>44</v>
      </c>
      <c r="AF356" s="6" t="s">
        <v>62</v>
      </c>
      <c r="AG356" s="6" t="s">
        <v>495</v>
      </c>
      <c r="AH356" s="6" t="s">
        <v>683</v>
      </c>
      <c r="AI356" s="6">
        <v>1</v>
      </c>
      <c r="AJ356" s="6">
        <v>1</v>
      </c>
      <c r="AK356" s="6">
        <v>1</v>
      </c>
      <c r="AL356" s="6">
        <v>1</v>
      </c>
      <c r="AM356" s="6">
        <v>1</v>
      </c>
      <c r="AN356" s="6">
        <v>0</v>
      </c>
      <c r="AO356" s="6">
        <v>1</v>
      </c>
      <c r="AQ356" s="6">
        <v>0</v>
      </c>
      <c r="AR356" s="6">
        <v>0</v>
      </c>
      <c r="AS356" s="6">
        <v>0</v>
      </c>
      <c r="AT356" s="6">
        <v>0</v>
      </c>
      <c r="AU356" s="6">
        <f>IF(Table3[[#This Row],[ShankDiameter]]&gt;0.5,0,2)</f>
        <v>2</v>
      </c>
      <c r="AV356" s="6">
        <v>0</v>
      </c>
      <c r="AW356" s="6">
        <v>0</v>
      </c>
      <c r="AX356" s="6">
        <v>2</v>
      </c>
      <c r="AY356" s="6">
        <f>IF(Table3[[#This Row],[ShankDiameter]]=0.225,2,IF(Table3[[#This Row],[ShankDiameter]]=0.25,2,IF(Table3[[#This Row],[ShankDiameter]]=0.2875,2,0)))</f>
        <v>0</v>
      </c>
      <c r="AZ356" s="6">
        <v>0</v>
      </c>
      <c r="BA356" s="6">
        <v>0</v>
      </c>
      <c r="BB356" s="6">
        <v>0</v>
      </c>
      <c r="BC356" s="6">
        <v>0</v>
      </c>
      <c r="BD356" s="6">
        <v>0</v>
      </c>
      <c r="BE356" s="6">
        <v>0</v>
      </c>
      <c r="BF356" s="6">
        <v>0</v>
      </c>
      <c r="BG356" s="6">
        <v>0</v>
      </c>
      <c r="BH356" s="6">
        <v>0</v>
      </c>
      <c r="BI356" s="6">
        <f>IF(Table3[[#This Row],[Type]]="EM",IF((Table3[[#This Row],[Diameter]]/2)-Table3[[#This Row],[CornerRadius]]-0.012&gt;0,(Table3[[#This Row],[Diameter]]/2)-Table3[[#This Row],[CornerRadius]]-0.012,0),)</f>
        <v>0</v>
      </c>
      <c r="BK356" s="6" t="str">
        <f>IF(Table3[[#This Row],[ShoulderLength]]="","",IF(Table3[[#This Row],[ShoulderLength]]&lt;Table3[[#This Row],[LOC]],"FIX",""))</f>
        <v/>
      </c>
    </row>
    <row r="357" spans="1:63" x14ac:dyDescent="0.25">
      <c r="A357" s="7">
        <f>IF(Table3[[#This Row],[SoflexRule]]="",1,IF(Table3[[#This Row],[MinOHL]]="",1,IF(Table3[[#This Row],[Type]]="CT",1,IF(Table3[[#This Row],[I]]=1,0,1))))</f>
        <v>1</v>
      </c>
      <c r="B357" s="6" t="s">
        <v>149</v>
      </c>
      <c r="D357" s="6" t="s">
        <v>149</v>
      </c>
      <c r="E357" s="6">
        <v>356</v>
      </c>
      <c r="F357" s="8" t="s">
        <v>60</v>
      </c>
      <c r="H357" s="10" t="s">
        <v>680</v>
      </c>
      <c r="I357" s="11" t="s">
        <v>745</v>
      </c>
      <c r="J357" s="12">
        <v>30005110</v>
      </c>
      <c r="K357" s="11" t="str">
        <f>CONCATENATE(Table3[[#This Row],[Type]]," "&amp;TEXT(Table3[[#This Row],[Diameter]],".0000")&amp;""," "&amp;Table3[[#This Row],[NumFlutes]]&amp;"FL")</f>
        <v>DS .0512 2FL</v>
      </c>
      <c r="L357" s="17" t="s">
        <v>746</v>
      </c>
      <c r="M357" s="13">
        <v>5.1200000000000002E-2</v>
      </c>
      <c r="N357" s="13">
        <v>5.1200000000000002E-2</v>
      </c>
      <c r="O357" s="6">
        <v>5.1200000000000002E-2</v>
      </c>
      <c r="P357" s="6">
        <v>0.75</v>
      </c>
      <c r="R357" s="14">
        <f>IF(Table3[[#This Row],[ShoulderLenEnd]]="",0,90-(DEGREES(ATAN((Q357-P357)/((N357-O357)/2)))))</f>
        <v>0</v>
      </c>
      <c r="S357" s="15">
        <v>0.78</v>
      </c>
      <c r="T357" s="6">
        <v>2</v>
      </c>
      <c r="U357" s="6">
        <v>1.5</v>
      </c>
      <c r="V357" s="6">
        <v>0.7</v>
      </c>
      <c r="Z357" s="6">
        <v>118</v>
      </c>
      <c r="AA357" s="13">
        <f t="shared" si="5"/>
        <v>1.5382031847105545E-2</v>
      </c>
      <c r="AE357" s="6" t="s">
        <v>44</v>
      </c>
      <c r="AF357" s="6" t="s">
        <v>62</v>
      </c>
      <c r="AG357" s="6" t="s">
        <v>495</v>
      </c>
      <c r="AH357" s="6" t="s">
        <v>683</v>
      </c>
      <c r="AI357" s="6">
        <v>1</v>
      </c>
      <c r="AJ357" s="6">
        <v>1</v>
      </c>
      <c r="AK357" s="6">
        <v>1</v>
      </c>
      <c r="AL357" s="6">
        <v>1</v>
      </c>
      <c r="AM357" s="6">
        <v>1</v>
      </c>
      <c r="AN357" s="6">
        <v>0</v>
      </c>
      <c r="AO357" s="6">
        <v>1</v>
      </c>
      <c r="AQ357" s="6">
        <v>0</v>
      </c>
      <c r="AR357" s="6">
        <v>0</v>
      </c>
      <c r="AS357" s="6">
        <v>0</v>
      </c>
      <c r="AT357" s="6">
        <v>0</v>
      </c>
      <c r="AU357" s="6">
        <f>IF(Table3[[#This Row],[ShankDiameter]]&gt;0.5,0,2)</f>
        <v>2</v>
      </c>
      <c r="AV357" s="6">
        <v>0</v>
      </c>
      <c r="AW357" s="6">
        <v>0</v>
      </c>
      <c r="AX357" s="6">
        <v>2</v>
      </c>
      <c r="AY357" s="6">
        <f>IF(Table3[[#This Row],[ShankDiameter]]=0.225,2,IF(Table3[[#This Row],[ShankDiameter]]=0.25,2,IF(Table3[[#This Row],[ShankDiameter]]=0.2875,2,0)))</f>
        <v>0</v>
      </c>
      <c r="AZ357" s="6">
        <v>0</v>
      </c>
      <c r="BA357" s="6">
        <v>0</v>
      </c>
      <c r="BB357" s="6">
        <v>0</v>
      </c>
      <c r="BC357" s="6">
        <v>0</v>
      </c>
      <c r="BD357" s="6">
        <v>0</v>
      </c>
      <c r="BE357" s="6">
        <v>0</v>
      </c>
      <c r="BF357" s="6">
        <v>0</v>
      </c>
      <c r="BG357" s="6">
        <v>0</v>
      </c>
      <c r="BH357" s="6">
        <v>0</v>
      </c>
      <c r="BI357" s="6">
        <f>IF(Table3[[#This Row],[Type]]="EM",IF((Table3[[#This Row],[Diameter]]/2)-Table3[[#This Row],[CornerRadius]]-0.012&gt;0,(Table3[[#This Row],[Diameter]]/2)-Table3[[#This Row],[CornerRadius]]-0.012,0),)</f>
        <v>0</v>
      </c>
      <c r="BK357" s="6" t="str">
        <f>IF(Table3[[#This Row],[ShoulderLength]]="","",IF(Table3[[#This Row],[ShoulderLength]]&lt;Table3[[#This Row],[LOC]],"FIX",""))</f>
        <v/>
      </c>
    </row>
    <row r="358" spans="1:63" x14ac:dyDescent="0.25">
      <c r="A358" s="7">
        <f>IF(Table3[[#This Row],[SoflexRule]]="",1,IF(Table3[[#This Row],[MinOHL]]="",1,IF(Table3[[#This Row],[Type]]="CT",1,IF(Table3[[#This Row],[I]]=1,0,1))))</f>
        <v>1</v>
      </c>
      <c r="B358" s="6" t="s">
        <v>149</v>
      </c>
      <c r="D358" s="6" t="s">
        <v>149</v>
      </c>
      <c r="E358" s="6">
        <v>357</v>
      </c>
      <c r="F358" s="8" t="s">
        <v>60</v>
      </c>
      <c r="H358" s="10" t="s">
        <v>680</v>
      </c>
      <c r="I358" s="11" t="s">
        <v>747</v>
      </c>
      <c r="J358" s="12">
        <v>51055</v>
      </c>
      <c r="K358" s="11" t="str">
        <f>CONCATENATE(Table3[[#This Row],[Type]]," "&amp;TEXT(Table3[[#This Row],[Diameter]],".0000")&amp;""," "&amp;Table3[[#This Row],[NumFlutes]]&amp;"FL")</f>
        <v>DS .0520 2FL</v>
      </c>
      <c r="L358" s="17" t="s">
        <v>748</v>
      </c>
      <c r="M358" s="13">
        <v>5.1999999999999998E-2</v>
      </c>
      <c r="N358" s="13">
        <v>5.1999999999999998E-2</v>
      </c>
      <c r="O358" s="6">
        <v>5.1999999999999998E-2</v>
      </c>
      <c r="P358" s="6">
        <v>0.84</v>
      </c>
      <c r="R358" s="14">
        <f>IF(Table3[[#This Row],[ShoulderLenEnd]]="",0,90-(DEGREES(ATAN((Q358-P358)/((N358-O358)/2)))))</f>
        <v>0</v>
      </c>
      <c r="S358" s="15">
        <v>0.87</v>
      </c>
      <c r="T358" s="6">
        <v>2</v>
      </c>
      <c r="U358" s="6">
        <v>1.55</v>
      </c>
      <c r="V358" s="6">
        <v>0.7</v>
      </c>
      <c r="Z358" s="6">
        <v>118</v>
      </c>
      <c r="AA358" s="13">
        <f t="shared" si="5"/>
        <v>1.5622376094716567E-2</v>
      </c>
      <c r="AE358" s="6" t="s">
        <v>44</v>
      </c>
      <c r="AF358" s="6" t="s">
        <v>62</v>
      </c>
      <c r="AG358" s="6" t="s">
        <v>79</v>
      </c>
      <c r="AH358" s="6" t="s">
        <v>683</v>
      </c>
      <c r="AI358" s="6">
        <v>1</v>
      </c>
      <c r="AJ358" s="6">
        <v>1</v>
      </c>
      <c r="AK358" s="6">
        <v>1</v>
      </c>
      <c r="AL358" s="6">
        <v>1</v>
      </c>
      <c r="AM358" s="6">
        <v>1</v>
      </c>
      <c r="AN358" s="6">
        <v>0</v>
      </c>
      <c r="AO358" s="6">
        <v>1</v>
      </c>
      <c r="AQ358" s="6">
        <v>0</v>
      </c>
      <c r="AR358" s="6">
        <v>0</v>
      </c>
      <c r="AS358" s="6">
        <v>0</v>
      </c>
      <c r="AT358" s="6">
        <v>0</v>
      </c>
      <c r="AU358" s="6">
        <f>IF(Table3[[#This Row],[ShankDiameter]]&gt;0.5,0,2)</f>
        <v>2</v>
      </c>
      <c r="AV358" s="6">
        <v>0</v>
      </c>
      <c r="AW358" s="6">
        <v>0</v>
      </c>
      <c r="AX358" s="6">
        <v>2</v>
      </c>
      <c r="AY358" s="6">
        <f>IF(Table3[[#This Row],[ShankDiameter]]=0.225,2,IF(Table3[[#This Row],[ShankDiameter]]=0.25,2,IF(Table3[[#This Row],[ShankDiameter]]=0.2875,2,0)))</f>
        <v>0</v>
      </c>
      <c r="AZ358" s="6">
        <v>0</v>
      </c>
      <c r="BA358" s="6">
        <v>0</v>
      </c>
      <c r="BB358" s="6">
        <v>0</v>
      </c>
      <c r="BC358" s="6">
        <v>0</v>
      </c>
      <c r="BD358" s="6">
        <v>0</v>
      </c>
      <c r="BE358" s="6">
        <v>0</v>
      </c>
      <c r="BF358" s="6">
        <v>0</v>
      </c>
      <c r="BG358" s="6">
        <v>0</v>
      </c>
      <c r="BH358" s="6">
        <v>0</v>
      </c>
      <c r="BI358" s="6">
        <f>IF(Table3[[#This Row],[Type]]="EM",IF((Table3[[#This Row],[Diameter]]/2)-Table3[[#This Row],[CornerRadius]]-0.012&gt;0,(Table3[[#This Row],[Diameter]]/2)-Table3[[#This Row],[CornerRadius]]-0.012,0),)</f>
        <v>0</v>
      </c>
      <c r="BK358" s="6" t="str">
        <f>IF(Table3[[#This Row],[ShoulderLength]]="","",IF(Table3[[#This Row],[ShoulderLength]]&lt;Table3[[#This Row],[LOC]],"FIX",""))</f>
        <v/>
      </c>
    </row>
    <row r="359" spans="1:63" x14ac:dyDescent="0.25">
      <c r="A359" s="7">
        <f>IF(Table3[[#This Row],[SoflexRule]]="",1,IF(Table3[[#This Row],[MinOHL]]="",1,IF(Table3[[#This Row],[Type]]="CT",1,IF(Table3[[#This Row],[I]]=1,0,1))))</f>
        <v>1</v>
      </c>
      <c r="B359" s="6" t="s">
        <v>149</v>
      </c>
      <c r="D359" s="6" t="s">
        <v>149</v>
      </c>
      <c r="E359" s="6">
        <v>358</v>
      </c>
      <c r="F359" s="8" t="s">
        <v>60</v>
      </c>
      <c r="H359" s="10" t="s">
        <v>680</v>
      </c>
      <c r="I359" s="11" t="s">
        <v>749</v>
      </c>
      <c r="J359" s="12">
        <v>51054</v>
      </c>
      <c r="K359" s="11" t="str">
        <f>CONCATENATE(Table3[[#This Row],[Type]]," "&amp;TEXT(Table3[[#This Row],[Diameter]],".0000")&amp;""," "&amp;Table3[[#This Row],[NumFlutes]]&amp;"FL")</f>
        <v>DS .0550 2FL</v>
      </c>
      <c r="L359" s="17" t="s">
        <v>750</v>
      </c>
      <c r="M359" s="13">
        <v>5.5E-2</v>
      </c>
      <c r="N359" s="13">
        <v>5.5E-2</v>
      </c>
      <c r="O359" s="6">
        <v>5.5E-2</v>
      </c>
      <c r="P359" s="6">
        <v>0.81</v>
      </c>
      <c r="R359" s="14">
        <f>IF(Table3[[#This Row],[ShoulderLenEnd]]="",0,90-(DEGREES(ATAN((Q359-P359)/((N359-O359)/2)))))</f>
        <v>0</v>
      </c>
      <c r="S359" s="15">
        <v>0.84</v>
      </c>
      <c r="T359" s="6">
        <v>2</v>
      </c>
      <c r="U359" s="6">
        <v>1.55</v>
      </c>
      <c r="V359" s="6">
        <v>0.7</v>
      </c>
      <c r="Z359" s="6">
        <v>118</v>
      </c>
      <c r="AA359" s="13">
        <f t="shared" si="5"/>
        <v>1.6523667023257908E-2</v>
      </c>
      <c r="AE359" s="6" t="s">
        <v>44</v>
      </c>
      <c r="AF359" s="6" t="s">
        <v>62</v>
      </c>
      <c r="AG359" s="6" t="s">
        <v>79</v>
      </c>
      <c r="AH359" s="6" t="s">
        <v>683</v>
      </c>
      <c r="AI359" s="6">
        <v>1</v>
      </c>
      <c r="AJ359" s="6">
        <v>1</v>
      </c>
      <c r="AK359" s="6">
        <v>1</v>
      </c>
      <c r="AL359" s="6">
        <v>1</v>
      </c>
      <c r="AM359" s="6">
        <v>1</v>
      </c>
      <c r="AN359" s="6">
        <v>0</v>
      </c>
      <c r="AO359" s="6">
        <v>1</v>
      </c>
      <c r="AQ359" s="6">
        <v>0</v>
      </c>
      <c r="AR359" s="6">
        <v>0</v>
      </c>
      <c r="AS359" s="6">
        <v>0</v>
      </c>
      <c r="AT359" s="6">
        <v>0</v>
      </c>
      <c r="AU359" s="6">
        <f>IF(Table3[[#This Row],[ShankDiameter]]&gt;0.5,0,2)</f>
        <v>2</v>
      </c>
      <c r="AV359" s="6">
        <v>0</v>
      </c>
      <c r="AW359" s="6">
        <v>0</v>
      </c>
      <c r="AX359" s="6">
        <v>2</v>
      </c>
      <c r="AY359" s="6">
        <f>IF(Table3[[#This Row],[ShankDiameter]]=0.225,2,IF(Table3[[#This Row],[ShankDiameter]]=0.25,2,IF(Table3[[#This Row],[ShankDiameter]]=0.2875,2,0)))</f>
        <v>0</v>
      </c>
      <c r="AZ359" s="6">
        <v>0</v>
      </c>
      <c r="BA359" s="6">
        <v>0</v>
      </c>
      <c r="BB359" s="6">
        <v>0</v>
      </c>
      <c r="BC359" s="6">
        <v>0</v>
      </c>
      <c r="BD359" s="6">
        <v>0</v>
      </c>
      <c r="BE359" s="6">
        <v>0</v>
      </c>
      <c r="BF359" s="6">
        <v>0</v>
      </c>
      <c r="BG359" s="6">
        <v>0</v>
      </c>
      <c r="BH359" s="6">
        <v>0</v>
      </c>
      <c r="BI359" s="6">
        <f>IF(Table3[[#This Row],[Type]]="EM",IF((Table3[[#This Row],[Diameter]]/2)-Table3[[#This Row],[CornerRadius]]-0.012&gt;0,(Table3[[#This Row],[Diameter]]/2)-Table3[[#This Row],[CornerRadius]]-0.012,0),)</f>
        <v>0</v>
      </c>
      <c r="BK359" s="6" t="str">
        <f>IF(Table3[[#This Row],[ShoulderLength]]="","",IF(Table3[[#This Row],[ShoulderLength]]&lt;Table3[[#This Row],[LOC]],"FIX",""))</f>
        <v/>
      </c>
    </row>
    <row r="360" spans="1:63" x14ac:dyDescent="0.25">
      <c r="A360" s="7">
        <f>IF(Table3[[#This Row],[SoflexRule]]="",1,IF(Table3[[#This Row],[MinOHL]]="",1,IF(Table3[[#This Row],[Type]]="CT",1,IF(Table3[[#This Row],[I]]=1,0,1))))</f>
        <v>1</v>
      </c>
      <c r="B360" s="6" t="s">
        <v>149</v>
      </c>
      <c r="D360" s="6" t="s">
        <v>149</v>
      </c>
      <c r="E360" s="6">
        <v>359</v>
      </c>
      <c r="G360" s="9" t="s">
        <v>74</v>
      </c>
      <c r="H360" s="10" t="s">
        <v>680</v>
      </c>
      <c r="I360" s="11" t="s">
        <v>751</v>
      </c>
      <c r="J360" s="12">
        <v>22405710</v>
      </c>
      <c r="K360" s="11" t="str">
        <f>CONCATENATE(Table3[[#This Row],[Type]]," "&amp;TEXT(Table3[[#This Row],[Diameter]],".0000")&amp;""," "&amp;Table3[[#This Row],[NumFlutes]]&amp;"FL")</f>
        <v>DS .0571 2FL</v>
      </c>
      <c r="L360" s="17" t="s">
        <v>752</v>
      </c>
      <c r="M360" s="13">
        <v>5.7099999999999998E-2</v>
      </c>
      <c r="N360" s="13">
        <v>5.7099999999999998E-2</v>
      </c>
      <c r="O360" s="6">
        <v>5.7099999999999998E-2</v>
      </c>
      <c r="P360" s="6">
        <v>0.85</v>
      </c>
      <c r="R360" s="14">
        <f>IF(Table3[[#This Row],[ShoulderLenEnd]]="",0,90-(DEGREES(ATAN((Q360-P360)/((N360-O360)/2)))))</f>
        <v>0</v>
      </c>
      <c r="S360" s="15">
        <v>0.875</v>
      </c>
      <c r="T360" s="6">
        <v>2</v>
      </c>
      <c r="U360" s="6">
        <v>1.5</v>
      </c>
      <c r="V360" s="6">
        <v>0.7</v>
      </c>
      <c r="Z360" s="6">
        <v>118</v>
      </c>
      <c r="AA360" s="13">
        <f t="shared" si="5"/>
        <v>1.7154570673236846E-2</v>
      </c>
      <c r="AE360" s="6" t="s">
        <v>44</v>
      </c>
      <c r="AF360" s="6" t="s">
        <v>62</v>
      </c>
      <c r="AG360" s="6" t="s">
        <v>495</v>
      </c>
      <c r="AH360" s="6" t="s">
        <v>683</v>
      </c>
      <c r="AI360" s="6">
        <v>1</v>
      </c>
      <c r="AJ360" s="6">
        <v>1</v>
      </c>
      <c r="AK360" s="6">
        <v>1</v>
      </c>
      <c r="AL360" s="6">
        <v>1</v>
      </c>
      <c r="AM360" s="6">
        <v>1</v>
      </c>
      <c r="AN360" s="6">
        <v>0</v>
      </c>
      <c r="AO360" s="6">
        <v>1</v>
      </c>
      <c r="AQ360" s="6">
        <v>0</v>
      </c>
      <c r="AR360" s="6">
        <v>0</v>
      </c>
      <c r="AS360" s="6">
        <v>0</v>
      </c>
      <c r="AT360" s="6">
        <v>0</v>
      </c>
      <c r="AU360" s="6">
        <f>IF(Table3[[#This Row],[ShankDiameter]]&gt;0.5,0,2)</f>
        <v>2</v>
      </c>
      <c r="AV360" s="6">
        <v>0</v>
      </c>
      <c r="AW360" s="6">
        <v>0</v>
      </c>
      <c r="AX360" s="6">
        <v>2</v>
      </c>
      <c r="AY360" s="6">
        <f>IF(Table3[[#This Row],[ShankDiameter]]=0.225,2,IF(Table3[[#This Row],[ShankDiameter]]=0.25,2,IF(Table3[[#This Row],[ShankDiameter]]=0.2875,2,0)))</f>
        <v>0</v>
      </c>
      <c r="AZ360" s="6">
        <v>0</v>
      </c>
      <c r="BA360" s="6">
        <v>0</v>
      </c>
      <c r="BB360" s="6">
        <v>0</v>
      </c>
      <c r="BC360" s="6">
        <v>0</v>
      </c>
      <c r="BD360" s="6">
        <v>0</v>
      </c>
      <c r="BE360" s="6">
        <v>0</v>
      </c>
      <c r="BF360" s="6">
        <v>0</v>
      </c>
      <c r="BG360" s="6">
        <v>0</v>
      </c>
      <c r="BH360" s="6">
        <v>0</v>
      </c>
      <c r="BI360" s="6">
        <f>IF(Table3[[#This Row],[Type]]="EM",IF((Table3[[#This Row],[Diameter]]/2)-Table3[[#This Row],[CornerRadius]]-0.012&gt;0,(Table3[[#This Row],[Diameter]]/2)-Table3[[#This Row],[CornerRadius]]-0.012,0),)</f>
        <v>0</v>
      </c>
      <c r="BK360" s="6" t="str">
        <f>IF(Table3[[#This Row],[ShoulderLength]]="","",IF(Table3[[#This Row],[ShoulderLength]]&lt;Table3[[#This Row],[LOC]],"FIX",""))</f>
        <v/>
      </c>
    </row>
    <row r="361" spans="1:63" x14ac:dyDescent="0.25">
      <c r="A361" s="7">
        <f>IF(Table3[[#This Row],[SoflexRule]]="",1,IF(Table3[[#This Row],[MinOHL]]="",1,IF(Table3[[#This Row],[Type]]="CT",1,IF(Table3[[#This Row],[I]]=1,0,1))))</f>
        <v>1</v>
      </c>
      <c r="B361" s="6" t="s">
        <v>149</v>
      </c>
      <c r="D361" s="6" t="s">
        <v>149</v>
      </c>
      <c r="E361" s="6">
        <v>360</v>
      </c>
      <c r="G361" s="9" t="s">
        <v>74</v>
      </c>
      <c r="H361" s="10" t="s">
        <v>680</v>
      </c>
      <c r="I361" s="11" t="s">
        <v>753</v>
      </c>
      <c r="J361" s="12">
        <v>51053</v>
      </c>
      <c r="K361" s="11" t="str">
        <f>CONCATENATE(Table3[[#This Row],[Type]]," "&amp;TEXT(Table3[[#This Row],[Diameter]],".0000")&amp;""," "&amp;Table3[[#This Row],[NumFlutes]]&amp;"FL")</f>
        <v>DS .0595 2FL</v>
      </c>
      <c r="L361" s="17" t="s">
        <v>754</v>
      </c>
      <c r="M361" s="13">
        <v>5.9499999999999997E-2</v>
      </c>
      <c r="N361" s="13">
        <v>5.9499999999999997E-2</v>
      </c>
      <c r="O361" s="6">
        <v>5.9499999999999997E-2</v>
      </c>
      <c r="P361" s="6">
        <v>0.8</v>
      </c>
      <c r="R361" s="14">
        <f>IF(Table3[[#This Row],[ShoulderLenEnd]]="",0,90-(DEGREES(ATAN((Q361-P361)/((N361-O361)/2)))))</f>
        <v>0</v>
      </c>
      <c r="S361" s="15">
        <v>0.82499999999999996</v>
      </c>
      <c r="T361" s="6">
        <v>2</v>
      </c>
      <c r="U361" s="6">
        <v>1.55</v>
      </c>
      <c r="V361" s="6">
        <v>0.65</v>
      </c>
      <c r="Z361" s="6">
        <v>118</v>
      </c>
      <c r="AA361" s="13">
        <f t="shared" si="5"/>
        <v>1.7875603416069918E-2</v>
      </c>
      <c r="AE361" s="6" t="s">
        <v>44</v>
      </c>
      <c r="AF361" s="6" t="s">
        <v>62</v>
      </c>
      <c r="AG361" s="6" t="s">
        <v>79</v>
      </c>
      <c r="AH361" s="6" t="s">
        <v>683</v>
      </c>
      <c r="AI361" s="6">
        <v>1</v>
      </c>
      <c r="AJ361" s="6">
        <v>1</v>
      </c>
      <c r="AK361" s="6">
        <v>1</v>
      </c>
      <c r="AL361" s="6">
        <v>1</v>
      </c>
      <c r="AM361" s="6">
        <v>1</v>
      </c>
      <c r="AN361" s="6">
        <v>0</v>
      </c>
      <c r="AO361" s="6">
        <v>1</v>
      </c>
      <c r="AQ361" s="6">
        <v>0</v>
      </c>
      <c r="AR361" s="6">
        <v>0</v>
      </c>
      <c r="AS361" s="6">
        <v>0</v>
      </c>
      <c r="AT361" s="6">
        <v>0</v>
      </c>
      <c r="AU361" s="6">
        <f>IF(Table3[[#This Row],[ShankDiameter]]&gt;0.5,0,2)</f>
        <v>2</v>
      </c>
      <c r="AV361" s="6">
        <v>0</v>
      </c>
      <c r="AW361" s="6">
        <v>0</v>
      </c>
      <c r="AX361" s="6">
        <v>2</v>
      </c>
      <c r="AY361" s="6">
        <f>IF(Table3[[#This Row],[ShankDiameter]]=0.225,2,IF(Table3[[#This Row],[ShankDiameter]]=0.25,2,IF(Table3[[#This Row],[ShankDiameter]]=0.2875,2,0)))</f>
        <v>0</v>
      </c>
      <c r="AZ361" s="6">
        <v>0</v>
      </c>
      <c r="BA361" s="6">
        <v>0</v>
      </c>
      <c r="BB361" s="6">
        <v>0</v>
      </c>
      <c r="BC361" s="6">
        <v>0</v>
      </c>
      <c r="BD361" s="6">
        <v>0</v>
      </c>
      <c r="BE361" s="6">
        <v>0</v>
      </c>
      <c r="BF361" s="6">
        <v>0</v>
      </c>
      <c r="BG361" s="6">
        <v>0</v>
      </c>
      <c r="BH361" s="6">
        <v>0</v>
      </c>
      <c r="BI361" s="6">
        <f>IF(Table3[[#This Row],[Type]]="EM",IF((Table3[[#This Row],[Diameter]]/2)-Table3[[#This Row],[CornerRadius]]-0.012&gt;0,(Table3[[#This Row],[Diameter]]/2)-Table3[[#This Row],[CornerRadius]]-0.012,0),)</f>
        <v>0</v>
      </c>
      <c r="BK361" s="6" t="str">
        <f>IF(Table3[[#This Row],[ShoulderLength]]="","",IF(Table3[[#This Row],[ShoulderLength]]&lt;Table3[[#This Row],[LOC]],"FIX",""))</f>
        <v/>
      </c>
    </row>
    <row r="362" spans="1:63" x14ac:dyDescent="0.25">
      <c r="A362" s="7">
        <f>IF(Table3[[#This Row],[SoflexRule]]="",1,IF(Table3[[#This Row],[MinOHL]]="",1,IF(Table3[[#This Row],[Type]]="CT",1,IF(Table3[[#This Row],[I]]=1,0,1))))</f>
        <v>1</v>
      </c>
      <c r="B362" s="6" t="s">
        <v>149</v>
      </c>
      <c r="D362" s="6" t="s">
        <v>149</v>
      </c>
      <c r="E362" s="6">
        <v>361</v>
      </c>
      <c r="F362" s="8" t="s">
        <v>60</v>
      </c>
      <c r="H362" s="10" t="s">
        <v>680</v>
      </c>
      <c r="I362" s="11" t="s">
        <v>755</v>
      </c>
      <c r="J362" s="12" t="s">
        <v>2449</v>
      </c>
      <c r="K362" s="11" t="str">
        <f>CONCATENATE(Table3[[#This Row],[Type]]," "&amp;TEXT(Table3[[#This Row],[Diameter]],".0000")&amp;""," "&amp;Table3[[#This Row],[NumFlutes]]&amp;"FL")</f>
        <v>DS .0610 2FL</v>
      </c>
      <c r="L362" s="17" t="s">
        <v>756</v>
      </c>
      <c r="M362" s="13">
        <v>6.0999999999999999E-2</v>
      </c>
      <c r="N362" s="13">
        <v>6.0999999999999999E-2</v>
      </c>
      <c r="O362" s="6">
        <v>6.0999999999999999E-2</v>
      </c>
      <c r="P362" s="6">
        <v>0.84</v>
      </c>
      <c r="R362" s="14">
        <f>IF(Table3[[#This Row],[ShoulderLenEnd]]="",0,90-(DEGREES(ATAN((Q362-P362)/((N362-O362)/2)))))</f>
        <v>0</v>
      </c>
      <c r="S362" s="15">
        <v>0.87</v>
      </c>
      <c r="T362" s="6">
        <v>2</v>
      </c>
      <c r="U362" s="6">
        <v>1.75</v>
      </c>
      <c r="V362" s="6">
        <v>0.77</v>
      </c>
      <c r="Z362" s="6">
        <v>118</v>
      </c>
      <c r="AA362" s="13">
        <f t="shared" si="5"/>
        <v>1.8326248880340588E-2</v>
      </c>
      <c r="AE362" s="6" t="s">
        <v>44</v>
      </c>
      <c r="AF362" s="6" t="s">
        <v>62</v>
      </c>
      <c r="AG362" s="6" t="s">
        <v>79</v>
      </c>
      <c r="AH362" s="6" t="s">
        <v>683</v>
      </c>
      <c r="AI362" s="6">
        <v>1</v>
      </c>
      <c r="AJ362" s="6">
        <v>1</v>
      </c>
      <c r="AK362" s="6">
        <v>1</v>
      </c>
      <c r="AL362" s="6">
        <v>1</v>
      </c>
      <c r="AM362" s="6">
        <v>1</v>
      </c>
      <c r="AN362" s="6">
        <v>0</v>
      </c>
      <c r="AO362" s="6">
        <v>1</v>
      </c>
      <c r="AQ362" s="6">
        <v>0</v>
      </c>
      <c r="AR362" s="6">
        <v>0</v>
      </c>
      <c r="AS362" s="6">
        <v>0</v>
      </c>
      <c r="AT362" s="6">
        <v>0</v>
      </c>
      <c r="AU362" s="6">
        <f>IF(Table3[[#This Row],[ShankDiameter]]&gt;0.5,0,2)</f>
        <v>2</v>
      </c>
      <c r="AV362" s="6">
        <v>0</v>
      </c>
      <c r="AW362" s="6">
        <v>0</v>
      </c>
      <c r="AX362" s="6">
        <v>2</v>
      </c>
      <c r="AY362" s="6">
        <f>IF(Table3[[#This Row],[ShankDiameter]]=0.225,2,IF(Table3[[#This Row],[ShankDiameter]]=0.25,2,IF(Table3[[#This Row],[ShankDiameter]]=0.2875,2,0)))</f>
        <v>0</v>
      </c>
      <c r="AZ362" s="6">
        <v>0</v>
      </c>
      <c r="BA362" s="6">
        <v>0</v>
      </c>
      <c r="BB362" s="6">
        <v>0</v>
      </c>
      <c r="BC362" s="6">
        <v>0</v>
      </c>
      <c r="BD362" s="6">
        <v>0</v>
      </c>
      <c r="BE362" s="6">
        <v>0</v>
      </c>
      <c r="BF362" s="6">
        <v>0</v>
      </c>
      <c r="BG362" s="6">
        <v>0</v>
      </c>
      <c r="BH362" s="6">
        <v>0</v>
      </c>
      <c r="BI362" s="6">
        <f>IF(Table3[[#This Row],[Type]]="EM",IF((Table3[[#This Row],[Diameter]]/2)-Table3[[#This Row],[CornerRadius]]-0.012&gt;0,(Table3[[#This Row],[Diameter]]/2)-Table3[[#This Row],[CornerRadius]]-0.012,0),)</f>
        <v>0</v>
      </c>
      <c r="BK362" s="6" t="str">
        <f>IF(Table3[[#This Row],[ShoulderLength]]="","",IF(Table3[[#This Row],[ShoulderLength]]&lt;Table3[[#This Row],[LOC]],"FIX",""))</f>
        <v/>
      </c>
    </row>
    <row r="363" spans="1:63" x14ac:dyDescent="0.25">
      <c r="A363" s="7">
        <f>IF(Table3[[#This Row],[SoflexRule]]="",1,IF(Table3[[#This Row],[MinOHL]]="",1,IF(Table3[[#This Row],[Type]]="CT",1,IF(Table3[[#This Row],[I]]=1,0,1))))</f>
        <v>1</v>
      </c>
      <c r="B363" s="6" t="s">
        <v>149</v>
      </c>
      <c r="D363" s="6" t="s">
        <v>149</v>
      </c>
      <c r="E363" s="6">
        <v>362</v>
      </c>
      <c r="F363" s="8" t="s">
        <v>60</v>
      </c>
      <c r="H363" s="10" t="s">
        <v>680</v>
      </c>
      <c r="I363" s="11" t="s">
        <v>757</v>
      </c>
      <c r="J363" s="12">
        <v>51104</v>
      </c>
      <c r="K363" s="11" t="str">
        <f>CONCATENATE(Table3[[#This Row],[Type]]," "&amp;TEXT(Table3[[#This Row],[Diameter]],".0000")&amp;""," "&amp;Table3[[#This Row],[NumFlutes]]&amp;"FL")</f>
        <v>DS .0625 2FL</v>
      </c>
      <c r="L363" s="17" t="s">
        <v>2446</v>
      </c>
      <c r="M363" s="13">
        <v>6.25E-2</v>
      </c>
      <c r="N363" s="13">
        <v>6.25E-2</v>
      </c>
      <c r="O363" s="6">
        <v>6.25E-2</v>
      </c>
      <c r="P363" s="6">
        <v>0.85499999999999998</v>
      </c>
      <c r="R363" s="14">
        <f>IF(Table3[[#This Row],[ShoulderLenEnd]]="",0,90-(DEGREES(ATAN((Q363-P363)/((N363-O363)/2)))))</f>
        <v>0</v>
      </c>
      <c r="S363" s="15">
        <v>0.88500000000000001</v>
      </c>
      <c r="T363" s="6">
        <v>2</v>
      </c>
      <c r="U363" s="6">
        <v>1.55</v>
      </c>
      <c r="V363" s="6">
        <v>0.7</v>
      </c>
      <c r="Z363" s="6">
        <v>118</v>
      </c>
      <c r="AA363" s="13">
        <f t="shared" si="5"/>
        <v>1.8776894344611259E-2</v>
      </c>
      <c r="AE363" s="6" t="s">
        <v>44</v>
      </c>
      <c r="AF363" s="6" t="s">
        <v>62</v>
      </c>
      <c r="AG363" s="6" t="s">
        <v>79</v>
      </c>
      <c r="AH363" s="6" t="s">
        <v>683</v>
      </c>
      <c r="AI363" s="6">
        <v>1</v>
      </c>
      <c r="AJ363" s="6">
        <v>1</v>
      </c>
      <c r="AK363" s="6">
        <v>1</v>
      </c>
      <c r="AL363" s="6">
        <v>1</v>
      </c>
      <c r="AM363" s="6">
        <v>1</v>
      </c>
      <c r="AN363" s="6">
        <v>0</v>
      </c>
      <c r="AO363" s="6">
        <v>1</v>
      </c>
      <c r="AQ363" s="6">
        <v>0</v>
      </c>
      <c r="AR363" s="6">
        <v>0</v>
      </c>
      <c r="AS363" s="6">
        <v>0</v>
      </c>
      <c r="AT363" s="6">
        <v>0</v>
      </c>
      <c r="AU363" s="6">
        <f>IF(Table3[[#This Row],[ShankDiameter]]&gt;0.5,0,2)</f>
        <v>2</v>
      </c>
      <c r="AV363" s="6">
        <v>0</v>
      </c>
      <c r="AW363" s="6">
        <v>0</v>
      </c>
      <c r="AX363" s="6">
        <v>2</v>
      </c>
      <c r="AY363" s="6">
        <f>IF(Table3[[#This Row],[ShankDiameter]]=0.225,2,IF(Table3[[#This Row],[ShankDiameter]]=0.25,2,IF(Table3[[#This Row],[ShankDiameter]]=0.2875,2,0)))</f>
        <v>0</v>
      </c>
      <c r="AZ363" s="6">
        <v>0</v>
      </c>
      <c r="BA363" s="6">
        <v>0</v>
      </c>
      <c r="BB363" s="6">
        <v>0</v>
      </c>
      <c r="BC363" s="6">
        <v>0</v>
      </c>
      <c r="BD363" s="6">
        <v>0</v>
      </c>
      <c r="BE363" s="6">
        <v>0</v>
      </c>
      <c r="BF363" s="6">
        <v>0</v>
      </c>
      <c r="BG363" s="6">
        <v>0</v>
      </c>
      <c r="BH363" s="6">
        <v>0</v>
      </c>
      <c r="BI363" s="6">
        <f>IF(Table3[[#This Row],[Type]]="EM",IF((Table3[[#This Row],[Diameter]]/2)-Table3[[#This Row],[CornerRadius]]-0.012&gt;0,(Table3[[#This Row],[Diameter]]/2)-Table3[[#This Row],[CornerRadius]]-0.012,0),)</f>
        <v>0</v>
      </c>
      <c r="BK363" s="6" t="str">
        <f>IF(Table3[[#This Row],[ShoulderLength]]="","",IF(Table3[[#This Row],[ShoulderLength]]&lt;Table3[[#This Row],[LOC]],"FIX",""))</f>
        <v/>
      </c>
    </row>
    <row r="364" spans="1:63" x14ac:dyDescent="0.25">
      <c r="A364" s="7">
        <f>IF(Table3[[#This Row],[SoflexRule]]="",1,IF(Table3[[#This Row],[MinOHL]]="",1,IF(Table3[[#This Row],[Type]]="CT",1,IF(Table3[[#This Row],[I]]=1,0,1))))</f>
        <v>1</v>
      </c>
      <c r="B364" s="6" t="s">
        <v>149</v>
      </c>
      <c r="D364" s="6" t="s">
        <v>149</v>
      </c>
      <c r="E364" s="6">
        <v>363</v>
      </c>
      <c r="G364" s="9" t="s">
        <v>74</v>
      </c>
      <c r="H364" s="10" t="s">
        <v>680</v>
      </c>
      <c r="I364" s="11" t="s">
        <v>758</v>
      </c>
      <c r="J364" s="12">
        <v>51052</v>
      </c>
      <c r="K364" s="11" t="str">
        <f>CONCATENATE(Table3[[#This Row],[Type]]," "&amp;TEXT(Table3[[#This Row],[Diameter]],".0000")&amp;""," "&amp;Table3[[#This Row],[NumFlutes]]&amp;"FL")</f>
        <v>DS .0635 2FL</v>
      </c>
      <c r="L364" s="17" t="s">
        <v>759</v>
      </c>
      <c r="M364" s="13">
        <v>6.3500000000000001E-2</v>
      </c>
      <c r="N364" s="13">
        <v>6.3500000000000001E-2</v>
      </c>
      <c r="O364" s="6">
        <v>6.3500000000000001E-2</v>
      </c>
      <c r="P364" s="6">
        <v>0.82499999999999996</v>
      </c>
      <c r="R364" s="14">
        <f>IF(Table3[[#This Row],[ShoulderLenEnd]]="",0,90-(DEGREES(ATAN((Q364-P364)/((N364-O364)/2)))))</f>
        <v>0</v>
      </c>
      <c r="S364" s="15">
        <v>0.85</v>
      </c>
      <c r="T364" s="6">
        <v>2</v>
      </c>
      <c r="U364" s="6">
        <v>1.55</v>
      </c>
      <c r="V364" s="6">
        <v>0.65</v>
      </c>
      <c r="Z364" s="6">
        <v>118</v>
      </c>
      <c r="AA364" s="13">
        <f t="shared" si="5"/>
        <v>1.9077324654125039E-2</v>
      </c>
      <c r="AE364" s="6" t="s">
        <v>44</v>
      </c>
      <c r="AF364" s="6" t="s">
        <v>62</v>
      </c>
      <c r="AG364" s="6" t="s">
        <v>79</v>
      </c>
      <c r="AH364" s="6" t="s">
        <v>683</v>
      </c>
      <c r="AI364" s="6">
        <v>1</v>
      </c>
      <c r="AJ364" s="6">
        <v>1</v>
      </c>
      <c r="AK364" s="6">
        <v>1</v>
      </c>
      <c r="AL364" s="6">
        <v>1</v>
      </c>
      <c r="AM364" s="6">
        <v>1</v>
      </c>
      <c r="AN364" s="6">
        <v>0</v>
      </c>
      <c r="AO364" s="6">
        <v>1</v>
      </c>
      <c r="AQ364" s="6">
        <v>0</v>
      </c>
      <c r="AR364" s="6">
        <v>0</v>
      </c>
      <c r="AS364" s="6">
        <v>0</v>
      </c>
      <c r="AT364" s="6">
        <v>0</v>
      </c>
      <c r="AU364" s="6">
        <f>IF(Table3[[#This Row],[ShankDiameter]]&gt;0.5,0,2)</f>
        <v>2</v>
      </c>
      <c r="AV364" s="6">
        <v>0</v>
      </c>
      <c r="AW364" s="6">
        <v>0</v>
      </c>
      <c r="AX364" s="6">
        <v>2</v>
      </c>
      <c r="AY364" s="6">
        <f>IF(Table3[[#This Row],[ShankDiameter]]=0.225,2,IF(Table3[[#This Row],[ShankDiameter]]=0.25,2,IF(Table3[[#This Row],[ShankDiameter]]=0.2875,2,0)))</f>
        <v>0</v>
      </c>
      <c r="AZ364" s="6">
        <v>0</v>
      </c>
      <c r="BA364" s="6">
        <v>0</v>
      </c>
      <c r="BB364" s="6">
        <v>0</v>
      </c>
      <c r="BC364" s="6">
        <v>0</v>
      </c>
      <c r="BD364" s="6">
        <v>0</v>
      </c>
      <c r="BE364" s="6">
        <v>0</v>
      </c>
      <c r="BF364" s="6">
        <v>0</v>
      </c>
      <c r="BG364" s="6">
        <v>0</v>
      </c>
      <c r="BH364" s="6">
        <v>0</v>
      </c>
      <c r="BI364" s="6">
        <f>IF(Table3[[#This Row],[Type]]="EM",IF((Table3[[#This Row],[Diameter]]/2)-Table3[[#This Row],[CornerRadius]]-0.012&gt;0,(Table3[[#This Row],[Diameter]]/2)-Table3[[#This Row],[CornerRadius]]-0.012,0),)</f>
        <v>0</v>
      </c>
      <c r="BK364" s="6" t="str">
        <f>IF(Table3[[#This Row],[ShoulderLength]]="","",IF(Table3[[#This Row],[ShoulderLength]]&lt;Table3[[#This Row],[LOC]],"FIX",""))</f>
        <v/>
      </c>
    </row>
    <row r="365" spans="1:63" x14ac:dyDescent="0.25">
      <c r="A365" s="7">
        <f>IF(Table3[[#This Row],[SoflexRule]]="",1,IF(Table3[[#This Row],[MinOHL]]="",1,IF(Table3[[#This Row],[Type]]="CT",1,IF(Table3[[#This Row],[I]]=1,0,1))))</f>
        <v>1</v>
      </c>
      <c r="B365" s="6" t="s">
        <v>149</v>
      </c>
      <c r="D365" s="6" t="s">
        <v>149</v>
      </c>
      <c r="E365" s="6">
        <v>364</v>
      </c>
      <c r="G365" s="9" t="s">
        <v>74</v>
      </c>
      <c r="H365" s="10" t="s">
        <v>680</v>
      </c>
      <c r="I365" s="11" t="s">
        <v>760</v>
      </c>
      <c r="J365" s="12">
        <v>30006490</v>
      </c>
      <c r="K365" s="11" t="str">
        <f>CONCATENATE(Table3[[#This Row],[Type]]," "&amp;TEXT(Table3[[#This Row],[Diameter]],".0000")&amp;""," "&amp;Table3[[#This Row],[NumFlutes]]&amp;"FL")</f>
        <v>DS .0650 2FL</v>
      </c>
      <c r="L365" s="17" t="s">
        <v>761</v>
      </c>
      <c r="M365" s="13">
        <v>6.5000000000000002E-2</v>
      </c>
      <c r="N365" s="13">
        <v>6.5000000000000002E-2</v>
      </c>
      <c r="O365" s="6">
        <v>6.5000000000000002E-2</v>
      </c>
      <c r="P365" s="6">
        <v>0.77500000000000002</v>
      </c>
      <c r="R365" s="14">
        <f>IF(Table3[[#This Row],[ShoulderLenEnd]]="",0,90-(DEGREES(ATAN((Q365-P365)/((N365-O365)/2)))))</f>
        <v>0</v>
      </c>
      <c r="S365" s="15">
        <v>0.8</v>
      </c>
      <c r="T365" s="6">
        <v>2</v>
      </c>
      <c r="U365" s="6">
        <v>1.5</v>
      </c>
      <c r="V365" s="6">
        <v>0.7</v>
      </c>
      <c r="Z365" s="6">
        <v>118</v>
      </c>
      <c r="AA365" s="13">
        <f t="shared" si="5"/>
        <v>1.9527970118395709E-2</v>
      </c>
      <c r="AE365" s="6" t="s">
        <v>44</v>
      </c>
      <c r="AF365" s="6" t="s">
        <v>62</v>
      </c>
      <c r="AG365" s="6" t="s">
        <v>495</v>
      </c>
      <c r="AH365" s="6" t="s">
        <v>683</v>
      </c>
      <c r="AI365" s="6">
        <v>1</v>
      </c>
      <c r="AJ365" s="6">
        <v>1</v>
      </c>
      <c r="AK365" s="6">
        <v>1</v>
      </c>
      <c r="AL365" s="6">
        <v>1</v>
      </c>
      <c r="AM365" s="6">
        <v>1</v>
      </c>
      <c r="AN365" s="6">
        <v>0</v>
      </c>
      <c r="AO365" s="6">
        <v>1</v>
      </c>
      <c r="AQ365" s="6">
        <v>0</v>
      </c>
      <c r="AR365" s="6">
        <v>0</v>
      </c>
      <c r="AS365" s="6">
        <v>0</v>
      </c>
      <c r="AT365" s="6">
        <v>0</v>
      </c>
      <c r="AU365" s="6">
        <f>IF(Table3[[#This Row],[ShankDiameter]]&gt;0.5,0,2)</f>
        <v>2</v>
      </c>
      <c r="AV365" s="6">
        <v>0</v>
      </c>
      <c r="AW365" s="6">
        <v>0</v>
      </c>
      <c r="AX365" s="6">
        <v>2</v>
      </c>
      <c r="AY365" s="6">
        <f>IF(Table3[[#This Row],[ShankDiameter]]=0.225,2,IF(Table3[[#This Row],[ShankDiameter]]=0.25,2,IF(Table3[[#This Row],[ShankDiameter]]=0.2875,2,0)))</f>
        <v>0</v>
      </c>
      <c r="AZ365" s="6">
        <v>0</v>
      </c>
      <c r="BA365" s="6">
        <v>0</v>
      </c>
      <c r="BB365" s="6">
        <v>0</v>
      </c>
      <c r="BC365" s="6">
        <v>0</v>
      </c>
      <c r="BD365" s="6">
        <v>0</v>
      </c>
      <c r="BE365" s="6">
        <v>0</v>
      </c>
      <c r="BF365" s="6">
        <v>0</v>
      </c>
      <c r="BG365" s="6">
        <v>0</v>
      </c>
      <c r="BH365" s="6">
        <v>0</v>
      </c>
      <c r="BI365" s="6">
        <f>IF(Table3[[#This Row],[Type]]="EM",IF((Table3[[#This Row],[Diameter]]/2)-Table3[[#This Row],[CornerRadius]]-0.012&gt;0,(Table3[[#This Row],[Diameter]]/2)-Table3[[#This Row],[CornerRadius]]-0.012,0),)</f>
        <v>0</v>
      </c>
      <c r="BK365" s="6" t="str">
        <f>IF(Table3[[#This Row],[ShoulderLength]]="","",IF(Table3[[#This Row],[ShoulderLength]]&lt;Table3[[#This Row],[LOC]],"FIX",""))</f>
        <v/>
      </c>
    </row>
    <row r="366" spans="1:63" x14ac:dyDescent="0.25">
      <c r="A366" s="7">
        <f>IF(Table3[[#This Row],[SoflexRule]]="",1,IF(Table3[[#This Row],[MinOHL]]="",1,IF(Table3[[#This Row],[Type]]="CT",1,IF(Table3[[#This Row],[I]]=1,0,1))))</f>
        <v>1</v>
      </c>
      <c r="B366" s="6" t="s">
        <v>149</v>
      </c>
      <c r="D366" s="6" t="s">
        <v>149</v>
      </c>
      <c r="E366" s="6">
        <v>365</v>
      </c>
      <c r="F366" s="8" t="s">
        <v>60</v>
      </c>
      <c r="H366" s="10" t="s">
        <v>680</v>
      </c>
      <c r="I366" s="11" t="s">
        <v>762</v>
      </c>
      <c r="J366" s="12">
        <v>51051</v>
      </c>
      <c r="K366" s="11" t="str">
        <f>CONCATENATE(Table3[[#This Row],[Type]]," "&amp;TEXT(Table3[[#This Row],[Diameter]],".0000")&amp;""," "&amp;Table3[[#This Row],[NumFlutes]]&amp;"FL")</f>
        <v>DS .0670 2FL</v>
      </c>
      <c r="L366" s="17" t="s">
        <v>763</v>
      </c>
      <c r="M366" s="13">
        <v>6.7000000000000004E-2</v>
      </c>
      <c r="N366" s="13">
        <v>6.7000000000000004E-2</v>
      </c>
      <c r="O366" s="6">
        <v>6.7000000000000004E-2</v>
      </c>
      <c r="P366" s="6">
        <v>0.74</v>
      </c>
      <c r="R366" s="14">
        <f>IF(Table3[[#This Row],[ShoulderLenEnd]]="",0,90-(DEGREES(ATAN((Q366-P366)/((N366-O366)/2)))))</f>
        <v>0</v>
      </c>
      <c r="S366" s="15">
        <v>0.77</v>
      </c>
      <c r="T366" s="6">
        <v>2</v>
      </c>
      <c r="U366" s="6">
        <v>1.55</v>
      </c>
      <c r="V366" s="6">
        <v>0.6</v>
      </c>
      <c r="Z366" s="6">
        <v>118</v>
      </c>
      <c r="AA366" s="13">
        <f t="shared" si="5"/>
        <v>2.0128830737423272E-2</v>
      </c>
      <c r="AE366" s="6" t="s">
        <v>44</v>
      </c>
      <c r="AF366" s="6" t="s">
        <v>62</v>
      </c>
      <c r="AG366" s="6" t="s">
        <v>79</v>
      </c>
      <c r="AH366" s="6" t="s">
        <v>683</v>
      </c>
      <c r="AI366" s="6">
        <v>1</v>
      </c>
      <c r="AJ366" s="6">
        <v>1</v>
      </c>
      <c r="AK366" s="6">
        <v>1</v>
      </c>
      <c r="AL366" s="6">
        <v>1</v>
      </c>
      <c r="AM366" s="6">
        <v>1</v>
      </c>
      <c r="AN366" s="6">
        <v>0</v>
      </c>
      <c r="AO366" s="6">
        <v>1</v>
      </c>
      <c r="AQ366" s="6">
        <v>0</v>
      </c>
      <c r="AR366" s="6">
        <v>0</v>
      </c>
      <c r="AS366" s="6">
        <v>0</v>
      </c>
      <c r="AT366" s="6">
        <v>0</v>
      </c>
      <c r="AU366" s="6">
        <f>IF(Table3[[#This Row],[ShankDiameter]]&gt;0.5,0,2)</f>
        <v>2</v>
      </c>
      <c r="AV366" s="6">
        <v>0</v>
      </c>
      <c r="AW366" s="6">
        <v>0</v>
      </c>
      <c r="AX366" s="6">
        <v>2</v>
      </c>
      <c r="AY366" s="6">
        <f>IF(Table3[[#This Row],[ShankDiameter]]=0.225,2,IF(Table3[[#This Row],[ShankDiameter]]=0.25,2,IF(Table3[[#This Row],[ShankDiameter]]=0.2875,2,0)))</f>
        <v>0</v>
      </c>
      <c r="AZ366" s="6">
        <v>0</v>
      </c>
      <c r="BA366" s="6">
        <v>0</v>
      </c>
      <c r="BB366" s="6">
        <v>0</v>
      </c>
      <c r="BC366" s="6">
        <v>0</v>
      </c>
      <c r="BD366" s="6">
        <v>0</v>
      </c>
      <c r="BE366" s="6">
        <v>0</v>
      </c>
      <c r="BF366" s="6">
        <v>0</v>
      </c>
      <c r="BG366" s="6">
        <v>0</v>
      </c>
      <c r="BH366" s="6">
        <v>0</v>
      </c>
      <c r="BI366" s="6">
        <f>IF(Table3[[#This Row],[Type]]="EM",IF((Table3[[#This Row],[Diameter]]/2)-Table3[[#This Row],[CornerRadius]]-0.012&gt;0,(Table3[[#This Row],[Diameter]]/2)-Table3[[#This Row],[CornerRadius]]-0.012,0),)</f>
        <v>0</v>
      </c>
      <c r="BK366" s="6" t="str">
        <f>IF(Table3[[#This Row],[ShoulderLength]]="","",IF(Table3[[#This Row],[ShoulderLength]]&lt;Table3[[#This Row],[LOC]],"FIX",""))</f>
        <v/>
      </c>
    </row>
    <row r="367" spans="1:63" x14ac:dyDescent="0.25">
      <c r="A367" s="7">
        <f>IF(Table3[[#This Row],[SoflexRule]]="",1,IF(Table3[[#This Row],[MinOHL]]="",1,IF(Table3[[#This Row],[Type]]="CT",1,IF(Table3[[#This Row],[I]]=1,0,1))))</f>
        <v>1</v>
      </c>
      <c r="B367" s="6" t="s">
        <v>149</v>
      </c>
      <c r="D367" s="6" t="s">
        <v>149</v>
      </c>
      <c r="E367" s="6">
        <v>366</v>
      </c>
      <c r="F367" s="8" t="s">
        <v>60</v>
      </c>
      <c r="H367" s="10" t="s">
        <v>680</v>
      </c>
      <c r="I367" s="11" t="s">
        <v>764</v>
      </c>
      <c r="J367" s="12">
        <v>20606700</v>
      </c>
      <c r="K367" s="11" t="str">
        <f>CONCATENATE(Table3[[#This Row],[Type]]," "&amp;TEXT(Table3[[#This Row],[Diameter]],".0000")&amp;""," "&amp;Table3[[#This Row],[NumFlutes]]&amp;"FL")</f>
        <v>DS .0670 2FL</v>
      </c>
      <c r="L367" s="17" t="s">
        <v>763</v>
      </c>
      <c r="M367" s="13">
        <v>6.7000000000000004E-2</v>
      </c>
      <c r="N367" s="13">
        <v>6.7000000000000004E-2</v>
      </c>
      <c r="O367" s="6">
        <v>6.7000000000000004E-2</v>
      </c>
      <c r="P367" s="6">
        <v>0.83499999999999996</v>
      </c>
      <c r="R367" s="14">
        <f>IF(Table3[[#This Row],[ShoulderLenEnd]]="",0,90-(DEGREES(ATAN((Q367-P367)/((N367-O367)/2)))))</f>
        <v>0</v>
      </c>
      <c r="S367" s="15">
        <v>0.86499999999999999</v>
      </c>
      <c r="T367" s="6">
        <v>2</v>
      </c>
      <c r="U367" s="6">
        <v>1.5</v>
      </c>
      <c r="V367" s="6">
        <v>0.375</v>
      </c>
      <c r="Z367" s="6">
        <v>118</v>
      </c>
      <c r="AA367" s="13">
        <f t="shared" si="5"/>
        <v>2.0128830737423272E-2</v>
      </c>
      <c r="AE367" s="6" t="s">
        <v>44</v>
      </c>
      <c r="AF367" s="6" t="s">
        <v>62</v>
      </c>
      <c r="AG367" s="6" t="s">
        <v>495</v>
      </c>
      <c r="AH367" s="6" t="s">
        <v>683</v>
      </c>
      <c r="AI367" s="6">
        <v>1</v>
      </c>
      <c r="AJ367" s="6">
        <v>1</v>
      </c>
      <c r="AK367" s="6">
        <v>1</v>
      </c>
      <c r="AL367" s="6">
        <v>1</v>
      </c>
      <c r="AM367" s="6">
        <v>1</v>
      </c>
      <c r="AN367" s="6">
        <v>0</v>
      </c>
      <c r="AO367" s="6">
        <v>1</v>
      </c>
      <c r="AQ367" s="6">
        <v>0</v>
      </c>
      <c r="AR367" s="6">
        <v>0</v>
      </c>
      <c r="AS367" s="6">
        <v>0</v>
      </c>
      <c r="AT367" s="6">
        <v>0</v>
      </c>
      <c r="AU367" s="6">
        <f>IF(Table3[[#This Row],[ShankDiameter]]&gt;0.5,0,2)</f>
        <v>2</v>
      </c>
      <c r="AV367" s="6">
        <v>0</v>
      </c>
      <c r="AW367" s="6">
        <v>0</v>
      </c>
      <c r="AX367" s="6">
        <v>2</v>
      </c>
      <c r="AY367" s="6">
        <f>IF(Table3[[#This Row],[ShankDiameter]]=0.225,2,IF(Table3[[#This Row],[ShankDiameter]]=0.25,2,IF(Table3[[#This Row],[ShankDiameter]]=0.2875,2,0)))</f>
        <v>0</v>
      </c>
      <c r="AZ367" s="6">
        <v>0</v>
      </c>
      <c r="BA367" s="6">
        <v>0</v>
      </c>
      <c r="BB367" s="6">
        <v>0</v>
      </c>
      <c r="BC367" s="6">
        <v>0</v>
      </c>
      <c r="BD367" s="6">
        <v>0</v>
      </c>
      <c r="BE367" s="6">
        <v>0</v>
      </c>
      <c r="BF367" s="6">
        <v>0</v>
      </c>
      <c r="BG367" s="6">
        <v>0</v>
      </c>
      <c r="BH367" s="6">
        <v>0</v>
      </c>
      <c r="BI367" s="6">
        <f>IF(Table3[[#This Row],[Type]]="EM",IF((Table3[[#This Row],[Diameter]]/2)-Table3[[#This Row],[CornerRadius]]-0.012&gt;0,(Table3[[#This Row],[Diameter]]/2)-Table3[[#This Row],[CornerRadius]]-0.012,0),)</f>
        <v>0</v>
      </c>
      <c r="BK367" s="6" t="str">
        <f>IF(Table3[[#This Row],[ShoulderLength]]="","",IF(Table3[[#This Row],[ShoulderLength]]&lt;Table3[[#This Row],[LOC]],"FIX",""))</f>
        <v/>
      </c>
    </row>
    <row r="368" spans="1:63" x14ac:dyDescent="0.25">
      <c r="A368" s="7">
        <f>IF(Table3[[#This Row],[SoflexRule]]="",1,IF(Table3[[#This Row],[MinOHL]]="",1,IF(Table3[[#This Row],[Type]]="CT",1,IF(Table3[[#This Row],[I]]=1,0,1))))</f>
        <v>1</v>
      </c>
      <c r="B368" s="6" t="s">
        <v>149</v>
      </c>
      <c r="D368" s="6" t="s">
        <v>149</v>
      </c>
      <c r="E368" s="6">
        <v>367</v>
      </c>
      <c r="G368" s="9" t="s">
        <v>74</v>
      </c>
      <c r="H368" s="10" t="s">
        <v>680</v>
      </c>
      <c r="I368" s="11" t="s">
        <v>765</v>
      </c>
      <c r="J368" s="12">
        <v>51050</v>
      </c>
      <c r="K368" s="11" t="str">
        <f>CONCATENATE(Table3[[#This Row],[Type]]," "&amp;TEXT(Table3[[#This Row],[Diameter]],".0000")&amp;""," "&amp;Table3[[#This Row],[NumFlutes]]&amp;"FL")</f>
        <v>DS .0700 2FL</v>
      </c>
      <c r="L368" s="17" t="s">
        <v>766</v>
      </c>
      <c r="M368" s="13">
        <v>7.0000000000000007E-2</v>
      </c>
      <c r="N368" s="13">
        <v>7.0000000000000007E-2</v>
      </c>
      <c r="O368" s="6">
        <v>7.0000000000000007E-2</v>
      </c>
      <c r="P368" s="6">
        <v>1</v>
      </c>
      <c r="R368" s="14">
        <f>IF(Table3[[#This Row],[ShoulderLenEnd]]="",0,90-(DEGREES(ATAN((Q368-P368)/((N368-O368)/2)))))</f>
        <v>0</v>
      </c>
      <c r="S368" s="15">
        <v>1.0249999999999999</v>
      </c>
      <c r="T368" s="6">
        <v>2</v>
      </c>
      <c r="U368" s="6">
        <v>1.8</v>
      </c>
      <c r="V368" s="6">
        <v>0.85</v>
      </c>
      <c r="Z368" s="6">
        <v>118</v>
      </c>
      <c r="AA368" s="13">
        <f t="shared" si="5"/>
        <v>2.1030121665964612E-2</v>
      </c>
      <c r="AE368" s="6" t="s">
        <v>44</v>
      </c>
      <c r="AF368" s="6" t="s">
        <v>62</v>
      </c>
      <c r="AG368" s="6" t="s">
        <v>79</v>
      </c>
      <c r="AH368" s="6" t="s">
        <v>683</v>
      </c>
      <c r="AI368" s="6">
        <v>1</v>
      </c>
      <c r="AJ368" s="6">
        <v>1</v>
      </c>
      <c r="AK368" s="6">
        <v>1</v>
      </c>
      <c r="AL368" s="6">
        <v>1</v>
      </c>
      <c r="AM368" s="6">
        <v>1</v>
      </c>
      <c r="AN368" s="6">
        <v>0</v>
      </c>
      <c r="AO368" s="6">
        <v>1</v>
      </c>
      <c r="AQ368" s="6">
        <v>0</v>
      </c>
      <c r="AR368" s="6">
        <v>0</v>
      </c>
      <c r="AS368" s="6">
        <v>0</v>
      </c>
      <c r="AT368" s="6">
        <v>0</v>
      </c>
      <c r="AU368" s="6">
        <f>IF(Table3[[#This Row],[ShankDiameter]]&gt;0.5,0,2)</f>
        <v>2</v>
      </c>
      <c r="AV368" s="6">
        <v>0</v>
      </c>
      <c r="AW368" s="6">
        <v>0</v>
      </c>
      <c r="AX368" s="6">
        <v>2</v>
      </c>
      <c r="AY368" s="6">
        <f>IF(Table3[[#This Row],[ShankDiameter]]=0.225,2,IF(Table3[[#This Row],[ShankDiameter]]=0.25,2,IF(Table3[[#This Row],[ShankDiameter]]=0.2875,2,0)))</f>
        <v>0</v>
      </c>
      <c r="AZ368" s="6">
        <v>0</v>
      </c>
      <c r="BA368" s="6">
        <v>0</v>
      </c>
      <c r="BB368" s="6">
        <v>0</v>
      </c>
      <c r="BC368" s="6">
        <v>0</v>
      </c>
      <c r="BD368" s="6">
        <v>0</v>
      </c>
      <c r="BE368" s="6">
        <v>0</v>
      </c>
      <c r="BF368" s="6">
        <v>0</v>
      </c>
      <c r="BG368" s="6">
        <v>0</v>
      </c>
      <c r="BH368" s="6">
        <v>0</v>
      </c>
      <c r="BI368" s="6">
        <f>IF(Table3[[#This Row],[Type]]="EM",IF((Table3[[#This Row],[Diameter]]/2)-Table3[[#This Row],[CornerRadius]]-0.012&gt;0,(Table3[[#This Row],[Diameter]]/2)-Table3[[#This Row],[CornerRadius]]-0.012,0),)</f>
        <v>0</v>
      </c>
      <c r="BK368" s="6" t="str">
        <f>IF(Table3[[#This Row],[ShoulderLength]]="","",IF(Table3[[#This Row],[ShoulderLength]]&lt;Table3[[#This Row],[LOC]],"FIX",""))</f>
        <v/>
      </c>
    </row>
    <row r="369" spans="1:63" x14ac:dyDescent="0.25">
      <c r="A369" s="7">
        <f>IF(Table3[[#This Row],[SoflexRule]]="",1,IF(Table3[[#This Row],[MinOHL]]="",1,IF(Table3[[#This Row],[Type]]="CT",1,IF(Table3[[#This Row],[I]]=1,0,1))))</f>
        <v>1</v>
      </c>
      <c r="B369" s="6" t="s">
        <v>149</v>
      </c>
      <c r="D369" s="6" t="s">
        <v>149</v>
      </c>
      <c r="E369" s="6">
        <v>368</v>
      </c>
      <c r="G369" s="9" t="s">
        <v>74</v>
      </c>
      <c r="H369" s="10" t="s">
        <v>680</v>
      </c>
      <c r="I369" s="11" t="s">
        <v>767</v>
      </c>
      <c r="J369" s="12">
        <v>51049</v>
      </c>
      <c r="K369" s="11" t="str">
        <f>CONCATENATE(Table3[[#This Row],[Type]]," "&amp;TEXT(Table3[[#This Row],[Diameter]],".0000")&amp;""," "&amp;Table3[[#This Row],[NumFlutes]]&amp;"FL")</f>
        <v>DS .0730 2FL</v>
      </c>
      <c r="L369" s="17" t="s">
        <v>768</v>
      </c>
      <c r="M369" s="13">
        <v>7.2999999999999995E-2</v>
      </c>
      <c r="N369" s="13">
        <v>7.2999999999999995E-2</v>
      </c>
      <c r="O369" s="6">
        <v>7.2999999999999995E-2</v>
      </c>
      <c r="P369" s="6">
        <v>0.95</v>
      </c>
      <c r="R369" s="14">
        <f>IF(Table3[[#This Row],[ShoulderLenEnd]]="",0,90-(DEGREES(ATAN((Q369-P369)/((N369-O369)/2)))))</f>
        <v>0</v>
      </c>
      <c r="S369" s="15">
        <v>0.97499999999999998</v>
      </c>
      <c r="T369" s="6">
        <v>2</v>
      </c>
      <c r="U369" s="6">
        <v>1.8</v>
      </c>
      <c r="V369" s="6">
        <v>0.8</v>
      </c>
      <c r="Z369" s="6">
        <v>118</v>
      </c>
      <c r="AA369" s="13">
        <f t="shared" si="5"/>
        <v>2.1931412594505949E-2</v>
      </c>
      <c r="AE369" s="6" t="s">
        <v>44</v>
      </c>
      <c r="AF369" s="6" t="s">
        <v>62</v>
      </c>
      <c r="AG369" s="6" t="s">
        <v>79</v>
      </c>
      <c r="AH369" s="6" t="s">
        <v>683</v>
      </c>
      <c r="AI369" s="6">
        <v>1</v>
      </c>
      <c r="AJ369" s="6">
        <v>1</v>
      </c>
      <c r="AK369" s="6">
        <v>1</v>
      </c>
      <c r="AL369" s="6">
        <v>1</v>
      </c>
      <c r="AM369" s="6">
        <v>1</v>
      </c>
      <c r="AN369" s="6">
        <v>0</v>
      </c>
      <c r="AO369" s="6">
        <v>1</v>
      </c>
      <c r="AQ369" s="6">
        <v>0</v>
      </c>
      <c r="AR369" s="6">
        <v>0</v>
      </c>
      <c r="AS369" s="6">
        <v>0</v>
      </c>
      <c r="AT369" s="6">
        <v>0</v>
      </c>
      <c r="AU369" s="6">
        <f>IF(Table3[[#This Row],[ShankDiameter]]&gt;0.5,0,2)</f>
        <v>2</v>
      </c>
      <c r="AV369" s="6">
        <v>0</v>
      </c>
      <c r="AW369" s="6">
        <v>0</v>
      </c>
      <c r="AX369" s="6">
        <v>2</v>
      </c>
      <c r="AY369" s="6">
        <f>IF(Table3[[#This Row],[ShankDiameter]]=0.225,2,IF(Table3[[#This Row],[ShankDiameter]]=0.25,2,IF(Table3[[#This Row],[ShankDiameter]]=0.2875,2,0)))</f>
        <v>0</v>
      </c>
      <c r="AZ369" s="6">
        <v>0</v>
      </c>
      <c r="BA369" s="6">
        <v>0</v>
      </c>
      <c r="BB369" s="6">
        <v>0</v>
      </c>
      <c r="BC369" s="6">
        <v>0</v>
      </c>
      <c r="BD369" s="6">
        <v>0</v>
      </c>
      <c r="BE369" s="6">
        <v>0</v>
      </c>
      <c r="BF369" s="6">
        <v>0</v>
      </c>
      <c r="BG369" s="6">
        <v>0</v>
      </c>
      <c r="BH369" s="6">
        <v>0</v>
      </c>
      <c r="BI369" s="6">
        <f>IF(Table3[[#This Row],[Type]]="EM",IF((Table3[[#This Row],[Diameter]]/2)-Table3[[#This Row],[CornerRadius]]-0.012&gt;0,(Table3[[#This Row],[Diameter]]/2)-Table3[[#This Row],[CornerRadius]]-0.012,0),)</f>
        <v>0</v>
      </c>
      <c r="BK369" s="6" t="str">
        <f>IF(Table3[[#This Row],[ShoulderLength]]="","",IF(Table3[[#This Row],[ShoulderLength]]&lt;Table3[[#This Row],[LOC]],"FIX",""))</f>
        <v/>
      </c>
    </row>
    <row r="370" spans="1:63" x14ac:dyDescent="0.25">
      <c r="A370" s="7">
        <f>IF(Table3[[#This Row],[SoflexRule]]="",1,IF(Table3[[#This Row],[MinOHL]]="",1,IF(Table3[[#This Row],[Type]]="CT",1,IF(Table3[[#This Row],[I]]=1,0,1))))</f>
        <v>1</v>
      </c>
      <c r="B370" s="6" t="s">
        <v>149</v>
      </c>
      <c r="D370" s="6" t="s">
        <v>149</v>
      </c>
      <c r="E370" s="6">
        <v>369</v>
      </c>
      <c r="G370" s="9" t="s">
        <v>74</v>
      </c>
      <c r="H370" s="10" t="s">
        <v>680</v>
      </c>
      <c r="I370" s="11" t="s">
        <v>769</v>
      </c>
      <c r="J370" s="12">
        <v>51048</v>
      </c>
      <c r="K370" s="11" t="str">
        <f>CONCATENATE(Table3[[#This Row],[Type]]," "&amp;TEXT(Table3[[#This Row],[Diameter]],".0000")&amp;""," "&amp;Table3[[#This Row],[NumFlutes]]&amp;"FL")</f>
        <v>DS .0760 2FL</v>
      </c>
      <c r="L370" s="17" t="s">
        <v>770</v>
      </c>
      <c r="M370" s="13">
        <v>7.5999999999999998E-2</v>
      </c>
      <c r="N370" s="13">
        <v>7.5999999999999998E-2</v>
      </c>
      <c r="O370" s="6">
        <v>7.5999999999999998E-2</v>
      </c>
      <c r="P370" s="6">
        <v>0.97499999999999998</v>
      </c>
      <c r="R370" s="14">
        <f>IF(Table3[[#This Row],[ShoulderLenEnd]]="",0,90-(DEGREES(ATAN((Q370-P370)/((N370-O370)/2)))))</f>
        <v>0</v>
      </c>
      <c r="S370" s="15">
        <v>1</v>
      </c>
      <c r="T370" s="6">
        <v>2</v>
      </c>
      <c r="U370" s="6">
        <v>1.85</v>
      </c>
      <c r="V370" s="6">
        <v>0.8</v>
      </c>
      <c r="Z370" s="6">
        <v>118</v>
      </c>
      <c r="AA370" s="13">
        <f t="shared" si="5"/>
        <v>2.2832703523047289E-2</v>
      </c>
      <c r="AE370" s="6" t="s">
        <v>44</v>
      </c>
      <c r="AF370" s="6" t="s">
        <v>62</v>
      </c>
      <c r="AG370" s="6" t="s">
        <v>79</v>
      </c>
      <c r="AH370" s="6" t="s">
        <v>683</v>
      </c>
      <c r="AI370" s="6">
        <v>1</v>
      </c>
      <c r="AJ370" s="6">
        <v>1</v>
      </c>
      <c r="AK370" s="6">
        <v>1</v>
      </c>
      <c r="AL370" s="6">
        <v>1</v>
      </c>
      <c r="AM370" s="6">
        <v>1</v>
      </c>
      <c r="AN370" s="6">
        <v>0</v>
      </c>
      <c r="AO370" s="6">
        <v>1</v>
      </c>
      <c r="AQ370" s="6">
        <v>0</v>
      </c>
      <c r="AR370" s="6">
        <v>0</v>
      </c>
      <c r="AS370" s="6">
        <v>0</v>
      </c>
      <c r="AT370" s="6">
        <v>0</v>
      </c>
      <c r="AU370" s="6">
        <f>IF(Table3[[#This Row],[ShankDiameter]]&gt;0.5,0,2)</f>
        <v>2</v>
      </c>
      <c r="AV370" s="6">
        <v>0</v>
      </c>
      <c r="AW370" s="6">
        <v>0</v>
      </c>
      <c r="AX370" s="6">
        <v>2</v>
      </c>
      <c r="AY370" s="6">
        <f>IF(Table3[[#This Row],[ShankDiameter]]=0.225,2,IF(Table3[[#This Row],[ShankDiameter]]=0.25,2,IF(Table3[[#This Row],[ShankDiameter]]=0.2875,2,0)))</f>
        <v>0</v>
      </c>
      <c r="AZ370" s="6">
        <v>0</v>
      </c>
      <c r="BA370" s="6">
        <v>0</v>
      </c>
      <c r="BB370" s="6">
        <v>0</v>
      </c>
      <c r="BC370" s="6">
        <v>0</v>
      </c>
      <c r="BD370" s="6">
        <v>0</v>
      </c>
      <c r="BE370" s="6">
        <v>0</v>
      </c>
      <c r="BF370" s="6">
        <v>0</v>
      </c>
      <c r="BG370" s="6">
        <v>0</v>
      </c>
      <c r="BH370" s="6">
        <v>0</v>
      </c>
      <c r="BI370" s="6">
        <f>IF(Table3[[#This Row],[Type]]="EM",IF((Table3[[#This Row],[Diameter]]/2)-Table3[[#This Row],[CornerRadius]]-0.012&gt;0,(Table3[[#This Row],[Diameter]]/2)-Table3[[#This Row],[CornerRadius]]-0.012,0),)</f>
        <v>0</v>
      </c>
      <c r="BK370" s="6" t="str">
        <f>IF(Table3[[#This Row],[ShoulderLength]]="","",IF(Table3[[#This Row],[ShoulderLength]]&lt;Table3[[#This Row],[LOC]],"FIX",""))</f>
        <v/>
      </c>
    </row>
    <row r="371" spans="1:63" x14ac:dyDescent="0.25">
      <c r="A371" s="7">
        <f>IF(Table3[[#This Row],[SoflexRule]]="",1,IF(Table3[[#This Row],[MinOHL]]="",1,IF(Table3[[#This Row],[Type]]="CT",1,IF(Table3[[#This Row],[I]]=1,0,1))))</f>
        <v>1</v>
      </c>
      <c r="B371" s="6" t="s">
        <v>149</v>
      </c>
      <c r="D371" s="6" t="s">
        <v>149</v>
      </c>
      <c r="E371" s="6">
        <v>370</v>
      </c>
      <c r="G371" s="9" t="s">
        <v>74</v>
      </c>
      <c r="H371" s="10" t="s">
        <v>680</v>
      </c>
      <c r="I371" s="11" t="s">
        <v>771</v>
      </c>
      <c r="J371" s="12">
        <v>51047</v>
      </c>
      <c r="K371" s="11" t="str">
        <f>CONCATENATE(Table3[[#This Row],[Type]]," "&amp;TEXT(Table3[[#This Row],[Diameter]],".0000")&amp;""," "&amp;Table3[[#This Row],[NumFlutes]]&amp;"FL")</f>
        <v>DS .0785 2FL</v>
      </c>
      <c r="L371" s="17" t="s">
        <v>772</v>
      </c>
      <c r="M371" s="13">
        <v>7.85E-2</v>
      </c>
      <c r="N371" s="13">
        <v>7.85E-2</v>
      </c>
      <c r="O371" s="6">
        <v>7.85E-2</v>
      </c>
      <c r="P371" s="6">
        <v>0.95</v>
      </c>
      <c r="R371" s="14">
        <f>IF(Table3[[#This Row],[ShoulderLenEnd]]="",0,90-(DEGREES(ATAN((Q371-P371)/((N371-O371)/2)))))</f>
        <v>0</v>
      </c>
      <c r="S371" s="15">
        <v>0.97499999999999998</v>
      </c>
      <c r="T371" s="6">
        <v>2</v>
      </c>
      <c r="U371" s="6">
        <v>1.8</v>
      </c>
      <c r="V371" s="6">
        <v>0.8</v>
      </c>
      <c r="Z371" s="6">
        <v>118</v>
      </c>
      <c r="AA371" s="13">
        <f t="shared" si="5"/>
        <v>2.3583779296831742E-2</v>
      </c>
      <c r="AE371" s="6" t="s">
        <v>44</v>
      </c>
      <c r="AF371" s="6" t="s">
        <v>62</v>
      </c>
      <c r="AG371" s="6" t="s">
        <v>79</v>
      </c>
      <c r="AH371" s="6" t="s">
        <v>683</v>
      </c>
      <c r="AI371" s="6">
        <v>1</v>
      </c>
      <c r="AJ371" s="6">
        <v>1</v>
      </c>
      <c r="AK371" s="6">
        <v>1</v>
      </c>
      <c r="AL371" s="6">
        <v>1</v>
      </c>
      <c r="AM371" s="6">
        <v>1</v>
      </c>
      <c r="AN371" s="6">
        <v>0</v>
      </c>
      <c r="AO371" s="6">
        <v>1</v>
      </c>
      <c r="AQ371" s="6">
        <v>0</v>
      </c>
      <c r="AR371" s="6">
        <v>0</v>
      </c>
      <c r="AS371" s="6">
        <v>0</v>
      </c>
      <c r="AT371" s="6">
        <v>0</v>
      </c>
      <c r="AU371" s="6">
        <f>IF(Table3[[#This Row],[ShankDiameter]]&gt;0.5,0,2)</f>
        <v>2</v>
      </c>
      <c r="AV371" s="6">
        <v>0</v>
      </c>
      <c r="AW371" s="6">
        <v>0</v>
      </c>
      <c r="AX371" s="6">
        <v>2</v>
      </c>
      <c r="AY371" s="6">
        <f>IF(Table3[[#This Row],[ShankDiameter]]=0.225,2,IF(Table3[[#This Row],[ShankDiameter]]=0.25,2,IF(Table3[[#This Row],[ShankDiameter]]=0.2875,2,0)))</f>
        <v>0</v>
      </c>
      <c r="AZ371" s="6">
        <v>0</v>
      </c>
      <c r="BA371" s="6">
        <v>0</v>
      </c>
      <c r="BB371" s="6">
        <v>0</v>
      </c>
      <c r="BC371" s="6">
        <v>0</v>
      </c>
      <c r="BD371" s="6">
        <v>0</v>
      </c>
      <c r="BE371" s="6">
        <v>0</v>
      </c>
      <c r="BF371" s="6">
        <v>0</v>
      </c>
      <c r="BG371" s="6">
        <v>0</v>
      </c>
      <c r="BH371" s="6">
        <v>0</v>
      </c>
      <c r="BI371" s="6">
        <f>IF(Table3[[#This Row],[Type]]="EM",IF((Table3[[#This Row],[Diameter]]/2)-Table3[[#This Row],[CornerRadius]]-0.012&gt;0,(Table3[[#This Row],[Diameter]]/2)-Table3[[#This Row],[CornerRadius]]-0.012,0),)</f>
        <v>0</v>
      </c>
      <c r="BK371" s="6" t="str">
        <f>IF(Table3[[#This Row],[ShoulderLength]]="","",IF(Table3[[#This Row],[ShoulderLength]]&lt;Table3[[#This Row],[LOC]],"FIX",""))</f>
        <v/>
      </c>
    </row>
    <row r="372" spans="1:63" x14ac:dyDescent="0.25">
      <c r="A372" s="7">
        <f>IF(Table3[[#This Row],[SoflexRule]]="",1,IF(Table3[[#This Row],[MinOHL]]="",1,IF(Table3[[#This Row],[Type]]="CT",1,IF(Table3[[#This Row],[I]]=1,0,1))))</f>
        <v>1</v>
      </c>
      <c r="B372" s="6" t="s">
        <v>149</v>
      </c>
      <c r="D372" s="6" t="s">
        <v>149</v>
      </c>
      <c r="E372" s="6">
        <v>371</v>
      </c>
      <c r="G372" s="9" t="s">
        <v>74</v>
      </c>
      <c r="H372" s="10" t="s">
        <v>680</v>
      </c>
      <c r="I372" s="11" t="s">
        <v>773</v>
      </c>
      <c r="J372" s="12">
        <v>51046</v>
      </c>
      <c r="K372" s="11" t="str">
        <f>CONCATENATE(Table3[[#This Row],[Type]]," "&amp;TEXT(Table3[[#This Row],[Diameter]],".0000")&amp;""," "&amp;Table3[[#This Row],[NumFlutes]]&amp;"FL")</f>
        <v>DS .0810 2FL</v>
      </c>
      <c r="L372" s="17" t="s">
        <v>774</v>
      </c>
      <c r="M372" s="13">
        <v>8.1000000000000003E-2</v>
      </c>
      <c r="N372" s="13">
        <v>8.1000000000000003E-2</v>
      </c>
      <c r="O372" s="6">
        <v>8.1000000000000003E-2</v>
      </c>
      <c r="P372" s="6">
        <v>1</v>
      </c>
      <c r="R372" s="14">
        <f>IF(Table3[[#This Row],[ShoulderLenEnd]]="",0,90-(DEGREES(ATAN((Q372-P372)/((N372-O372)/2)))))</f>
        <v>0</v>
      </c>
      <c r="S372" s="15">
        <v>1.0249999999999999</v>
      </c>
      <c r="T372" s="6">
        <v>2</v>
      </c>
      <c r="U372" s="6">
        <v>1.8</v>
      </c>
      <c r="V372" s="6">
        <v>0.8</v>
      </c>
      <c r="Z372" s="6">
        <v>118</v>
      </c>
      <c r="AA372" s="13">
        <f t="shared" si="5"/>
        <v>2.4334855070616192E-2</v>
      </c>
      <c r="AE372" s="6" t="s">
        <v>44</v>
      </c>
      <c r="AF372" s="6" t="s">
        <v>62</v>
      </c>
      <c r="AG372" s="6" t="s">
        <v>79</v>
      </c>
      <c r="AH372" s="6" t="s">
        <v>683</v>
      </c>
      <c r="AI372" s="6">
        <v>1</v>
      </c>
      <c r="AJ372" s="6">
        <v>1</v>
      </c>
      <c r="AK372" s="6">
        <v>1</v>
      </c>
      <c r="AL372" s="6">
        <v>1</v>
      </c>
      <c r="AM372" s="6">
        <v>1</v>
      </c>
      <c r="AN372" s="6">
        <v>0</v>
      </c>
      <c r="AO372" s="6">
        <v>1</v>
      </c>
      <c r="AQ372" s="6">
        <v>0</v>
      </c>
      <c r="AR372" s="6">
        <v>0</v>
      </c>
      <c r="AS372" s="6">
        <v>0</v>
      </c>
      <c r="AT372" s="6">
        <v>0</v>
      </c>
      <c r="AU372" s="6">
        <f>IF(Table3[[#This Row],[ShankDiameter]]&gt;0.5,0,2)</f>
        <v>2</v>
      </c>
      <c r="AV372" s="6">
        <v>0</v>
      </c>
      <c r="AW372" s="6">
        <v>0</v>
      </c>
      <c r="AX372" s="6">
        <v>2</v>
      </c>
      <c r="AY372" s="6">
        <f>IF(Table3[[#This Row],[ShankDiameter]]=0.225,2,IF(Table3[[#This Row],[ShankDiameter]]=0.25,2,IF(Table3[[#This Row],[ShankDiameter]]=0.2875,2,0)))</f>
        <v>0</v>
      </c>
      <c r="AZ372" s="6">
        <v>0</v>
      </c>
      <c r="BA372" s="6">
        <v>0</v>
      </c>
      <c r="BB372" s="6">
        <v>0</v>
      </c>
      <c r="BC372" s="6">
        <v>0</v>
      </c>
      <c r="BD372" s="6">
        <v>0</v>
      </c>
      <c r="BE372" s="6">
        <v>0</v>
      </c>
      <c r="BF372" s="6">
        <v>0</v>
      </c>
      <c r="BG372" s="6">
        <v>0</v>
      </c>
      <c r="BH372" s="6">
        <v>0</v>
      </c>
      <c r="BI372" s="6">
        <f>IF(Table3[[#This Row],[Type]]="EM",IF((Table3[[#This Row],[Diameter]]/2)-Table3[[#This Row],[CornerRadius]]-0.012&gt;0,(Table3[[#This Row],[Diameter]]/2)-Table3[[#This Row],[CornerRadius]]-0.012,0),)</f>
        <v>0</v>
      </c>
      <c r="BK372" s="6" t="str">
        <f>IF(Table3[[#This Row],[ShoulderLength]]="","",IF(Table3[[#This Row],[ShoulderLength]]&lt;Table3[[#This Row],[LOC]],"FIX",""))</f>
        <v/>
      </c>
    </row>
    <row r="373" spans="1:63" x14ac:dyDescent="0.25">
      <c r="A373" s="7">
        <f>IF(Table3[[#This Row],[SoflexRule]]="",1,IF(Table3[[#This Row],[MinOHL]]="",1,IF(Table3[[#This Row],[Type]]="CT",1,IF(Table3[[#This Row],[I]]=1,0,1))))</f>
        <v>1</v>
      </c>
      <c r="B373" s="6" t="s">
        <v>149</v>
      </c>
      <c r="D373" s="6" t="s">
        <v>149</v>
      </c>
      <c r="E373" s="6">
        <v>372</v>
      </c>
      <c r="G373" s="9" t="s">
        <v>74</v>
      </c>
      <c r="H373" s="10" t="s">
        <v>680</v>
      </c>
      <c r="I373" s="11" t="s">
        <v>775</v>
      </c>
      <c r="J373" s="12">
        <v>51045</v>
      </c>
      <c r="K373" s="11" t="str">
        <f>CONCATENATE(Table3[[#This Row],[Type]]," "&amp;TEXT(Table3[[#This Row],[Diameter]],".0000")&amp;""," "&amp;Table3[[#This Row],[NumFlutes]]&amp;"FL")</f>
        <v>DS .0820 2FL</v>
      </c>
      <c r="L373" s="17" t="s">
        <v>776</v>
      </c>
      <c r="M373" s="13">
        <v>8.2000000000000003E-2</v>
      </c>
      <c r="N373" s="13">
        <v>8.2000000000000003E-2</v>
      </c>
      <c r="O373" s="6">
        <v>8.2000000000000003E-2</v>
      </c>
      <c r="P373" s="6">
        <v>1</v>
      </c>
      <c r="R373" s="14">
        <f>IF(Table3[[#This Row],[ShoulderLenEnd]]="",0,90-(DEGREES(ATAN((Q373-P373)/((N373-O373)/2)))))</f>
        <v>0</v>
      </c>
      <c r="S373" s="15">
        <v>1.0249999999999999</v>
      </c>
      <c r="T373" s="6">
        <v>2</v>
      </c>
      <c r="U373" s="6">
        <v>1.8</v>
      </c>
      <c r="V373" s="6">
        <v>0.8</v>
      </c>
      <c r="Z373" s="6">
        <v>118</v>
      </c>
      <c r="AA373" s="13">
        <f t="shared" si="5"/>
        <v>2.4635285380129972E-2</v>
      </c>
      <c r="AE373" s="6" t="s">
        <v>44</v>
      </c>
      <c r="AF373" s="6" t="s">
        <v>62</v>
      </c>
      <c r="AG373" s="6" t="s">
        <v>79</v>
      </c>
      <c r="AH373" s="6" t="s">
        <v>683</v>
      </c>
      <c r="AI373" s="6">
        <v>1</v>
      </c>
      <c r="AJ373" s="6">
        <v>1</v>
      </c>
      <c r="AK373" s="6">
        <v>1</v>
      </c>
      <c r="AL373" s="6">
        <v>1</v>
      </c>
      <c r="AM373" s="6">
        <v>1</v>
      </c>
      <c r="AN373" s="6">
        <v>0</v>
      </c>
      <c r="AO373" s="6">
        <v>1</v>
      </c>
      <c r="AQ373" s="6">
        <v>0</v>
      </c>
      <c r="AR373" s="6">
        <v>0</v>
      </c>
      <c r="AS373" s="6">
        <v>0</v>
      </c>
      <c r="AT373" s="6">
        <v>0</v>
      </c>
      <c r="AU373" s="6">
        <f>IF(Table3[[#This Row],[ShankDiameter]]&gt;0.5,0,2)</f>
        <v>2</v>
      </c>
      <c r="AV373" s="6">
        <v>0</v>
      </c>
      <c r="AW373" s="6">
        <v>0</v>
      </c>
      <c r="AX373" s="6">
        <v>2</v>
      </c>
      <c r="AY373" s="6">
        <f>IF(Table3[[#This Row],[ShankDiameter]]=0.225,2,IF(Table3[[#This Row],[ShankDiameter]]=0.25,2,IF(Table3[[#This Row],[ShankDiameter]]=0.2875,2,0)))</f>
        <v>0</v>
      </c>
      <c r="AZ373" s="6">
        <v>0</v>
      </c>
      <c r="BA373" s="6">
        <v>0</v>
      </c>
      <c r="BB373" s="6">
        <v>0</v>
      </c>
      <c r="BC373" s="6">
        <v>0</v>
      </c>
      <c r="BD373" s="6">
        <v>0</v>
      </c>
      <c r="BE373" s="6">
        <v>0</v>
      </c>
      <c r="BF373" s="6">
        <v>0</v>
      </c>
      <c r="BG373" s="6">
        <v>0</v>
      </c>
      <c r="BH373" s="6">
        <v>0</v>
      </c>
      <c r="BI373" s="6">
        <f>IF(Table3[[#This Row],[Type]]="EM",IF((Table3[[#This Row],[Diameter]]/2)-Table3[[#This Row],[CornerRadius]]-0.012&gt;0,(Table3[[#This Row],[Diameter]]/2)-Table3[[#This Row],[CornerRadius]]-0.012,0),)</f>
        <v>0</v>
      </c>
      <c r="BK373" s="6" t="str">
        <f>IF(Table3[[#This Row],[ShoulderLength]]="","",IF(Table3[[#This Row],[ShoulderLength]]&lt;Table3[[#This Row],[LOC]],"FIX",""))</f>
        <v/>
      </c>
    </row>
    <row r="374" spans="1:63" x14ac:dyDescent="0.25">
      <c r="A374" s="7">
        <f>IF(Table3[[#This Row],[SoflexRule]]="",1,IF(Table3[[#This Row],[MinOHL]]="",1,IF(Table3[[#This Row],[Type]]="CT",1,IF(Table3[[#This Row],[I]]=1,0,1))))</f>
        <v>1</v>
      </c>
      <c r="B374" s="6" t="s">
        <v>149</v>
      </c>
      <c r="D374" s="6" t="s">
        <v>149</v>
      </c>
      <c r="E374" s="6">
        <v>373</v>
      </c>
      <c r="F374" s="8" t="s">
        <v>60</v>
      </c>
      <c r="H374" s="10" t="s">
        <v>680</v>
      </c>
      <c r="I374" s="11" t="s">
        <v>777</v>
      </c>
      <c r="J374" s="12">
        <v>51044</v>
      </c>
      <c r="K374" s="11" t="str">
        <f>CONCATENATE(Table3[[#This Row],[Type]]," "&amp;TEXT(Table3[[#This Row],[Diameter]],".0000")&amp;""," "&amp;Table3[[#This Row],[NumFlutes]]&amp;"FL")</f>
        <v>DS .0860 2FL</v>
      </c>
      <c r="L374" s="17" t="s">
        <v>778</v>
      </c>
      <c r="M374" s="13">
        <v>8.5999999999999993E-2</v>
      </c>
      <c r="N374" s="13">
        <v>8.5999999999999993E-2</v>
      </c>
      <c r="O374" s="6">
        <v>8.5999999999999993E-2</v>
      </c>
      <c r="P374" s="6">
        <v>1.075</v>
      </c>
      <c r="R374" s="14">
        <f>IF(Table3[[#This Row],[ShoulderLenEnd]]="",0,90-(DEGREES(ATAN((Q374-P374)/((N374-O374)/2)))))</f>
        <v>0</v>
      </c>
      <c r="S374" s="15">
        <v>1.1000000000000001</v>
      </c>
      <c r="T374" s="6">
        <v>2</v>
      </c>
      <c r="U374" s="6">
        <v>2.1</v>
      </c>
      <c r="V374" s="6">
        <v>0.9</v>
      </c>
      <c r="Z374" s="6">
        <v>118</v>
      </c>
      <c r="AA374" s="13">
        <f t="shared" si="5"/>
        <v>2.5837006618185089E-2</v>
      </c>
      <c r="AE374" s="6" t="s">
        <v>44</v>
      </c>
      <c r="AF374" s="6" t="s">
        <v>62</v>
      </c>
      <c r="AG374" s="6" t="s">
        <v>79</v>
      </c>
      <c r="AH374" s="6" t="s">
        <v>683</v>
      </c>
      <c r="AI374" s="6">
        <v>1</v>
      </c>
      <c r="AJ374" s="6">
        <v>1</v>
      </c>
      <c r="AK374" s="6">
        <v>1</v>
      </c>
      <c r="AL374" s="6">
        <v>1</v>
      </c>
      <c r="AM374" s="6">
        <v>1</v>
      </c>
      <c r="AN374" s="6">
        <v>0</v>
      </c>
      <c r="AO374" s="6">
        <v>1</v>
      </c>
      <c r="AQ374" s="6">
        <v>0</v>
      </c>
      <c r="AR374" s="6">
        <v>0</v>
      </c>
      <c r="AS374" s="6">
        <v>0</v>
      </c>
      <c r="AT374" s="6">
        <v>0</v>
      </c>
      <c r="AU374" s="6">
        <f>IF(Table3[[#This Row],[ShankDiameter]]&gt;0.5,0,2)</f>
        <v>2</v>
      </c>
      <c r="AV374" s="6">
        <v>0</v>
      </c>
      <c r="AW374" s="6">
        <v>0</v>
      </c>
      <c r="AX374" s="6">
        <v>2</v>
      </c>
      <c r="AY374" s="6">
        <f>IF(Table3[[#This Row],[ShankDiameter]]=0.225,2,IF(Table3[[#This Row],[ShankDiameter]]=0.25,2,IF(Table3[[#This Row],[ShankDiameter]]=0.2875,2,0)))</f>
        <v>0</v>
      </c>
      <c r="AZ374" s="6">
        <v>0</v>
      </c>
      <c r="BA374" s="6">
        <v>0</v>
      </c>
      <c r="BB374" s="6">
        <v>0</v>
      </c>
      <c r="BC374" s="6">
        <v>0</v>
      </c>
      <c r="BD374" s="6">
        <v>0</v>
      </c>
      <c r="BE374" s="6">
        <v>0</v>
      </c>
      <c r="BF374" s="6">
        <v>0</v>
      </c>
      <c r="BG374" s="6">
        <v>0</v>
      </c>
      <c r="BH374" s="6">
        <v>0</v>
      </c>
      <c r="BI374" s="6">
        <f>IF(Table3[[#This Row],[Type]]="EM",IF((Table3[[#This Row],[Diameter]]/2)-Table3[[#This Row],[CornerRadius]]-0.012&gt;0,(Table3[[#This Row],[Diameter]]/2)-Table3[[#This Row],[CornerRadius]]-0.012,0),)</f>
        <v>0</v>
      </c>
      <c r="BK374" s="6" t="str">
        <f>IF(Table3[[#This Row],[ShoulderLength]]="","",IF(Table3[[#This Row],[ShoulderLength]]&lt;Table3[[#This Row],[LOC]],"FIX",""))</f>
        <v/>
      </c>
    </row>
    <row r="375" spans="1:63" x14ac:dyDescent="0.25">
      <c r="A375" s="7">
        <f>IF(Table3[[#This Row],[SoflexRule]]="",1,IF(Table3[[#This Row],[MinOHL]]="",1,IF(Table3[[#This Row],[Type]]="CT",1,IF(Table3[[#This Row],[I]]=1,0,1))))</f>
        <v>1</v>
      </c>
      <c r="B375" s="6" t="s">
        <v>149</v>
      </c>
      <c r="D375" s="6" t="s">
        <v>149</v>
      </c>
      <c r="E375" s="6">
        <v>374</v>
      </c>
      <c r="G375" s="9" t="s">
        <v>74</v>
      </c>
      <c r="H375" s="10" t="s">
        <v>680</v>
      </c>
      <c r="I375" s="11" t="s">
        <v>779</v>
      </c>
      <c r="J375" s="12">
        <v>51043</v>
      </c>
      <c r="K375" s="11" t="str">
        <f>CONCATENATE(Table3[[#This Row],[Type]]," "&amp;TEXT(Table3[[#This Row],[Diameter]],".0000")&amp;""," "&amp;Table3[[#This Row],[NumFlutes]]&amp;"FL")</f>
        <v>DS .0890 2FL</v>
      </c>
      <c r="L375" s="17" t="s">
        <v>780</v>
      </c>
      <c r="M375" s="13">
        <v>8.8999999999999996E-2</v>
      </c>
      <c r="N375" s="13">
        <v>8.8999999999999996E-2</v>
      </c>
      <c r="O375" s="6">
        <v>8.8999999999999996E-2</v>
      </c>
      <c r="P375" s="6">
        <v>1.075</v>
      </c>
      <c r="R375" s="14">
        <f>IF(Table3[[#This Row],[ShoulderLenEnd]]="",0,90-(DEGREES(ATAN((Q375-P375)/((N375-O375)/2)))))</f>
        <v>0</v>
      </c>
      <c r="S375" s="15">
        <v>1.1000000000000001</v>
      </c>
      <c r="T375" s="6">
        <v>2</v>
      </c>
      <c r="U375" s="6">
        <v>2.1</v>
      </c>
      <c r="V375" s="6">
        <v>0.9</v>
      </c>
      <c r="Z375" s="6">
        <v>118</v>
      </c>
      <c r="AA375" s="13">
        <f t="shared" si="5"/>
        <v>2.6738297546726433E-2</v>
      </c>
      <c r="AE375" s="6" t="s">
        <v>44</v>
      </c>
      <c r="AF375" s="6" t="s">
        <v>62</v>
      </c>
      <c r="AG375" s="6" t="s">
        <v>79</v>
      </c>
      <c r="AH375" s="6" t="s">
        <v>683</v>
      </c>
      <c r="AI375" s="6">
        <v>1</v>
      </c>
      <c r="AJ375" s="6">
        <v>1</v>
      </c>
      <c r="AK375" s="6">
        <v>1</v>
      </c>
      <c r="AL375" s="6">
        <v>1</v>
      </c>
      <c r="AM375" s="6">
        <v>1</v>
      </c>
      <c r="AN375" s="6">
        <v>0</v>
      </c>
      <c r="AO375" s="6">
        <v>1</v>
      </c>
      <c r="AQ375" s="6">
        <v>0</v>
      </c>
      <c r="AR375" s="6">
        <v>0</v>
      </c>
      <c r="AS375" s="6">
        <v>0</v>
      </c>
      <c r="AT375" s="6">
        <v>0</v>
      </c>
      <c r="AU375" s="6">
        <f>IF(Table3[[#This Row],[ShankDiameter]]&gt;0.5,0,2)</f>
        <v>2</v>
      </c>
      <c r="AV375" s="6">
        <v>0</v>
      </c>
      <c r="AW375" s="6">
        <v>0</v>
      </c>
      <c r="AX375" s="6">
        <v>2</v>
      </c>
      <c r="AY375" s="6">
        <f>IF(Table3[[#This Row],[ShankDiameter]]=0.225,2,IF(Table3[[#This Row],[ShankDiameter]]=0.25,2,IF(Table3[[#This Row],[ShankDiameter]]=0.2875,2,0)))</f>
        <v>0</v>
      </c>
      <c r="AZ375" s="6">
        <v>0</v>
      </c>
      <c r="BA375" s="6">
        <v>0</v>
      </c>
      <c r="BB375" s="6">
        <v>0</v>
      </c>
      <c r="BC375" s="6">
        <v>0</v>
      </c>
      <c r="BD375" s="6">
        <v>0</v>
      </c>
      <c r="BE375" s="6">
        <v>0</v>
      </c>
      <c r="BF375" s="6">
        <v>0</v>
      </c>
      <c r="BG375" s="6">
        <v>0</v>
      </c>
      <c r="BH375" s="6">
        <v>0</v>
      </c>
      <c r="BI375" s="6">
        <f>IF(Table3[[#This Row],[Type]]="EM",IF((Table3[[#This Row],[Diameter]]/2)-Table3[[#This Row],[CornerRadius]]-0.012&gt;0,(Table3[[#This Row],[Diameter]]/2)-Table3[[#This Row],[CornerRadius]]-0.012,0),)</f>
        <v>0</v>
      </c>
      <c r="BK375" s="6" t="str">
        <f>IF(Table3[[#This Row],[ShoulderLength]]="","",IF(Table3[[#This Row],[ShoulderLength]]&lt;Table3[[#This Row],[LOC]],"FIX",""))</f>
        <v/>
      </c>
    </row>
    <row r="376" spans="1:63" x14ac:dyDescent="0.25">
      <c r="A376" s="7">
        <f>IF(Table3[[#This Row],[SoflexRule]]="",1,IF(Table3[[#This Row],[MinOHL]]="",1,IF(Table3[[#This Row],[Type]]="CT",1,IF(Table3[[#This Row],[I]]=1,0,1))))</f>
        <v>1</v>
      </c>
      <c r="B376" s="6" t="s">
        <v>149</v>
      </c>
      <c r="D376" s="6" t="s">
        <v>149</v>
      </c>
      <c r="E376" s="6">
        <v>375</v>
      </c>
      <c r="F376" s="8" t="s">
        <v>60</v>
      </c>
      <c r="H376" s="10" t="s">
        <v>680</v>
      </c>
      <c r="I376" s="11" t="s">
        <v>781</v>
      </c>
      <c r="J376" s="12">
        <v>51042</v>
      </c>
      <c r="K376" s="11" t="str">
        <f>CONCATENATE(Table3[[#This Row],[Type]]," "&amp;TEXT(Table3[[#This Row],[Diameter]],".0000")&amp;""," "&amp;Table3[[#This Row],[NumFlutes]]&amp;"FL")</f>
        <v>DS .0935 2FL</v>
      </c>
      <c r="L376" s="17" t="s">
        <v>782</v>
      </c>
      <c r="M376" s="13">
        <v>9.35E-2</v>
      </c>
      <c r="N376" s="13">
        <v>9.35E-2</v>
      </c>
      <c r="O376" s="6">
        <v>9.35E-2</v>
      </c>
      <c r="P376" s="6">
        <v>1.1000000000000001</v>
      </c>
      <c r="R376" s="14">
        <f>IF(Table3[[#This Row],[ShoulderLenEnd]]="",0,90-(DEGREES(ATAN((Q376-P376)/((N376-O376)/2)))))</f>
        <v>0</v>
      </c>
      <c r="S376" s="15">
        <v>1.1399999999999999</v>
      </c>
      <c r="T376" s="6">
        <v>2</v>
      </c>
      <c r="U376" s="6">
        <v>2.1</v>
      </c>
      <c r="V376" s="6">
        <v>0.9</v>
      </c>
      <c r="Z376" s="6">
        <v>118</v>
      </c>
      <c r="AA376" s="13">
        <f t="shared" si="5"/>
        <v>2.8090233939538443E-2</v>
      </c>
      <c r="AE376" s="6" t="s">
        <v>44</v>
      </c>
      <c r="AF376" s="6" t="s">
        <v>62</v>
      </c>
      <c r="AG376" s="6" t="s">
        <v>79</v>
      </c>
      <c r="AH376" s="6" t="s">
        <v>683</v>
      </c>
      <c r="AI376" s="6">
        <v>1</v>
      </c>
      <c r="AJ376" s="6">
        <v>1</v>
      </c>
      <c r="AK376" s="6">
        <v>1</v>
      </c>
      <c r="AL376" s="6">
        <v>1</v>
      </c>
      <c r="AM376" s="6">
        <v>1</v>
      </c>
      <c r="AN376" s="6">
        <v>0</v>
      </c>
      <c r="AO376" s="6">
        <v>1</v>
      </c>
      <c r="AQ376" s="6">
        <v>0</v>
      </c>
      <c r="AR376" s="6">
        <v>0</v>
      </c>
      <c r="AS376" s="6">
        <v>0</v>
      </c>
      <c r="AT376" s="6">
        <v>0</v>
      </c>
      <c r="AU376" s="6">
        <f>IF(Table3[[#This Row],[ShankDiameter]]&gt;0.5,0,2)</f>
        <v>2</v>
      </c>
      <c r="AV376" s="6">
        <v>0</v>
      </c>
      <c r="AW376" s="6">
        <v>0</v>
      </c>
      <c r="AX376" s="6">
        <v>2</v>
      </c>
      <c r="AY376" s="6">
        <f>IF(Table3[[#This Row],[ShankDiameter]]=0.225,2,IF(Table3[[#This Row],[ShankDiameter]]=0.25,2,IF(Table3[[#This Row],[ShankDiameter]]=0.2875,2,0)))</f>
        <v>0</v>
      </c>
      <c r="AZ376" s="6">
        <v>0</v>
      </c>
      <c r="BA376" s="6">
        <v>0</v>
      </c>
      <c r="BB376" s="6">
        <v>0</v>
      </c>
      <c r="BC376" s="6">
        <v>0</v>
      </c>
      <c r="BD376" s="6">
        <v>0</v>
      </c>
      <c r="BE376" s="6">
        <v>0</v>
      </c>
      <c r="BF376" s="6">
        <v>0</v>
      </c>
      <c r="BG376" s="6">
        <v>0</v>
      </c>
      <c r="BH376" s="6">
        <v>0</v>
      </c>
      <c r="BI376" s="6">
        <f>IF(Table3[[#This Row],[Type]]="EM",IF((Table3[[#This Row],[Diameter]]/2)-Table3[[#This Row],[CornerRadius]]-0.012&gt;0,(Table3[[#This Row],[Diameter]]/2)-Table3[[#This Row],[CornerRadius]]-0.012,0),)</f>
        <v>0</v>
      </c>
      <c r="BK376" s="6" t="str">
        <f>IF(Table3[[#This Row],[ShoulderLength]]="","",IF(Table3[[#This Row],[ShoulderLength]]&lt;Table3[[#This Row],[LOC]],"FIX",""))</f>
        <v/>
      </c>
    </row>
    <row r="377" spans="1:63" x14ac:dyDescent="0.25">
      <c r="A377" s="7">
        <f>IF(Table3[[#This Row],[SoflexRule]]="",1,IF(Table3[[#This Row],[MinOHL]]="",1,IF(Table3[[#This Row],[Type]]="CT",1,IF(Table3[[#This Row],[I]]=1,0,1))))</f>
        <v>1</v>
      </c>
      <c r="B377" s="6" t="s">
        <v>149</v>
      </c>
      <c r="D377" s="6" t="s">
        <v>149</v>
      </c>
      <c r="E377" s="6">
        <v>376</v>
      </c>
      <c r="F377" s="8" t="s">
        <v>60</v>
      </c>
      <c r="H377" s="10" t="s">
        <v>680</v>
      </c>
      <c r="I377" s="11" t="s">
        <v>783</v>
      </c>
      <c r="J377" s="12">
        <v>51041</v>
      </c>
      <c r="K377" s="11" t="str">
        <f>CONCATENATE(Table3[[#This Row],[Type]]," "&amp;TEXT(Table3[[#This Row],[Diameter]],".0000")&amp;""," "&amp;Table3[[#This Row],[NumFlutes]]&amp;"FL")</f>
        <v>DS .0960 2FL</v>
      </c>
      <c r="L377" s="17" t="s">
        <v>784</v>
      </c>
      <c r="M377" s="13">
        <v>9.6000000000000002E-2</v>
      </c>
      <c r="N377" s="13">
        <v>9.6000000000000002E-2</v>
      </c>
      <c r="O377" s="6">
        <v>9.6000000000000002E-2</v>
      </c>
      <c r="P377" s="6">
        <v>1.1200000000000001</v>
      </c>
      <c r="R377" s="14">
        <f>IF(Table3[[#This Row],[ShoulderLenEnd]]="",0,90-(DEGREES(ATAN((Q377-P377)/((N377-O377)/2)))))</f>
        <v>0</v>
      </c>
      <c r="S377" s="15">
        <v>1.125</v>
      </c>
      <c r="T377" s="6">
        <v>2</v>
      </c>
      <c r="U377" s="6">
        <v>2.1</v>
      </c>
      <c r="V377" s="6">
        <v>0.9</v>
      </c>
      <c r="Z377" s="6">
        <v>118</v>
      </c>
      <c r="AA377" s="13">
        <f t="shared" si="5"/>
        <v>2.8841309713322893E-2</v>
      </c>
      <c r="AE377" s="6" t="s">
        <v>44</v>
      </c>
      <c r="AF377" s="6" t="s">
        <v>62</v>
      </c>
      <c r="AG377" s="6" t="s">
        <v>79</v>
      </c>
      <c r="AH377" s="6" t="s">
        <v>683</v>
      </c>
      <c r="AI377" s="6">
        <v>1</v>
      </c>
      <c r="AJ377" s="6">
        <v>1</v>
      </c>
      <c r="AK377" s="6">
        <v>1</v>
      </c>
      <c r="AL377" s="6">
        <v>1</v>
      </c>
      <c r="AM377" s="6">
        <v>1</v>
      </c>
      <c r="AN377" s="6">
        <v>0</v>
      </c>
      <c r="AO377" s="6">
        <v>1</v>
      </c>
      <c r="AQ377" s="6">
        <v>0</v>
      </c>
      <c r="AR377" s="6">
        <v>0</v>
      </c>
      <c r="AS377" s="6">
        <v>0</v>
      </c>
      <c r="AT377" s="6">
        <v>0</v>
      </c>
      <c r="AU377" s="6">
        <f>IF(Table3[[#This Row],[ShankDiameter]]&gt;0.5,0,2)</f>
        <v>2</v>
      </c>
      <c r="AV377" s="6">
        <v>0</v>
      </c>
      <c r="AW377" s="6">
        <v>0</v>
      </c>
      <c r="AX377" s="6">
        <v>2</v>
      </c>
      <c r="AY377" s="6">
        <f>IF(Table3[[#This Row],[ShankDiameter]]=0.225,2,IF(Table3[[#This Row],[ShankDiameter]]=0.25,2,IF(Table3[[#This Row],[ShankDiameter]]=0.2875,2,0)))</f>
        <v>0</v>
      </c>
      <c r="AZ377" s="6">
        <v>0</v>
      </c>
      <c r="BA377" s="6">
        <v>0</v>
      </c>
      <c r="BB377" s="6">
        <v>0</v>
      </c>
      <c r="BC377" s="6">
        <v>0</v>
      </c>
      <c r="BD377" s="6">
        <v>0</v>
      </c>
      <c r="BE377" s="6">
        <v>0</v>
      </c>
      <c r="BF377" s="6">
        <v>0</v>
      </c>
      <c r="BG377" s="6">
        <v>0</v>
      </c>
      <c r="BH377" s="6">
        <v>0</v>
      </c>
      <c r="BI377" s="6">
        <f>IF(Table3[[#This Row],[Type]]="EM",IF((Table3[[#This Row],[Diameter]]/2)-Table3[[#This Row],[CornerRadius]]-0.012&gt;0,(Table3[[#This Row],[Diameter]]/2)-Table3[[#This Row],[CornerRadius]]-0.012,0),)</f>
        <v>0</v>
      </c>
      <c r="BK377" s="6" t="str">
        <f>IF(Table3[[#This Row],[ShoulderLength]]="","",IF(Table3[[#This Row],[ShoulderLength]]&lt;Table3[[#This Row],[LOC]],"FIX",""))</f>
        <v/>
      </c>
    </row>
    <row r="378" spans="1:63" x14ac:dyDescent="0.25">
      <c r="A378" s="7">
        <f>IF(Table3[[#This Row],[SoflexRule]]="",1,IF(Table3[[#This Row],[MinOHL]]="",1,IF(Table3[[#This Row],[Type]]="CT",1,IF(Table3[[#This Row],[I]]=1,0,1))))</f>
        <v>1</v>
      </c>
      <c r="B378" s="6" t="s">
        <v>149</v>
      </c>
      <c r="D378" s="6" t="s">
        <v>149</v>
      </c>
      <c r="E378" s="6">
        <v>377</v>
      </c>
      <c r="G378" s="9" t="s">
        <v>74</v>
      </c>
      <c r="H378" s="10" t="s">
        <v>680</v>
      </c>
      <c r="I378" s="11" t="s">
        <v>785</v>
      </c>
      <c r="J378" s="12">
        <v>51040</v>
      </c>
      <c r="K378" s="11" t="str">
        <f>CONCATENATE(Table3[[#This Row],[Type]]," "&amp;TEXT(Table3[[#This Row],[Diameter]],".0000")&amp;""," "&amp;Table3[[#This Row],[NumFlutes]]&amp;"FL")</f>
        <v>DS .0980 2FL</v>
      </c>
      <c r="L378" s="17" t="s">
        <v>786</v>
      </c>
      <c r="M378" s="13">
        <v>9.8000000000000004E-2</v>
      </c>
      <c r="N378" s="13">
        <v>9.8000000000000004E-2</v>
      </c>
      <c r="O378" s="6">
        <v>9.8000000000000004E-2</v>
      </c>
      <c r="P378" s="6">
        <v>1.1000000000000001</v>
      </c>
      <c r="R378" s="14">
        <f>IF(Table3[[#This Row],[ShoulderLenEnd]]="",0,90-(DEGREES(ATAN((Q378-P378)/((N378-O378)/2)))))</f>
        <v>0</v>
      </c>
      <c r="S378" s="15">
        <v>1.125</v>
      </c>
      <c r="T378" s="6">
        <v>2</v>
      </c>
      <c r="U378" s="6">
        <v>2.1</v>
      </c>
      <c r="V378" s="6">
        <v>0.9</v>
      </c>
      <c r="Z378" s="6">
        <v>118</v>
      </c>
      <c r="AA378" s="13">
        <f t="shared" si="5"/>
        <v>2.9442170332350456E-2</v>
      </c>
      <c r="AE378" s="6" t="s">
        <v>44</v>
      </c>
      <c r="AF378" s="6" t="s">
        <v>62</v>
      </c>
      <c r="AG378" s="6" t="s">
        <v>79</v>
      </c>
      <c r="AH378" s="6" t="s">
        <v>683</v>
      </c>
      <c r="AI378" s="6">
        <v>1</v>
      </c>
      <c r="AJ378" s="6">
        <v>1</v>
      </c>
      <c r="AK378" s="6">
        <v>1</v>
      </c>
      <c r="AL378" s="6">
        <v>1</v>
      </c>
      <c r="AM378" s="6">
        <v>1</v>
      </c>
      <c r="AN378" s="6">
        <v>0</v>
      </c>
      <c r="AO378" s="6">
        <v>1</v>
      </c>
      <c r="AQ378" s="6">
        <v>0</v>
      </c>
      <c r="AR378" s="6">
        <v>0</v>
      </c>
      <c r="AS378" s="6">
        <v>0</v>
      </c>
      <c r="AT378" s="6">
        <v>0</v>
      </c>
      <c r="AU378" s="6">
        <f>IF(Table3[[#This Row],[ShankDiameter]]&gt;0.5,0,2)</f>
        <v>2</v>
      </c>
      <c r="AV378" s="6">
        <v>0</v>
      </c>
      <c r="AW378" s="6">
        <v>0</v>
      </c>
      <c r="AX378" s="6">
        <v>2</v>
      </c>
      <c r="AY378" s="6">
        <f>IF(Table3[[#This Row],[ShankDiameter]]=0.225,2,IF(Table3[[#This Row],[ShankDiameter]]=0.25,2,IF(Table3[[#This Row],[ShankDiameter]]=0.2875,2,0)))</f>
        <v>0</v>
      </c>
      <c r="AZ378" s="6">
        <v>0</v>
      </c>
      <c r="BA378" s="6">
        <v>0</v>
      </c>
      <c r="BB378" s="6">
        <v>0</v>
      </c>
      <c r="BC378" s="6">
        <v>0</v>
      </c>
      <c r="BD378" s="6">
        <v>0</v>
      </c>
      <c r="BE378" s="6">
        <v>0</v>
      </c>
      <c r="BF378" s="6">
        <v>0</v>
      </c>
      <c r="BG378" s="6">
        <v>0</v>
      </c>
      <c r="BH378" s="6">
        <v>0</v>
      </c>
      <c r="BI378" s="6">
        <f>IF(Table3[[#This Row],[Type]]="EM",IF((Table3[[#This Row],[Diameter]]/2)-Table3[[#This Row],[CornerRadius]]-0.012&gt;0,(Table3[[#This Row],[Diameter]]/2)-Table3[[#This Row],[CornerRadius]]-0.012,0),)</f>
        <v>0</v>
      </c>
      <c r="BK378" s="6" t="str">
        <f>IF(Table3[[#This Row],[ShoulderLength]]="","",IF(Table3[[#This Row],[ShoulderLength]]&lt;Table3[[#This Row],[LOC]],"FIX",""))</f>
        <v/>
      </c>
    </row>
    <row r="379" spans="1:63" x14ac:dyDescent="0.25">
      <c r="A379" s="7">
        <f>IF(Table3[[#This Row],[SoflexRule]]="",1,IF(Table3[[#This Row],[MinOHL]]="",1,IF(Table3[[#This Row],[Type]]="CT",1,IF(Table3[[#This Row],[I]]=1,0,1))))</f>
        <v>1</v>
      </c>
      <c r="B379" s="6" t="s">
        <v>149</v>
      </c>
      <c r="D379" s="6" t="s">
        <v>149</v>
      </c>
      <c r="E379" s="6">
        <v>378</v>
      </c>
      <c r="G379" s="9" t="s">
        <v>74</v>
      </c>
      <c r="H379" s="10" t="s">
        <v>680</v>
      </c>
      <c r="I379" s="11" t="s">
        <v>787</v>
      </c>
      <c r="J379" s="12">
        <v>51039</v>
      </c>
      <c r="K379" s="11" t="str">
        <f>CONCATENATE(Table3[[#This Row],[Type]]," "&amp;TEXT(Table3[[#This Row],[Diameter]],".0000")&amp;""," "&amp;Table3[[#This Row],[NumFlutes]]&amp;"FL")</f>
        <v>DS .0995 2FL</v>
      </c>
      <c r="L379" s="17" t="s">
        <v>788</v>
      </c>
      <c r="M379" s="13">
        <v>9.9500000000000005E-2</v>
      </c>
      <c r="N379" s="13">
        <v>9.9500000000000005E-2</v>
      </c>
      <c r="O379" s="6">
        <v>9.9500000000000005E-2</v>
      </c>
      <c r="P379" s="6">
        <v>1.35</v>
      </c>
      <c r="R379" s="14">
        <f>IF(Table3[[#This Row],[ShoulderLenEnd]]="",0,90-(DEGREES(ATAN((Q379-P379)/((N379-O379)/2)))))</f>
        <v>0</v>
      </c>
      <c r="S379" s="15">
        <v>1.375</v>
      </c>
      <c r="T379" s="6">
        <v>2</v>
      </c>
      <c r="U379" s="6">
        <v>2.35</v>
      </c>
      <c r="V379" s="6">
        <v>1.1000000000000001</v>
      </c>
      <c r="Z379" s="6">
        <v>118</v>
      </c>
      <c r="AA379" s="13">
        <f t="shared" si="5"/>
        <v>2.9892815796621126E-2</v>
      </c>
      <c r="AE379" s="6" t="s">
        <v>44</v>
      </c>
      <c r="AF379" s="6" t="s">
        <v>62</v>
      </c>
      <c r="AG379" s="6" t="s">
        <v>79</v>
      </c>
      <c r="AH379" s="6" t="s">
        <v>683</v>
      </c>
      <c r="AI379" s="6">
        <v>1</v>
      </c>
      <c r="AJ379" s="6">
        <v>1</v>
      </c>
      <c r="AK379" s="6">
        <v>1</v>
      </c>
      <c r="AL379" s="6">
        <v>1</v>
      </c>
      <c r="AM379" s="6">
        <v>1</v>
      </c>
      <c r="AN379" s="6">
        <v>0</v>
      </c>
      <c r="AO379" s="6">
        <v>1</v>
      </c>
      <c r="AQ379" s="6">
        <v>0</v>
      </c>
      <c r="AR379" s="6">
        <v>0</v>
      </c>
      <c r="AS379" s="6">
        <v>0</v>
      </c>
      <c r="AT379" s="6">
        <v>0</v>
      </c>
      <c r="AU379" s="6">
        <f>IF(Table3[[#This Row],[ShankDiameter]]&gt;0.5,0,2)</f>
        <v>2</v>
      </c>
      <c r="AV379" s="6">
        <v>0</v>
      </c>
      <c r="AW379" s="6">
        <v>0</v>
      </c>
      <c r="AX379" s="6">
        <v>2</v>
      </c>
      <c r="AY379" s="6">
        <f>IF(Table3[[#This Row],[ShankDiameter]]=0.225,2,IF(Table3[[#This Row],[ShankDiameter]]=0.25,2,IF(Table3[[#This Row],[ShankDiameter]]=0.2875,2,0)))</f>
        <v>0</v>
      </c>
      <c r="AZ379" s="6">
        <v>0</v>
      </c>
      <c r="BA379" s="6">
        <v>0</v>
      </c>
      <c r="BB379" s="6">
        <v>0</v>
      </c>
      <c r="BC379" s="6">
        <v>0</v>
      </c>
      <c r="BD379" s="6">
        <v>0</v>
      </c>
      <c r="BE379" s="6">
        <v>0</v>
      </c>
      <c r="BF379" s="6">
        <v>0</v>
      </c>
      <c r="BG379" s="6">
        <v>0</v>
      </c>
      <c r="BH379" s="6">
        <v>0</v>
      </c>
      <c r="BI379" s="6">
        <f>IF(Table3[[#This Row],[Type]]="EM",IF((Table3[[#This Row],[Diameter]]/2)-Table3[[#This Row],[CornerRadius]]-0.012&gt;0,(Table3[[#This Row],[Diameter]]/2)-Table3[[#This Row],[CornerRadius]]-0.012,0),)</f>
        <v>0</v>
      </c>
      <c r="BK379" s="6" t="str">
        <f>IF(Table3[[#This Row],[ShoulderLength]]="","",IF(Table3[[#This Row],[ShoulderLength]]&lt;Table3[[#This Row],[LOC]],"FIX",""))</f>
        <v/>
      </c>
    </row>
    <row r="380" spans="1:63" x14ac:dyDescent="0.25">
      <c r="A380" s="7">
        <f>IF(Table3[[#This Row],[SoflexRule]]="",1,IF(Table3[[#This Row],[MinOHL]]="",1,IF(Table3[[#This Row],[Type]]="CT",1,IF(Table3[[#This Row],[I]]=1,0,1))))</f>
        <v>1</v>
      </c>
      <c r="B380" s="6" t="s">
        <v>149</v>
      </c>
      <c r="D380" s="6" t="s">
        <v>149</v>
      </c>
      <c r="E380" s="6">
        <v>379</v>
      </c>
      <c r="F380" s="8" t="s">
        <v>60</v>
      </c>
      <c r="H380" s="10" t="s">
        <v>680</v>
      </c>
      <c r="I380" s="11" t="s">
        <v>789</v>
      </c>
      <c r="J380" s="12">
        <v>51037</v>
      </c>
      <c r="K380" s="11" t="str">
        <f>CONCATENATE(Table3[[#This Row],[Type]]," "&amp;TEXT(Table3[[#This Row],[Diameter]],".0000")&amp;""," "&amp;Table3[[#This Row],[NumFlutes]]&amp;"FL")</f>
        <v>DS .1040 2FL</v>
      </c>
      <c r="L380" s="17" t="s">
        <v>790</v>
      </c>
      <c r="M380" s="13">
        <v>0.104</v>
      </c>
      <c r="N380" s="13">
        <v>0.104</v>
      </c>
      <c r="O380" s="6">
        <v>0.104</v>
      </c>
      <c r="P380" s="6">
        <v>1.35</v>
      </c>
      <c r="R380" s="14">
        <f>IF(Table3[[#This Row],[ShoulderLenEnd]]="",0,90-(DEGREES(ATAN((Q380-P380)/((N380-O380)/2)))))</f>
        <v>0</v>
      </c>
      <c r="S380" s="15">
        <v>1.4</v>
      </c>
      <c r="T380" s="6">
        <v>2</v>
      </c>
      <c r="U380" s="6">
        <v>2.35</v>
      </c>
      <c r="V380" s="6">
        <v>1.1499999999999999</v>
      </c>
      <c r="Z380" s="6">
        <v>118</v>
      </c>
      <c r="AA380" s="13">
        <f t="shared" si="5"/>
        <v>3.1244752189433133E-2</v>
      </c>
      <c r="AE380" s="6" t="s">
        <v>44</v>
      </c>
      <c r="AF380" s="6" t="s">
        <v>62</v>
      </c>
      <c r="AG380" s="6" t="s">
        <v>79</v>
      </c>
      <c r="AH380" s="6" t="s">
        <v>683</v>
      </c>
      <c r="AI380" s="6">
        <v>1</v>
      </c>
      <c r="AJ380" s="6">
        <v>1</v>
      </c>
      <c r="AK380" s="6">
        <v>1</v>
      </c>
      <c r="AL380" s="6">
        <v>1</v>
      </c>
      <c r="AM380" s="6">
        <v>1</v>
      </c>
      <c r="AN380" s="6">
        <v>0</v>
      </c>
      <c r="AO380" s="6">
        <v>1</v>
      </c>
      <c r="AQ380" s="6">
        <v>0</v>
      </c>
      <c r="AR380" s="6">
        <v>0</v>
      </c>
      <c r="AS380" s="6">
        <v>0</v>
      </c>
      <c r="AT380" s="6">
        <v>0</v>
      </c>
      <c r="AU380" s="6">
        <f>IF(Table3[[#This Row],[ShankDiameter]]&gt;0.5,0,2)</f>
        <v>2</v>
      </c>
      <c r="AV380" s="6">
        <v>0</v>
      </c>
      <c r="AW380" s="6">
        <v>0</v>
      </c>
      <c r="AX380" s="6">
        <v>2</v>
      </c>
      <c r="AY380" s="6">
        <f>IF(Table3[[#This Row],[ShankDiameter]]=0.225,2,IF(Table3[[#This Row],[ShankDiameter]]=0.25,2,IF(Table3[[#This Row],[ShankDiameter]]=0.2875,2,0)))</f>
        <v>0</v>
      </c>
      <c r="AZ380" s="6">
        <v>0</v>
      </c>
      <c r="BA380" s="6">
        <v>0</v>
      </c>
      <c r="BB380" s="6">
        <v>0</v>
      </c>
      <c r="BC380" s="6">
        <v>0</v>
      </c>
      <c r="BD380" s="6">
        <v>0</v>
      </c>
      <c r="BE380" s="6">
        <v>0</v>
      </c>
      <c r="BF380" s="6">
        <v>0</v>
      </c>
      <c r="BG380" s="6">
        <v>0</v>
      </c>
      <c r="BH380" s="6">
        <v>0</v>
      </c>
      <c r="BI380" s="6">
        <f>IF(Table3[[#This Row],[Type]]="EM",IF((Table3[[#This Row],[Diameter]]/2)-Table3[[#This Row],[CornerRadius]]-0.012&gt;0,(Table3[[#This Row],[Diameter]]/2)-Table3[[#This Row],[CornerRadius]]-0.012,0),)</f>
        <v>0</v>
      </c>
      <c r="BK380" s="6" t="str">
        <f>IF(Table3[[#This Row],[ShoulderLength]]="","",IF(Table3[[#This Row],[ShoulderLength]]&lt;Table3[[#This Row],[LOC]],"FIX",""))</f>
        <v/>
      </c>
    </row>
    <row r="381" spans="1:63" x14ac:dyDescent="0.25">
      <c r="A381" s="7">
        <f>IF(Table3[[#This Row],[SoflexRule]]="",1,IF(Table3[[#This Row],[MinOHL]]="",1,IF(Table3[[#This Row],[Type]]="CT",1,IF(Table3[[#This Row],[I]]=1,0,1))))</f>
        <v>1</v>
      </c>
      <c r="B381" s="6" t="s">
        <v>149</v>
      </c>
      <c r="D381" s="6" t="s">
        <v>149</v>
      </c>
      <c r="E381" s="6">
        <v>380</v>
      </c>
      <c r="G381" s="9" t="s">
        <v>74</v>
      </c>
      <c r="H381" s="10" t="s">
        <v>680</v>
      </c>
      <c r="I381" s="11" t="s">
        <v>791</v>
      </c>
      <c r="J381" s="12">
        <v>51036</v>
      </c>
      <c r="K381" s="11" t="str">
        <f>CONCATENATE(Table3[[#This Row],[Type]]," "&amp;TEXT(Table3[[#This Row],[Diameter]],".0000")&amp;""," "&amp;Table3[[#This Row],[NumFlutes]]&amp;"FL")</f>
        <v>DS .1065 2FL</v>
      </c>
      <c r="L381" s="17" t="s">
        <v>792</v>
      </c>
      <c r="M381" s="13">
        <v>0.1065</v>
      </c>
      <c r="N381" s="13">
        <v>0.1065</v>
      </c>
      <c r="O381" s="6">
        <v>0.1065</v>
      </c>
      <c r="P381" s="6">
        <v>1.375</v>
      </c>
      <c r="R381" s="14">
        <f>IF(Table3[[#This Row],[ShoulderLenEnd]]="",0,90-(DEGREES(ATAN((Q381-P381)/((N381-O381)/2)))))</f>
        <v>0</v>
      </c>
      <c r="S381" s="15">
        <v>1.4</v>
      </c>
      <c r="T381" s="6">
        <v>2</v>
      </c>
      <c r="U381" s="6">
        <v>2.35</v>
      </c>
      <c r="V381" s="6">
        <v>1.2</v>
      </c>
      <c r="Z381" s="6">
        <v>118</v>
      </c>
      <c r="AA381" s="13">
        <f t="shared" si="5"/>
        <v>3.1995827963217587E-2</v>
      </c>
      <c r="AE381" s="6" t="s">
        <v>44</v>
      </c>
      <c r="AF381" s="6" t="s">
        <v>62</v>
      </c>
      <c r="AG381" s="6" t="s">
        <v>79</v>
      </c>
      <c r="AH381" s="6" t="s">
        <v>683</v>
      </c>
      <c r="AI381" s="6">
        <v>1</v>
      </c>
      <c r="AJ381" s="6">
        <v>1</v>
      </c>
      <c r="AK381" s="6">
        <v>1</v>
      </c>
      <c r="AL381" s="6">
        <v>1</v>
      </c>
      <c r="AM381" s="6">
        <v>1</v>
      </c>
      <c r="AN381" s="6">
        <v>0</v>
      </c>
      <c r="AO381" s="6">
        <v>1</v>
      </c>
      <c r="AQ381" s="6">
        <v>0</v>
      </c>
      <c r="AR381" s="6">
        <v>0</v>
      </c>
      <c r="AS381" s="6">
        <v>0</v>
      </c>
      <c r="AT381" s="6">
        <v>0</v>
      </c>
      <c r="AU381" s="6">
        <f>IF(Table3[[#This Row],[ShankDiameter]]&gt;0.5,0,2)</f>
        <v>2</v>
      </c>
      <c r="AV381" s="6">
        <v>0</v>
      </c>
      <c r="AW381" s="6">
        <v>0</v>
      </c>
      <c r="AX381" s="6">
        <v>2</v>
      </c>
      <c r="AY381" s="6">
        <f>IF(Table3[[#This Row],[ShankDiameter]]=0.225,2,IF(Table3[[#This Row],[ShankDiameter]]=0.25,2,IF(Table3[[#This Row],[ShankDiameter]]=0.2875,2,0)))</f>
        <v>0</v>
      </c>
      <c r="AZ381" s="6">
        <v>0</v>
      </c>
      <c r="BA381" s="6">
        <v>0</v>
      </c>
      <c r="BB381" s="6">
        <v>0</v>
      </c>
      <c r="BC381" s="6">
        <v>0</v>
      </c>
      <c r="BD381" s="6">
        <v>0</v>
      </c>
      <c r="BE381" s="6">
        <v>0</v>
      </c>
      <c r="BF381" s="6">
        <v>0</v>
      </c>
      <c r="BG381" s="6">
        <v>0</v>
      </c>
      <c r="BH381" s="6">
        <v>0</v>
      </c>
      <c r="BI381" s="6">
        <f>IF(Table3[[#This Row],[Type]]="EM",IF((Table3[[#This Row],[Diameter]]/2)-Table3[[#This Row],[CornerRadius]]-0.012&gt;0,(Table3[[#This Row],[Diameter]]/2)-Table3[[#This Row],[CornerRadius]]-0.012,0),)</f>
        <v>0</v>
      </c>
      <c r="BK381" s="6" t="str">
        <f>IF(Table3[[#This Row],[ShoulderLength]]="","",IF(Table3[[#This Row],[ShoulderLength]]&lt;Table3[[#This Row],[LOC]],"FIX",""))</f>
        <v/>
      </c>
    </row>
    <row r="382" spans="1:63" x14ac:dyDescent="0.25">
      <c r="A382" s="7">
        <f>IF(Table3[[#This Row],[SoflexRule]]="",1,IF(Table3[[#This Row],[MinOHL]]="",1,IF(Table3[[#This Row],[Type]]="CT",1,IF(Table3[[#This Row],[I]]=1,0,1))))</f>
        <v>1</v>
      </c>
      <c r="B382" s="6" t="s">
        <v>149</v>
      </c>
      <c r="D382" s="6" t="s">
        <v>149</v>
      </c>
      <c r="E382" s="6">
        <v>381</v>
      </c>
      <c r="G382" s="9" t="s">
        <v>74</v>
      </c>
      <c r="H382" s="10" t="s">
        <v>680</v>
      </c>
      <c r="I382" s="11" t="s">
        <v>793</v>
      </c>
      <c r="J382" s="12">
        <v>51107</v>
      </c>
      <c r="K382" s="11" t="str">
        <f>CONCATENATE(Table3[[#This Row],[Type]]," "&amp;TEXT(Table3[[#This Row],[Diameter]],".0000")&amp;""," "&amp;Table3[[#This Row],[NumFlutes]]&amp;"FL")</f>
        <v>DS .1094 2FL</v>
      </c>
      <c r="L382" s="17" t="s">
        <v>2448</v>
      </c>
      <c r="M382" s="13">
        <v>0.1094</v>
      </c>
      <c r="N382" s="13">
        <v>0.1094</v>
      </c>
      <c r="O382" s="6">
        <v>0.1094</v>
      </c>
      <c r="P382" s="6">
        <v>1.375</v>
      </c>
      <c r="R382" s="14">
        <f>IF(Table3[[#This Row],[ShoulderLenEnd]]="",0,90-(DEGREES(ATAN((Q382-P382)/((N382-O382)/2)))))</f>
        <v>0</v>
      </c>
      <c r="S382" s="15">
        <v>1.4</v>
      </c>
      <c r="T382" s="6">
        <v>2</v>
      </c>
      <c r="U382" s="6">
        <v>2.35</v>
      </c>
      <c r="V382" s="6">
        <v>1.2</v>
      </c>
      <c r="Z382" s="6">
        <v>118</v>
      </c>
      <c r="AA382" s="13">
        <f t="shared" si="5"/>
        <v>3.2867075860807546E-2</v>
      </c>
      <c r="AE382" s="6" t="s">
        <v>44</v>
      </c>
      <c r="AF382" s="6" t="s">
        <v>62</v>
      </c>
      <c r="AG382" s="6" t="s">
        <v>79</v>
      </c>
      <c r="AH382" s="6" t="s">
        <v>683</v>
      </c>
      <c r="AI382" s="6">
        <v>1</v>
      </c>
      <c r="AJ382" s="6">
        <v>1</v>
      </c>
      <c r="AK382" s="6">
        <v>1</v>
      </c>
      <c r="AL382" s="6">
        <v>1</v>
      </c>
      <c r="AM382" s="6">
        <v>1</v>
      </c>
      <c r="AN382" s="6">
        <v>0</v>
      </c>
      <c r="AO382" s="6">
        <v>1</v>
      </c>
      <c r="AQ382" s="6">
        <v>0</v>
      </c>
      <c r="AR382" s="6">
        <v>0</v>
      </c>
      <c r="AS382" s="6">
        <v>0</v>
      </c>
      <c r="AT382" s="6">
        <v>0</v>
      </c>
      <c r="AU382" s="6">
        <f>IF(Table3[[#This Row],[ShankDiameter]]&gt;0.5,0,2)</f>
        <v>2</v>
      </c>
      <c r="AV382" s="6">
        <v>0</v>
      </c>
      <c r="AW382" s="6">
        <v>0</v>
      </c>
      <c r="AX382" s="6">
        <v>2</v>
      </c>
      <c r="AY382" s="6">
        <f>IF(Table3[[#This Row],[ShankDiameter]]=0.225,2,IF(Table3[[#This Row],[ShankDiameter]]=0.25,2,IF(Table3[[#This Row],[ShankDiameter]]=0.2875,2,0)))</f>
        <v>0</v>
      </c>
      <c r="AZ382" s="6">
        <v>0</v>
      </c>
      <c r="BA382" s="6">
        <v>0</v>
      </c>
      <c r="BB382" s="6">
        <v>0</v>
      </c>
      <c r="BC382" s="6">
        <v>0</v>
      </c>
      <c r="BD382" s="6">
        <v>0</v>
      </c>
      <c r="BE382" s="6">
        <v>0</v>
      </c>
      <c r="BF382" s="6">
        <v>0</v>
      </c>
      <c r="BG382" s="6">
        <v>0</v>
      </c>
      <c r="BH382" s="6">
        <v>0</v>
      </c>
      <c r="BI382" s="6">
        <f>IF(Table3[[#This Row],[Type]]="EM",IF((Table3[[#This Row],[Diameter]]/2)-Table3[[#This Row],[CornerRadius]]-0.012&gt;0,(Table3[[#This Row],[Diameter]]/2)-Table3[[#This Row],[CornerRadius]]-0.012,0),)</f>
        <v>0</v>
      </c>
      <c r="BK382" s="6" t="str">
        <f>IF(Table3[[#This Row],[ShoulderLength]]="","",IF(Table3[[#This Row],[ShoulderLength]]&lt;Table3[[#This Row],[LOC]],"FIX",""))</f>
        <v/>
      </c>
    </row>
    <row r="383" spans="1:63" x14ac:dyDescent="0.25">
      <c r="A383" s="7">
        <f>IF(Table3[[#This Row],[SoflexRule]]="",1,IF(Table3[[#This Row],[MinOHL]]="",1,IF(Table3[[#This Row],[Type]]="CT",1,IF(Table3[[#This Row],[I]]=1,0,1))))</f>
        <v>1</v>
      </c>
      <c r="B383" s="6" t="s">
        <v>149</v>
      </c>
      <c r="D383" s="6" t="s">
        <v>149</v>
      </c>
      <c r="E383" s="6">
        <v>382</v>
      </c>
      <c r="G383" s="9" t="s">
        <v>74</v>
      </c>
      <c r="H383" s="10" t="s">
        <v>680</v>
      </c>
      <c r="I383" s="11" t="s">
        <v>795</v>
      </c>
      <c r="J383" s="12">
        <v>51033</v>
      </c>
      <c r="K383" s="11" t="str">
        <f>CONCATENATE(Table3[[#This Row],[Type]]," "&amp;TEXT(Table3[[#This Row],[Diameter]],".0000")&amp;""," "&amp;Table3[[#This Row],[NumFlutes]]&amp;"FL")</f>
        <v>DS .1110 2FL</v>
      </c>
      <c r="L383" s="17" t="s">
        <v>796</v>
      </c>
      <c r="M383" s="13">
        <v>0.111</v>
      </c>
      <c r="N383" s="13">
        <v>0.111</v>
      </c>
      <c r="O383" s="6">
        <v>0.111</v>
      </c>
      <c r="P383" s="6">
        <v>1.4</v>
      </c>
      <c r="R383" s="14">
        <f>IF(Table3[[#This Row],[ShoulderLenEnd]]="",0,90-(DEGREES(ATAN((Q383-P383)/((N383-O383)/2)))))</f>
        <v>0</v>
      </c>
      <c r="S383" s="15">
        <v>1.425</v>
      </c>
      <c r="T383" s="6">
        <v>2</v>
      </c>
      <c r="U383" s="6">
        <v>2.35</v>
      </c>
      <c r="V383" s="6">
        <v>1.2</v>
      </c>
      <c r="Z383" s="6">
        <v>118</v>
      </c>
      <c r="AA383" s="13">
        <f t="shared" si="5"/>
        <v>3.3347764356029597E-2</v>
      </c>
      <c r="AE383" s="6" t="s">
        <v>44</v>
      </c>
      <c r="AF383" s="6" t="s">
        <v>62</v>
      </c>
      <c r="AG383" s="6" t="s">
        <v>79</v>
      </c>
      <c r="AH383" s="6" t="s">
        <v>683</v>
      </c>
      <c r="AI383" s="6">
        <v>1</v>
      </c>
      <c r="AJ383" s="6">
        <v>1</v>
      </c>
      <c r="AK383" s="6">
        <v>1</v>
      </c>
      <c r="AL383" s="6">
        <v>1</v>
      </c>
      <c r="AM383" s="6">
        <v>1</v>
      </c>
      <c r="AN383" s="6">
        <v>0</v>
      </c>
      <c r="AO383" s="6">
        <v>1</v>
      </c>
      <c r="AQ383" s="6">
        <v>0</v>
      </c>
      <c r="AR383" s="6">
        <v>0</v>
      </c>
      <c r="AS383" s="6">
        <v>0</v>
      </c>
      <c r="AT383" s="6">
        <v>0</v>
      </c>
      <c r="AU383" s="6">
        <f>IF(Table3[[#This Row],[ShankDiameter]]&gt;0.5,0,2)</f>
        <v>2</v>
      </c>
      <c r="AV383" s="6">
        <v>0</v>
      </c>
      <c r="AW383" s="6">
        <v>0</v>
      </c>
      <c r="AX383" s="6">
        <v>2</v>
      </c>
      <c r="AY383" s="6">
        <f>IF(Table3[[#This Row],[ShankDiameter]]=0.225,2,IF(Table3[[#This Row],[ShankDiameter]]=0.25,2,IF(Table3[[#This Row],[ShankDiameter]]=0.2875,2,0)))</f>
        <v>0</v>
      </c>
      <c r="AZ383" s="6">
        <v>0</v>
      </c>
      <c r="BA383" s="6">
        <v>0</v>
      </c>
      <c r="BB383" s="6">
        <v>0</v>
      </c>
      <c r="BC383" s="6">
        <v>0</v>
      </c>
      <c r="BD383" s="6">
        <v>0</v>
      </c>
      <c r="BE383" s="6">
        <v>0</v>
      </c>
      <c r="BF383" s="6">
        <v>0</v>
      </c>
      <c r="BG383" s="6">
        <v>0</v>
      </c>
      <c r="BH383" s="6">
        <v>0</v>
      </c>
      <c r="BI383" s="6">
        <f>IF(Table3[[#This Row],[Type]]="EM",IF((Table3[[#This Row],[Diameter]]/2)-Table3[[#This Row],[CornerRadius]]-0.012&gt;0,(Table3[[#This Row],[Diameter]]/2)-Table3[[#This Row],[CornerRadius]]-0.012,0),)</f>
        <v>0</v>
      </c>
      <c r="BK383" s="6" t="str">
        <f>IF(Table3[[#This Row],[ShoulderLength]]="","",IF(Table3[[#This Row],[ShoulderLength]]&lt;Table3[[#This Row],[LOC]],"FIX",""))</f>
        <v/>
      </c>
    </row>
    <row r="384" spans="1:63" x14ac:dyDescent="0.25">
      <c r="A384" s="7">
        <f>IF(Table3[[#This Row],[SoflexRule]]="",1,IF(Table3[[#This Row],[MinOHL]]="",1,IF(Table3[[#This Row],[Type]]="CT",1,IF(Table3[[#This Row],[I]]=1,0,1))))</f>
        <v>1</v>
      </c>
      <c r="B384" s="6" t="s">
        <v>149</v>
      </c>
      <c r="D384" s="6" t="s">
        <v>149</v>
      </c>
      <c r="E384" s="6">
        <v>383</v>
      </c>
      <c r="G384" s="9" t="s">
        <v>74</v>
      </c>
      <c r="H384" s="10" t="s">
        <v>680</v>
      </c>
      <c r="I384" s="11" t="s">
        <v>797</v>
      </c>
      <c r="J384" s="12">
        <v>51032</v>
      </c>
      <c r="K384" s="11" t="str">
        <f>CONCATENATE(Table3[[#This Row],[Type]]," "&amp;TEXT(Table3[[#This Row],[Diameter]],".0000")&amp;""," "&amp;Table3[[#This Row],[NumFlutes]]&amp;"FL")</f>
        <v>DS .1160 2FL</v>
      </c>
      <c r="L384" s="17" t="s">
        <v>798</v>
      </c>
      <c r="M384" s="13">
        <v>0.11600000000000001</v>
      </c>
      <c r="N384" s="13">
        <v>0.11600000000000001</v>
      </c>
      <c r="O384" s="6">
        <v>0.11600000000000001</v>
      </c>
      <c r="P384" s="6">
        <v>1.325</v>
      </c>
      <c r="R384" s="14">
        <f>IF(Table3[[#This Row],[ShoulderLenEnd]]="",0,90-(DEGREES(ATAN((Q384-P384)/((N384-O384)/2)))))</f>
        <v>0</v>
      </c>
      <c r="S384" s="15">
        <v>1.35</v>
      </c>
      <c r="T384" s="6">
        <v>2</v>
      </c>
      <c r="U384" s="6">
        <v>2.35</v>
      </c>
      <c r="V384" s="6">
        <v>1.1000000000000001</v>
      </c>
      <c r="Z384" s="6">
        <v>118</v>
      </c>
      <c r="AA384" s="13">
        <f t="shared" si="5"/>
        <v>3.4849915903598497E-2</v>
      </c>
      <c r="AE384" s="6" t="s">
        <v>44</v>
      </c>
      <c r="AF384" s="6" t="s">
        <v>62</v>
      </c>
      <c r="AG384" s="6" t="s">
        <v>79</v>
      </c>
      <c r="AH384" s="6" t="s">
        <v>683</v>
      </c>
      <c r="AI384" s="6">
        <v>1</v>
      </c>
      <c r="AJ384" s="6">
        <v>1</v>
      </c>
      <c r="AK384" s="6">
        <v>1</v>
      </c>
      <c r="AL384" s="6">
        <v>1</v>
      </c>
      <c r="AM384" s="6">
        <v>1</v>
      </c>
      <c r="AN384" s="6">
        <v>0</v>
      </c>
      <c r="AO384" s="6">
        <v>1</v>
      </c>
      <c r="AQ384" s="6">
        <v>0</v>
      </c>
      <c r="AR384" s="6">
        <v>0</v>
      </c>
      <c r="AS384" s="6">
        <v>0</v>
      </c>
      <c r="AT384" s="6">
        <v>0</v>
      </c>
      <c r="AU384" s="6">
        <f>IF(Table3[[#This Row],[ShankDiameter]]&gt;0.5,0,2)</f>
        <v>2</v>
      </c>
      <c r="AV384" s="6">
        <v>0</v>
      </c>
      <c r="AW384" s="6">
        <v>0</v>
      </c>
      <c r="AX384" s="6">
        <v>2</v>
      </c>
      <c r="AY384" s="6">
        <f>IF(Table3[[#This Row],[ShankDiameter]]=0.225,2,IF(Table3[[#This Row],[ShankDiameter]]=0.25,2,IF(Table3[[#This Row],[ShankDiameter]]=0.2875,2,0)))</f>
        <v>0</v>
      </c>
      <c r="AZ384" s="6">
        <v>0</v>
      </c>
      <c r="BA384" s="6">
        <v>0</v>
      </c>
      <c r="BB384" s="6">
        <v>0</v>
      </c>
      <c r="BC384" s="6">
        <v>0</v>
      </c>
      <c r="BD384" s="6">
        <v>0</v>
      </c>
      <c r="BE384" s="6">
        <v>0</v>
      </c>
      <c r="BF384" s="6">
        <v>0</v>
      </c>
      <c r="BG384" s="6">
        <v>0</v>
      </c>
      <c r="BH384" s="6">
        <v>0</v>
      </c>
      <c r="BI384" s="6">
        <f>IF(Table3[[#This Row],[Type]]="EM",IF((Table3[[#This Row],[Diameter]]/2)-Table3[[#This Row],[CornerRadius]]-0.012&gt;0,(Table3[[#This Row],[Diameter]]/2)-Table3[[#This Row],[CornerRadius]]-0.012,0),)</f>
        <v>0</v>
      </c>
      <c r="BK384" s="6" t="str">
        <f>IF(Table3[[#This Row],[ShoulderLength]]="","",IF(Table3[[#This Row],[ShoulderLength]]&lt;Table3[[#This Row],[LOC]],"FIX",""))</f>
        <v/>
      </c>
    </row>
    <row r="385" spans="1:63" x14ac:dyDescent="0.25">
      <c r="A385" s="7">
        <f>IF(Table3[[#This Row],[SoflexRule]]="",1,IF(Table3[[#This Row],[MinOHL]]="",1,IF(Table3[[#This Row],[Type]]="CT",1,IF(Table3[[#This Row],[I]]=1,0,1))))</f>
        <v>1</v>
      </c>
      <c r="B385" s="6" t="s">
        <v>149</v>
      </c>
      <c r="D385" s="6" t="s">
        <v>149</v>
      </c>
      <c r="E385" s="6">
        <v>384</v>
      </c>
      <c r="F385" s="8" t="s">
        <v>60</v>
      </c>
      <c r="H385" s="10" t="s">
        <v>680</v>
      </c>
      <c r="I385" s="11" t="s">
        <v>799</v>
      </c>
      <c r="J385" s="12" t="s">
        <v>800</v>
      </c>
      <c r="K385" s="11" t="str">
        <f>CONCATENATE(Table3[[#This Row],[Type]]," "&amp;TEXT(Table3[[#This Row],[Diameter]],".0000")&amp;""," "&amp;Table3[[#This Row],[NumFlutes]]&amp;"FL")</f>
        <v>DS .1181 2FL</v>
      </c>
      <c r="L385" s="17" t="s">
        <v>801</v>
      </c>
      <c r="M385" s="13">
        <v>0.1181</v>
      </c>
      <c r="N385" s="13">
        <v>0.1181</v>
      </c>
      <c r="O385" s="6">
        <v>0.1181</v>
      </c>
      <c r="P385" s="6">
        <v>0.65500000000000003</v>
      </c>
      <c r="R385" s="14">
        <f>IF(Table3[[#This Row],[ShoulderLenEnd]]="",0,90-(DEGREES(ATAN((Q385-P385)/((N385-O385)/2)))))</f>
        <v>0</v>
      </c>
      <c r="S385" s="15">
        <v>0.7</v>
      </c>
      <c r="T385" s="6">
        <v>2</v>
      </c>
      <c r="U385" s="6">
        <v>1.8</v>
      </c>
      <c r="V385" s="6">
        <v>0.55000000000000004</v>
      </c>
      <c r="Z385" s="6">
        <v>118</v>
      </c>
      <c r="AA385" s="13">
        <f t="shared" si="5"/>
        <v>3.5480819553577431E-2</v>
      </c>
      <c r="AE385" s="6" t="s">
        <v>44</v>
      </c>
      <c r="AF385" s="6" t="s">
        <v>62</v>
      </c>
      <c r="AH385" s="6" t="s">
        <v>683</v>
      </c>
      <c r="AI385" s="6">
        <v>1</v>
      </c>
      <c r="AJ385" s="6">
        <v>1</v>
      </c>
      <c r="AK385" s="6">
        <v>1</v>
      </c>
      <c r="AL385" s="6">
        <v>1</v>
      </c>
      <c r="AM385" s="6">
        <v>1</v>
      </c>
      <c r="AN385" s="6">
        <v>0</v>
      </c>
      <c r="AO385" s="6">
        <v>1</v>
      </c>
      <c r="AQ385" s="6">
        <v>0</v>
      </c>
      <c r="AR385" s="6">
        <v>0</v>
      </c>
      <c r="AS385" s="6">
        <v>0</v>
      </c>
      <c r="AT385" s="6">
        <v>0</v>
      </c>
      <c r="AU385" s="6">
        <f>IF(Table3[[#This Row],[ShankDiameter]]&gt;0.5,0,2)</f>
        <v>2</v>
      </c>
      <c r="AV385" s="6">
        <v>0</v>
      </c>
      <c r="AW385" s="6">
        <v>0</v>
      </c>
      <c r="AX385" s="6">
        <v>2</v>
      </c>
      <c r="AY385" s="6">
        <f>IF(Table3[[#This Row],[ShankDiameter]]=0.225,2,IF(Table3[[#This Row],[ShankDiameter]]=0.25,2,IF(Table3[[#This Row],[ShankDiameter]]=0.2875,2,0)))</f>
        <v>0</v>
      </c>
      <c r="AZ385" s="6">
        <v>0</v>
      </c>
      <c r="BA385" s="6">
        <v>0</v>
      </c>
      <c r="BB385" s="6">
        <v>0</v>
      </c>
      <c r="BC385" s="6">
        <v>0</v>
      </c>
      <c r="BD385" s="6">
        <v>0</v>
      </c>
      <c r="BE385" s="6">
        <v>0</v>
      </c>
      <c r="BF385" s="6">
        <v>0</v>
      </c>
      <c r="BG385" s="6">
        <v>0</v>
      </c>
      <c r="BH385" s="6">
        <v>0</v>
      </c>
      <c r="BI385" s="6">
        <f>IF(Table3[[#This Row],[Type]]="EM",IF((Table3[[#This Row],[Diameter]]/2)-Table3[[#This Row],[CornerRadius]]-0.012&gt;0,(Table3[[#This Row],[Diameter]]/2)-Table3[[#This Row],[CornerRadius]]-0.012,0),)</f>
        <v>0</v>
      </c>
      <c r="BK385" s="6" t="str">
        <f>IF(Table3[[#This Row],[ShoulderLength]]="","",IF(Table3[[#This Row],[ShoulderLength]]&lt;Table3[[#This Row],[LOC]],"FIX",""))</f>
        <v/>
      </c>
    </row>
    <row r="386" spans="1:63" x14ac:dyDescent="0.25">
      <c r="A386" s="7">
        <f>IF(Table3[[#This Row],[SoflexRule]]="",1,IF(Table3[[#This Row],[MinOHL]]="",1,IF(Table3[[#This Row],[Type]]="CT",1,IF(Table3[[#This Row],[I]]=1,0,1))))</f>
        <v>1</v>
      </c>
      <c r="B386" s="6" t="s">
        <v>149</v>
      </c>
      <c r="D386" s="6" t="s">
        <v>149</v>
      </c>
      <c r="E386" s="6">
        <v>385</v>
      </c>
      <c r="F386" s="8" t="s">
        <v>60</v>
      </c>
      <c r="H386" s="10" t="s">
        <v>802</v>
      </c>
      <c r="I386" s="11" t="s">
        <v>803</v>
      </c>
      <c r="J386" s="12" t="s">
        <v>804</v>
      </c>
      <c r="K386" s="11" t="str">
        <f>CONCATENATE(Table3[[#This Row],[Type]]," "&amp;TEXT(Table3[[#This Row],[Diameter]],".0000")&amp;""," "&amp;Table3[[#This Row],[NumFlutes]]&amp;"FL")</f>
        <v>DJ .1181 2FL</v>
      </c>
      <c r="L386" s="17" t="s">
        <v>801</v>
      </c>
      <c r="M386" s="13">
        <v>0.1181</v>
      </c>
      <c r="N386" s="13">
        <v>0.1181</v>
      </c>
      <c r="O386" s="6">
        <v>0.1181</v>
      </c>
      <c r="P386" s="6">
        <v>1.35</v>
      </c>
      <c r="R386" s="14">
        <f>IF(Table3[[#This Row],[ShoulderLenEnd]]="",0,90-(DEGREES(ATAN((Q386-P386)/((N386-O386)/2)))))</f>
        <v>0</v>
      </c>
      <c r="S386" s="15">
        <v>1.4</v>
      </c>
      <c r="T386" s="6">
        <v>2</v>
      </c>
      <c r="U386" s="6">
        <v>2.35</v>
      </c>
      <c r="V386" s="6">
        <v>1.25</v>
      </c>
      <c r="Z386" s="6">
        <v>118</v>
      </c>
      <c r="AA386" s="13">
        <f t="shared" ref="AA386:AA449" si="6">IF(Z386 &lt; 1, "", (M386/2)/TAN(RADIANS(Z386/2)))</f>
        <v>3.5480819553577431E-2</v>
      </c>
      <c r="AE386" s="6" t="s">
        <v>44</v>
      </c>
      <c r="AF386" s="6" t="s">
        <v>62</v>
      </c>
      <c r="AH386" s="6" t="s">
        <v>636</v>
      </c>
      <c r="AI386" s="6">
        <v>1</v>
      </c>
      <c r="AJ386" s="6">
        <v>1</v>
      </c>
      <c r="AK386" s="6">
        <v>1</v>
      </c>
      <c r="AL386" s="6">
        <v>1</v>
      </c>
      <c r="AM386" s="6">
        <v>1</v>
      </c>
      <c r="AN386" s="6">
        <v>0</v>
      </c>
      <c r="AO386" s="6">
        <v>1</v>
      </c>
      <c r="AQ386" s="6">
        <v>0</v>
      </c>
      <c r="AR386" s="6">
        <v>0</v>
      </c>
      <c r="AS386" s="6">
        <v>0</v>
      </c>
      <c r="AT386" s="6">
        <v>0</v>
      </c>
      <c r="AU386" s="6">
        <f>IF(Table3[[#This Row],[ShankDiameter]]&gt;0.5,0,2)</f>
        <v>2</v>
      </c>
      <c r="AV386" s="6">
        <v>0</v>
      </c>
      <c r="AW386" s="6">
        <v>0</v>
      </c>
      <c r="AX386" s="6">
        <v>2</v>
      </c>
      <c r="AY386" s="6">
        <f>IF(Table3[[#This Row],[ShankDiameter]]=0.225,2,IF(Table3[[#This Row],[ShankDiameter]]=0.25,2,IF(Table3[[#This Row],[ShankDiameter]]=0.2875,2,0)))</f>
        <v>0</v>
      </c>
      <c r="AZ386" s="6">
        <v>0</v>
      </c>
      <c r="BA386" s="6">
        <v>0</v>
      </c>
      <c r="BB386" s="6">
        <v>0</v>
      </c>
      <c r="BC386" s="6">
        <v>0</v>
      </c>
      <c r="BD386" s="6">
        <v>0</v>
      </c>
      <c r="BE386" s="6">
        <v>0</v>
      </c>
      <c r="BF386" s="6">
        <v>0</v>
      </c>
      <c r="BG386" s="6">
        <v>0</v>
      </c>
      <c r="BH386" s="6">
        <v>0</v>
      </c>
      <c r="BI386" s="6">
        <f>IF(Table3[[#This Row],[Type]]="EM",IF((Table3[[#This Row],[Diameter]]/2)-Table3[[#This Row],[CornerRadius]]-0.012&gt;0,(Table3[[#This Row],[Diameter]]/2)-Table3[[#This Row],[CornerRadius]]-0.012,0),)</f>
        <v>0</v>
      </c>
      <c r="BK386" s="6" t="str">
        <f>IF(Table3[[#This Row],[ShoulderLength]]="","",IF(Table3[[#This Row],[ShoulderLength]]&lt;Table3[[#This Row],[LOC]],"FIX",""))</f>
        <v/>
      </c>
    </row>
    <row r="387" spans="1:63" x14ac:dyDescent="0.25">
      <c r="A387" s="7">
        <f>IF(Table3[[#This Row],[SoflexRule]]="",1,IF(Table3[[#This Row],[MinOHL]]="",1,IF(Table3[[#This Row],[Type]]="CT",1,IF(Table3[[#This Row],[I]]=1,0,1))))</f>
        <v>1</v>
      </c>
      <c r="B387" s="6" t="s">
        <v>149</v>
      </c>
      <c r="D387" s="6" t="s">
        <v>149</v>
      </c>
      <c r="E387" s="6">
        <v>386</v>
      </c>
      <c r="G387" s="9" t="s">
        <v>74</v>
      </c>
      <c r="H387" s="10" t="s">
        <v>680</v>
      </c>
      <c r="I387" s="11" t="s">
        <v>805</v>
      </c>
      <c r="J387" s="12">
        <v>51031</v>
      </c>
      <c r="K387" s="11" t="str">
        <f>CONCATENATE(Table3[[#This Row],[Type]]," "&amp;TEXT(Table3[[#This Row],[Diameter]],".0000")&amp;""," "&amp;Table3[[#This Row],[NumFlutes]]&amp;"FL")</f>
        <v>DS .1200 2FL</v>
      </c>
      <c r="L387" s="17" t="s">
        <v>806</v>
      </c>
      <c r="M387" s="13">
        <v>0.12</v>
      </c>
      <c r="N387" s="13">
        <v>0.12</v>
      </c>
      <c r="O387" s="6">
        <v>0.12</v>
      </c>
      <c r="P387" s="6">
        <v>1.3</v>
      </c>
      <c r="R387" s="14">
        <f>IF(Table3[[#This Row],[ShoulderLenEnd]]="",0,90-(DEGREES(ATAN((Q387-P387)/((N387-O387)/2)))))</f>
        <v>0</v>
      </c>
      <c r="S387" s="15">
        <v>1.325</v>
      </c>
      <c r="T387" s="6">
        <v>2</v>
      </c>
      <c r="U387" s="6">
        <v>2.25</v>
      </c>
      <c r="V387" s="6">
        <v>1.25</v>
      </c>
      <c r="Z387" s="6">
        <v>118</v>
      </c>
      <c r="AA387" s="13">
        <f t="shared" si="6"/>
        <v>3.6051637141653617E-2</v>
      </c>
      <c r="AE387" s="6" t="s">
        <v>44</v>
      </c>
      <c r="AF387" s="6" t="s">
        <v>62</v>
      </c>
      <c r="AG387" s="6" t="s">
        <v>79</v>
      </c>
      <c r="AH387" s="6" t="s">
        <v>683</v>
      </c>
      <c r="AI387" s="6">
        <v>1</v>
      </c>
      <c r="AJ387" s="6">
        <v>1</v>
      </c>
      <c r="AK387" s="6">
        <v>1</v>
      </c>
      <c r="AL387" s="6">
        <v>1</v>
      </c>
      <c r="AM387" s="6">
        <v>1</v>
      </c>
      <c r="AN387" s="6">
        <v>0</v>
      </c>
      <c r="AO387" s="6">
        <v>1</v>
      </c>
      <c r="AQ387" s="6">
        <v>0</v>
      </c>
      <c r="AR387" s="6">
        <v>0</v>
      </c>
      <c r="AS387" s="6">
        <v>0</v>
      </c>
      <c r="AT387" s="6">
        <v>0</v>
      </c>
      <c r="AU387" s="6">
        <f>IF(Table3[[#This Row],[ShankDiameter]]&gt;0.5,0,2)</f>
        <v>2</v>
      </c>
      <c r="AV387" s="6">
        <v>0</v>
      </c>
      <c r="AW387" s="6">
        <v>0</v>
      </c>
      <c r="AX387" s="6">
        <v>2</v>
      </c>
      <c r="AY387" s="6">
        <f>IF(Table3[[#This Row],[ShankDiameter]]=0.225,2,IF(Table3[[#This Row],[ShankDiameter]]=0.25,2,IF(Table3[[#This Row],[ShankDiameter]]=0.2875,2,0)))</f>
        <v>0</v>
      </c>
      <c r="AZ387" s="6">
        <v>0</v>
      </c>
      <c r="BA387" s="6">
        <v>0</v>
      </c>
      <c r="BB387" s="6">
        <v>0</v>
      </c>
      <c r="BC387" s="6">
        <v>0</v>
      </c>
      <c r="BD387" s="6">
        <v>0</v>
      </c>
      <c r="BE387" s="6">
        <v>0</v>
      </c>
      <c r="BF387" s="6">
        <v>0</v>
      </c>
      <c r="BG387" s="6">
        <v>0</v>
      </c>
      <c r="BH387" s="6">
        <v>0</v>
      </c>
      <c r="BI387" s="6">
        <f>IF(Table3[[#This Row],[Type]]="EM",IF((Table3[[#This Row],[Diameter]]/2)-Table3[[#This Row],[CornerRadius]]-0.012&gt;0,(Table3[[#This Row],[Diameter]]/2)-Table3[[#This Row],[CornerRadius]]-0.012,0),)</f>
        <v>0</v>
      </c>
      <c r="BK387" s="6" t="str">
        <f>IF(Table3[[#This Row],[ShoulderLength]]="","",IF(Table3[[#This Row],[ShoulderLength]]&lt;Table3[[#This Row],[LOC]],"FIX",""))</f>
        <v/>
      </c>
    </row>
    <row r="388" spans="1:63" x14ac:dyDescent="0.25">
      <c r="A388" s="7">
        <f>IF(Table3[[#This Row],[SoflexRule]]="",1,IF(Table3[[#This Row],[MinOHL]]="",1,IF(Table3[[#This Row],[Type]]="CT",1,IF(Table3[[#This Row],[I]]=1,0,1))))</f>
        <v>1</v>
      </c>
      <c r="B388" s="6" t="s">
        <v>149</v>
      </c>
      <c r="D388" s="6" t="s">
        <v>149</v>
      </c>
      <c r="E388" s="6">
        <v>387</v>
      </c>
      <c r="G388" s="9" t="s">
        <v>74</v>
      </c>
      <c r="H388" s="10" t="s">
        <v>680</v>
      </c>
      <c r="I388" s="11" t="s">
        <v>807</v>
      </c>
      <c r="J388" s="12">
        <v>61068</v>
      </c>
      <c r="K388" s="11" t="str">
        <f>CONCATENATE(Table3[[#This Row],[Type]]," "&amp;TEXT(Table3[[#This Row],[Diameter]],".0000")&amp;""," "&amp;Table3[[#This Row],[NumFlutes]]&amp;"FL")</f>
        <v>DS .1220 2FL</v>
      </c>
      <c r="L388" s="17" t="s">
        <v>808</v>
      </c>
      <c r="M388" s="13">
        <v>0.122</v>
      </c>
      <c r="N388" s="13">
        <v>0.122</v>
      </c>
      <c r="O388" s="6">
        <v>0.122</v>
      </c>
      <c r="P388" s="6">
        <v>1.55</v>
      </c>
      <c r="R388" s="14">
        <f>IF(Table3[[#This Row],[ShoulderLenEnd]]="",0,90-(DEGREES(ATAN((Q388-P388)/((N388-O388)/2)))))</f>
        <v>0</v>
      </c>
      <c r="S388" s="15">
        <v>1.575</v>
      </c>
      <c r="T388" s="6">
        <v>2</v>
      </c>
      <c r="U388" s="6">
        <v>2.5590999999999999</v>
      </c>
      <c r="V388" s="6">
        <v>1.4173</v>
      </c>
      <c r="Z388" s="6">
        <v>118</v>
      </c>
      <c r="AA388" s="13">
        <f t="shared" si="6"/>
        <v>3.6652497760681177E-2</v>
      </c>
      <c r="AE388" s="6" t="s">
        <v>44</v>
      </c>
      <c r="AF388" s="6" t="s">
        <v>62</v>
      </c>
      <c r="AG388" s="6" t="s">
        <v>79</v>
      </c>
      <c r="AH388" s="6" t="s">
        <v>683</v>
      </c>
      <c r="AI388" s="6">
        <v>1</v>
      </c>
      <c r="AJ388" s="6">
        <v>1</v>
      </c>
      <c r="AK388" s="6">
        <v>1</v>
      </c>
      <c r="AL388" s="6">
        <v>1</v>
      </c>
      <c r="AM388" s="6">
        <v>1</v>
      </c>
      <c r="AN388" s="6">
        <v>0</v>
      </c>
      <c r="AO388" s="6">
        <v>1</v>
      </c>
      <c r="AQ388" s="6">
        <v>0</v>
      </c>
      <c r="AR388" s="6">
        <v>0</v>
      </c>
      <c r="AS388" s="6">
        <v>0</v>
      </c>
      <c r="AT388" s="6">
        <v>0</v>
      </c>
      <c r="AU388" s="6">
        <f>IF(Table3[[#This Row],[ShankDiameter]]&gt;0.5,0,2)</f>
        <v>2</v>
      </c>
      <c r="AV388" s="6">
        <v>0</v>
      </c>
      <c r="AW388" s="6">
        <v>0</v>
      </c>
      <c r="AX388" s="6">
        <v>2</v>
      </c>
      <c r="AY388" s="6">
        <f>IF(Table3[[#This Row],[ShankDiameter]]=0.225,2,IF(Table3[[#This Row],[ShankDiameter]]=0.25,2,IF(Table3[[#This Row],[ShankDiameter]]=0.2875,2,0)))</f>
        <v>0</v>
      </c>
      <c r="AZ388" s="6">
        <v>0</v>
      </c>
      <c r="BA388" s="6">
        <v>0</v>
      </c>
      <c r="BB388" s="6">
        <v>0</v>
      </c>
      <c r="BC388" s="6">
        <v>0</v>
      </c>
      <c r="BD388" s="6">
        <v>0</v>
      </c>
      <c r="BE388" s="6">
        <v>0</v>
      </c>
      <c r="BF388" s="6">
        <v>0</v>
      </c>
      <c r="BG388" s="6">
        <v>0</v>
      </c>
      <c r="BH388" s="6">
        <v>0</v>
      </c>
      <c r="BI388" s="6">
        <f>IF(Table3[[#This Row],[Type]]="EM",IF((Table3[[#This Row],[Diameter]]/2)-Table3[[#This Row],[CornerRadius]]-0.012&gt;0,(Table3[[#This Row],[Diameter]]/2)-Table3[[#This Row],[CornerRadius]]-0.012,0),)</f>
        <v>0</v>
      </c>
      <c r="BK388" s="6" t="str">
        <f>IF(Table3[[#This Row],[ShoulderLength]]="","",IF(Table3[[#This Row],[ShoulderLength]]&lt;Table3[[#This Row],[LOC]],"FIX",""))</f>
        <v/>
      </c>
    </row>
    <row r="389" spans="1:63" x14ac:dyDescent="0.25">
      <c r="A389" s="7">
        <f>IF(Table3[[#This Row],[SoflexRule]]="",1,IF(Table3[[#This Row],[MinOHL]]="",1,IF(Table3[[#This Row],[Type]]="CT",1,IF(Table3[[#This Row],[I]]=1,0,1))))</f>
        <v>1</v>
      </c>
      <c r="B389" s="6" t="s">
        <v>149</v>
      </c>
      <c r="D389" s="6" t="s">
        <v>149</v>
      </c>
      <c r="E389" s="6">
        <v>388</v>
      </c>
      <c r="F389" s="8" t="s">
        <v>60</v>
      </c>
      <c r="H389" s="10" t="s">
        <v>680</v>
      </c>
      <c r="I389" s="11" t="s">
        <v>809</v>
      </c>
      <c r="J389" s="12">
        <v>15505</v>
      </c>
      <c r="K389" s="11" t="str">
        <f>CONCATENATE(Table3[[#This Row],[Type]]," "&amp;TEXT(Table3[[#This Row],[Diameter]],".0000")&amp;""," "&amp;Table3[[#This Row],[NumFlutes]]&amp;"FL")</f>
        <v>DS .1250 2FL</v>
      </c>
      <c r="L389" s="17" t="s">
        <v>810</v>
      </c>
      <c r="M389" s="13">
        <v>0.125</v>
      </c>
      <c r="N389" s="13">
        <v>0.125</v>
      </c>
      <c r="O389" s="6">
        <v>0.125</v>
      </c>
      <c r="P389" s="6">
        <v>1.43</v>
      </c>
      <c r="R389" s="14">
        <f>IF(Table3[[#This Row],[ShoulderLenEnd]]="",0,90-(DEGREES(ATAN((Q389-P389)/((N389-O389)/2)))))</f>
        <v>0</v>
      </c>
      <c r="S389" s="15">
        <v>1.48</v>
      </c>
      <c r="T389" s="6">
        <v>2</v>
      </c>
      <c r="U389" s="6">
        <v>3</v>
      </c>
      <c r="V389" s="6">
        <v>1.25</v>
      </c>
      <c r="Z389" s="6">
        <v>118</v>
      </c>
      <c r="AA389" s="13">
        <f t="shared" si="6"/>
        <v>3.7553788689222517E-2</v>
      </c>
      <c r="AE389" s="6" t="s">
        <v>44</v>
      </c>
      <c r="AF389" s="6" t="s">
        <v>62</v>
      </c>
      <c r="AH389" s="6" t="s">
        <v>683</v>
      </c>
      <c r="AI389" s="6">
        <v>1</v>
      </c>
      <c r="AJ389" s="6">
        <v>1</v>
      </c>
      <c r="AK389" s="6">
        <v>1</v>
      </c>
      <c r="AL389" s="6">
        <v>1</v>
      </c>
      <c r="AM389" s="6">
        <v>1</v>
      </c>
      <c r="AN389" s="6">
        <v>0</v>
      </c>
      <c r="AO389" s="6">
        <v>1</v>
      </c>
      <c r="AQ389" s="6">
        <v>0</v>
      </c>
      <c r="AR389" s="6">
        <v>0</v>
      </c>
      <c r="AS389" s="6">
        <v>0</v>
      </c>
      <c r="AT389" s="6">
        <v>0</v>
      </c>
      <c r="AU389" s="6">
        <f>IF(Table3[[#This Row],[ShankDiameter]]&gt;0.5,0,2)</f>
        <v>2</v>
      </c>
      <c r="AV389" s="6">
        <v>0</v>
      </c>
      <c r="AW389" s="6">
        <v>0</v>
      </c>
      <c r="AX389" s="6">
        <v>2</v>
      </c>
      <c r="AY389" s="6">
        <f>IF(Table3[[#This Row],[ShankDiameter]]=0.225,2,IF(Table3[[#This Row],[ShankDiameter]]=0.25,2,IF(Table3[[#This Row],[ShankDiameter]]=0.2875,2,0)))</f>
        <v>0</v>
      </c>
      <c r="AZ389" s="6">
        <v>0</v>
      </c>
      <c r="BA389" s="6">
        <v>0</v>
      </c>
      <c r="BB389" s="6">
        <v>0</v>
      </c>
      <c r="BC389" s="6">
        <v>0</v>
      </c>
      <c r="BD389" s="6">
        <v>0</v>
      </c>
      <c r="BE389" s="6">
        <v>0</v>
      </c>
      <c r="BF389" s="6">
        <v>0</v>
      </c>
      <c r="BG389" s="6">
        <v>0</v>
      </c>
      <c r="BH389" s="6">
        <v>0</v>
      </c>
      <c r="BI389" s="6">
        <f>IF(Table3[[#This Row],[Type]]="EM",IF((Table3[[#This Row],[Diameter]]/2)-Table3[[#This Row],[CornerRadius]]-0.012&gt;0,(Table3[[#This Row],[Diameter]]/2)-Table3[[#This Row],[CornerRadius]]-0.012,0),)</f>
        <v>0</v>
      </c>
      <c r="BK389" s="6" t="str">
        <f>IF(Table3[[#This Row],[ShoulderLength]]="","",IF(Table3[[#This Row],[ShoulderLength]]&lt;Table3[[#This Row],[LOC]],"FIX",""))</f>
        <v/>
      </c>
    </row>
    <row r="390" spans="1:63" x14ac:dyDescent="0.25">
      <c r="A390" s="7">
        <f>IF(Table3[[#This Row],[SoflexRule]]="",1,IF(Table3[[#This Row],[MinOHL]]="",1,IF(Table3[[#This Row],[Type]]="CT",1,IF(Table3[[#This Row],[I]]=1,0,1))))</f>
        <v>1</v>
      </c>
      <c r="B390" s="6" t="s">
        <v>149</v>
      </c>
      <c r="D390" s="6" t="s">
        <v>149</v>
      </c>
      <c r="E390" s="6">
        <v>389</v>
      </c>
      <c r="G390" s="9" t="s">
        <v>74</v>
      </c>
      <c r="H390" s="10" t="s">
        <v>680</v>
      </c>
      <c r="I390" s="11" t="s">
        <v>811</v>
      </c>
      <c r="J390" s="12">
        <v>51108</v>
      </c>
      <c r="K390" s="11" t="str">
        <f>CONCATENATE(Table3[[#This Row],[Type]]," "&amp;TEXT(Table3[[#This Row],[Diameter]],".0000")&amp;""," "&amp;Table3[[#This Row],[NumFlutes]]&amp;"FL")</f>
        <v>DS .1250 2FL</v>
      </c>
      <c r="L390" s="17" t="s">
        <v>810</v>
      </c>
      <c r="M390" s="13">
        <v>0.125</v>
      </c>
      <c r="N390" s="13">
        <v>0.125</v>
      </c>
      <c r="O390" s="6">
        <v>0.125</v>
      </c>
      <c r="P390" s="6">
        <v>1.35</v>
      </c>
      <c r="R390" s="14">
        <f>IF(Table3[[#This Row],[ShoulderLenEnd]]="",0,90-(DEGREES(ATAN((Q390-P390)/((N390-O390)/2)))))</f>
        <v>0</v>
      </c>
      <c r="S390" s="15">
        <v>1.375</v>
      </c>
      <c r="T390" s="6">
        <v>2</v>
      </c>
      <c r="U390" s="6">
        <v>2.25</v>
      </c>
      <c r="V390" s="6">
        <v>1.25</v>
      </c>
      <c r="Z390" s="6">
        <v>118</v>
      </c>
      <c r="AA390" s="13">
        <f t="shared" si="6"/>
        <v>3.7553788689222517E-2</v>
      </c>
      <c r="AE390" s="6" t="s">
        <v>44</v>
      </c>
      <c r="AF390" s="6" t="s">
        <v>62</v>
      </c>
      <c r="AG390" s="6" t="s">
        <v>79</v>
      </c>
      <c r="AH390" s="6" t="s">
        <v>683</v>
      </c>
      <c r="AI390" s="6">
        <v>1</v>
      </c>
      <c r="AJ390" s="6">
        <v>1</v>
      </c>
      <c r="AK390" s="6">
        <v>1</v>
      </c>
      <c r="AL390" s="6">
        <v>1</v>
      </c>
      <c r="AM390" s="6">
        <v>1</v>
      </c>
      <c r="AN390" s="6">
        <v>0</v>
      </c>
      <c r="AO390" s="6">
        <v>1</v>
      </c>
      <c r="AQ390" s="6">
        <v>0</v>
      </c>
      <c r="AR390" s="6">
        <v>0</v>
      </c>
      <c r="AS390" s="6">
        <v>0</v>
      </c>
      <c r="AT390" s="6">
        <v>0</v>
      </c>
      <c r="AU390" s="6">
        <f>IF(Table3[[#This Row],[ShankDiameter]]&gt;0.5,0,2)</f>
        <v>2</v>
      </c>
      <c r="AV390" s="6">
        <v>0</v>
      </c>
      <c r="AW390" s="6">
        <v>0</v>
      </c>
      <c r="AX390" s="6">
        <v>2</v>
      </c>
      <c r="AY390" s="6">
        <f>IF(Table3[[#This Row],[ShankDiameter]]=0.225,2,IF(Table3[[#This Row],[ShankDiameter]]=0.25,2,IF(Table3[[#This Row],[ShankDiameter]]=0.2875,2,0)))</f>
        <v>0</v>
      </c>
      <c r="AZ390" s="6">
        <v>0</v>
      </c>
      <c r="BA390" s="6">
        <v>0</v>
      </c>
      <c r="BB390" s="6">
        <v>0</v>
      </c>
      <c r="BC390" s="6">
        <v>0</v>
      </c>
      <c r="BD390" s="6">
        <v>0</v>
      </c>
      <c r="BE390" s="6">
        <v>0</v>
      </c>
      <c r="BF390" s="6">
        <v>0</v>
      </c>
      <c r="BG390" s="6">
        <v>0</v>
      </c>
      <c r="BH390" s="6">
        <v>0</v>
      </c>
      <c r="BI390" s="6">
        <f>IF(Table3[[#This Row],[Type]]="EM",IF((Table3[[#This Row],[Diameter]]/2)-Table3[[#This Row],[CornerRadius]]-0.012&gt;0,(Table3[[#This Row],[Diameter]]/2)-Table3[[#This Row],[CornerRadius]]-0.012,0),)</f>
        <v>0</v>
      </c>
      <c r="BK390" s="6" t="str">
        <f>IF(Table3[[#This Row],[ShoulderLength]]="","",IF(Table3[[#This Row],[ShoulderLength]]&lt;Table3[[#This Row],[LOC]],"FIX",""))</f>
        <v/>
      </c>
    </row>
    <row r="391" spans="1:63" x14ac:dyDescent="0.25">
      <c r="A391" s="7">
        <f>IF(Table3[[#This Row],[SoflexRule]]="",1,IF(Table3[[#This Row],[MinOHL]]="",1,IF(Table3[[#This Row],[Type]]="CT",1,IF(Table3[[#This Row],[I]]=1,0,1))))</f>
        <v>1</v>
      </c>
      <c r="B391" s="6" t="s">
        <v>149</v>
      </c>
      <c r="D391" s="6" t="s">
        <v>149</v>
      </c>
      <c r="E391" s="6">
        <v>390</v>
      </c>
      <c r="F391" s="8" t="s">
        <v>60</v>
      </c>
      <c r="H391" s="10" t="s">
        <v>680</v>
      </c>
      <c r="I391" s="11" t="s">
        <v>812</v>
      </c>
      <c r="J391" s="12">
        <v>61069</v>
      </c>
      <c r="K391" s="11" t="str">
        <f>CONCATENATE(Table3[[#This Row],[Type]]," "&amp;TEXT(Table3[[#This Row],[Diameter]],".0000")&amp;""," "&amp;Table3[[#This Row],[NumFlutes]]&amp;"FL")</f>
        <v>DS .1260 2FL</v>
      </c>
      <c r="L391" s="17" t="s">
        <v>813</v>
      </c>
      <c r="M391" s="13">
        <v>0.126</v>
      </c>
      <c r="N391" s="13">
        <v>0.126</v>
      </c>
      <c r="O391" s="6">
        <v>0.126</v>
      </c>
      <c r="P391" s="6">
        <v>1.5</v>
      </c>
      <c r="R391" s="14">
        <f>IF(Table3[[#This Row],[ShoulderLenEnd]]="",0,90-(DEGREES(ATAN((Q391-P391)/((N391-O391)/2)))))</f>
        <v>0</v>
      </c>
      <c r="S391" s="15">
        <v>1.55</v>
      </c>
      <c r="T391" s="6">
        <v>2</v>
      </c>
      <c r="U391" s="6">
        <v>2.5590999999999999</v>
      </c>
      <c r="V391" s="6">
        <v>1.4173</v>
      </c>
      <c r="Z391" s="6">
        <v>118</v>
      </c>
      <c r="AA391" s="13">
        <f t="shared" si="6"/>
        <v>3.7854218998736297E-2</v>
      </c>
      <c r="AE391" s="6" t="s">
        <v>44</v>
      </c>
      <c r="AF391" s="6" t="s">
        <v>62</v>
      </c>
      <c r="AG391" s="6" t="s">
        <v>79</v>
      </c>
      <c r="AH391" s="6" t="s">
        <v>683</v>
      </c>
      <c r="AI391" s="6">
        <v>1</v>
      </c>
      <c r="AJ391" s="6">
        <v>1</v>
      </c>
      <c r="AK391" s="6">
        <v>1</v>
      </c>
      <c r="AL391" s="6">
        <v>1</v>
      </c>
      <c r="AM391" s="6">
        <v>1</v>
      </c>
      <c r="AN391" s="6">
        <v>0</v>
      </c>
      <c r="AO391" s="6">
        <v>1</v>
      </c>
      <c r="AQ391" s="6">
        <v>0</v>
      </c>
      <c r="AR391" s="6">
        <v>0</v>
      </c>
      <c r="AS391" s="6">
        <v>0</v>
      </c>
      <c r="AT391" s="6">
        <v>0</v>
      </c>
      <c r="AU391" s="6">
        <f>IF(Table3[[#This Row],[ShankDiameter]]&gt;0.5,0,2)</f>
        <v>2</v>
      </c>
      <c r="AV391" s="6">
        <v>0</v>
      </c>
      <c r="AW391" s="6">
        <v>0</v>
      </c>
      <c r="AX391" s="6">
        <v>2</v>
      </c>
      <c r="AY391" s="6">
        <f>IF(Table3[[#This Row],[ShankDiameter]]=0.225,2,IF(Table3[[#This Row],[ShankDiameter]]=0.25,2,IF(Table3[[#This Row],[ShankDiameter]]=0.2875,2,0)))</f>
        <v>0</v>
      </c>
      <c r="AZ391" s="6">
        <v>0</v>
      </c>
      <c r="BA391" s="6">
        <v>0</v>
      </c>
      <c r="BB391" s="6">
        <v>0</v>
      </c>
      <c r="BC391" s="6">
        <v>0</v>
      </c>
      <c r="BD391" s="6">
        <v>0</v>
      </c>
      <c r="BE391" s="6">
        <v>0</v>
      </c>
      <c r="BF391" s="6">
        <v>0</v>
      </c>
      <c r="BG391" s="6">
        <v>0</v>
      </c>
      <c r="BH391" s="6">
        <v>0</v>
      </c>
      <c r="BI391" s="6">
        <f>IF(Table3[[#This Row],[Type]]="EM",IF((Table3[[#This Row],[Diameter]]/2)-Table3[[#This Row],[CornerRadius]]-0.012&gt;0,(Table3[[#This Row],[Diameter]]/2)-Table3[[#This Row],[CornerRadius]]-0.012,0),)</f>
        <v>0</v>
      </c>
      <c r="BK391" s="6" t="str">
        <f>IF(Table3[[#This Row],[ShoulderLength]]="","",IF(Table3[[#This Row],[ShoulderLength]]&lt;Table3[[#This Row],[LOC]],"FIX",""))</f>
        <v/>
      </c>
    </row>
    <row r="392" spans="1:63" x14ac:dyDescent="0.25">
      <c r="A392" s="7">
        <f>IF(Table3[[#This Row],[SoflexRule]]="",1,IF(Table3[[#This Row],[MinOHL]]="",1,IF(Table3[[#This Row],[Type]]="CT",1,IF(Table3[[#This Row],[I]]=1,0,1))))</f>
        <v>1</v>
      </c>
      <c r="B392" s="6" t="s">
        <v>149</v>
      </c>
      <c r="D392" s="6" t="s">
        <v>149</v>
      </c>
      <c r="E392" s="6">
        <v>391</v>
      </c>
      <c r="G392" s="9" t="s">
        <v>74</v>
      </c>
      <c r="H392" s="10" t="s">
        <v>680</v>
      </c>
      <c r="I392" s="11" t="s">
        <v>814</v>
      </c>
      <c r="J392" s="12">
        <v>51030</v>
      </c>
      <c r="K392" s="11" t="str">
        <f>CONCATENATE(Table3[[#This Row],[Type]]," "&amp;TEXT(Table3[[#This Row],[Diameter]],".0000")&amp;""," "&amp;Table3[[#This Row],[NumFlutes]]&amp;"FL")</f>
        <v>DS .1285 2FL</v>
      </c>
      <c r="L392" s="17" t="s">
        <v>815</v>
      </c>
      <c r="M392" s="13">
        <v>0.1285</v>
      </c>
      <c r="N392" s="13">
        <v>0.1285</v>
      </c>
      <c r="O392" s="6">
        <v>0.1285</v>
      </c>
      <c r="P392" s="6">
        <v>1.375</v>
      </c>
      <c r="R392" s="14">
        <f>IF(Table3[[#This Row],[ShoulderLenEnd]]="",0,90-(DEGREES(ATAN((Q392-P392)/((N392-O392)/2)))))</f>
        <v>0</v>
      </c>
      <c r="S392" s="15">
        <v>1.4</v>
      </c>
      <c r="T392" s="6">
        <v>2</v>
      </c>
      <c r="U392" s="6">
        <v>2.25</v>
      </c>
      <c r="V392" s="6">
        <v>1.25</v>
      </c>
      <c r="Z392" s="6">
        <v>118</v>
      </c>
      <c r="AA392" s="13">
        <f t="shared" si="6"/>
        <v>3.8605294772520747E-2</v>
      </c>
      <c r="AE392" s="6" t="s">
        <v>44</v>
      </c>
      <c r="AF392" s="6" t="s">
        <v>62</v>
      </c>
      <c r="AG392" s="6" t="s">
        <v>79</v>
      </c>
      <c r="AH392" s="6" t="s">
        <v>683</v>
      </c>
      <c r="AI392" s="6">
        <v>1</v>
      </c>
      <c r="AJ392" s="6">
        <v>1</v>
      </c>
      <c r="AK392" s="6">
        <v>1</v>
      </c>
      <c r="AL392" s="6">
        <v>1</v>
      </c>
      <c r="AM392" s="6">
        <v>1</v>
      </c>
      <c r="AN392" s="6">
        <v>0</v>
      </c>
      <c r="AO392" s="6">
        <v>1</v>
      </c>
      <c r="AQ392" s="6">
        <v>0</v>
      </c>
      <c r="AR392" s="6">
        <v>0</v>
      </c>
      <c r="AS392" s="6">
        <v>0</v>
      </c>
      <c r="AT392" s="6">
        <v>0</v>
      </c>
      <c r="AU392" s="6">
        <f>IF(Table3[[#This Row],[ShankDiameter]]&gt;0.5,0,2)</f>
        <v>2</v>
      </c>
      <c r="AV392" s="6">
        <v>0</v>
      </c>
      <c r="AW392" s="6">
        <v>0</v>
      </c>
      <c r="AX392" s="6">
        <v>2</v>
      </c>
      <c r="AY392" s="6">
        <f>IF(Table3[[#This Row],[ShankDiameter]]=0.225,2,IF(Table3[[#This Row],[ShankDiameter]]=0.25,2,IF(Table3[[#This Row],[ShankDiameter]]=0.2875,2,0)))</f>
        <v>0</v>
      </c>
      <c r="AZ392" s="6">
        <v>0</v>
      </c>
      <c r="BA392" s="6">
        <v>0</v>
      </c>
      <c r="BB392" s="6">
        <v>0</v>
      </c>
      <c r="BC392" s="6">
        <v>0</v>
      </c>
      <c r="BD392" s="6">
        <v>0</v>
      </c>
      <c r="BE392" s="6">
        <v>0</v>
      </c>
      <c r="BF392" s="6">
        <v>0</v>
      </c>
      <c r="BG392" s="6">
        <v>0</v>
      </c>
      <c r="BH392" s="6">
        <v>0</v>
      </c>
      <c r="BI392" s="6">
        <f>IF(Table3[[#This Row],[Type]]="EM",IF((Table3[[#This Row],[Diameter]]/2)-Table3[[#This Row],[CornerRadius]]-0.012&gt;0,(Table3[[#This Row],[Diameter]]/2)-Table3[[#This Row],[CornerRadius]]-0.012,0),)</f>
        <v>0</v>
      </c>
      <c r="BK392" s="6" t="str">
        <f>IF(Table3[[#This Row],[ShoulderLength]]="","",IF(Table3[[#This Row],[ShoulderLength]]&lt;Table3[[#This Row],[LOC]],"FIX",""))</f>
        <v/>
      </c>
    </row>
    <row r="393" spans="1:63" x14ac:dyDescent="0.25">
      <c r="A393" s="7">
        <f>IF(Table3[[#This Row],[SoflexRule]]="",1,IF(Table3[[#This Row],[MinOHL]]="",1,IF(Table3[[#This Row],[Type]]="CT",1,IF(Table3[[#This Row],[I]]=1,0,1))))</f>
        <v>1</v>
      </c>
      <c r="B393" s="6" t="s">
        <v>149</v>
      </c>
      <c r="D393" s="6" t="s">
        <v>149</v>
      </c>
      <c r="E393" s="6">
        <v>392</v>
      </c>
      <c r="F393" s="8" t="s">
        <v>60</v>
      </c>
      <c r="H393" s="10" t="s">
        <v>680</v>
      </c>
      <c r="I393" s="11" t="s">
        <v>816</v>
      </c>
      <c r="J393" s="12">
        <v>61070</v>
      </c>
      <c r="K393" s="11" t="str">
        <f>CONCATENATE(Table3[[#This Row],[Type]]," "&amp;TEXT(Table3[[#This Row],[Diameter]],".0000")&amp;""," "&amp;Table3[[#This Row],[NumFlutes]]&amp;"FL")</f>
        <v>DS .1299 2FL</v>
      </c>
      <c r="L393" s="17" t="s">
        <v>817</v>
      </c>
      <c r="M393" s="13">
        <v>0.12989999999999999</v>
      </c>
      <c r="N393" s="13">
        <v>0.12989999999999999</v>
      </c>
      <c r="O393" s="6">
        <v>0.12989999999999999</v>
      </c>
      <c r="P393" s="6">
        <v>1.5</v>
      </c>
      <c r="R393" s="14">
        <f>IF(Table3[[#This Row],[ShoulderLenEnd]]="",0,90-(DEGREES(ATAN((Q393-P393)/((N393-O393)/2)))))</f>
        <v>0</v>
      </c>
      <c r="S393" s="15">
        <v>1.55</v>
      </c>
      <c r="T393" s="6">
        <v>2</v>
      </c>
      <c r="U393" s="6">
        <v>2.5590999999999999</v>
      </c>
      <c r="V393" s="6">
        <v>1.4173</v>
      </c>
      <c r="Z393" s="6">
        <v>118</v>
      </c>
      <c r="AA393" s="13">
        <f t="shared" si="6"/>
        <v>3.9025897205840036E-2</v>
      </c>
      <c r="AE393" s="6" t="s">
        <v>44</v>
      </c>
      <c r="AF393" s="6" t="s">
        <v>62</v>
      </c>
      <c r="AG393" s="6" t="s">
        <v>79</v>
      </c>
      <c r="AH393" s="6" t="s">
        <v>683</v>
      </c>
      <c r="AI393" s="6">
        <v>1</v>
      </c>
      <c r="AJ393" s="6">
        <v>1</v>
      </c>
      <c r="AK393" s="6">
        <v>1</v>
      </c>
      <c r="AL393" s="6">
        <v>1</v>
      </c>
      <c r="AM393" s="6">
        <v>1</v>
      </c>
      <c r="AN393" s="6">
        <v>0</v>
      </c>
      <c r="AO393" s="6">
        <v>1</v>
      </c>
      <c r="AQ393" s="6">
        <v>0</v>
      </c>
      <c r="AR393" s="6">
        <v>0</v>
      </c>
      <c r="AS393" s="6">
        <v>0</v>
      </c>
      <c r="AT393" s="6">
        <v>0</v>
      </c>
      <c r="AU393" s="6">
        <f>IF(Table3[[#This Row],[ShankDiameter]]&gt;0.5,0,2)</f>
        <v>2</v>
      </c>
      <c r="AV393" s="6">
        <v>0</v>
      </c>
      <c r="AW393" s="6">
        <v>0</v>
      </c>
      <c r="AX393" s="6">
        <v>2</v>
      </c>
      <c r="AY393" s="6">
        <f>IF(Table3[[#This Row],[ShankDiameter]]=0.225,2,IF(Table3[[#This Row],[ShankDiameter]]=0.25,2,IF(Table3[[#This Row],[ShankDiameter]]=0.2875,2,0)))</f>
        <v>0</v>
      </c>
      <c r="AZ393" s="6">
        <v>0</v>
      </c>
      <c r="BA393" s="6">
        <v>0</v>
      </c>
      <c r="BB393" s="6">
        <v>0</v>
      </c>
      <c r="BC393" s="6">
        <v>0</v>
      </c>
      <c r="BD393" s="6">
        <v>0</v>
      </c>
      <c r="BE393" s="6">
        <v>0</v>
      </c>
      <c r="BF393" s="6">
        <v>0</v>
      </c>
      <c r="BG393" s="6">
        <v>0</v>
      </c>
      <c r="BH393" s="6">
        <v>0</v>
      </c>
      <c r="BI393" s="6">
        <f>IF(Table3[[#This Row],[Type]]="EM",IF((Table3[[#This Row],[Diameter]]/2)-Table3[[#This Row],[CornerRadius]]-0.012&gt;0,(Table3[[#This Row],[Diameter]]/2)-Table3[[#This Row],[CornerRadius]]-0.012,0),)</f>
        <v>0</v>
      </c>
      <c r="BK393" s="6" t="str">
        <f>IF(Table3[[#This Row],[ShoulderLength]]="","",IF(Table3[[#This Row],[ShoulderLength]]&lt;Table3[[#This Row],[LOC]],"FIX",""))</f>
        <v/>
      </c>
    </row>
    <row r="394" spans="1:63" x14ac:dyDescent="0.25">
      <c r="A394" s="7">
        <f>IF(Table3[[#This Row],[SoflexRule]]="",1,IF(Table3[[#This Row],[MinOHL]]="",1,IF(Table3[[#This Row],[Type]]="CT",1,IF(Table3[[#This Row],[I]]=1,0,1))))</f>
        <v>1</v>
      </c>
      <c r="B394" s="6" t="s">
        <v>149</v>
      </c>
      <c r="D394" s="6" t="s">
        <v>149</v>
      </c>
      <c r="E394" s="6">
        <v>393</v>
      </c>
      <c r="F394" s="8" t="s">
        <v>60</v>
      </c>
      <c r="H394" s="10" t="s">
        <v>680</v>
      </c>
      <c r="I394" s="11" t="s">
        <v>818</v>
      </c>
      <c r="J394" s="12">
        <v>61071</v>
      </c>
      <c r="K394" s="11" t="str">
        <f>CONCATENATE(Table3[[#This Row],[Type]]," "&amp;TEXT(Table3[[#This Row],[Diameter]],".0000")&amp;""," "&amp;Table3[[#This Row],[NumFlutes]]&amp;"FL")</f>
        <v>DS .1339 2FL</v>
      </c>
      <c r="L394" s="17" t="s">
        <v>819</v>
      </c>
      <c r="M394" s="13">
        <v>0.13389999999999999</v>
      </c>
      <c r="N394" s="13">
        <v>0.13389999999999999</v>
      </c>
      <c r="O394" s="6">
        <v>0.13389999999999999</v>
      </c>
      <c r="P394" s="6">
        <v>1.65</v>
      </c>
      <c r="R394" s="14">
        <f>IF(Table3[[#This Row],[ShoulderLenEnd]]="",0,90-(DEGREES(ATAN((Q394-P394)/((N394-O394)/2)))))</f>
        <v>0</v>
      </c>
      <c r="S394" s="15">
        <v>1.7</v>
      </c>
      <c r="T394" s="6">
        <v>2</v>
      </c>
      <c r="U394" s="6">
        <v>2.7559</v>
      </c>
      <c r="V394" s="6">
        <v>1.5354000000000001</v>
      </c>
      <c r="Z394" s="6">
        <v>118</v>
      </c>
      <c r="AA394" s="13">
        <f t="shared" si="6"/>
        <v>4.0227618443895156E-2</v>
      </c>
      <c r="AE394" s="6" t="s">
        <v>44</v>
      </c>
      <c r="AF394" s="6" t="s">
        <v>62</v>
      </c>
      <c r="AG394" s="6" t="s">
        <v>79</v>
      </c>
      <c r="AH394" s="6" t="s">
        <v>683</v>
      </c>
      <c r="AI394" s="6">
        <v>1</v>
      </c>
      <c r="AJ394" s="6">
        <v>1</v>
      </c>
      <c r="AK394" s="6">
        <v>1</v>
      </c>
      <c r="AL394" s="6">
        <v>1</v>
      </c>
      <c r="AM394" s="6">
        <v>1</v>
      </c>
      <c r="AN394" s="6">
        <v>0</v>
      </c>
      <c r="AO394" s="6">
        <v>1</v>
      </c>
      <c r="AQ394" s="6">
        <v>0</v>
      </c>
      <c r="AR394" s="6">
        <v>0</v>
      </c>
      <c r="AS394" s="6">
        <v>0</v>
      </c>
      <c r="AT394" s="6">
        <v>0</v>
      </c>
      <c r="AU394" s="6">
        <f>IF(Table3[[#This Row],[ShankDiameter]]&gt;0.5,0,2)</f>
        <v>2</v>
      </c>
      <c r="AV394" s="6">
        <v>0</v>
      </c>
      <c r="AW394" s="6">
        <v>0</v>
      </c>
      <c r="AX394" s="6">
        <v>2</v>
      </c>
      <c r="AY394" s="6">
        <f>IF(Table3[[#This Row],[ShankDiameter]]=0.225,2,IF(Table3[[#This Row],[ShankDiameter]]=0.25,2,IF(Table3[[#This Row],[ShankDiameter]]=0.2875,2,0)))</f>
        <v>0</v>
      </c>
      <c r="AZ394" s="6">
        <v>0</v>
      </c>
      <c r="BA394" s="6">
        <v>0</v>
      </c>
      <c r="BB394" s="6">
        <v>0</v>
      </c>
      <c r="BC394" s="6">
        <v>0</v>
      </c>
      <c r="BD394" s="6">
        <v>0</v>
      </c>
      <c r="BE394" s="6">
        <v>0</v>
      </c>
      <c r="BF394" s="6">
        <v>0</v>
      </c>
      <c r="BG394" s="6">
        <v>0</v>
      </c>
      <c r="BH394" s="6">
        <v>0</v>
      </c>
      <c r="BI394" s="6">
        <f>IF(Table3[[#This Row],[Type]]="EM",IF((Table3[[#This Row],[Diameter]]/2)-Table3[[#This Row],[CornerRadius]]-0.012&gt;0,(Table3[[#This Row],[Diameter]]/2)-Table3[[#This Row],[CornerRadius]]-0.012,0),)</f>
        <v>0</v>
      </c>
      <c r="BK394" s="6" t="str">
        <f>IF(Table3[[#This Row],[ShoulderLength]]="","",IF(Table3[[#This Row],[ShoulderLength]]&lt;Table3[[#This Row],[LOC]],"FIX",""))</f>
        <v/>
      </c>
    </row>
    <row r="395" spans="1:63" x14ac:dyDescent="0.25">
      <c r="A395" s="7">
        <f>IF(Table3[[#This Row],[SoflexRule]]="",1,IF(Table3[[#This Row],[MinOHL]]="",1,IF(Table3[[#This Row],[Type]]="CT",1,IF(Table3[[#This Row],[I]]=1,0,1))))</f>
        <v>1</v>
      </c>
      <c r="B395" s="6" t="s">
        <v>149</v>
      </c>
      <c r="D395" s="6" t="s">
        <v>149</v>
      </c>
      <c r="E395" s="6">
        <v>394</v>
      </c>
      <c r="F395" s="8" t="s">
        <v>60</v>
      </c>
      <c r="H395" s="10" t="s">
        <v>680</v>
      </c>
      <c r="I395" s="11" t="s">
        <v>820</v>
      </c>
      <c r="J395" s="12">
        <v>51029</v>
      </c>
      <c r="K395" s="11" t="str">
        <f>CONCATENATE(Table3[[#This Row],[Type]]," "&amp;TEXT(Table3[[#This Row],[Diameter]],".0000")&amp;""," "&amp;Table3[[#This Row],[NumFlutes]]&amp;"FL")</f>
        <v>DS .1360 2FL</v>
      </c>
      <c r="L395" s="17" t="s">
        <v>821</v>
      </c>
      <c r="M395" s="13">
        <v>0.13600000000000001</v>
      </c>
      <c r="N395" s="13">
        <v>0.13600000000000001</v>
      </c>
      <c r="O395" s="6">
        <v>0.13600000000000001</v>
      </c>
      <c r="P395" s="6">
        <v>1.53</v>
      </c>
      <c r="R395" s="14">
        <f>IF(Table3[[#This Row],[ShoulderLenEnd]]="",0,90-(DEGREES(ATAN((Q395-P395)/((N395-O395)/2)))))</f>
        <v>0</v>
      </c>
      <c r="S395" s="15">
        <v>1.58</v>
      </c>
      <c r="T395" s="6">
        <v>2</v>
      </c>
      <c r="U395" s="6">
        <v>2.5</v>
      </c>
      <c r="V395" s="6">
        <v>1.375</v>
      </c>
      <c r="Z395" s="6">
        <v>118</v>
      </c>
      <c r="AA395" s="13">
        <f t="shared" si="6"/>
        <v>4.0858522093874104E-2</v>
      </c>
      <c r="AE395" s="6" t="s">
        <v>44</v>
      </c>
      <c r="AF395" s="6" t="s">
        <v>62</v>
      </c>
      <c r="AG395" s="6" t="s">
        <v>79</v>
      </c>
      <c r="AH395" s="6" t="s">
        <v>683</v>
      </c>
      <c r="AI395" s="6">
        <v>1</v>
      </c>
      <c r="AJ395" s="6">
        <v>1</v>
      </c>
      <c r="AK395" s="6">
        <v>1</v>
      </c>
      <c r="AL395" s="6">
        <v>1</v>
      </c>
      <c r="AM395" s="6">
        <v>1</v>
      </c>
      <c r="AN395" s="6">
        <v>0</v>
      </c>
      <c r="AO395" s="6">
        <v>1</v>
      </c>
      <c r="AQ395" s="6">
        <v>0</v>
      </c>
      <c r="AR395" s="6">
        <v>0</v>
      </c>
      <c r="AS395" s="6">
        <v>0</v>
      </c>
      <c r="AT395" s="6">
        <v>0</v>
      </c>
      <c r="AU395" s="6">
        <f>IF(Table3[[#This Row],[ShankDiameter]]&gt;0.5,0,2)</f>
        <v>2</v>
      </c>
      <c r="AV395" s="6">
        <v>0</v>
      </c>
      <c r="AW395" s="6">
        <v>0</v>
      </c>
      <c r="AX395" s="6">
        <v>2</v>
      </c>
      <c r="AY395" s="6">
        <f>IF(Table3[[#This Row],[ShankDiameter]]=0.225,2,IF(Table3[[#This Row],[ShankDiameter]]=0.25,2,IF(Table3[[#This Row],[ShankDiameter]]=0.2875,2,0)))</f>
        <v>0</v>
      </c>
      <c r="AZ395" s="6">
        <v>0</v>
      </c>
      <c r="BA395" s="6">
        <v>0</v>
      </c>
      <c r="BB395" s="6">
        <v>0</v>
      </c>
      <c r="BC395" s="6">
        <v>0</v>
      </c>
      <c r="BD395" s="6">
        <v>0</v>
      </c>
      <c r="BE395" s="6">
        <v>0</v>
      </c>
      <c r="BF395" s="6">
        <v>0</v>
      </c>
      <c r="BG395" s="6">
        <v>0</v>
      </c>
      <c r="BH395" s="6">
        <v>0</v>
      </c>
      <c r="BI395" s="6">
        <f>IF(Table3[[#This Row],[Type]]="EM",IF((Table3[[#This Row],[Diameter]]/2)-Table3[[#This Row],[CornerRadius]]-0.012&gt;0,(Table3[[#This Row],[Diameter]]/2)-Table3[[#This Row],[CornerRadius]]-0.012,0),)</f>
        <v>0</v>
      </c>
      <c r="BK395" s="6" t="str">
        <f>IF(Table3[[#This Row],[ShoulderLength]]="","",IF(Table3[[#This Row],[ShoulderLength]]&lt;Table3[[#This Row],[LOC]],"FIX",""))</f>
        <v/>
      </c>
    </row>
    <row r="396" spans="1:63" x14ac:dyDescent="0.25">
      <c r="A396" s="7">
        <f>IF(Table3[[#This Row],[SoflexRule]]="",1,IF(Table3[[#This Row],[MinOHL]]="",1,IF(Table3[[#This Row],[Type]]="CT",1,IF(Table3[[#This Row],[I]]=1,0,1))))</f>
        <v>1</v>
      </c>
      <c r="B396" s="6" t="s">
        <v>149</v>
      </c>
      <c r="D396" s="6" t="s">
        <v>149</v>
      </c>
      <c r="E396" s="6">
        <v>395</v>
      </c>
      <c r="F396" s="8" t="s">
        <v>60</v>
      </c>
      <c r="H396" s="10" t="s">
        <v>680</v>
      </c>
      <c r="I396" s="11" t="s">
        <v>822</v>
      </c>
      <c r="J396" s="12">
        <v>51028</v>
      </c>
      <c r="K396" s="11" t="str">
        <f>CONCATENATE(Table3[[#This Row],[Type]]," "&amp;TEXT(Table3[[#This Row],[Diameter]],".0000")&amp;""," "&amp;Table3[[#This Row],[NumFlutes]]&amp;"FL")</f>
        <v>DS .1405 2FL</v>
      </c>
      <c r="L396" s="17" t="s">
        <v>823</v>
      </c>
      <c r="M396" s="13">
        <v>0.14050000000000001</v>
      </c>
      <c r="N396" s="13">
        <v>0.14050000000000001</v>
      </c>
      <c r="O396" s="6">
        <v>0.14050000000000001</v>
      </c>
      <c r="P396" s="6">
        <v>1.5</v>
      </c>
      <c r="R396" s="14">
        <f>IF(Table3[[#This Row],[ShoulderLenEnd]]="",0,90-(DEGREES(ATAN((Q396-P396)/((N396-O396)/2)))))</f>
        <v>0</v>
      </c>
      <c r="S396" s="15">
        <v>1.55</v>
      </c>
      <c r="T396" s="6">
        <v>2</v>
      </c>
      <c r="U396" s="6">
        <v>2.5</v>
      </c>
      <c r="V396" s="6">
        <v>1.375</v>
      </c>
      <c r="Z396" s="6">
        <v>118</v>
      </c>
      <c r="AA396" s="13">
        <f t="shared" si="6"/>
        <v>4.2210458486686114E-2</v>
      </c>
      <c r="AE396" s="6" t="s">
        <v>44</v>
      </c>
      <c r="AF396" s="6" t="s">
        <v>62</v>
      </c>
      <c r="AG396" s="6" t="s">
        <v>79</v>
      </c>
      <c r="AH396" s="6" t="s">
        <v>683</v>
      </c>
      <c r="AI396" s="6">
        <v>1</v>
      </c>
      <c r="AJ396" s="6">
        <v>1</v>
      </c>
      <c r="AK396" s="6">
        <v>1</v>
      </c>
      <c r="AL396" s="6">
        <v>1</v>
      </c>
      <c r="AM396" s="6">
        <v>1</v>
      </c>
      <c r="AN396" s="6">
        <v>0</v>
      </c>
      <c r="AO396" s="6">
        <v>1</v>
      </c>
      <c r="AQ396" s="6">
        <v>0</v>
      </c>
      <c r="AR396" s="6">
        <v>0</v>
      </c>
      <c r="AS396" s="6">
        <v>0</v>
      </c>
      <c r="AT396" s="6">
        <v>0</v>
      </c>
      <c r="AU396" s="6">
        <f>IF(Table3[[#This Row],[ShankDiameter]]&gt;0.5,0,2)</f>
        <v>2</v>
      </c>
      <c r="AV396" s="6">
        <v>0</v>
      </c>
      <c r="AW396" s="6">
        <v>0</v>
      </c>
      <c r="AX396" s="6">
        <v>2</v>
      </c>
      <c r="AY396" s="6">
        <f>IF(Table3[[#This Row],[ShankDiameter]]=0.225,2,IF(Table3[[#This Row],[ShankDiameter]]=0.25,2,IF(Table3[[#This Row],[ShankDiameter]]=0.2875,2,0)))</f>
        <v>0</v>
      </c>
      <c r="AZ396" s="6">
        <v>0</v>
      </c>
      <c r="BA396" s="6">
        <v>0</v>
      </c>
      <c r="BB396" s="6">
        <v>0</v>
      </c>
      <c r="BC396" s="6">
        <v>0</v>
      </c>
      <c r="BD396" s="6">
        <v>0</v>
      </c>
      <c r="BE396" s="6">
        <v>0</v>
      </c>
      <c r="BF396" s="6">
        <v>0</v>
      </c>
      <c r="BG396" s="6">
        <v>0</v>
      </c>
      <c r="BH396" s="6">
        <v>0</v>
      </c>
      <c r="BI396" s="6">
        <f>IF(Table3[[#This Row],[Type]]="EM",IF((Table3[[#This Row],[Diameter]]/2)-Table3[[#This Row],[CornerRadius]]-0.012&gt;0,(Table3[[#This Row],[Diameter]]/2)-Table3[[#This Row],[CornerRadius]]-0.012,0),)</f>
        <v>0</v>
      </c>
      <c r="BK396" s="6" t="str">
        <f>IF(Table3[[#This Row],[ShoulderLength]]="","",IF(Table3[[#This Row],[ShoulderLength]]&lt;Table3[[#This Row],[LOC]],"FIX",""))</f>
        <v/>
      </c>
    </row>
    <row r="397" spans="1:63" x14ac:dyDescent="0.25">
      <c r="A397" s="7">
        <f>IF(Table3[[#This Row],[SoflexRule]]="",1,IF(Table3[[#This Row],[MinOHL]]="",1,IF(Table3[[#This Row],[Type]]="CT",1,IF(Table3[[#This Row],[I]]=1,0,1))))</f>
        <v>1</v>
      </c>
      <c r="B397" s="6" t="s">
        <v>149</v>
      </c>
      <c r="D397" s="6" t="s">
        <v>149</v>
      </c>
      <c r="E397" s="6">
        <v>396</v>
      </c>
      <c r="G397" s="9" t="s">
        <v>74</v>
      </c>
      <c r="H397" s="10" t="s">
        <v>680</v>
      </c>
      <c r="I397" s="11" t="s">
        <v>824</v>
      </c>
      <c r="J397" s="12">
        <v>61072</v>
      </c>
      <c r="K397" s="11" t="str">
        <f>CONCATENATE(Table3[[#This Row],[Type]]," "&amp;TEXT(Table3[[#This Row],[Diameter]],".0000")&amp;""," "&amp;Table3[[#This Row],[NumFlutes]]&amp;"FL")</f>
        <v>DS .1417 2FL</v>
      </c>
      <c r="L397" s="17" t="s">
        <v>825</v>
      </c>
      <c r="M397" s="13">
        <v>0.14169999999999999</v>
      </c>
      <c r="N397" s="13">
        <v>0.14169999999999999</v>
      </c>
      <c r="O397" s="6">
        <v>0.14169999999999999</v>
      </c>
      <c r="P397" s="6">
        <v>1.625</v>
      </c>
      <c r="R397" s="14">
        <f>IF(Table3[[#This Row],[ShoulderLenEnd]]="",0,90-(DEGREES(ATAN((Q397-P397)/((N397-O397)/2)))))</f>
        <v>0</v>
      </c>
      <c r="S397" s="15">
        <v>1.65</v>
      </c>
      <c r="T397" s="6">
        <v>2</v>
      </c>
      <c r="U397" s="6">
        <v>2.7559</v>
      </c>
      <c r="V397" s="6">
        <v>1.5354000000000001</v>
      </c>
      <c r="Z397" s="6">
        <v>118</v>
      </c>
      <c r="AA397" s="13">
        <f t="shared" si="6"/>
        <v>4.2570974858102642E-2</v>
      </c>
      <c r="AE397" s="6" t="s">
        <v>44</v>
      </c>
      <c r="AF397" s="6" t="s">
        <v>62</v>
      </c>
      <c r="AG397" s="6" t="s">
        <v>79</v>
      </c>
      <c r="AH397" s="6" t="s">
        <v>683</v>
      </c>
      <c r="AI397" s="6">
        <v>1</v>
      </c>
      <c r="AJ397" s="6">
        <v>1</v>
      </c>
      <c r="AK397" s="6">
        <v>1</v>
      </c>
      <c r="AL397" s="6">
        <v>1</v>
      </c>
      <c r="AM397" s="6">
        <v>1</v>
      </c>
      <c r="AN397" s="6">
        <v>0</v>
      </c>
      <c r="AO397" s="6">
        <v>1</v>
      </c>
      <c r="AQ397" s="6">
        <v>0</v>
      </c>
      <c r="AR397" s="6">
        <v>0</v>
      </c>
      <c r="AS397" s="6">
        <v>0</v>
      </c>
      <c r="AT397" s="6">
        <v>0</v>
      </c>
      <c r="AU397" s="6">
        <f>IF(Table3[[#This Row],[ShankDiameter]]&gt;0.5,0,2)</f>
        <v>2</v>
      </c>
      <c r="AV397" s="6">
        <v>0</v>
      </c>
      <c r="AW397" s="6">
        <v>0</v>
      </c>
      <c r="AX397" s="6">
        <v>2</v>
      </c>
      <c r="AY397" s="6">
        <f>IF(Table3[[#This Row],[ShankDiameter]]=0.225,2,IF(Table3[[#This Row],[ShankDiameter]]=0.25,2,IF(Table3[[#This Row],[ShankDiameter]]=0.2875,2,0)))</f>
        <v>0</v>
      </c>
      <c r="AZ397" s="6">
        <v>0</v>
      </c>
      <c r="BA397" s="6">
        <v>0</v>
      </c>
      <c r="BB397" s="6">
        <v>0</v>
      </c>
      <c r="BC397" s="6">
        <v>0</v>
      </c>
      <c r="BD397" s="6">
        <v>0</v>
      </c>
      <c r="BE397" s="6">
        <v>0</v>
      </c>
      <c r="BF397" s="6">
        <v>0</v>
      </c>
      <c r="BG397" s="6">
        <v>0</v>
      </c>
      <c r="BH397" s="6">
        <v>0</v>
      </c>
      <c r="BI397" s="6">
        <f>IF(Table3[[#This Row],[Type]]="EM",IF((Table3[[#This Row],[Diameter]]/2)-Table3[[#This Row],[CornerRadius]]-0.012&gt;0,(Table3[[#This Row],[Diameter]]/2)-Table3[[#This Row],[CornerRadius]]-0.012,0),)</f>
        <v>0</v>
      </c>
      <c r="BK397" s="6" t="str">
        <f>IF(Table3[[#This Row],[ShoulderLength]]="","",IF(Table3[[#This Row],[ShoulderLength]]&lt;Table3[[#This Row],[LOC]],"FIX",""))</f>
        <v/>
      </c>
    </row>
    <row r="398" spans="1:63" x14ac:dyDescent="0.25">
      <c r="A398" s="7">
        <f>IF(Table3[[#This Row],[SoflexRule]]="",1,IF(Table3[[#This Row],[MinOHL]]="",1,IF(Table3[[#This Row],[Type]]="CT",1,IF(Table3[[#This Row],[I]]=1,0,1))))</f>
        <v>1</v>
      </c>
      <c r="B398" s="6" t="s">
        <v>149</v>
      </c>
      <c r="D398" s="6" t="s">
        <v>149</v>
      </c>
      <c r="E398" s="6">
        <v>397</v>
      </c>
      <c r="F398" s="8" t="s">
        <v>60</v>
      </c>
      <c r="H398" s="10" t="s">
        <v>680</v>
      </c>
      <c r="I398" s="11" t="s">
        <v>826</v>
      </c>
      <c r="J398" s="12">
        <v>51027</v>
      </c>
      <c r="K398" s="11" t="str">
        <f>CONCATENATE(Table3[[#This Row],[Type]]," "&amp;TEXT(Table3[[#This Row],[Diameter]],".0000")&amp;""," "&amp;Table3[[#This Row],[NumFlutes]]&amp;"FL")</f>
        <v>DS .1440 2FL</v>
      </c>
      <c r="L398" s="17" t="s">
        <v>827</v>
      </c>
      <c r="M398" s="13">
        <v>0.14399999999999999</v>
      </c>
      <c r="N398" s="13">
        <v>0.14399999999999999</v>
      </c>
      <c r="O398" s="6">
        <v>0.14399999999999999</v>
      </c>
      <c r="P398" s="6">
        <v>1.5</v>
      </c>
      <c r="R398" s="14">
        <f>IF(Table3[[#This Row],[ShoulderLenEnd]]="",0,90-(DEGREES(ATAN((Q398-P398)/((N398-O398)/2)))))</f>
        <v>0</v>
      </c>
      <c r="S398" s="15">
        <v>1.55</v>
      </c>
      <c r="T398" s="6">
        <v>2</v>
      </c>
      <c r="U398" s="6">
        <v>2.5</v>
      </c>
      <c r="V398" s="6">
        <v>1.375</v>
      </c>
      <c r="Z398" s="6">
        <v>118</v>
      </c>
      <c r="AA398" s="13">
        <f t="shared" si="6"/>
        <v>4.3261964569984337E-2</v>
      </c>
      <c r="AE398" s="6" t="s">
        <v>44</v>
      </c>
      <c r="AF398" s="6" t="s">
        <v>62</v>
      </c>
      <c r="AG398" s="6" t="s">
        <v>79</v>
      </c>
      <c r="AH398" s="6" t="s">
        <v>683</v>
      </c>
      <c r="AI398" s="6">
        <v>1</v>
      </c>
      <c r="AJ398" s="6">
        <v>1</v>
      </c>
      <c r="AK398" s="6">
        <v>1</v>
      </c>
      <c r="AL398" s="6">
        <v>1</v>
      </c>
      <c r="AM398" s="6">
        <v>1</v>
      </c>
      <c r="AN398" s="6">
        <v>0</v>
      </c>
      <c r="AO398" s="6">
        <v>1</v>
      </c>
      <c r="AQ398" s="6">
        <v>0</v>
      </c>
      <c r="AR398" s="6">
        <v>0</v>
      </c>
      <c r="AS398" s="6">
        <v>0</v>
      </c>
      <c r="AT398" s="6">
        <v>0</v>
      </c>
      <c r="AU398" s="6">
        <f>IF(Table3[[#This Row],[ShankDiameter]]&gt;0.5,0,2)</f>
        <v>2</v>
      </c>
      <c r="AV398" s="6">
        <v>0</v>
      </c>
      <c r="AW398" s="6">
        <v>0</v>
      </c>
      <c r="AX398" s="6">
        <v>2</v>
      </c>
      <c r="AY398" s="6">
        <f>IF(Table3[[#This Row],[ShankDiameter]]=0.225,2,IF(Table3[[#This Row],[ShankDiameter]]=0.25,2,IF(Table3[[#This Row],[ShankDiameter]]=0.2875,2,0)))</f>
        <v>0</v>
      </c>
      <c r="AZ398" s="6">
        <v>0</v>
      </c>
      <c r="BA398" s="6">
        <v>0</v>
      </c>
      <c r="BB398" s="6">
        <v>0</v>
      </c>
      <c r="BC398" s="6">
        <v>0</v>
      </c>
      <c r="BD398" s="6">
        <v>0</v>
      </c>
      <c r="BE398" s="6">
        <v>0</v>
      </c>
      <c r="BF398" s="6">
        <v>0</v>
      </c>
      <c r="BG398" s="6">
        <v>0</v>
      </c>
      <c r="BH398" s="6">
        <v>0</v>
      </c>
      <c r="BI398" s="6">
        <f>IF(Table3[[#This Row],[Type]]="EM",IF((Table3[[#This Row],[Diameter]]/2)-Table3[[#This Row],[CornerRadius]]-0.012&gt;0,(Table3[[#This Row],[Diameter]]/2)-Table3[[#This Row],[CornerRadius]]-0.012,0),)</f>
        <v>0</v>
      </c>
      <c r="BK398" s="6" t="str">
        <f>IF(Table3[[#This Row],[ShoulderLength]]="","",IF(Table3[[#This Row],[ShoulderLength]]&lt;Table3[[#This Row],[LOC]],"FIX",""))</f>
        <v/>
      </c>
    </row>
    <row r="399" spans="1:63" x14ac:dyDescent="0.25">
      <c r="A399" s="7">
        <f>IF(Table3[[#This Row],[SoflexRule]]="",1,IF(Table3[[#This Row],[MinOHL]]="",1,IF(Table3[[#This Row],[Type]]="CT",1,IF(Table3[[#This Row],[I]]=1,0,1))))</f>
        <v>1</v>
      </c>
      <c r="B399" s="6" t="s">
        <v>149</v>
      </c>
      <c r="D399" s="6" t="s">
        <v>149</v>
      </c>
      <c r="E399" s="6">
        <v>398</v>
      </c>
      <c r="G399" s="9" t="s">
        <v>74</v>
      </c>
      <c r="H399" s="10" t="s">
        <v>680</v>
      </c>
      <c r="I399" s="11" t="s">
        <v>828</v>
      </c>
      <c r="J399" s="12">
        <v>51026</v>
      </c>
      <c r="K399" s="11" t="str">
        <f>CONCATENATE(Table3[[#This Row],[Type]]," "&amp;TEXT(Table3[[#This Row],[Diameter]],".0000")&amp;""," "&amp;Table3[[#This Row],[NumFlutes]]&amp;"FL")</f>
        <v>DS .1470 2FL</v>
      </c>
      <c r="L399" s="17" t="s">
        <v>829</v>
      </c>
      <c r="M399" s="13">
        <v>0.14699999999999999</v>
      </c>
      <c r="N399" s="13">
        <v>0.14699999999999999</v>
      </c>
      <c r="O399" s="6">
        <v>0.14699999999999999</v>
      </c>
      <c r="P399" s="6">
        <v>1.5249999999999999</v>
      </c>
      <c r="R399" s="14">
        <f>IF(Table3[[#This Row],[ShoulderLenEnd]]="",0,90-(DEGREES(ATAN((Q399-P399)/((N399-O399)/2)))))</f>
        <v>0</v>
      </c>
      <c r="S399" s="15">
        <v>1.575</v>
      </c>
      <c r="T399" s="6">
        <v>2</v>
      </c>
      <c r="U399" s="6">
        <v>2.5</v>
      </c>
      <c r="V399" s="6">
        <v>1.375</v>
      </c>
      <c r="Z399" s="6">
        <v>118</v>
      </c>
      <c r="AA399" s="13">
        <f t="shared" si="6"/>
        <v>4.4163255498525678E-2</v>
      </c>
      <c r="AE399" s="6" t="s">
        <v>44</v>
      </c>
      <c r="AF399" s="6" t="s">
        <v>62</v>
      </c>
      <c r="AG399" s="6" t="s">
        <v>79</v>
      </c>
      <c r="AH399" s="6" t="s">
        <v>683</v>
      </c>
      <c r="AI399" s="6">
        <v>1</v>
      </c>
      <c r="AJ399" s="6">
        <v>1</v>
      </c>
      <c r="AK399" s="6">
        <v>1</v>
      </c>
      <c r="AL399" s="6">
        <v>1</v>
      </c>
      <c r="AM399" s="6">
        <v>1</v>
      </c>
      <c r="AN399" s="6">
        <v>0</v>
      </c>
      <c r="AO399" s="6">
        <v>1</v>
      </c>
      <c r="AQ399" s="6">
        <v>0</v>
      </c>
      <c r="AR399" s="6">
        <v>0</v>
      </c>
      <c r="AS399" s="6">
        <v>0</v>
      </c>
      <c r="AT399" s="6">
        <v>0</v>
      </c>
      <c r="AU399" s="6">
        <f>IF(Table3[[#This Row],[ShankDiameter]]&gt;0.5,0,2)</f>
        <v>2</v>
      </c>
      <c r="AV399" s="6">
        <v>0</v>
      </c>
      <c r="AW399" s="6">
        <v>0</v>
      </c>
      <c r="AX399" s="6">
        <v>2</v>
      </c>
      <c r="AY399" s="6">
        <f>IF(Table3[[#This Row],[ShankDiameter]]=0.225,2,IF(Table3[[#This Row],[ShankDiameter]]=0.25,2,IF(Table3[[#This Row],[ShankDiameter]]=0.2875,2,0)))</f>
        <v>0</v>
      </c>
      <c r="AZ399" s="6">
        <v>0</v>
      </c>
      <c r="BA399" s="6">
        <v>0</v>
      </c>
      <c r="BB399" s="6">
        <v>0</v>
      </c>
      <c r="BC399" s="6">
        <v>0</v>
      </c>
      <c r="BD399" s="6">
        <v>0</v>
      </c>
      <c r="BE399" s="6">
        <v>0</v>
      </c>
      <c r="BF399" s="6">
        <v>0</v>
      </c>
      <c r="BG399" s="6">
        <v>0</v>
      </c>
      <c r="BH399" s="6">
        <v>0</v>
      </c>
      <c r="BI399" s="6">
        <f>IF(Table3[[#This Row],[Type]]="EM",IF((Table3[[#This Row],[Diameter]]/2)-Table3[[#This Row],[CornerRadius]]-0.012&gt;0,(Table3[[#This Row],[Diameter]]/2)-Table3[[#This Row],[CornerRadius]]-0.012,0),)</f>
        <v>0</v>
      </c>
      <c r="BK399" s="6" t="str">
        <f>IF(Table3[[#This Row],[ShoulderLength]]="","",IF(Table3[[#This Row],[ShoulderLength]]&lt;Table3[[#This Row],[LOC]],"FIX",""))</f>
        <v/>
      </c>
    </row>
    <row r="400" spans="1:63" x14ac:dyDescent="0.25">
      <c r="A400" s="7">
        <f>IF(Table3[[#This Row],[SoflexRule]]="",1,IF(Table3[[#This Row],[MinOHL]]="",1,IF(Table3[[#This Row],[Type]]="CT",1,IF(Table3[[#This Row],[I]]=1,0,1))))</f>
        <v>1</v>
      </c>
      <c r="B400" s="6" t="s">
        <v>149</v>
      </c>
      <c r="D400" s="6" t="s">
        <v>149</v>
      </c>
      <c r="E400" s="6">
        <v>399</v>
      </c>
      <c r="F400" s="8" t="s">
        <v>60</v>
      </c>
      <c r="H400" s="10" t="s">
        <v>680</v>
      </c>
      <c r="I400" s="11" t="s">
        <v>830</v>
      </c>
      <c r="J400" s="12">
        <v>51025</v>
      </c>
      <c r="K400" s="11" t="str">
        <f>CONCATENATE(Table3[[#This Row],[Type]]," "&amp;TEXT(Table3[[#This Row],[Diameter]],".0000")&amp;""," "&amp;Table3[[#This Row],[NumFlutes]]&amp;"FL")</f>
        <v>DS .1495 2FL</v>
      </c>
      <c r="L400" s="17" t="s">
        <v>831</v>
      </c>
      <c r="M400" s="13">
        <v>0.14949999999999999</v>
      </c>
      <c r="N400" s="13">
        <v>0.14949999999999999</v>
      </c>
      <c r="O400" s="6">
        <v>0.14949999999999999</v>
      </c>
      <c r="P400" s="6">
        <v>1.45</v>
      </c>
      <c r="R400" s="14">
        <f>IF(Table3[[#This Row],[ShoulderLenEnd]]="",0,90-(DEGREES(ATAN((Q400-P400)/((N400-O400)/2)))))</f>
        <v>0</v>
      </c>
      <c r="S400" s="15">
        <v>1.5</v>
      </c>
      <c r="T400" s="6">
        <v>2</v>
      </c>
      <c r="U400" s="6">
        <v>2.5</v>
      </c>
      <c r="V400" s="6">
        <v>1.375</v>
      </c>
      <c r="Z400" s="6">
        <v>118</v>
      </c>
      <c r="AA400" s="13">
        <f t="shared" si="6"/>
        <v>4.4914331272310128E-2</v>
      </c>
      <c r="AE400" s="6" t="s">
        <v>44</v>
      </c>
      <c r="AF400" s="6" t="s">
        <v>62</v>
      </c>
      <c r="AG400" s="6" t="s">
        <v>79</v>
      </c>
      <c r="AH400" s="6" t="s">
        <v>683</v>
      </c>
      <c r="AI400" s="6">
        <v>1</v>
      </c>
      <c r="AJ400" s="6">
        <v>1</v>
      </c>
      <c r="AK400" s="6">
        <v>1</v>
      </c>
      <c r="AL400" s="6">
        <v>1</v>
      </c>
      <c r="AM400" s="6">
        <v>1</v>
      </c>
      <c r="AN400" s="6">
        <v>0</v>
      </c>
      <c r="AO400" s="6">
        <v>1</v>
      </c>
      <c r="AQ400" s="6">
        <v>0</v>
      </c>
      <c r="AR400" s="6">
        <v>0</v>
      </c>
      <c r="AS400" s="6">
        <v>0</v>
      </c>
      <c r="AT400" s="6">
        <v>0</v>
      </c>
      <c r="AU400" s="6">
        <f>IF(Table3[[#This Row],[ShankDiameter]]&gt;0.5,0,2)</f>
        <v>2</v>
      </c>
      <c r="AV400" s="6">
        <v>0</v>
      </c>
      <c r="AW400" s="6">
        <v>0</v>
      </c>
      <c r="AX400" s="6">
        <v>2</v>
      </c>
      <c r="AY400" s="6">
        <f>IF(Table3[[#This Row],[ShankDiameter]]=0.225,2,IF(Table3[[#This Row],[ShankDiameter]]=0.25,2,IF(Table3[[#This Row],[ShankDiameter]]=0.2875,2,0)))</f>
        <v>0</v>
      </c>
      <c r="AZ400" s="6">
        <v>0</v>
      </c>
      <c r="BA400" s="6">
        <v>0</v>
      </c>
      <c r="BB400" s="6">
        <v>0</v>
      </c>
      <c r="BC400" s="6">
        <v>0</v>
      </c>
      <c r="BD400" s="6">
        <v>0</v>
      </c>
      <c r="BE400" s="6">
        <v>0</v>
      </c>
      <c r="BF400" s="6">
        <v>0</v>
      </c>
      <c r="BG400" s="6">
        <v>0</v>
      </c>
      <c r="BH400" s="6">
        <v>0</v>
      </c>
      <c r="BI400" s="6">
        <f>IF(Table3[[#This Row],[Type]]="EM",IF((Table3[[#This Row],[Diameter]]/2)-Table3[[#This Row],[CornerRadius]]-0.012&gt;0,(Table3[[#This Row],[Diameter]]/2)-Table3[[#This Row],[CornerRadius]]-0.012,0),)</f>
        <v>0</v>
      </c>
      <c r="BK400" s="6" t="str">
        <f>IF(Table3[[#This Row],[ShoulderLength]]="","",IF(Table3[[#This Row],[ShoulderLength]]&lt;Table3[[#This Row],[LOC]],"FIX",""))</f>
        <v/>
      </c>
    </row>
    <row r="401" spans="1:63" x14ac:dyDescent="0.25">
      <c r="A401" s="7">
        <f>IF(Table3[[#This Row],[SoflexRule]]="",1,IF(Table3[[#This Row],[MinOHL]]="",1,IF(Table3[[#This Row],[Type]]="CT",1,IF(Table3[[#This Row],[I]]=1,0,1))))</f>
        <v>1</v>
      </c>
      <c r="B401" s="6" t="s">
        <v>149</v>
      </c>
      <c r="D401" s="6" t="s">
        <v>149</v>
      </c>
      <c r="E401" s="6">
        <v>400</v>
      </c>
      <c r="F401" s="8" t="s">
        <v>60</v>
      </c>
      <c r="H401" s="10" t="s">
        <v>802</v>
      </c>
      <c r="I401" s="11" t="s">
        <v>832</v>
      </c>
      <c r="J401" s="12" t="s">
        <v>833</v>
      </c>
      <c r="K401" s="11" t="str">
        <f>CONCATENATE(Table3[[#This Row],[Type]]," "&amp;TEXT(Table3[[#This Row],[Diameter]],".0000")&amp;""," "&amp;Table3[[#This Row],[NumFlutes]]&amp;"FL")</f>
        <v>DJ .1562 2FL</v>
      </c>
      <c r="L401" s="17" t="s">
        <v>834</v>
      </c>
      <c r="M401" s="13">
        <v>0.15620000000000001</v>
      </c>
      <c r="N401" s="13">
        <v>0.15620000000000001</v>
      </c>
      <c r="O401" s="6">
        <v>0.15620000000000001</v>
      </c>
      <c r="P401" s="6">
        <v>2.02</v>
      </c>
      <c r="R401" s="14">
        <f>IF(Table3[[#This Row],[ShoulderLenEnd]]="",0,90-(DEGREES(ATAN((Q401-P401)/((N401-O401)/2)))))</f>
        <v>0</v>
      </c>
      <c r="S401" s="15">
        <v>2.0499999999999998</v>
      </c>
      <c r="T401" s="6">
        <v>2</v>
      </c>
      <c r="U401" s="6">
        <v>3.15</v>
      </c>
      <c r="V401" s="6">
        <v>1.85</v>
      </c>
      <c r="Z401" s="6">
        <v>118</v>
      </c>
      <c r="AA401" s="13">
        <f t="shared" si="6"/>
        <v>4.6927214346052459E-2</v>
      </c>
      <c r="AE401" s="6" t="s">
        <v>44</v>
      </c>
      <c r="AF401" s="6" t="s">
        <v>62</v>
      </c>
      <c r="AH401" s="6" t="s">
        <v>636</v>
      </c>
      <c r="AI401" s="6">
        <v>1</v>
      </c>
      <c r="AJ401" s="6">
        <v>1</v>
      </c>
      <c r="AK401" s="6">
        <v>1</v>
      </c>
      <c r="AL401" s="6">
        <v>1</v>
      </c>
      <c r="AM401" s="6">
        <v>1</v>
      </c>
      <c r="AN401" s="6">
        <v>0</v>
      </c>
      <c r="AO401" s="6">
        <v>1</v>
      </c>
      <c r="AQ401" s="6">
        <v>0</v>
      </c>
      <c r="AR401" s="6">
        <v>0</v>
      </c>
      <c r="AS401" s="6">
        <v>0</v>
      </c>
      <c r="AT401" s="6">
        <v>0</v>
      </c>
      <c r="AU401" s="6">
        <f>IF(Table3[[#This Row],[ShankDiameter]]&gt;0.5,0,2)</f>
        <v>2</v>
      </c>
      <c r="AV401" s="6">
        <v>0</v>
      </c>
      <c r="AW401" s="6">
        <v>0</v>
      </c>
      <c r="AX401" s="6">
        <v>2</v>
      </c>
      <c r="AY401" s="6">
        <f>IF(Table3[[#This Row],[ShankDiameter]]=0.225,2,IF(Table3[[#This Row],[ShankDiameter]]=0.25,2,IF(Table3[[#This Row],[ShankDiameter]]=0.2875,2,0)))</f>
        <v>0</v>
      </c>
      <c r="AZ401" s="6">
        <v>0</v>
      </c>
      <c r="BA401" s="6">
        <v>0</v>
      </c>
      <c r="BB401" s="6">
        <v>0</v>
      </c>
      <c r="BC401" s="6">
        <v>0</v>
      </c>
      <c r="BD401" s="6">
        <v>0</v>
      </c>
      <c r="BE401" s="6">
        <v>0</v>
      </c>
      <c r="BF401" s="6">
        <v>0</v>
      </c>
      <c r="BG401" s="6">
        <v>0</v>
      </c>
      <c r="BH401" s="6">
        <v>0</v>
      </c>
      <c r="BI401" s="6">
        <f>IF(Table3[[#This Row],[Type]]="EM",IF((Table3[[#This Row],[Diameter]]/2)-Table3[[#This Row],[CornerRadius]]-0.012&gt;0,(Table3[[#This Row],[Diameter]]/2)-Table3[[#This Row],[CornerRadius]]-0.012,0),)</f>
        <v>0</v>
      </c>
      <c r="BK401" s="6" t="str">
        <f>IF(Table3[[#This Row],[ShoulderLength]]="","",IF(Table3[[#This Row],[ShoulderLength]]&lt;Table3[[#This Row],[LOC]],"FIX",""))</f>
        <v/>
      </c>
    </row>
    <row r="402" spans="1:63" x14ac:dyDescent="0.25">
      <c r="A402" s="7">
        <f>IF(Table3[[#This Row],[SoflexRule]]="",1,IF(Table3[[#This Row],[MinOHL]]="",1,IF(Table3[[#This Row],[Type]]="CT",1,IF(Table3[[#This Row],[I]]=1,0,1))))</f>
        <v>1</v>
      </c>
      <c r="B402" s="6" t="s">
        <v>149</v>
      </c>
      <c r="D402" s="6" t="s">
        <v>149</v>
      </c>
      <c r="E402" s="6">
        <v>401</v>
      </c>
      <c r="F402" s="8" t="s">
        <v>60</v>
      </c>
      <c r="H402" s="10" t="s">
        <v>802</v>
      </c>
      <c r="I402" s="11" t="s">
        <v>835</v>
      </c>
      <c r="J402" s="12" t="s">
        <v>836</v>
      </c>
      <c r="K402" s="11" t="str">
        <f>CONCATENATE(Table3[[#This Row],[Type]]," "&amp;TEXT(Table3[[#This Row],[Diameter]],".0000")&amp;""," "&amp;Table3[[#This Row],[NumFlutes]]&amp;"FL")</f>
        <v>DJ .1570 2FL</v>
      </c>
      <c r="L402" s="17" t="s">
        <v>837</v>
      </c>
      <c r="M402" s="13">
        <v>0.157</v>
      </c>
      <c r="N402" s="13">
        <v>0.157</v>
      </c>
      <c r="O402" s="6">
        <v>0.157</v>
      </c>
      <c r="P402" s="6">
        <v>2.06</v>
      </c>
      <c r="R402" s="14">
        <f>IF(Table3[[#This Row],[ShoulderLenEnd]]="",0,90-(DEGREES(ATAN((Q402-P402)/((N402-O402)/2)))))</f>
        <v>0</v>
      </c>
      <c r="S402" s="15">
        <v>2.11</v>
      </c>
      <c r="T402" s="6">
        <v>2</v>
      </c>
      <c r="U402" s="6">
        <v>3.15</v>
      </c>
      <c r="V402" s="6">
        <v>1.9</v>
      </c>
      <c r="Z402" s="6">
        <v>118</v>
      </c>
      <c r="AA402" s="13">
        <f t="shared" si="6"/>
        <v>4.7167558593663485E-2</v>
      </c>
      <c r="AE402" s="6" t="s">
        <v>44</v>
      </c>
      <c r="AF402" s="6" t="s">
        <v>62</v>
      </c>
      <c r="AH402" s="6" t="s">
        <v>636</v>
      </c>
      <c r="AI402" s="6">
        <v>1</v>
      </c>
      <c r="AJ402" s="6">
        <v>1</v>
      </c>
      <c r="AK402" s="6">
        <v>1</v>
      </c>
      <c r="AL402" s="6">
        <v>1</v>
      </c>
      <c r="AM402" s="6">
        <v>1</v>
      </c>
      <c r="AN402" s="6">
        <v>0</v>
      </c>
      <c r="AO402" s="6">
        <v>1</v>
      </c>
      <c r="AQ402" s="6">
        <v>0</v>
      </c>
      <c r="AR402" s="6">
        <v>0</v>
      </c>
      <c r="AS402" s="6">
        <v>0</v>
      </c>
      <c r="AT402" s="6">
        <v>0</v>
      </c>
      <c r="AU402" s="6">
        <f>IF(Table3[[#This Row],[ShankDiameter]]&gt;0.5,0,2)</f>
        <v>2</v>
      </c>
      <c r="AV402" s="6">
        <v>0</v>
      </c>
      <c r="AW402" s="6">
        <v>0</v>
      </c>
      <c r="AX402" s="6">
        <v>2</v>
      </c>
      <c r="AY402" s="6">
        <f>IF(Table3[[#This Row],[ShankDiameter]]=0.225,2,IF(Table3[[#This Row],[ShankDiameter]]=0.25,2,IF(Table3[[#This Row],[ShankDiameter]]=0.2875,2,0)))</f>
        <v>0</v>
      </c>
      <c r="AZ402" s="6">
        <v>0</v>
      </c>
      <c r="BA402" s="6">
        <v>0</v>
      </c>
      <c r="BB402" s="6">
        <v>0</v>
      </c>
      <c r="BC402" s="6">
        <v>0</v>
      </c>
      <c r="BD402" s="6">
        <v>0</v>
      </c>
      <c r="BE402" s="6">
        <v>0</v>
      </c>
      <c r="BF402" s="6">
        <v>0</v>
      </c>
      <c r="BG402" s="6">
        <v>0</v>
      </c>
      <c r="BH402" s="6">
        <v>0</v>
      </c>
      <c r="BI402" s="6">
        <f>IF(Table3[[#This Row],[Type]]="EM",IF((Table3[[#This Row],[Diameter]]/2)-Table3[[#This Row],[CornerRadius]]-0.012&gt;0,(Table3[[#This Row],[Diameter]]/2)-Table3[[#This Row],[CornerRadius]]-0.012,0),)</f>
        <v>0</v>
      </c>
      <c r="BK402" s="6" t="str">
        <f>IF(Table3[[#This Row],[ShoulderLength]]="","",IF(Table3[[#This Row],[ShoulderLength]]&lt;Table3[[#This Row],[LOC]],"FIX",""))</f>
        <v/>
      </c>
    </row>
    <row r="403" spans="1:63" x14ac:dyDescent="0.25">
      <c r="A403" s="7">
        <f>IF(Table3[[#This Row],[SoflexRule]]="",1,IF(Table3[[#This Row],[MinOHL]]="",1,IF(Table3[[#This Row],[Type]]="CT",1,IF(Table3[[#This Row],[I]]=1,0,1))))</f>
        <v>1</v>
      </c>
      <c r="B403" s="6" t="s">
        <v>149</v>
      </c>
      <c r="D403" s="6" t="s">
        <v>149</v>
      </c>
      <c r="E403" s="6">
        <v>402</v>
      </c>
      <c r="F403" s="8" t="s">
        <v>60</v>
      </c>
      <c r="H403" s="10" t="s">
        <v>680</v>
      </c>
      <c r="I403" s="11" t="s">
        <v>838</v>
      </c>
      <c r="J403" s="12">
        <v>51022</v>
      </c>
      <c r="K403" s="11" t="str">
        <f>CONCATENATE(Table3[[#This Row],[Type]]," "&amp;TEXT(Table3[[#This Row],[Diameter]],".0000")&amp;""," "&amp;Table3[[#This Row],[NumFlutes]]&amp;"FL")</f>
        <v>DS .1570 2FL</v>
      </c>
      <c r="L403" s="17" t="s">
        <v>837</v>
      </c>
      <c r="M403" s="13">
        <v>0.157</v>
      </c>
      <c r="N403" s="13">
        <v>0.157</v>
      </c>
      <c r="O403" s="6">
        <v>0.157</v>
      </c>
      <c r="P403" s="6">
        <v>1.55</v>
      </c>
      <c r="R403" s="14">
        <f>IF(Table3[[#This Row],[ShoulderLenEnd]]="",0,90-(DEGREES(ATAN((Q403-P403)/((N403-O403)/2)))))</f>
        <v>0</v>
      </c>
      <c r="S403" s="15">
        <v>1.6</v>
      </c>
      <c r="T403" s="6">
        <v>2</v>
      </c>
      <c r="U403" s="6">
        <v>2.5</v>
      </c>
      <c r="V403" s="6">
        <v>1.375</v>
      </c>
      <c r="Z403" s="6">
        <v>118</v>
      </c>
      <c r="AA403" s="13">
        <f t="shared" si="6"/>
        <v>4.7167558593663485E-2</v>
      </c>
      <c r="AE403" s="6" t="s">
        <v>44</v>
      </c>
      <c r="AF403" s="6" t="s">
        <v>62</v>
      </c>
      <c r="AG403" s="6" t="s">
        <v>79</v>
      </c>
      <c r="AH403" s="6" t="s">
        <v>683</v>
      </c>
      <c r="AI403" s="6">
        <v>1</v>
      </c>
      <c r="AJ403" s="6">
        <v>1</v>
      </c>
      <c r="AK403" s="6">
        <v>1</v>
      </c>
      <c r="AL403" s="6">
        <v>1</v>
      </c>
      <c r="AM403" s="6">
        <v>1</v>
      </c>
      <c r="AN403" s="6">
        <v>0</v>
      </c>
      <c r="AO403" s="6">
        <v>1</v>
      </c>
      <c r="AQ403" s="6">
        <v>0</v>
      </c>
      <c r="AR403" s="6">
        <v>0</v>
      </c>
      <c r="AS403" s="6">
        <v>0</v>
      </c>
      <c r="AT403" s="6">
        <v>0</v>
      </c>
      <c r="AU403" s="6">
        <f>IF(Table3[[#This Row],[ShankDiameter]]&gt;0.5,0,2)</f>
        <v>2</v>
      </c>
      <c r="AV403" s="6">
        <v>0</v>
      </c>
      <c r="AW403" s="6">
        <v>0</v>
      </c>
      <c r="AX403" s="6">
        <v>2</v>
      </c>
      <c r="AY403" s="6">
        <f>IF(Table3[[#This Row],[ShankDiameter]]=0.225,2,IF(Table3[[#This Row],[ShankDiameter]]=0.25,2,IF(Table3[[#This Row],[ShankDiameter]]=0.2875,2,0)))</f>
        <v>0</v>
      </c>
      <c r="AZ403" s="6">
        <v>0</v>
      </c>
      <c r="BA403" s="6">
        <v>0</v>
      </c>
      <c r="BB403" s="6">
        <v>0</v>
      </c>
      <c r="BC403" s="6">
        <v>0</v>
      </c>
      <c r="BD403" s="6">
        <v>0</v>
      </c>
      <c r="BE403" s="6">
        <v>0</v>
      </c>
      <c r="BF403" s="6">
        <v>0</v>
      </c>
      <c r="BG403" s="6">
        <v>0</v>
      </c>
      <c r="BH403" s="6">
        <v>0</v>
      </c>
      <c r="BI403" s="6">
        <f>IF(Table3[[#This Row],[Type]]="EM",IF((Table3[[#This Row],[Diameter]]/2)-Table3[[#This Row],[CornerRadius]]-0.012&gt;0,(Table3[[#This Row],[Diameter]]/2)-Table3[[#This Row],[CornerRadius]]-0.012,0),)</f>
        <v>0</v>
      </c>
      <c r="BK403" s="6" t="str">
        <f>IF(Table3[[#This Row],[ShoulderLength]]="","",IF(Table3[[#This Row],[ShoulderLength]]&lt;Table3[[#This Row],[LOC]],"FIX",""))</f>
        <v/>
      </c>
    </row>
    <row r="404" spans="1:63" x14ac:dyDescent="0.25">
      <c r="A404" s="7">
        <f>IF(Table3[[#This Row],[SoflexRule]]="",1,IF(Table3[[#This Row],[MinOHL]]="",1,IF(Table3[[#This Row],[Type]]="CT",1,IF(Table3[[#This Row],[I]]=1,0,1))))</f>
        <v>1</v>
      </c>
      <c r="B404" s="6" t="s">
        <v>149</v>
      </c>
      <c r="D404" s="6" t="s">
        <v>149</v>
      </c>
      <c r="E404" s="6">
        <v>403</v>
      </c>
      <c r="F404" s="8" t="s">
        <v>60</v>
      </c>
      <c r="H404" s="10" t="s">
        <v>802</v>
      </c>
      <c r="I404" s="11" t="s">
        <v>839</v>
      </c>
      <c r="J404" s="12" t="s">
        <v>840</v>
      </c>
      <c r="K404" s="11" t="str">
        <f>CONCATENATE(Table3[[#This Row],[Type]]," "&amp;TEXT(Table3[[#This Row],[Diameter]],".0000")&amp;""," "&amp;Table3[[#This Row],[NumFlutes]]&amp;"FL")</f>
        <v>DJ .1590 2FL</v>
      </c>
      <c r="L404" s="17" t="s">
        <v>841</v>
      </c>
      <c r="M404" s="13">
        <v>0.159</v>
      </c>
      <c r="N404" s="13">
        <v>0.159</v>
      </c>
      <c r="O404" s="6">
        <v>0.159</v>
      </c>
      <c r="P404" s="6">
        <v>2.2000000000000002</v>
      </c>
      <c r="R404" s="14">
        <f>IF(Table3[[#This Row],[ShoulderLenEnd]]="",0,90-(DEGREES(ATAN((Q404-P404)/((N404-O404)/2)))))</f>
        <v>0</v>
      </c>
      <c r="S404" s="15">
        <v>2.25</v>
      </c>
      <c r="T404" s="6">
        <v>2</v>
      </c>
      <c r="U404" s="6">
        <v>3.3</v>
      </c>
      <c r="V404" s="6">
        <v>2</v>
      </c>
      <c r="Z404" s="6">
        <v>118</v>
      </c>
      <c r="AA404" s="13">
        <f t="shared" si="6"/>
        <v>4.7768419212691045E-2</v>
      </c>
      <c r="AE404" s="6" t="s">
        <v>44</v>
      </c>
      <c r="AF404" s="6" t="s">
        <v>62</v>
      </c>
      <c r="AH404" s="6" t="s">
        <v>636</v>
      </c>
      <c r="AI404" s="6">
        <v>1</v>
      </c>
      <c r="AJ404" s="6">
        <v>1</v>
      </c>
      <c r="AK404" s="6">
        <v>1</v>
      </c>
      <c r="AL404" s="6">
        <v>1</v>
      </c>
      <c r="AM404" s="6">
        <v>1</v>
      </c>
      <c r="AN404" s="6">
        <v>0</v>
      </c>
      <c r="AO404" s="6">
        <v>1</v>
      </c>
      <c r="AQ404" s="6">
        <v>0</v>
      </c>
      <c r="AR404" s="6">
        <v>0</v>
      </c>
      <c r="AS404" s="6">
        <v>0</v>
      </c>
      <c r="AT404" s="6">
        <v>0</v>
      </c>
      <c r="AU404" s="6">
        <f>IF(Table3[[#This Row],[ShankDiameter]]&gt;0.5,0,2)</f>
        <v>2</v>
      </c>
      <c r="AV404" s="6">
        <v>0</v>
      </c>
      <c r="AW404" s="6">
        <v>0</v>
      </c>
      <c r="AX404" s="6">
        <v>2</v>
      </c>
      <c r="AY404" s="6">
        <f>IF(Table3[[#This Row],[ShankDiameter]]=0.225,2,IF(Table3[[#This Row],[ShankDiameter]]=0.25,2,IF(Table3[[#This Row],[ShankDiameter]]=0.2875,2,0)))</f>
        <v>0</v>
      </c>
      <c r="AZ404" s="6">
        <v>0</v>
      </c>
      <c r="BA404" s="6">
        <v>0</v>
      </c>
      <c r="BB404" s="6">
        <v>0</v>
      </c>
      <c r="BC404" s="6">
        <v>0</v>
      </c>
      <c r="BD404" s="6">
        <v>0</v>
      </c>
      <c r="BE404" s="6">
        <v>0</v>
      </c>
      <c r="BF404" s="6">
        <v>0</v>
      </c>
      <c r="BG404" s="6">
        <v>0</v>
      </c>
      <c r="BH404" s="6">
        <v>0</v>
      </c>
      <c r="BI404" s="6">
        <f>IF(Table3[[#This Row],[Type]]="EM",IF((Table3[[#This Row],[Diameter]]/2)-Table3[[#This Row],[CornerRadius]]-0.012&gt;0,(Table3[[#This Row],[Diameter]]/2)-Table3[[#This Row],[CornerRadius]]-0.012,0),)</f>
        <v>0</v>
      </c>
      <c r="BK404" s="6" t="str">
        <f>IF(Table3[[#This Row],[ShoulderLength]]="","",IF(Table3[[#This Row],[ShoulderLength]]&lt;Table3[[#This Row],[LOC]],"FIX",""))</f>
        <v/>
      </c>
    </row>
    <row r="405" spans="1:63" x14ac:dyDescent="0.25">
      <c r="A405" s="7">
        <f>IF(Table3[[#This Row],[SoflexRule]]="",1,IF(Table3[[#This Row],[MinOHL]]="",1,IF(Table3[[#This Row],[Type]]="CT",1,IF(Table3[[#This Row],[I]]=1,0,1))))</f>
        <v>1</v>
      </c>
      <c r="B405" s="6" t="s">
        <v>149</v>
      </c>
      <c r="D405" s="6" t="s">
        <v>149</v>
      </c>
      <c r="E405" s="6">
        <v>404</v>
      </c>
      <c r="G405" s="9" t="s">
        <v>74</v>
      </c>
      <c r="H405" s="10" t="s">
        <v>680</v>
      </c>
      <c r="I405" s="11" t="s">
        <v>842</v>
      </c>
      <c r="J405" s="12">
        <v>51021</v>
      </c>
      <c r="K405" s="11" t="str">
        <f>CONCATENATE(Table3[[#This Row],[Type]]," "&amp;TEXT(Table3[[#This Row],[Diameter]],".0000")&amp;""," "&amp;Table3[[#This Row],[NumFlutes]]&amp;"FL")</f>
        <v>DS .1590 2FL</v>
      </c>
      <c r="L405" s="17" t="s">
        <v>841</v>
      </c>
      <c r="M405" s="13">
        <v>0.159</v>
      </c>
      <c r="N405" s="13">
        <v>0.159</v>
      </c>
      <c r="O405" s="6">
        <v>0.159</v>
      </c>
      <c r="P405" s="6">
        <v>1.54</v>
      </c>
      <c r="R405" s="14">
        <f>IF(Table3[[#This Row],[ShoulderLenEnd]]="",0,90-(DEGREES(ATAN((Q405-P405)/((N405-O405)/2)))))</f>
        <v>0</v>
      </c>
      <c r="S405" s="15">
        <v>1.5649999999999999</v>
      </c>
      <c r="T405" s="6">
        <v>2</v>
      </c>
      <c r="U405" s="6">
        <v>2.5</v>
      </c>
      <c r="V405" s="6">
        <v>1.375</v>
      </c>
      <c r="Z405" s="6">
        <v>118</v>
      </c>
      <c r="AA405" s="13">
        <f t="shared" si="6"/>
        <v>4.7768419212691045E-2</v>
      </c>
      <c r="AE405" s="6" t="s">
        <v>44</v>
      </c>
      <c r="AF405" s="6" t="s">
        <v>62</v>
      </c>
      <c r="AG405" s="6" t="s">
        <v>79</v>
      </c>
      <c r="AH405" s="6" t="s">
        <v>683</v>
      </c>
      <c r="AI405" s="6">
        <v>1</v>
      </c>
      <c r="AJ405" s="6">
        <v>1</v>
      </c>
      <c r="AK405" s="6">
        <v>1</v>
      </c>
      <c r="AL405" s="6">
        <v>1</v>
      </c>
      <c r="AM405" s="6">
        <v>1</v>
      </c>
      <c r="AN405" s="6">
        <v>0</v>
      </c>
      <c r="AO405" s="6">
        <v>1</v>
      </c>
      <c r="AQ405" s="6">
        <v>0</v>
      </c>
      <c r="AR405" s="6">
        <v>0</v>
      </c>
      <c r="AS405" s="6">
        <v>0</v>
      </c>
      <c r="AT405" s="6">
        <v>0</v>
      </c>
      <c r="AU405" s="6">
        <f>IF(Table3[[#This Row],[ShankDiameter]]&gt;0.5,0,2)</f>
        <v>2</v>
      </c>
      <c r="AV405" s="6">
        <v>0</v>
      </c>
      <c r="AW405" s="6">
        <v>0</v>
      </c>
      <c r="AX405" s="6">
        <v>2</v>
      </c>
      <c r="AY405" s="6">
        <f>IF(Table3[[#This Row],[ShankDiameter]]=0.225,2,IF(Table3[[#This Row],[ShankDiameter]]=0.25,2,IF(Table3[[#This Row],[ShankDiameter]]=0.2875,2,0)))</f>
        <v>0</v>
      </c>
      <c r="AZ405" s="6">
        <v>0</v>
      </c>
      <c r="BA405" s="6">
        <v>0</v>
      </c>
      <c r="BB405" s="6">
        <v>0</v>
      </c>
      <c r="BC405" s="6">
        <v>0</v>
      </c>
      <c r="BD405" s="6">
        <v>0</v>
      </c>
      <c r="BE405" s="6">
        <v>0</v>
      </c>
      <c r="BF405" s="6">
        <v>0</v>
      </c>
      <c r="BG405" s="6">
        <v>0</v>
      </c>
      <c r="BH405" s="6">
        <v>0</v>
      </c>
      <c r="BI405" s="6">
        <f>IF(Table3[[#This Row],[Type]]="EM",IF((Table3[[#This Row],[Diameter]]/2)-Table3[[#This Row],[CornerRadius]]-0.012&gt;0,(Table3[[#This Row],[Diameter]]/2)-Table3[[#This Row],[CornerRadius]]-0.012,0),)</f>
        <v>0</v>
      </c>
      <c r="BK405" s="6" t="str">
        <f>IF(Table3[[#This Row],[ShoulderLength]]="","",IF(Table3[[#This Row],[ShoulderLength]]&lt;Table3[[#This Row],[LOC]],"FIX",""))</f>
        <v/>
      </c>
    </row>
    <row r="406" spans="1:63" x14ac:dyDescent="0.25">
      <c r="A406" s="7">
        <f>IF(Table3[[#This Row],[SoflexRule]]="",1,IF(Table3[[#This Row],[MinOHL]]="",1,IF(Table3[[#This Row],[Type]]="CT",1,IF(Table3[[#This Row],[I]]=1,0,1))))</f>
        <v>1</v>
      </c>
      <c r="B406" s="6" t="s">
        <v>149</v>
      </c>
      <c r="D406" s="6" t="s">
        <v>149</v>
      </c>
      <c r="E406" s="6">
        <v>405</v>
      </c>
      <c r="F406" s="8" t="s">
        <v>60</v>
      </c>
      <c r="H406" s="10" t="s">
        <v>680</v>
      </c>
      <c r="I406" s="11" t="s">
        <v>843</v>
      </c>
      <c r="J406" s="12">
        <v>20617700</v>
      </c>
      <c r="K406" s="11" t="str">
        <f>CONCATENATE(Table3[[#This Row],[Type]]," "&amp;TEXT(Table3[[#This Row],[Diameter]],".0000")&amp;""," "&amp;Table3[[#This Row],[NumFlutes]]&amp;"FL")</f>
        <v>DS .1770 2FL</v>
      </c>
      <c r="L406" s="17" t="s">
        <v>844</v>
      </c>
      <c r="M406" s="13">
        <v>0.17699999999999999</v>
      </c>
      <c r="N406" s="13">
        <v>0.17699999999999999</v>
      </c>
      <c r="O406" s="6">
        <v>0.17699999999999999</v>
      </c>
      <c r="P406" s="6">
        <v>0.93</v>
      </c>
      <c r="R406" s="14">
        <f>IF(Table3[[#This Row],[ShoulderLenEnd]]="",0,90-(DEGREES(ATAN((Q406-P406)/((N406-O406)/2)))))</f>
        <v>0</v>
      </c>
      <c r="S406" s="15">
        <v>0.98</v>
      </c>
      <c r="T406" s="6">
        <v>2</v>
      </c>
      <c r="U406" s="6">
        <v>2.125</v>
      </c>
      <c r="V406" s="6">
        <v>0.75</v>
      </c>
      <c r="Z406" s="6">
        <v>118</v>
      </c>
      <c r="AA406" s="13">
        <f t="shared" si="6"/>
        <v>5.3176164783939085E-2</v>
      </c>
      <c r="AE406" s="6" t="s">
        <v>44</v>
      </c>
      <c r="AF406" s="6" t="s">
        <v>62</v>
      </c>
      <c r="AG406" s="6" t="s">
        <v>495</v>
      </c>
      <c r="AH406" s="6" t="s">
        <v>683</v>
      </c>
      <c r="AI406" s="6">
        <v>1</v>
      </c>
      <c r="AJ406" s="6">
        <v>1</v>
      </c>
      <c r="AK406" s="6">
        <v>1</v>
      </c>
      <c r="AL406" s="6">
        <v>1</v>
      </c>
      <c r="AM406" s="6">
        <v>1</v>
      </c>
      <c r="AN406" s="6">
        <v>0</v>
      </c>
      <c r="AO406" s="6">
        <v>1</v>
      </c>
      <c r="AQ406" s="6">
        <v>0</v>
      </c>
      <c r="AR406" s="6">
        <v>0</v>
      </c>
      <c r="AS406" s="6">
        <v>0</v>
      </c>
      <c r="AT406" s="6">
        <v>0</v>
      </c>
      <c r="AU406" s="6">
        <f>IF(Table3[[#This Row],[ShankDiameter]]&gt;0.5,0,2)</f>
        <v>2</v>
      </c>
      <c r="AV406" s="6">
        <v>0</v>
      </c>
      <c r="AW406" s="6">
        <v>0</v>
      </c>
      <c r="AX406" s="6">
        <v>2</v>
      </c>
      <c r="AY406" s="6">
        <f>IF(Table3[[#This Row],[ShankDiameter]]=0.225,2,IF(Table3[[#This Row],[ShankDiameter]]=0.25,2,IF(Table3[[#This Row],[ShankDiameter]]=0.2875,2,0)))</f>
        <v>0</v>
      </c>
      <c r="AZ406" s="6">
        <v>0</v>
      </c>
      <c r="BA406" s="6">
        <v>0</v>
      </c>
      <c r="BB406" s="6">
        <v>0</v>
      </c>
      <c r="BC406" s="6">
        <v>0</v>
      </c>
      <c r="BD406" s="6">
        <v>0</v>
      </c>
      <c r="BE406" s="6">
        <v>0</v>
      </c>
      <c r="BF406" s="6">
        <v>0</v>
      </c>
      <c r="BG406" s="6">
        <v>0</v>
      </c>
      <c r="BH406" s="6">
        <v>0</v>
      </c>
      <c r="BI406" s="6">
        <f>IF(Table3[[#This Row],[Type]]="EM",IF((Table3[[#This Row],[Diameter]]/2)-Table3[[#This Row],[CornerRadius]]-0.012&gt;0,(Table3[[#This Row],[Diameter]]/2)-Table3[[#This Row],[CornerRadius]]-0.012,0),)</f>
        <v>0</v>
      </c>
      <c r="BK406" s="6" t="str">
        <f>IF(Table3[[#This Row],[ShoulderLength]]="","",IF(Table3[[#This Row],[ShoulderLength]]&lt;Table3[[#This Row],[LOC]],"FIX",""))</f>
        <v/>
      </c>
    </row>
    <row r="407" spans="1:63" x14ac:dyDescent="0.25">
      <c r="A407" s="7">
        <f>IF(Table3[[#This Row],[SoflexRule]]="",1,IF(Table3[[#This Row],[MinOHL]]="",1,IF(Table3[[#This Row],[Type]]="CT",1,IF(Table3[[#This Row],[I]]=1,0,1))))</f>
        <v>1</v>
      </c>
      <c r="B407" s="6" t="s">
        <v>149</v>
      </c>
      <c r="D407" s="6" t="s">
        <v>149</v>
      </c>
      <c r="E407" s="6">
        <v>406</v>
      </c>
      <c r="G407" s="9" t="s">
        <v>74</v>
      </c>
      <c r="H407" s="10" t="s">
        <v>680</v>
      </c>
      <c r="I407" s="11" t="s">
        <v>845</v>
      </c>
      <c r="J407" s="12">
        <v>51016</v>
      </c>
      <c r="K407" s="11" t="str">
        <f>CONCATENATE(Table3[[#This Row],[Type]]," "&amp;TEXT(Table3[[#This Row],[Diameter]],".0000")&amp;""," "&amp;Table3[[#This Row],[NumFlutes]]&amp;"FL")</f>
        <v>DS .1770 2FL</v>
      </c>
      <c r="L407" s="17" t="s">
        <v>844</v>
      </c>
      <c r="M407" s="13">
        <v>0.17699999999999999</v>
      </c>
      <c r="N407" s="13">
        <v>0.17699999999999999</v>
      </c>
      <c r="O407" s="6">
        <v>0.17699999999999999</v>
      </c>
      <c r="P407" s="6">
        <v>1.7250000000000001</v>
      </c>
      <c r="R407" s="14">
        <f>IF(Table3[[#This Row],[ShoulderLenEnd]]="",0,90-(DEGREES(ATAN((Q407-P407)/((N407-O407)/2)))))</f>
        <v>0</v>
      </c>
      <c r="S407" s="15">
        <v>1.75</v>
      </c>
      <c r="T407" s="6">
        <v>2</v>
      </c>
      <c r="U407" s="6">
        <v>2.75</v>
      </c>
      <c r="V407" s="6">
        <v>1.625</v>
      </c>
      <c r="Z407" s="6">
        <v>118</v>
      </c>
      <c r="AA407" s="13">
        <f t="shared" si="6"/>
        <v>5.3176164783939085E-2</v>
      </c>
      <c r="AE407" s="6" t="s">
        <v>44</v>
      </c>
      <c r="AF407" s="6" t="s">
        <v>62</v>
      </c>
      <c r="AG407" s="6" t="s">
        <v>79</v>
      </c>
      <c r="AH407" s="6" t="s">
        <v>683</v>
      </c>
      <c r="AI407" s="6">
        <v>1</v>
      </c>
      <c r="AJ407" s="6">
        <v>1</v>
      </c>
      <c r="AK407" s="6">
        <v>1</v>
      </c>
      <c r="AL407" s="6">
        <v>1</v>
      </c>
      <c r="AM407" s="6">
        <v>1</v>
      </c>
      <c r="AN407" s="6">
        <v>0</v>
      </c>
      <c r="AO407" s="6">
        <v>1</v>
      </c>
      <c r="AQ407" s="6">
        <v>0</v>
      </c>
      <c r="AR407" s="6">
        <v>0</v>
      </c>
      <c r="AS407" s="6">
        <v>0</v>
      </c>
      <c r="AT407" s="6">
        <v>0</v>
      </c>
      <c r="AU407" s="6">
        <f>IF(Table3[[#This Row],[ShankDiameter]]&gt;0.5,0,2)</f>
        <v>2</v>
      </c>
      <c r="AV407" s="6">
        <v>0</v>
      </c>
      <c r="AW407" s="6">
        <v>0</v>
      </c>
      <c r="AX407" s="6">
        <v>2</v>
      </c>
      <c r="AY407" s="6">
        <f>IF(Table3[[#This Row],[ShankDiameter]]=0.225,2,IF(Table3[[#This Row],[ShankDiameter]]=0.25,2,IF(Table3[[#This Row],[ShankDiameter]]=0.2875,2,0)))</f>
        <v>0</v>
      </c>
      <c r="AZ407" s="6">
        <v>0</v>
      </c>
      <c r="BA407" s="6">
        <v>0</v>
      </c>
      <c r="BB407" s="6">
        <v>0</v>
      </c>
      <c r="BC407" s="6">
        <v>0</v>
      </c>
      <c r="BD407" s="6">
        <v>0</v>
      </c>
      <c r="BE407" s="6">
        <v>0</v>
      </c>
      <c r="BF407" s="6">
        <v>0</v>
      </c>
      <c r="BG407" s="6">
        <v>0</v>
      </c>
      <c r="BH407" s="6">
        <v>0</v>
      </c>
      <c r="BI407" s="6">
        <f>IF(Table3[[#This Row],[Type]]="EM",IF((Table3[[#This Row],[Diameter]]/2)-Table3[[#This Row],[CornerRadius]]-0.012&gt;0,(Table3[[#This Row],[Diameter]]/2)-Table3[[#This Row],[CornerRadius]]-0.012,0),)</f>
        <v>0</v>
      </c>
      <c r="BK407" s="6" t="str">
        <f>IF(Table3[[#This Row],[ShoulderLength]]="","",IF(Table3[[#This Row],[ShoulderLength]]&lt;Table3[[#This Row],[LOC]],"FIX",""))</f>
        <v/>
      </c>
    </row>
    <row r="408" spans="1:63" x14ac:dyDescent="0.25">
      <c r="A408" s="7">
        <f>IF(Table3[[#This Row],[SoflexRule]]="",1,IF(Table3[[#This Row],[MinOHL]]="",1,IF(Table3[[#This Row],[Type]]="CT",1,IF(Table3[[#This Row],[I]]=1,0,1))))</f>
        <v>1</v>
      </c>
      <c r="B408" s="6" t="s">
        <v>149</v>
      </c>
      <c r="D408" s="6" t="s">
        <v>149</v>
      </c>
      <c r="E408" s="6">
        <v>407</v>
      </c>
      <c r="F408" s="8" t="s">
        <v>60</v>
      </c>
      <c r="H408" s="10" t="s">
        <v>680</v>
      </c>
      <c r="I408" s="11" t="s">
        <v>846</v>
      </c>
      <c r="J408" s="12">
        <v>20618900</v>
      </c>
      <c r="K408" s="11" t="str">
        <f>CONCATENATE(Table3[[#This Row],[Type]]," "&amp;TEXT(Table3[[#This Row],[Diameter]],".0000")&amp;""," "&amp;Table3[[#This Row],[NumFlutes]]&amp;"FL")</f>
        <v>DS .1890 2FL</v>
      </c>
      <c r="L408" s="17" t="s">
        <v>847</v>
      </c>
      <c r="M408" s="13">
        <v>0.189</v>
      </c>
      <c r="N408" s="13">
        <v>0.189</v>
      </c>
      <c r="O408" s="6">
        <v>0.189</v>
      </c>
      <c r="P408" s="6">
        <v>0.93</v>
      </c>
      <c r="R408" s="14">
        <f>IF(Table3[[#This Row],[ShoulderLenEnd]]="",0,90-(DEGREES(ATAN((Q408-P408)/((N408-O408)/2)))))</f>
        <v>0</v>
      </c>
      <c r="S408" s="15">
        <v>0.98</v>
      </c>
      <c r="T408" s="6">
        <v>2</v>
      </c>
      <c r="U408" s="6">
        <v>2.1880000000000002</v>
      </c>
      <c r="V408" s="6">
        <v>0.75</v>
      </c>
      <c r="Z408" s="6">
        <v>118</v>
      </c>
      <c r="AA408" s="13">
        <f t="shared" si="6"/>
        <v>5.6781328498104446E-2</v>
      </c>
      <c r="AE408" s="6" t="s">
        <v>44</v>
      </c>
      <c r="AF408" s="6" t="s">
        <v>62</v>
      </c>
      <c r="AG408" s="6" t="s">
        <v>495</v>
      </c>
      <c r="AH408" s="6" t="s">
        <v>683</v>
      </c>
      <c r="AI408" s="6">
        <v>1</v>
      </c>
      <c r="AJ408" s="6">
        <v>1</v>
      </c>
      <c r="AK408" s="6">
        <v>1</v>
      </c>
      <c r="AL408" s="6">
        <v>1</v>
      </c>
      <c r="AM408" s="6">
        <v>1</v>
      </c>
      <c r="AN408" s="6">
        <v>0</v>
      </c>
      <c r="AO408" s="6">
        <v>1</v>
      </c>
      <c r="AQ408" s="6">
        <v>0</v>
      </c>
      <c r="AR408" s="6">
        <v>0</v>
      </c>
      <c r="AS408" s="6">
        <v>0</v>
      </c>
      <c r="AT408" s="6">
        <v>0</v>
      </c>
      <c r="AU408" s="6">
        <f>IF(Table3[[#This Row],[ShankDiameter]]&gt;0.5,0,2)</f>
        <v>2</v>
      </c>
      <c r="AV408" s="6">
        <v>0</v>
      </c>
      <c r="AW408" s="6">
        <v>0</v>
      </c>
      <c r="AX408" s="6">
        <v>2</v>
      </c>
      <c r="AY408" s="6">
        <f>IF(Table3[[#This Row],[ShankDiameter]]=0.225,2,IF(Table3[[#This Row],[ShankDiameter]]=0.25,2,IF(Table3[[#This Row],[ShankDiameter]]=0.2875,2,0)))</f>
        <v>0</v>
      </c>
      <c r="AZ408" s="6">
        <v>0</v>
      </c>
      <c r="BA408" s="6">
        <v>0</v>
      </c>
      <c r="BB408" s="6">
        <v>0</v>
      </c>
      <c r="BC408" s="6">
        <v>0</v>
      </c>
      <c r="BD408" s="6">
        <v>0</v>
      </c>
      <c r="BE408" s="6">
        <v>0</v>
      </c>
      <c r="BF408" s="6">
        <v>0</v>
      </c>
      <c r="BG408" s="6">
        <v>0</v>
      </c>
      <c r="BH408" s="6">
        <v>0</v>
      </c>
      <c r="BI408" s="6">
        <f>IF(Table3[[#This Row],[Type]]="EM",IF((Table3[[#This Row],[Diameter]]/2)-Table3[[#This Row],[CornerRadius]]-0.012&gt;0,(Table3[[#This Row],[Diameter]]/2)-Table3[[#This Row],[CornerRadius]]-0.012,0),)</f>
        <v>0</v>
      </c>
      <c r="BK408" s="6" t="str">
        <f>IF(Table3[[#This Row],[ShoulderLength]]="","",IF(Table3[[#This Row],[ShoulderLength]]&lt;Table3[[#This Row],[LOC]],"FIX",""))</f>
        <v/>
      </c>
    </row>
    <row r="409" spans="1:63" x14ac:dyDescent="0.25">
      <c r="A409" s="7">
        <f>IF(Table3[[#This Row],[SoflexRule]]="",1,IF(Table3[[#This Row],[MinOHL]]="",1,IF(Table3[[#This Row],[Type]]="CT",1,IF(Table3[[#This Row],[I]]=1,0,1))))</f>
        <v>1</v>
      </c>
      <c r="B409" s="6" t="s">
        <v>149</v>
      </c>
      <c r="D409" s="6" t="s">
        <v>149</v>
      </c>
      <c r="E409" s="6">
        <v>408</v>
      </c>
      <c r="F409" s="8" t="s">
        <v>60</v>
      </c>
      <c r="H409" s="10" t="s">
        <v>680</v>
      </c>
      <c r="I409" s="11" t="s">
        <v>848</v>
      </c>
      <c r="J409" s="12">
        <v>20619100</v>
      </c>
      <c r="K409" s="11" t="str">
        <f>CONCATENATE(Table3[[#This Row],[Type]]," "&amp;TEXT(Table3[[#This Row],[Diameter]],".0000")&amp;""," "&amp;Table3[[#This Row],[NumFlutes]]&amp;"FL")</f>
        <v>DS .1910 2FL</v>
      </c>
      <c r="L409" s="17" t="s">
        <v>849</v>
      </c>
      <c r="M409" s="13">
        <v>0.191</v>
      </c>
      <c r="N409" s="13">
        <v>0.191</v>
      </c>
      <c r="O409" s="6">
        <v>0.191</v>
      </c>
      <c r="P409" s="6">
        <v>0.94</v>
      </c>
      <c r="R409" s="14">
        <f>IF(Table3[[#This Row],[ShoulderLenEnd]]="",0,90-(DEGREES(ATAN((Q409-P409)/((N409-O409)/2)))))</f>
        <v>0</v>
      </c>
      <c r="S409" s="15">
        <v>0.99</v>
      </c>
      <c r="T409" s="6">
        <v>2</v>
      </c>
      <c r="U409" s="6">
        <v>2.1880000000000002</v>
      </c>
      <c r="V409" s="6">
        <v>0.75</v>
      </c>
      <c r="Z409" s="6">
        <v>118</v>
      </c>
      <c r="AA409" s="13">
        <f t="shared" si="6"/>
        <v>5.7382189117132006E-2</v>
      </c>
      <c r="AE409" s="6" t="s">
        <v>44</v>
      </c>
      <c r="AF409" s="6" t="s">
        <v>62</v>
      </c>
      <c r="AG409" s="6" t="s">
        <v>495</v>
      </c>
      <c r="AH409" s="6" t="s">
        <v>683</v>
      </c>
      <c r="AI409" s="6">
        <v>1</v>
      </c>
      <c r="AJ409" s="6">
        <v>1</v>
      </c>
      <c r="AK409" s="6">
        <v>1</v>
      </c>
      <c r="AL409" s="6">
        <v>1</v>
      </c>
      <c r="AM409" s="6">
        <v>1</v>
      </c>
      <c r="AN409" s="6">
        <v>0</v>
      </c>
      <c r="AO409" s="6">
        <v>1</v>
      </c>
      <c r="AQ409" s="6">
        <v>0</v>
      </c>
      <c r="AR409" s="6">
        <v>0</v>
      </c>
      <c r="AS409" s="6">
        <v>0</v>
      </c>
      <c r="AT409" s="6">
        <v>0</v>
      </c>
      <c r="AU409" s="6">
        <f>IF(Table3[[#This Row],[ShankDiameter]]&gt;0.5,0,2)</f>
        <v>2</v>
      </c>
      <c r="AV409" s="6">
        <v>0</v>
      </c>
      <c r="AW409" s="6">
        <v>0</v>
      </c>
      <c r="AX409" s="6">
        <v>2</v>
      </c>
      <c r="AY409" s="6">
        <f>IF(Table3[[#This Row],[ShankDiameter]]=0.225,2,IF(Table3[[#This Row],[ShankDiameter]]=0.25,2,IF(Table3[[#This Row],[ShankDiameter]]=0.2875,2,0)))</f>
        <v>0</v>
      </c>
      <c r="AZ409" s="6">
        <v>0</v>
      </c>
      <c r="BA409" s="6">
        <v>0</v>
      </c>
      <c r="BB409" s="6">
        <v>0</v>
      </c>
      <c r="BC409" s="6">
        <v>0</v>
      </c>
      <c r="BD409" s="6">
        <v>0</v>
      </c>
      <c r="BE409" s="6">
        <v>0</v>
      </c>
      <c r="BF409" s="6">
        <v>0</v>
      </c>
      <c r="BG409" s="6">
        <v>0</v>
      </c>
      <c r="BH409" s="6">
        <v>0</v>
      </c>
      <c r="BI409" s="6">
        <f>IF(Table3[[#This Row],[Type]]="EM",IF((Table3[[#This Row],[Diameter]]/2)-Table3[[#This Row],[CornerRadius]]-0.012&gt;0,(Table3[[#This Row],[Diameter]]/2)-Table3[[#This Row],[CornerRadius]]-0.012,0),)</f>
        <v>0</v>
      </c>
      <c r="BK409" s="6" t="str">
        <f>IF(Table3[[#This Row],[ShoulderLength]]="","",IF(Table3[[#This Row],[ShoulderLength]]&lt;Table3[[#This Row],[LOC]],"FIX",""))</f>
        <v/>
      </c>
    </row>
    <row r="410" spans="1:63" x14ac:dyDescent="0.25">
      <c r="A410" s="7">
        <f>IF(Table3[[#This Row],[SoflexRule]]="",1,IF(Table3[[#This Row],[MinOHL]]="",1,IF(Table3[[#This Row],[Type]]="CT",1,IF(Table3[[#This Row],[I]]=1,0,1))))</f>
        <v>1</v>
      </c>
      <c r="B410" s="6" t="s">
        <v>149</v>
      </c>
      <c r="D410" s="6" t="s">
        <v>149</v>
      </c>
      <c r="E410" s="6">
        <v>409</v>
      </c>
      <c r="F410" s="8" t="s">
        <v>60</v>
      </c>
      <c r="H410" s="10" t="s">
        <v>680</v>
      </c>
      <c r="I410" s="11" t="s">
        <v>850</v>
      </c>
      <c r="J410" s="12">
        <v>62137</v>
      </c>
      <c r="K410" s="11" t="str">
        <f>CONCATENATE(Table3[[#This Row],[Type]]," "&amp;TEXT(Table3[[#This Row],[Diameter]],".0000")&amp;""," "&amp;Table3[[#This Row],[NumFlutes]]&amp;"FL")</f>
        <v>DS .2480 2FL</v>
      </c>
      <c r="L410" s="17" t="s">
        <v>851</v>
      </c>
      <c r="M410" s="13">
        <v>0.248</v>
      </c>
      <c r="N410" s="13">
        <v>0.248</v>
      </c>
      <c r="O410" s="6">
        <v>0.248</v>
      </c>
      <c r="P410" s="6">
        <v>1.3</v>
      </c>
      <c r="R410" s="14">
        <f>IF(Table3[[#This Row],[ShoulderLenEnd]]="",0,90-(DEGREES(ATAN((Q410-P410)/((N410-O410)/2)))))</f>
        <v>0</v>
      </c>
      <c r="S410" s="15">
        <v>1.35</v>
      </c>
      <c r="T410" s="6">
        <v>2</v>
      </c>
      <c r="U410" s="6">
        <v>2.7559</v>
      </c>
      <c r="V410" s="6">
        <v>1.2204999999999999</v>
      </c>
      <c r="Z410" s="6">
        <v>118</v>
      </c>
      <c r="AA410" s="13">
        <f t="shared" si="6"/>
        <v>7.4506716759417474E-2</v>
      </c>
      <c r="AE410" s="6" t="s">
        <v>44</v>
      </c>
      <c r="AF410" s="6" t="s">
        <v>62</v>
      </c>
      <c r="AG410" s="6" t="s">
        <v>79</v>
      </c>
      <c r="AH410" s="6" t="s">
        <v>683</v>
      </c>
      <c r="AI410" s="6">
        <v>1</v>
      </c>
      <c r="AJ410" s="6">
        <v>1</v>
      </c>
      <c r="AK410" s="6">
        <v>1</v>
      </c>
      <c r="AL410" s="6">
        <v>1</v>
      </c>
      <c r="AM410" s="6">
        <v>1</v>
      </c>
      <c r="AN410" s="6">
        <v>0</v>
      </c>
      <c r="AO410" s="6">
        <v>1</v>
      </c>
      <c r="AQ410" s="6">
        <v>0</v>
      </c>
      <c r="AR410" s="6">
        <v>0</v>
      </c>
      <c r="AS410" s="6">
        <v>0</v>
      </c>
      <c r="AT410" s="6">
        <v>0</v>
      </c>
      <c r="AU410" s="6">
        <f>IF(Table3[[#This Row],[ShankDiameter]]&gt;0.5,0,2)</f>
        <v>2</v>
      </c>
      <c r="AV410" s="6">
        <v>0</v>
      </c>
      <c r="AW410" s="6">
        <v>0</v>
      </c>
      <c r="AX410" s="6">
        <v>2</v>
      </c>
      <c r="AY410" s="6">
        <f>IF(Table3[[#This Row],[ShankDiameter]]=0.225,2,IF(Table3[[#This Row],[ShankDiameter]]=0.25,2,IF(Table3[[#This Row],[ShankDiameter]]=0.2875,2,0)))</f>
        <v>0</v>
      </c>
      <c r="AZ410" s="6">
        <v>0</v>
      </c>
      <c r="BA410" s="6">
        <v>0</v>
      </c>
      <c r="BB410" s="6">
        <v>0</v>
      </c>
      <c r="BC410" s="6">
        <v>0</v>
      </c>
      <c r="BD410" s="6">
        <v>0</v>
      </c>
      <c r="BE410" s="6">
        <v>0</v>
      </c>
      <c r="BF410" s="6">
        <v>0</v>
      </c>
      <c r="BG410" s="6">
        <v>0</v>
      </c>
      <c r="BH410" s="6">
        <v>0</v>
      </c>
      <c r="BI410" s="6">
        <f>IF(Table3[[#This Row],[Type]]="EM",IF((Table3[[#This Row],[Diameter]]/2)-Table3[[#This Row],[CornerRadius]]-0.012&gt;0,(Table3[[#This Row],[Diameter]]/2)-Table3[[#This Row],[CornerRadius]]-0.012,0),)</f>
        <v>0</v>
      </c>
      <c r="BK410" s="6" t="str">
        <f>IF(Table3[[#This Row],[ShoulderLength]]="","",IF(Table3[[#This Row],[ShoulderLength]]&lt;Table3[[#This Row],[LOC]],"FIX",""))</f>
        <v/>
      </c>
    </row>
    <row r="411" spans="1:63" x14ac:dyDescent="0.25">
      <c r="A411" s="7">
        <f>IF(Table3[[#This Row],[SoflexRule]]="",1,IF(Table3[[#This Row],[MinOHL]]="",1,IF(Table3[[#This Row],[Type]]="CT",1,IF(Table3[[#This Row],[I]]=1,0,1))))</f>
        <v>1</v>
      </c>
      <c r="B411" s="6" t="s">
        <v>149</v>
      </c>
      <c r="D411" s="6" t="s">
        <v>149</v>
      </c>
      <c r="E411" s="6">
        <v>410</v>
      </c>
      <c r="F411" s="8" t="s">
        <v>60</v>
      </c>
      <c r="H411" s="10" t="s">
        <v>680</v>
      </c>
      <c r="I411" s="11" t="s">
        <v>852</v>
      </c>
      <c r="J411" s="12">
        <v>18233</v>
      </c>
      <c r="K411" s="11" t="str">
        <f>CONCATENATE(Table3[[#This Row],[Type]]," "&amp;TEXT(Table3[[#This Row],[Diameter]],".0000")&amp;""," "&amp;Table3[[#This Row],[NumFlutes]]&amp;"FL")</f>
        <v>DS .2610 2FL</v>
      </c>
      <c r="L411" s="17" t="s">
        <v>48</v>
      </c>
      <c r="M411" s="13">
        <v>0.26100000000000001</v>
      </c>
      <c r="N411" s="13">
        <v>0.26100000000000001</v>
      </c>
      <c r="O411" s="6">
        <v>0.26100000000000001</v>
      </c>
      <c r="P411" s="6">
        <v>1.52</v>
      </c>
      <c r="R411" s="14">
        <f>IF(Table3[[#This Row],[ShoulderLenEnd]]="",0,90-(DEGREES(ATAN((Q411-P411)/((N411-O411)/2)))))</f>
        <v>0</v>
      </c>
      <c r="S411" s="15">
        <v>1.65</v>
      </c>
      <c r="T411" s="6">
        <v>2</v>
      </c>
      <c r="U411" s="6">
        <v>2.6</v>
      </c>
      <c r="V411" s="6">
        <v>1.2</v>
      </c>
      <c r="Z411" s="6">
        <v>118</v>
      </c>
      <c r="AA411" s="13">
        <f t="shared" si="6"/>
        <v>7.8412310783096614E-2</v>
      </c>
      <c r="AE411" s="6" t="s">
        <v>44</v>
      </c>
      <c r="AF411" s="6" t="s">
        <v>62</v>
      </c>
      <c r="AH411" s="6" t="s">
        <v>683</v>
      </c>
      <c r="AI411" s="6">
        <v>1</v>
      </c>
      <c r="AJ411" s="6">
        <v>1</v>
      </c>
      <c r="AK411" s="6">
        <v>1</v>
      </c>
      <c r="AL411" s="6">
        <v>1</v>
      </c>
      <c r="AM411" s="6">
        <v>1</v>
      </c>
      <c r="AN411" s="6">
        <v>0</v>
      </c>
      <c r="AO411" s="6">
        <v>1</v>
      </c>
      <c r="AQ411" s="6">
        <v>0</v>
      </c>
      <c r="AR411" s="6">
        <v>0</v>
      </c>
      <c r="AS411" s="6">
        <v>0</v>
      </c>
      <c r="AT411" s="6">
        <v>0</v>
      </c>
      <c r="AU411" s="6">
        <f>IF(Table3[[#This Row],[ShankDiameter]]&gt;0.5,0,2)</f>
        <v>2</v>
      </c>
      <c r="AV411" s="6">
        <v>0</v>
      </c>
      <c r="AW411" s="6">
        <v>0</v>
      </c>
      <c r="AX411" s="6">
        <v>2</v>
      </c>
      <c r="AY411" s="6">
        <f>IF(Table3[[#This Row],[ShankDiameter]]=0.225,2,IF(Table3[[#This Row],[ShankDiameter]]=0.25,2,IF(Table3[[#This Row],[ShankDiameter]]=0.2875,2,0)))</f>
        <v>0</v>
      </c>
      <c r="AZ411" s="6">
        <v>0</v>
      </c>
      <c r="BA411" s="6">
        <v>0</v>
      </c>
      <c r="BB411" s="6">
        <v>0</v>
      </c>
      <c r="BC411" s="6">
        <v>0</v>
      </c>
      <c r="BD411" s="6">
        <v>0</v>
      </c>
      <c r="BE411" s="6">
        <v>0</v>
      </c>
      <c r="BF411" s="6">
        <v>0</v>
      </c>
      <c r="BG411" s="6">
        <v>0</v>
      </c>
      <c r="BH411" s="6">
        <v>0</v>
      </c>
      <c r="BI411" s="6">
        <f>IF(Table3[[#This Row],[Type]]="EM",IF((Table3[[#This Row],[Diameter]]/2)-Table3[[#This Row],[CornerRadius]]-0.012&gt;0,(Table3[[#This Row],[Diameter]]/2)-Table3[[#This Row],[CornerRadius]]-0.012,0),)</f>
        <v>0</v>
      </c>
      <c r="BK411" s="6" t="str">
        <f>IF(Table3[[#This Row],[ShoulderLength]]="","",IF(Table3[[#This Row],[ShoulderLength]]&lt;Table3[[#This Row],[LOC]],"FIX",""))</f>
        <v/>
      </c>
    </row>
    <row r="412" spans="1:63" x14ac:dyDescent="0.25">
      <c r="A412" s="7">
        <f>IF(Table3[[#This Row],[SoflexRule]]="",1,IF(Table3[[#This Row],[MinOHL]]="",1,IF(Table3[[#This Row],[Type]]="CT",1,IF(Table3[[#This Row],[I]]=1,0,1))))</f>
        <v>1</v>
      </c>
      <c r="B412" s="6" t="s">
        <v>149</v>
      </c>
      <c r="D412" s="6" t="s">
        <v>149</v>
      </c>
      <c r="E412" s="6">
        <v>411</v>
      </c>
      <c r="F412" s="8" t="s">
        <v>60</v>
      </c>
      <c r="H412" s="10" t="s">
        <v>680</v>
      </c>
      <c r="I412" s="11" t="s">
        <v>853</v>
      </c>
      <c r="J412" s="12">
        <v>20543750</v>
      </c>
      <c r="K412" s="11" t="str">
        <f>CONCATENATE(Table3[[#This Row],[Type]]," "&amp;TEXT(Table3[[#This Row],[Diameter]],".0000")&amp;""," "&amp;Table3[[#This Row],[NumFlutes]]&amp;"FL")</f>
        <v>DS .4375 2FL</v>
      </c>
      <c r="L412" s="17" t="s">
        <v>2419</v>
      </c>
      <c r="M412" s="13">
        <v>0.4375</v>
      </c>
      <c r="N412" s="13">
        <v>0.4375</v>
      </c>
      <c r="O412" s="6">
        <v>0.4375</v>
      </c>
      <c r="P412" s="6">
        <v>2.2999999999999998</v>
      </c>
      <c r="R412" s="14">
        <f>IF(Table3[[#This Row],[ShoulderLenEnd]]="",0,90-(DEGREES(ATAN((Q412-P412)/((N412-O412)/2)))))</f>
        <v>0</v>
      </c>
      <c r="S412" s="15">
        <v>2.35</v>
      </c>
      <c r="T412" s="6">
        <v>2</v>
      </c>
      <c r="U412" s="6">
        <v>3.44</v>
      </c>
      <c r="V412" s="6">
        <v>2.06</v>
      </c>
      <c r="Z412" s="6">
        <v>118</v>
      </c>
      <c r="AA412" s="13">
        <f t="shared" si="6"/>
        <v>0.13143826041227882</v>
      </c>
      <c r="AE412" s="6" t="s">
        <v>44</v>
      </c>
      <c r="AF412" s="6" t="s">
        <v>62</v>
      </c>
      <c r="AG412" s="6" t="s">
        <v>495</v>
      </c>
      <c r="AH412" s="6" t="s">
        <v>683</v>
      </c>
      <c r="AI412" s="6">
        <v>1</v>
      </c>
      <c r="AJ412" s="6">
        <v>1</v>
      </c>
      <c r="AK412" s="6">
        <v>1</v>
      </c>
      <c r="AL412" s="6">
        <v>1</v>
      </c>
      <c r="AM412" s="6">
        <v>1</v>
      </c>
      <c r="AN412" s="6">
        <v>0</v>
      </c>
      <c r="AO412" s="6">
        <v>1</v>
      </c>
      <c r="AQ412" s="6">
        <v>0</v>
      </c>
      <c r="AR412" s="6">
        <v>0</v>
      </c>
      <c r="AS412" s="6">
        <v>0</v>
      </c>
      <c r="AT412" s="6">
        <v>0</v>
      </c>
      <c r="AU412" s="6">
        <f>IF(Table3[[#This Row],[ShankDiameter]]&gt;0.5,0,2)</f>
        <v>2</v>
      </c>
      <c r="AV412" s="6">
        <v>0</v>
      </c>
      <c r="AW412" s="6">
        <v>0</v>
      </c>
      <c r="AX412" s="6">
        <v>2</v>
      </c>
      <c r="AY412" s="6">
        <f>IF(Table3[[#This Row],[ShankDiameter]]=0.225,2,IF(Table3[[#This Row],[ShankDiameter]]=0.25,2,IF(Table3[[#This Row],[ShankDiameter]]=0.2875,2,0)))</f>
        <v>0</v>
      </c>
      <c r="AZ412" s="6">
        <v>0</v>
      </c>
      <c r="BA412" s="6">
        <v>0</v>
      </c>
      <c r="BB412" s="6">
        <v>0</v>
      </c>
      <c r="BC412" s="6">
        <v>0</v>
      </c>
      <c r="BD412" s="6">
        <v>0</v>
      </c>
      <c r="BE412" s="6">
        <v>0</v>
      </c>
      <c r="BF412" s="6">
        <v>0</v>
      </c>
      <c r="BG412" s="6">
        <v>0</v>
      </c>
      <c r="BH412" s="6">
        <v>0</v>
      </c>
      <c r="BI412" s="6">
        <f>IF(Table3[[#This Row],[Type]]="EM",IF((Table3[[#This Row],[Diameter]]/2)-Table3[[#This Row],[CornerRadius]]-0.012&gt;0,(Table3[[#This Row],[Diameter]]/2)-Table3[[#This Row],[CornerRadius]]-0.012,0),)</f>
        <v>0</v>
      </c>
      <c r="BK412" s="6" t="str">
        <f>IF(Table3[[#This Row],[ShoulderLength]]="","",IF(Table3[[#This Row],[ShoulderLength]]&lt;Table3[[#This Row],[LOC]],"FIX",""))</f>
        <v/>
      </c>
    </row>
    <row r="413" spans="1:63" x14ac:dyDescent="0.25">
      <c r="A413" s="7">
        <f>IF(Table3[[#This Row],[SoflexRule]]="",1,IF(Table3[[#This Row],[MinOHL]]="",1,IF(Table3[[#This Row],[Type]]="CT",1,IF(Table3[[#This Row],[I]]=1,0,1))))</f>
        <v>1</v>
      </c>
      <c r="B413" s="6" t="s">
        <v>149</v>
      </c>
      <c r="D413" s="6" t="s">
        <v>149</v>
      </c>
      <c r="E413" s="6">
        <v>412</v>
      </c>
      <c r="F413" s="8" t="s">
        <v>60</v>
      </c>
      <c r="H413" s="10" t="s">
        <v>802</v>
      </c>
      <c r="I413" s="11" t="s">
        <v>854</v>
      </c>
      <c r="J413" s="12" t="s">
        <v>855</v>
      </c>
      <c r="K413" s="11" t="str">
        <f>CONCATENATE(Table3[[#This Row],[Type]]," "&amp;TEXT(Table3[[#This Row],[Diameter]],".0000")&amp;""," "&amp;Table3[[#This Row],[NumFlutes]]&amp;"FL")</f>
        <v>DJ .0400 2FL</v>
      </c>
      <c r="L413" s="17" t="s">
        <v>732</v>
      </c>
      <c r="M413" s="13">
        <v>0.04</v>
      </c>
      <c r="N413" s="13">
        <v>0.04</v>
      </c>
      <c r="O413" s="6">
        <v>0.04</v>
      </c>
      <c r="P413" s="6">
        <v>0.77500000000000002</v>
      </c>
      <c r="R413" s="14">
        <f>IF(Table3[[#This Row],[ShoulderLenEnd]]="",0,90-(DEGREES(ATAN((Q413-P413)/((N413-O413)/2)))))</f>
        <v>0</v>
      </c>
      <c r="S413" s="15">
        <v>0.8</v>
      </c>
      <c r="T413" s="6">
        <v>2</v>
      </c>
      <c r="U413" s="6">
        <v>1.69</v>
      </c>
      <c r="V413" s="6">
        <v>0.6</v>
      </c>
      <c r="Z413" s="6">
        <v>118</v>
      </c>
      <c r="AA413" s="13">
        <f t="shared" si="6"/>
        <v>1.2017212380551206E-2</v>
      </c>
      <c r="AE413" s="6" t="s">
        <v>49</v>
      </c>
      <c r="AF413" s="6" t="s">
        <v>545</v>
      </c>
      <c r="AG413" s="6" t="s">
        <v>532</v>
      </c>
      <c r="AH413" s="6" t="s">
        <v>636</v>
      </c>
      <c r="AI413" s="6">
        <v>1</v>
      </c>
      <c r="AJ413" s="6">
        <v>0</v>
      </c>
      <c r="AK413" s="6">
        <v>0</v>
      </c>
      <c r="AL413" s="6">
        <v>0</v>
      </c>
      <c r="AM413" s="6">
        <v>0</v>
      </c>
      <c r="AN413" s="6">
        <v>0</v>
      </c>
      <c r="AO413" s="6">
        <v>1</v>
      </c>
      <c r="AQ413" s="6">
        <v>0</v>
      </c>
      <c r="AR413" s="6">
        <v>0</v>
      </c>
      <c r="AS413" s="6">
        <v>0</v>
      </c>
      <c r="AT413" s="6">
        <v>0</v>
      </c>
      <c r="AU413" s="6">
        <f>IF(Table3[[#This Row],[ShankDiameter]]&gt;0.5,0,2)</f>
        <v>2</v>
      </c>
      <c r="AV413" s="6">
        <v>0</v>
      </c>
      <c r="AW413" s="6">
        <v>0</v>
      </c>
      <c r="AX413" s="6">
        <v>2</v>
      </c>
      <c r="AY413" s="6">
        <f>IF(Table3[[#This Row],[ShankDiameter]]=0.225,2,IF(Table3[[#This Row],[ShankDiameter]]=0.25,2,IF(Table3[[#This Row],[ShankDiameter]]=0.2875,2,0)))</f>
        <v>0</v>
      </c>
      <c r="AZ413" s="6">
        <v>0</v>
      </c>
      <c r="BA413" s="6">
        <v>0</v>
      </c>
      <c r="BB413" s="6">
        <v>0</v>
      </c>
      <c r="BC413" s="6">
        <v>0</v>
      </c>
      <c r="BD413" s="6">
        <v>0</v>
      </c>
      <c r="BE413" s="6">
        <v>0</v>
      </c>
      <c r="BF413" s="6">
        <v>0</v>
      </c>
      <c r="BG413" s="6">
        <v>0</v>
      </c>
      <c r="BH413" s="6">
        <v>0</v>
      </c>
      <c r="BI413" s="6">
        <f>IF(Table3[[#This Row],[Type]]="EM",IF((Table3[[#This Row],[Diameter]]/2)-Table3[[#This Row],[CornerRadius]]-0.012&gt;0,(Table3[[#This Row],[Diameter]]/2)-Table3[[#This Row],[CornerRadius]]-0.012,0),)</f>
        <v>0</v>
      </c>
      <c r="BK413" s="6" t="str">
        <f>IF(Table3[[#This Row],[ShoulderLength]]="","",IF(Table3[[#This Row],[ShoulderLength]]&lt;Table3[[#This Row],[LOC]],"FIX",""))</f>
        <v/>
      </c>
    </row>
    <row r="414" spans="1:63" x14ac:dyDescent="0.25">
      <c r="A414" s="7">
        <f>IF(Table3[[#This Row],[SoflexRule]]="",1,IF(Table3[[#This Row],[MinOHL]]="",1,IF(Table3[[#This Row],[Type]]="CT",1,IF(Table3[[#This Row],[I]]=1,0,1))))</f>
        <v>1</v>
      </c>
      <c r="B414" s="6" t="s">
        <v>149</v>
      </c>
      <c r="D414" s="6" t="s">
        <v>149</v>
      </c>
      <c r="E414" s="6">
        <v>413</v>
      </c>
      <c r="F414" s="8" t="s">
        <v>60</v>
      </c>
      <c r="H414" s="10" t="s">
        <v>680</v>
      </c>
      <c r="I414" s="11" t="s">
        <v>856</v>
      </c>
      <c r="J414" s="12" t="s">
        <v>857</v>
      </c>
      <c r="K414" s="11" t="str">
        <f>CONCATENATE(Table3[[#This Row],[Type]]," "&amp;TEXT(Table3[[#This Row],[Diameter]],".0000")&amp;""," "&amp;Table3[[#This Row],[NumFlutes]]&amp;"FL")</f>
        <v>DS .0400 2FL</v>
      </c>
      <c r="L414" s="17" t="s">
        <v>732</v>
      </c>
      <c r="M414" s="13">
        <v>0.04</v>
      </c>
      <c r="N414" s="13">
        <v>0.04</v>
      </c>
      <c r="O414" s="6">
        <v>0.04</v>
      </c>
      <c r="P414" s="6">
        <v>0.61</v>
      </c>
      <c r="R414" s="14">
        <f>IF(Table3[[#This Row],[ShoulderLenEnd]]="",0,90-(DEGREES(ATAN((Q414-P414)/((N414-O414)/2)))))</f>
        <v>0</v>
      </c>
      <c r="S414" s="15">
        <v>0.64</v>
      </c>
      <c r="T414" s="6">
        <v>2</v>
      </c>
      <c r="U414" s="6">
        <v>1.43</v>
      </c>
      <c r="V414" s="6">
        <v>0.45</v>
      </c>
      <c r="Z414" s="6">
        <v>118</v>
      </c>
      <c r="AA414" s="13">
        <f t="shared" si="6"/>
        <v>1.2017212380551206E-2</v>
      </c>
      <c r="AE414" s="6" t="s">
        <v>49</v>
      </c>
      <c r="AF414" s="6" t="s">
        <v>545</v>
      </c>
      <c r="AG414" s="6" t="s">
        <v>532</v>
      </c>
      <c r="AH414" s="6" t="s">
        <v>683</v>
      </c>
      <c r="AI414" s="6">
        <v>1</v>
      </c>
      <c r="AJ414" s="6">
        <v>0</v>
      </c>
      <c r="AK414" s="6">
        <v>0</v>
      </c>
      <c r="AL414" s="6">
        <v>0</v>
      </c>
      <c r="AM414" s="6">
        <v>0</v>
      </c>
      <c r="AN414" s="6">
        <v>0</v>
      </c>
      <c r="AO414" s="6">
        <v>1</v>
      </c>
      <c r="AQ414" s="6">
        <v>0</v>
      </c>
      <c r="AR414" s="6">
        <v>0</v>
      </c>
      <c r="AS414" s="6">
        <v>0</v>
      </c>
      <c r="AT414" s="6">
        <v>0</v>
      </c>
      <c r="AU414" s="6">
        <f>IF(Table3[[#This Row],[ShankDiameter]]&gt;0.5,0,2)</f>
        <v>2</v>
      </c>
      <c r="AV414" s="6">
        <v>0</v>
      </c>
      <c r="AW414" s="6">
        <v>0</v>
      </c>
      <c r="AX414" s="6">
        <v>2</v>
      </c>
      <c r="AY414" s="6">
        <f>IF(Table3[[#This Row],[ShankDiameter]]=0.225,2,IF(Table3[[#This Row],[ShankDiameter]]=0.25,2,IF(Table3[[#This Row],[ShankDiameter]]=0.2875,2,0)))</f>
        <v>0</v>
      </c>
      <c r="AZ414" s="6">
        <v>0</v>
      </c>
      <c r="BA414" s="6">
        <v>0</v>
      </c>
      <c r="BB414" s="6">
        <v>0</v>
      </c>
      <c r="BC414" s="6">
        <v>0</v>
      </c>
      <c r="BD414" s="6">
        <v>0</v>
      </c>
      <c r="BE414" s="6">
        <v>0</v>
      </c>
      <c r="BF414" s="6">
        <v>0</v>
      </c>
      <c r="BG414" s="6">
        <v>0</v>
      </c>
      <c r="BH414" s="6">
        <v>0</v>
      </c>
      <c r="BI414" s="6">
        <f>IF(Table3[[#This Row],[Type]]="EM",IF((Table3[[#This Row],[Diameter]]/2)-Table3[[#This Row],[CornerRadius]]-0.012&gt;0,(Table3[[#This Row],[Diameter]]/2)-Table3[[#This Row],[CornerRadius]]-0.012,0),)</f>
        <v>0</v>
      </c>
      <c r="BK414" s="6" t="str">
        <f>IF(Table3[[#This Row],[ShoulderLength]]="","",IF(Table3[[#This Row],[ShoulderLength]]&lt;Table3[[#This Row],[LOC]],"FIX",""))</f>
        <v/>
      </c>
    </row>
    <row r="415" spans="1:63" x14ac:dyDescent="0.25">
      <c r="A415" s="7">
        <f>IF(Table3[[#This Row],[SoflexRule]]="",1,IF(Table3[[#This Row],[MinOHL]]="",1,IF(Table3[[#This Row],[Type]]="CT",1,IF(Table3[[#This Row],[I]]=1,0,1))))</f>
        <v>1</v>
      </c>
      <c r="B415" s="6" t="s">
        <v>149</v>
      </c>
      <c r="D415" s="6" t="s">
        <v>149</v>
      </c>
      <c r="E415" s="6">
        <v>414</v>
      </c>
      <c r="F415" s="8" t="s">
        <v>60</v>
      </c>
      <c r="H415" s="10" t="s">
        <v>802</v>
      </c>
      <c r="I415" s="11" t="s">
        <v>858</v>
      </c>
      <c r="J415" s="12" t="s">
        <v>859</v>
      </c>
      <c r="K415" s="11" t="str">
        <f>CONCATENATE(Table3[[#This Row],[Type]]," "&amp;TEXT(Table3[[#This Row],[Diameter]],".0000")&amp;""," "&amp;Table3[[#This Row],[NumFlutes]]&amp;"FL")</f>
        <v>DJ .0410 2FL</v>
      </c>
      <c r="L415" s="17" t="s">
        <v>734</v>
      </c>
      <c r="M415" s="13">
        <v>4.1000000000000002E-2</v>
      </c>
      <c r="N415" s="13">
        <v>4.1000000000000002E-2</v>
      </c>
      <c r="O415" s="6">
        <v>4.1000000000000002E-2</v>
      </c>
      <c r="P415" s="6">
        <v>0.75</v>
      </c>
      <c r="R415" s="14">
        <f>IF(Table3[[#This Row],[ShoulderLenEnd]]="",0,90-(DEGREES(ATAN((Q415-P415)/((N415-O415)/2)))))</f>
        <v>0</v>
      </c>
      <c r="S415" s="15">
        <v>0.78</v>
      </c>
      <c r="T415" s="6">
        <v>2</v>
      </c>
      <c r="U415" s="6">
        <v>1.69</v>
      </c>
      <c r="V415" s="6">
        <v>0.57999999999999996</v>
      </c>
      <c r="Z415" s="6">
        <v>118</v>
      </c>
      <c r="AA415" s="13">
        <f t="shared" si="6"/>
        <v>1.2317642690064986E-2</v>
      </c>
      <c r="AE415" s="6" t="s">
        <v>49</v>
      </c>
      <c r="AF415" s="6" t="s">
        <v>545</v>
      </c>
      <c r="AG415" s="6" t="s">
        <v>532</v>
      </c>
      <c r="AH415" s="6" t="s">
        <v>636</v>
      </c>
      <c r="AI415" s="6">
        <v>1</v>
      </c>
      <c r="AJ415" s="6">
        <v>0</v>
      </c>
      <c r="AK415" s="6">
        <v>0</v>
      </c>
      <c r="AL415" s="6">
        <v>0</v>
      </c>
      <c r="AM415" s="6">
        <v>0</v>
      </c>
      <c r="AN415" s="6">
        <v>0</v>
      </c>
      <c r="AO415" s="6">
        <v>1</v>
      </c>
      <c r="AQ415" s="6">
        <v>0</v>
      </c>
      <c r="AR415" s="6">
        <v>0</v>
      </c>
      <c r="AS415" s="6">
        <v>0</v>
      </c>
      <c r="AT415" s="6">
        <v>0</v>
      </c>
      <c r="AU415" s="6">
        <f>IF(Table3[[#This Row],[ShankDiameter]]&gt;0.5,0,2)</f>
        <v>2</v>
      </c>
      <c r="AV415" s="6">
        <v>0</v>
      </c>
      <c r="AW415" s="6">
        <v>0</v>
      </c>
      <c r="AX415" s="6">
        <v>2</v>
      </c>
      <c r="AY415" s="6">
        <f>IF(Table3[[#This Row],[ShankDiameter]]=0.225,2,IF(Table3[[#This Row],[ShankDiameter]]=0.25,2,IF(Table3[[#This Row],[ShankDiameter]]=0.2875,2,0)))</f>
        <v>0</v>
      </c>
      <c r="AZ415" s="6">
        <v>0</v>
      </c>
      <c r="BA415" s="6">
        <v>0</v>
      </c>
      <c r="BB415" s="6">
        <v>0</v>
      </c>
      <c r="BC415" s="6">
        <v>0</v>
      </c>
      <c r="BD415" s="6">
        <v>0</v>
      </c>
      <c r="BE415" s="6">
        <v>0</v>
      </c>
      <c r="BF415" s="6">
        <v>0</v>
      </c>
      <c r="BG415" s="6">
        <v>0</v>
      </c>
      <c r="BH415" s="6">
        <v>0</v>
      </c>
      <c r="BI415" s="6">
        <f>IF(Table3[[#This Row],[Type]]="EM",IF((Table3[[#This Row],[Diameter]]/2)-Table3[[#This Row],[CornerRadius]]-0.012&gt;0,(Table3[[#This Row],[Diameter]]/2)-Table3[[#This Row],[CornerRadius]]-0.012,0),)</f>
        <v>0</v>
      </c>
      <c r="BK415" s="6" t="str">
        <f>IF(Table3[[#This Row],[ShoulderLength]]="","",IF(Table3[[#This Row],[ShoulderLength]]&lt;Table3[[#This Row],[LOC]],"FIX",""))</f>
        <v/>
      </c>
    </row>
    <row r="416" spans="1:63" x14ac:dyDescent="0.25">
      <c r="A416" s="7">
        <f>IF(Table3[[#This Row],[SoflexRule]]="",1,IF(Table3[[#This Row],[MinOHL]]="",1,IF(Table3[[#This Row],[Type]]="CT",1,IF(Table3[[#This Row],[I]]=1,0,1))))</f>
        <v>1</v>
      </c>
      <c r="B416" s="6" t="s">
        <v>149</v>
      </c>
      <c r="D416" s="6" t="s">
        <v>149</v>
      </c>
      <c r="E416" s="6">
        <v>415</v>
      </c>
      <c r="F416" s="8" t="s">
        <v>60</v>
      </c>
      <c r="H416" s="10" t="s">
        <v>680</v>
      </c>
      <c r="I416" s="11" t="s">
        <v>860</v>
      </c>
      <c r="J416" s="12" t="s">
        <v>861</v>
      </c>
      <c r="K416" s="11" t="str">
        <f>CONCATENATE(Table3[[#This Row],[Type]]," "&amp;TEXT(Table3[[#This Row],[Diameter]],".0000")&amp;""," "&amp;Table3[[#This Row],[NumFlutes]]&amp;"FL")</f>
        <v>DS .0410 2FL</v>
      </c>
      <c r="L416" s="17" t="s">
        <v>734</v>
      </c>
      <c r="M416" s="13">
        <v>4.1000000000000002E-2</v>
      </c>
      <c r="N416" s="13">
        <v>4.1000000000000002E-2</v>
      </c>
      <c r="O416" s="6">
        <v>4.1000000000000002E-2</v>
      </c>
      <c r="P416" s="6">
        <v>0.56999999999999995</v>
      </c>
      <c r="R416" s="14">
        <f>IF(Table3[[#This Row],[ShoulderLenEnd]]="",0,90-(DEGREES(ATAN((Q416-P416)/((N416-O416)/2)))))</f>
        <v>0</v>
      </c>
      <c r="S416" s="15">
        <v>0.6</v>
      </c>
      <c r="T416" s="6">
        <v>2</v>
      </c>
      <c r="U416" s="6">
        <v>1.43</v>
      </c>
      <c r="V416" s="6">
        <v>0.47</v>
      </c>
      <c r="Z416" s="6">
        <v>118</v>
      </c>
      <c r="AA416" s="13">
        <f t="shared" si="6"/>
        <v>1.2317642690064986E-2</v>
      </c>
      <c r="AE416" s="6" t="s">
        <v>49</v>
      </c>
      <c r="AF416" s="6" t="s">
        <v>545</v>
      </c>
      <c r="AG416" s="6" t="s">
        <v>532</v>
      </c>
      <c r="AH416" s="6" t="s">
        <v>683</v>
      </c>
      <c r="AI416" s="6">
        <v>1</v>
      </c>
      <c r="AJ416" s="6">
        <v>0</v>
      </c>
      <c r="AK416" s="6">
        <v>0</v>
      </c>
      <c r="AL416" s="6">
        <v>0</v>
      </c>
      <c r="AM416" s="6">
        <v>0</v>
      </c>
      <c r="AN416" s="6">
        <v>0</v>
      </c>
      <c r="AO416" s="6">
        <v>1</v>
      </c>
      <c r="AQ416" s="6">
        <v>0</v>
      </c>
      <c r="AR416" s="6">
        <v>0</v>
      </c>
      <c r="AS416" s="6">
        <v>0</v>
      </c>
      <c r="AT416" s="6">
        <v>0</v>
      </c>
      <c r="AU416" s="6">
        <f>IF(Table3[[#This Row],[ShankDiameter]]&gt;0.5,0,2)</f>
        <v>2</v>
      </c>
      <c r="AV416" s="6">
        <v>0</v>
      </c>
      <c r="AW416" s="6">
        <v>0</v>
      </c>
      <c r="AX416" s="6">
        <v>2</v>
      </c>
      <c r="AY416" s="6">
        <f>IF(Table3[[#This Row],[ShankDiameter]]=0.225,2,IF(Table3[[#This Row],[ShankDiameter]]=0.25,2,IF(Table3[[#This Row],[ShankDiameter]]=0.2875,2,0)))</f>
        <v>0</v>
      </c>
      <c r="AZ416" s="6">
        <v>0</v>
      </c>
      <c r="BA416" s="6">
        <v>0</v>
      </c>
      <c r="BB416" s="6">
        <v>0</v>
      </c>
      <c r="BC416" s="6">
        <v>0</v>
      </c>
      <c r="BD416" s="6">
        <v>0</v>
      </c>
      <c r="BE416" s="6">
        <v>0</v>
      </c>
      <c r="BF416" s="6">
        <v>0</v>
      </c>
      <c r="BG416" s="6">
        <v>0</v>
      </c>
      <c r="BH416" s="6">
        <v>0</v>
      </c>
      <c r="BI416" s="6">
        <f>IF(Table3[[#This Row],[Type]]="EM",IF((Table3[[#This Row],[Diameter]]/2)-Table3[[#This Row],[CornerRadius]]-0.012&gt;0,(Table3[[#This Row],[Diameter]]/2)-Table3[[#This Row],[CornerRadius]]-0.012,0),)</f>
        <v>0</v>
      </c>
      <c r="BK416" s="6" t="str">
        <f>IF(Table3[[#This Row],[ShoulderLength]]="","",IF(Table3[[#This Row],[ShoulderLength]]&lt;Table3[[#This Row],[LOC]],"FIX",""))</f>
        <v/>
      </c>
    </row>
    <row r="417" spans="1:63" x14ac:dyDescent="0.25">
      <c r="A417" s="7">
        <f>IF(Table3[[#This Row],[SoflexRule]]="",1,IF(Table3[[#This Row],[MinOHL]]="",1,IF(Table3[[#This Row],[Type]]="CT",1,IF(Table3[[#This Row],[I]]=1,0,1))))</f>
        <v>1</v>
      </c>
      <c r="B417" s="6" t="s">
        <v>149</v>
      </c>
      <c r="D417" s="6" t="s">
        <v>149</v>
      </c>
      <c r="E417" s="6">
        <v>416</v>
      </c>
      <c r="F417" s="8" t="s">
        <v>60</v>
      </c>
      <c r="H417" s="10" t="s">
        <v>802</v>
      </c>
      <c r="I417" s="11" t="s">
        <v>862</v>
      </c>
      <c r="J417" s="12" t="s">
        <v>863</v>
      </c>
      <c r="K417" s="11" t="str">
        <f>CONCATENATE(Table3[[#This Row],[Type]]," "&amp;TEXT(Table3[[#This Row],[Diameter]],".0000")&amp;""," "&amp;Table3[[#This Row],[NumFlutes]]&amp;"FL")</f>
        <v>DJ .0420 2FL</v>
      </c>
      <c r="L417" s="17" t="s">
        <v>736</v>
      </c>
      <c r="M417" s="13">
        <v>4.2000000000000003E-2</v>
      </c>
      <c r="N417" s="13">
        <v>4.2000000000000003E-2</v>
      </c>
      <c r="O417" s="6">
        <v>4.2000000000000003E-2</v>
      </c>
      <c r="P417" s="6">
        <v>0.75</v>
      </c>
      <c r="R417" s="14">
        <f>IF(Table3[[#This Row],[ShoulderLenEnd]]="",0,90-(DEGREES(ATAN((Q417-P417)/((N417-O417)/2)))))</f>
        <v>0</v>
      </c>
      <c r="S417" s="15">
        <v>0.78</v>
      </c>
      <c r="T417" s="6">
        <v>2</v>
      </c>
      <c r="U417" s="6">
        <v>1.73</v>
      </c>
      <c r="V417" s="6">
        <v>0.69</v>
      </c>
      <c r="Z417" s="6">
        <v>118</v>
      </c>
      <c r="AA417" s="13">
        <f t="shared" si="6"/>
        <v>1.2618072999578766E-2</v>
      </c>
      <c r="AE417" s="6" t="s">
        <v>49</v>
      </c>
      <c r="AF417" s="6" t="s">
        <v>545</v>
      </c>
      <c r="AG417" s="6" t="s">
        <v>532</v>
      </c>
      <c r="AH417" s="6" t="s">
        <v>636</v>
      </c>
      <c r="AI417" s="6">
        <v>1</v>
      </c>
      <c r="AJ417" s="6">
        <v>0</v>
      </c>
      <c r="AK417" s="6">
        <v>0</v>
      </c>
      <c r="AL417" s="6">
        <v>0</v>
      </c>
      <c r="AM417" s="6">
        <v>0</v>
      </c>
      <c r="AN417" s="6">
        <v>0</v>
      </c>
      <c r="AO417" s="6">
        <v>1</v>
      </c>
      <c r="AQ417" s="6">
        <v>0</v>
      </c>
      <c r="AR417" s="6">
        <v>0</v>
      </c>
      <c r="AS417" s="6">
        <v>0</v>
      </c>
      <c r="AT417" s="6">
        <v>0</v>
      </c>
      <c r="AU417" s="6">
        <f>IF(Table3[[#This Row],[ShankDiameter]]&gt;0.5,0,2)</f>
        <v>2</v>
      </c>
      <c r="AV417" s="6">
        <v>0</v>
      </c>
      <c r="AW417" s="6">
        <v>0</v>
      </c>
      <c r="AX417" s="6">
        <v>2</v>
      </c>
      <c r="AY417" s="6">
        <f>IF(Table3[[#This Row],[ShankDiameter]]=0.225,2,IF(Table3[[#This Row],[ShankDiameter]]=0.25,2,IF(Table3[[#This Row],[ShankDiameter]]=0.2875,2,0)))</f>
        <v>0</v>
      </c>
      <c r="AZ417" s="6">
        <v>0</v>
      </c>
      <c r="BA417" s="6">
        <v>0</v>
      </c>
      <c r="BB417" s="6">
        <v>0</v>
      </c>
      <c r="BC417" s="6">
        <v>0</v>
      </c>
      <c r="BD417" s="6">
        <v>0</v>
      </c>
      <c r="BE417" s="6">
        <v>0</v>
      </c>
      <c r="BF417" s="6">
        <v>0</v>
      </c>
      <c r="BG417" s="6">
        <v>0</v>
      </c>
      <c r="BH417" s="6">
        <v>0</v>
      </c>
      <c r="BI417" s="6">
        <f>IF(Table3[[#This Row],[Type]]="EM",IF((Table3[[#This Row],[Diameter]]/2)-Table3[[#This Row],[CornerRadius]]-0.012&gt;0,(Table3[[#This Row],[Diameter]]/2)-Table3[[#This Row],[CornerRadius]]-0.012,0),)</f>
        <v>0</v>
      </c>
      <c r="BK417" s="6" t="str">
        <f>IF(Table3[[#This Row],[ShoulderLength]]="","",IF(Table3[[#This Row],[ShoulderLength]]&lt;Table3[[#This Row],[LOC]],"FIX",""))</f>
        <v/>
      </c>
    </row>
    <row r="418" spans="1:63" x14ac:dyDescent="0.25">
      <c r="A418" s="7">
        <f>IF(Table3[[#This Row],[SoflexRule]]="",1,IF(Table3[[#This Row],[MinOHL]]="",1,IF(Table3[[#This Row],[Type]]="CT",1,IF(Table3[[#This Row],[I]]=1,0,1))))</f>
        <v>1</v>
      </c>
      <c r="B418" s="6" t="s">
        <v>149</v>
      </c>
      <c r="D418" s="6" t="s">
        <v>149</v>
      </c>
      <c r="E418" s="6">
        <v>417</v>
      </c>
      <c r="F418" s="8" t="s">
        <v>60</v>
      </c>
      <c r="H418" s="10" t="s">
        <v>680</v>
      </c>
      <c r="I418" s="11" t="s">
        <v>864</v>
      </c>
      <c r="J418" s="12" t="s">
        <v>865</v>
      </c>
      <c r="K418" s="11" t="str">
        <f>CONCATENATE(Table3[[#This Row],[Type]]," "&amp;TEXT(Table3[[#This Row],[Diameter]],".0000")&amp;""," "&amp;Table3[[#This Row],[NumFlutes]]&amp;"FL")</f>
        <v>DS .0420 2FL</v>
      </c>
      <c r="L418" s="17" t="s">
        <v>736</v>
      </c>
      <c r="M418" s="13">
        <v>4.2000000000000003E-2</v>
      </c>
      <c r="N418" s="13">
        <v>4.2000000000000003E-2</v>
      </c>
      <c r="O418" s="6">
        <v>4.2000000000000003E-2</v>
      </c>
      <c r="P418" s="6">
        <v>0.52</v>
      </c>
      <c r="R418" s="14">
        <f>IF(Table3[[#This Row],[ShoulderLenEnd]]="",0,90-(DEGREES(ATAN((Q418-P418)/((N418-O418)/2)))))</f>
        <v>0</v>
      </c>
      <c r="S418" s="15">
        <v>0.55000000000000004</v>
      </c>
      <c r="T418" s="6">
        <v>2</v>
      </c>
      <c r="U418" s="6">
        <v>1.44</v>
      </c>
      <c r="V418" s="6">
        <v>0.5</v>
      </c>
      <c r="Z418" s="6">
        <v>118</v>
      </c>
      <c r="AA418" s="13">
        <f t="shared" si="6"/>
        <v>1.2618072999578766E-2</v>
      </c>
      <c r="AE418" s="6" t="s">
        <v>49</v>
      </c>
      <c r="AF418" s="6" t="s">
        <v>545</v>
      </c>
      <c r="AG418" s="6" t="s">
        <v>532</v>
      </c>
      <c r="AH418" s="6" t="s">
        <v>683</v>
      </c>
      <c r="AI418" s="6">
        <v>1</v>
      </c>
      <c r="AJ418" s="6">
        <v>0</v>
      </c>
      <c r="AK418" s="6">
        <v>0</v>
      </c>
      <c r="AL418" s="6">
        <v>0</v>
      </c>
      <c r="AM418" s="6">
        <v>0</v>
      </c>
      <c r="AN418" s="6">
        <v>0</v>
      </c>
      <c r="AO418" s="6">
        <v>1</v>
      </c>
      <c r="AQ418" s="6">
        <v>0</v>
      </c>
      <c r="AR418" s="6">
        <v>0</v>
      </c>
      <c r="AS418" s="6">
        <v>0</v>
      </c>
      <c r="AT418" s="6">
        <v>0</v>
      </c>
      <c r="AU418" s="6">
        <f>IF(Table3[[#This Row],[ShankDiameter]]&gt;0.5,0,2)</f>
        <v>2</v>
      </c>
      <c r="AV418" s="6">
        <v>0</v>
      </c>
      <c r="AW418" s="6">
        <v>0</v>
      </c>
      <c r="AX418" s="6">
        <v>2</v>
      </c>
      <c r="AY418" s="6">
        <f>IF(Table3[[#This Row],[ShankDiameter]]=0.225,2,IF(Table3[[#This Row],[ShankDiameter]]=0.25,2,IF(Table3[[#This Row],[ShankDiameter]]=0.2875,2,0)))</f>
        <v>0</v>
      </c>
      <c r="AZ418" s="6">
        <v>0</v>
      </c>
      <c r="BA418" s="6">
        <v>0</v>
      </c>
      <c r="BB418" s="6">
        <v>0</v>
      </c>
      <c r="BC418" s="6">
        <v>0</v>
      </c>
      <c r="BD418" s="6">
        <v>0</v>
      </c>
      <c r="BE418" s="6">
        <v>0</v>
      </c>
      <c r="BF418" s="6">
        <v>0</v>
      </c>
      <c r="BG418" s="6">
        <v>0</v>
      </c>
      <c r="BH418" s="6">
        <v>0</v>
      </c>
      <c r="BI418" s="6">
        <f>IF(Table3[[#This Row],[Type]]="EM",IF((Table3[[#This Row],[Diameter]]/2)-Table3[[#This Row],[CornerRadius]]-0.012&gt;0,(Table3[[#This Row],[Diameter]]/2)-Table3[[#This Row],[CornerRadius]]-0.012,0),)</f>
        <v>0</v>
      </c>
      <c r="BK418" s="6" t="str">
        <f>IF(Table3[[#This Row],[ShoulderLength]]="","",IF(Table3[[#This Row],[ShoulderLength]]&lt;Table3[[#This Row],[LOC]],"FIX",""))</f>
        <v/>
      </c>
    </row>
    <row r="419" spans="1:63" x14ac:dyDescent="0.25">
      <c r="A419" s="7">
        <f>IF(Table3[[#This Row],[SoflexRule]]="",1,IF(Table3[[#This Row],[MinOHL]]="",1,IF(Table3[[#This Row],[Type]]="CT",1,IF(Table3[[#This Row],[I]]=1,0,1))))</f>
        <v>1</v>
      </c>
      <c r="B419" s="6" t="s">
        <v>149</v>
      </c>
      <c r="D419" s="6" t="s">
        <v>149</v>
      </c>
      <c r="E419" s="6">
        <v>418</v>
      </c>
      <c r="F419" s="8" t="s">
        <v>60</v>
      </c>
      <c r="H419" s="10" t="s">
        <v>802</v>
      </c>
      <c r="I419" s="11" t="s">
        <v>866</v>
      </c>
      <c r="J419" s="12" t="s">
        <v>867</v>
      </c>
      <c r="K419" s="11" t="str">
        <f>CONCATENATE(Table3[[#This Row],[Type]]," "&amp;TEXT(Table3[[#This Row],[Diameter]],".0000")&amp;""," "&amp;Table3[[#This Row],[NumFlutes]]&amp;"FL")</f>
        <v>DJ .0430 2FL</v>
      </c>
      <c r="L419" s="17" t="s">
        <v>738</v>
      </c>
      <c r="M419" s="13">
        <v>4.2999999999999997E-2</v>
      </c>
      <c r="N419" s="13">
        <v>4.2999999999999997E-2</v>
      </c>
      <c r="O419" s="6">
        <v>4.2999999999999997E-2</v>
      </c>
      <c r="P419" s="6">
        <v>0.83</v>
      </c>
      <c r="R419" s="14">
        <f>IF(Table3[[#This Row],[ShoulderLenEnd]]="",0,90-(DEGREES(ATAN((Q419-P419)/((N419-O419)/2)))))</f>
        <v>0</v>
      </c>
      <c r="S419" s="15">
        <v>0.86</v>
      </c>
      <c r="T419" s="6">
        <v>2</v>
      </c>
      <c r="U419" s="6">
        <v>1.8</v>
      </c>
      <c r="V419" s="6">
        <v>0.71</v>
      </c>
      <c r="Z419" s="6">
        <v>118</v>
      </c>
      <c r="AA419" s="13">
        <f t="shared" si="6"/>
        <v>1.2918503309092545E-2</v>
      </c>
      <c r="AE419" s="6" t="s">
        <v>49</v>
      </c>
      <c r="AF419" s="6" t="s">
        <v>545</v>
      </c>
      <c r="AG419" s="6" t="s">
        <v>532</v>
      </c>
      <c r="AH419" s="6" t="s">
        <v>636</v>
      </c>
      <c r="AI419" s="6">
        <v>1</v>
      </c>
      <c r="AJ419" s="6">
        <v>0</v>
      </c>
      <c r="AK419" s="6">
        <v>0</v>
      </c>
      <c r="AL419" s="6">
        <v>0</v>
      </c>
      <c r="AM419" s="6">
        <v>0</v>
      </c>
      <c r="AN419" s="6">
        <v>0</v>
      </c>
      <c r="AO419" s="6">
        <v>1</v>
      </c>
      <c r="AQ419" s="6">
        <v>0</v>
      </c>
      <c r="AR419" s="6">
        <v>0</v>
      </c>
      <c r="AS419" s="6">
        <v>0</v>
      </c>
      <c r="AT419" s="6">
        <v>0</v>
      </c>
      <c r="AU419" s="6">
        <f>IF(Table3[[#This Row],[ShankDiameter]]&gt;0.5,0,2)</f>
        <v>2</v>
      </c>
      <c r="AV419" s="6">
        <v>0</v>
      </c>
      <c r="AW419" s="6">
        <v>0</v>
      </c>
      <c r="AX419" s="6">
        <v>2</v>
      </c>
      <c r="AY419" s="6">
        <f>IF(Table3[[#This Row],[ShankDiameter]]=0.225,2,IF(Table3[[#This Row],[ShankDiameter]]=0.25,2,IF(Table3[[#This Row],[ShankDiameter]]=0.2875,2,0)))</f>
        <v>0</v>
      </c>
      <c r="AZ419" s="6">
        <v>0</v>
      </c>
      <c r="BA419" s="6">
        <v>0</v>
      </c>
      <c r="BB419" s="6">
        <v>0</v>
      </c>
      <c r="BC419" s="6">
        <v>0</v>
      </c>
      <c r="BD419" s="6">
        <v>0</v>
      </c>
      <c r="BE419" s="6">
        <v>0</v>
      </c>
      <c r="BF419" s="6">
        <v>0</v>
      </c>
      <c r="BG419" s="6">
        <v>0</v>
      </c>
      <c r="BH419" s="6">
        <v>0</v>
      </c>
      <c r="BI419" s="6">
        <f>IF(Table3[[#This Row],[Type]]="EM",IF((Table3[[#This Row],[Diameter]]/2)-Table3[[#This Row],[CornerRadius]]-0.012&gt;0,(Table3[[#This Row],[Diameter]]/2)-Table3[[#This Row],[CornerRadius]]-0.012,0),)</f>
        <v>0</v>
      </c>
      <c r="BK419" s="6" t="str">
        <f>IF(Table3[[#This Row],[ShoulderLength]]="","",IF(Table3[[#This Row],[ShoulderLength]]&lt;Table3[[#This Row],[LOC]],"FIX",""))</f>
        <v/>
      </c>
    </row>
    <row r="420" spans="1:63" x14ac:dyDescent="0.25">
      <c r="A420" s="7">
        <f>IF(Table3[[#This Row],[SoflexRule]]="",1,IF(Table3[[#This Row],[MinOHL]]="",1,IF(Table3[[#This Row],[Type]]="CT",1,IF(Table3[[#This Row],[I]]=1,0,1))))</f>
        <v>1</v>
      </c>
      <c r="B420" s="6" t="s">
        <v>149</v>
      </c>
      <c r="D420" s="6" t="s">
        <v>149</v>
      </c>
      <c r="E420" s="6">
        <v>419</v>
      </c>
      <c r="G420" s="9" t="s">
        <v>74</v>
      </c>
      <c r="H420" s="10" t="s">
        <v>680</v>
      </c>
      <c r="I420" s="11" t="s">
        <v>868</v>
      </c>
      <c r="J420" s="12" t="s">
        <v>869</v>
      </c>
      <c r="K420" s="11" t="str">
        <f>CONCATENATE(Table3[[#This Row],[Type]]," "&amp;TEXT(Table3[[#This Row],[Diameter]],".0000")&amp;""," "&amp;Table3[[#This Row],[NumFlutes]]&amp;"FL")</f>
        <v>DS .0430 2FL</v>
      </c>
      <c r="L420" s="17" t="s">
        <v>738</v>
      </c>
      <c r="M420" s="13">
        <v>4.2999999999999997E-2</v>
      </c>
      <c r="N420" s="13">
        <v>4.2999999999999997E-2</v>
      </c>
      <c r="O420" s="6">
        <v>4.2999999999999997E-2</v>
      </c>
      <c r="P420" s="6">
        <v>0.57499999999999996</v>
      </c>
      <c r="R420" s="14">
        <f>IF(Table3[[#This Row],[ShoulderLenEnd]]="",0,90-(DEGREES(ATAN((Q420-P420)/((N420-O420)/2)))))</f>
        <v>0</v>
      </c>
      <c r="S420" s="15">
        <v>0.6</v>
      </c>
      <c r="T420" s="6">
        <v>2</v>
      </c>
      <c r="U420" s="6">
        <v>1.46</v>
      </c>
      <c r="V420" s="6">
        <v>0.47</v>
      </c>
      <c r="Z420" s="6">
        <v>118</v>
      </c>
      <c r="AA420" s="13">
        <f t="shared" si="6"/>
        <v>1.2918503309092545E-2</v>
      </c>
      <c r="AE420" s="6" t="s">
        <v>49</v>
      </c>
      <c r="AF420" s="6" t="s">
        <v>545</v>
      </c>
      <c r="AG420" s="6" t="s">
        <v>532</v>
      </c>
      <c r="AH420" s="6" t="s">
        <v>683</v>
      </c>
      <c r="AI420" s="6">
        <v>1</v>
      </c>
      <c r="AJ420" s="6">
        <v>0</v>
      </c>
      <c r="AK420" s="6">
        <v>0</v>
      </c>
      <c r="AL420" s="6">
        <v>0</v>
      </c>
      <c r="AM420" s="6">
        <v>0</v>
      </c>
      <c r="AN420" s="6">
        <v>0</v>
      </c>
      <c r="AO420" s="6">
        <v>1</v>
      </c>
      <c r="AQ420" s="6">
        <v>0</v>
      </c>
      <c r="AR420" s="6">
        <v>0</v>
      </c>
      <c r="AS420" s="6">
        <v>0</v>
      </c>
      <c r="AT420" s="6">
        <v>0</v>
      </c>
      <c r="AU420" s="6">
        <f>IF(Table3[[#This Row],[ShankDiameter]]&gt;0.5,0,2)</f>
        <v>2</v>
      </c>
      <c r="AV420" s="6">
        <v>0</v>
      </c>
      <c r="AW420" s="6">
        <v>0</v>
      </c>
      <c r="AX420" s="6">
        <v>2</v>
      </c>
      <c r="AY420" s="6">
        <f>IF(Table3[[#This Row],[ShankDiameter]]=0.225,2,IF(Table3[[#This Row],[ShankDiameter]]=0.25,2,IF(Table3[[#This Row],[ShankDiameter]]=0.2875,2,0)))</f>
        <v>0</v>
      </c>
      <c r="AZ420" s="6">
        <v>0</v>
      </c>
      <c r="BA420" s="6">
        <v>0</v>
      </c>
      <c r="BB420" s="6">
        <v>0</v>
      </c>
      <c r="BC420" s="6">
        <v>0</v>
      </c>
      <c r="BD420" s="6">
        <v>0</v>
      </c>
      <c r="BE420" s="6">
        <v>0</v>
      </c>
      <c r="BF420" s="6">
        <v>0</v>
      </c>
      <c r="BG420" s="6">
        <v>0</v>
      </c>
      <c r="BH420" s="6">
        <v>0</v>
      </c>
      <c r="BI420" s="6">
        <f>IF(Table3[[#This Row],[Type]]="EM",IF((Table3[[#This Row],[Diameter]]/2)-Table3[[#This Row],[CornerRadius]]-0.012&gt;0,(Table3[[#This Row],[Diameter]]/2)-Table3[[#This Row],[CornerRadius]]-0.012,0),)</f>
        <v>0</v>
      </c>
      <c r="BK420" s="6" t="str">
        <f>IF(Table3[[#This Row],[ShoulderLength]]="","",IF(Table3[[#This Row],[ShoulderLength]]&lt;Table3[[#This Row],[LOC]],"FIX",""))</f>
        <v/>
      </c>
    </row>
    <row r="421" spans="1:63" x14ac:dyDescent="0.25">
      <c r="A421" s="7">
        <f>IF(Table3[[#This Row],[SoflexRule]]="",1,IF(Table3[[#This Row],[MinOHL]]="",1,IF(Table3[[#This Row],[Type]]="CT",1,IF(Table3[[#This Row],[I]]=1,0,1))))</f>
        <v>1</v>
      </c>
      <c r="B421" s="6" t="s">
        <v>149</v>
      </c>
      <c r="D421" s="6" t="s">
        <v>149</v>
      </c>
      <c r="E421" s="6">
        <v>420</v>
      </c>
      <c r="F421" s="8" t="s">
        <v>60</v>
      </c>
      <c r="H421" s="10" t="s">
        <v>802</v>
      </c>
      <c r="I421" s="11" t="s">
        <v>870</v>
      </c>
      <c r="J421" s="12" t="s">
        <v>871</v>
      </c>
      <c r="K421" s="11" t="str">
        <f>CONCATENATE(Table3[[#This Row],[Type]]," "&amp;TEXT(Table3[[#This Row],[Diameter]],".0000")&amp;""," "&amp;Table3[[#This Row],[NumFlutes]]&amp;"FL")</f>
        <v>DJ .0465 2FL</v>
      </c>
      <c r="L421" s="17" t="s">
        <v>740</v>
      </c>
      <c r="M421" s="13">
        <v>4.65E-2</v>
      </c>
      <c r="N421" s="13">
        <v>4.65E-2</v>
      </c>
      <c r="O421" s="6">
        <v>4.65E-2</v>
      </c>
      <c r="P421" s="6">
        <v>0.83</v>
      </c>
      <c r="R421" s="14">
        <f>IF(Table3[[#This Row],[ShoulderLenEnd]]="",0,90-(DEGREES(ATAN((Q421-P421)/((N421-O421)/2)))))</f>
        <v>0</v>
      </c>
      <c r="S421" s="15">
        <v>0.86</v>
      </c>
      <c r="T421" s="6">
        <v>2</v>
      </c>
      <c r="U421" s="6">
        <v>2.25</v>
      </c>
      <c r="V421" s="6">
        <v>0.83</v>
      </c>
      <c r="Z421" s="6">
        <v>118</v>
      </c>
      <c r="AA421" s="13">
        <f t="shared" si="6"/>
        <v>1.3970009392390776E-2</v>
      </c>
      <c r="AE421" s="6" t="s">
        <v>49</v>
      </c>
      <c r="AF421" s="6" t="s">
        <v>545</v>
      </c>
      <c r="AG421" s="6" t="s">
        <v>532</v>
      </c>
      <c r="AH421" s="6" t="s">
        <v>636</v>
      </c>
      <c r="AI421" s="6">
        <v>1</v>
      </c>
      <c r="AJ421" s="6">
        <v>0</v>
      </c>
      <c r="AK421" s="6">
        <v>0</v>
      </c>
      <c r="AL421" s="6">
        <v>0</v>
      </c>
      <c r="AM421" s="6">
        <v>0</v>
      </c>
      <c r="AN421" s="6">
        <v>0</v>
      </c>
      <c r="AO421" s="6">
        <v>1</v>
      </c>
      <c r="AQ421" s="6">
        <v>0</v>
      </c>
      <c r="AR421" s="6">
        <v>0</v>
      </c>
      <c r="AS421" s="6">
        <v>0</v>
      </c>
      <c r="AT421" s="6">
        <v>0</v>
      </c>
      <c r="AU421" s="6">
        <f>IF(Table3[[#This Row],[ShankDiameter]]&gt;0.5,0,2)</f>
        <v>2</v>
      </c>
      <c r="AV421" s="6">
        <v>0</v>
      </c>
      <c r="AW421" s="6">
        <v>0</v>
      </c>
      <c r="AX421" s="6">
        <v>2</v>
      </c>
      <c r="AY421" s="6">
        <f>IF(Table3[[#This Row],[ShankDiameter]]=0.225,2,IF(Table3[[#This Row],[ShankDiameter]]=0.25,2,IF(Table3[[#This Row],[ShankDiameter]]=0.2875,2,0)))</f>
        <v>0</v>
      </c>
      <c r="AZ421" s="6">
        <v>0</v>
      </c>
      <c r="BA421" s="6">
        <v>0</v>
      </c>
      <c r="BB421" s="6">
        <v>0</v>
      </c>
      <c r="BC421" s="6">
        <v>0</v>
      </c>
      <c r="BD421" s="6">
        <v>0</v>
      </c>
      <c r="BE421" s="6">
        <v>0</v>
      </c>
      <c r="BF421" s="6">
        <v>0</v>
      </c>
      <c r="BG421" s="6">
        <v>0</v>
      </c>
      <c r="BH421" s="6">
        <v>0</v>
      </c>
      <c r="BI421" s="6">
        <f>IF(Table3[[#This Row],[Type]]="EM",IF((Table3[[#This Row],[Diameter]]/2)-Table3[[#This Row],[CornerRadius]]-0.012&gt;0,(Table3[[#This Row],[Diameter]]/2)-Table3[[#This Row],[CornerRadius]]-0.012,0),)</f>
        <v>0</v>
      </c>
      <c r="BK421" s="6" t="str">
        <f>IF(Table3[[#This Row],[ShoulderLength]]="","",IF(Table3[[#This Row],[ShoulderLength]]&lt;Table3[[#This Row],[LOC]],"FIX",""))</f>
        <v/>
      </c>
    </row>
    <row r="422" spans="1:63" x14ac:dyDescent="0.25">
      <c r="A422" s="7">
        <f>IF(Table3[[#This Row],[SoflexRule]]="",1,IF(Table3[[#This Row],[MinOHL]]="",1,IF(Table3[[#This Row],[Type]]="CT",1,IF(Table3[[#This Row],[I]]=1,0,1))))</f>
        <v>1</v>
      </c>
      <c r="B422" s="6" t="s">
        <v>149</v>
      </c>
      <c r="D422" s="6" t="s">
        <v>149</v>
      </c>
      <c r="E422" s="6">
        <v>421</v>
      </c>
      <c r="F422" s="8" t="s">
        <v>60</v>
      </c>
      <c r="H422" s="10" t="s">
        <v>680</v>
      </c>
      <c r="I422" s="11" t="s">
        <v>872</v>
      </c>
      <c r="J422" s="12" t="s">
        <v>873</v>
      </c>
      <c r="K422" s="11" t="str">
        <f>CONCATENATE(Table3[[#This Row],[Type]]," "&amp;TEXT(Table3[[#This Row],[Diameter]],".0000")&amp;""," "&amp;Table3[[#This Row],[NumFlutes]]&amp;"FL")</f>
        <v>DS .0465 2FL</v>
      </c>
      <c r="L422" s="17" t="s">
        <v>740</v>
      </c>
      <c r="M422" s="13">
        <v>4.65E-2</v>
      </c>
      <c r="N422" s="13">
        <v>4.65E-2</v>
      </c>
      <c r="O422" s="6">
        <v>4.65E-2</v>
      </c>
      <c r="P422" s="6">
        <v>0.57999999999999996</v>
      </c>
      <c r="R422" s="14">
        <f>IF(Table3[[#This Row],[ShoulderLenEnd]]="",0,90-(DEGREES(ATAN((Q422-P422)/((N422-O422)/2)))))</f>
        <v>0</v>
      </c>
      <c r="S422" s="15">
        <v>0.61</v>
      </c>
      <c r="T422" s="6">
        <v>2</v>
      </c>
      <c r="U422" s="6">
        <v>1.44</v>
      </c>
      <c r="V422" s="6">
        <v>0.45</v>
      </c>
      <c r="Z422" s="6">
        <v>118</v>
      </c>
      <c r="AA422" s="13">
        <f t="shared" si="6"/>
        <v>1.3970009392390776E-2</v>
      </c>
      <c r="AE422" s="6" t="s">
        <v>49</v>
      </c>
      <c r="AF422" s="6" t="s">
        <v>545</v>
      </c>
      <c r="AG422" s="6" t="s">
        <v>532</v>
      </c>
      <c r="AH422" s="6" t="s">
        <v>683</v>
      </c>
      <c r="AI422" s="6">
        <v>1</v>
      </c>
      <c r="AJ422" s="6">
        <v>0</v>
      </c>
      <c r="AK422" s="6">
        <v>0</v>
      </c>
      <c r="AL422" s="6">
        <v>0</v>
      </c>
      <c r="AM422" s="6">
        <v>0</v>
      </c>
      <c r="AN422" s="6">
        <v>0</v>
      </c>
      <c r="AO422" s="6">
        <v>1</v>
      </c>
      <c r="AQ422" s="6">
        <v>0</v>
      </c>
      <c r="AR422" s="6">
        <v>0</v>
      </c>
      <c r="AS422" s="6">
        <v>0</v>
      </c>
      <c r="AT422" s="6">
        <v>0</v>
      </c>
      <c r="AU422" s="6">
        <f>IF(Table3[[#This Row],[ShankDiameter]]&gt;0.5,0,2)</f>
        <v>2</v>
      </c>
      <c r="AV422" s="6">
        <v>0</v>
      </c>
      <c r="AW422" s="6">
        <v>0</v>
      </c>
      <c r="AX422" s="6">
        <v>2</v>
      </c>
      <c r="AY422" s="6">
        <f>IF(Table3[[#This Row],[ShankDiameter]]=0.225,2,IF(Table3[[#This Row],[ShankDiameter]]=0.25,2,IF(Table3[[#This Row],[ShankDiameter]]=0.2875,2,0)))</f>
        <v>0</v>
      </c>
      <c r="AZ422" s="6">
        <v>0</v>
      </c>
      <c r="BA422" s="6">
        <v>0</v>
      </c>
      <c r="BB422" s="6">
        <v>0</v>
      </c>
      <c r="BC422" s="6">
        <v>0</v>
      </c>
      <c r="BD422" s="6">
        <v>0</v>
      </c>
      <c r="BE422" s="6">
        <v>0</v>
      </c>
      <c r="BF422" s="6">
        <v>0</v>
      </c>
      <c r="BG422" s="6">
        <v>0</v>
      </c>
      <c r="BH422" s="6">
        <v>0</v>
      </c>
      <c r="BI422" s="6">
        <f>IF(Table3[[#This Row],[Type]]="EM",IF((Table3[[#This Row],[Diameter]]/2)-Table3[[#This Row],[CornerRadius]]-0.012&gt;0,(Table3[[#This Row],[Diameter]]/2)-Table3[[#This Row],[CornerRadius]]-0.012,0),)</f>
        <v>0</v>
      </c>
      <c r="BK422" s="6" t="str">
        <f>IF(Table3[[#This Row],[ShoulderLength]]="","",IF(Table3[[#This Row],[ShoulderLength]]&lt;Table3[[#This Row],[LOC]],"FIX",""))</f>
        <v/>
      </c>
    </row>
    <row r="423" spans="1:63" x14ac:dyDescent="0.25">
      <c r="A423" s="7">
        <f>IF(Table3[[#This Row],[SoflexRule]]="",1,IF(Table3[[#This Row],[MinOHL]]="",1,IF(Table3[[#This Row],[Type]]="CT",1,IF(Table3[[#This Row],[I]]=1,0,1))))</f>
        <v>1</v>
      </c>
      <c r="B423" s="6" t="s">
        <v>149</v>
      </c>
      <c r="D423" s="6" t="s">
        <v>149</v>
      </c>
      <c r="E423" s="6">
        <v>422</v>
      </c>
      <c r="G423" s="9" t="s">
        <v>74</v>
      </c>
      <c r="H423" s="10" t="s">
        <v>874</v>
      </c>
      <c r="I423" s="11" t="s">
        <v>875</v>
      </c>
      <c r="J423" s="12">
        <v>9006680011900</v>
      </c>
      <c r="K423" s="11" t="str">
        <f>CONCATENATE(Table3[[#This Row],[Type]]," "&amp;TEXT(Table3[[#This Row],[Diameter]],".0000")&amp;""," "&amp;Table3[[#This Row],[NumFlutes]]&amp;"FL")</f>
        <v>DT .0469 2FL</v>
      </c>
      <c r="L423" s="17" t="s">
        <v>2447</v>
      </c>
      <c r="M423" s="13">
        <v>4.6899999999999997E-2</v>
      </c>
      <c r="N423" s="13">
        <v>4.6899999999999997E-2</v>
      </c>
      <c r="O423" s="6">
        <v>4.6899999999999997E-2</v>
      </c>
      <c r="P423" s="6">
        <v>1.65</v>
      </c>
      <c r="R423" s="14">
        <f>IF(Table3[[#This Row],[ShoulderLenEnd]]="",0,90-(DEGREES(ATAN((Q423-P423)/((N423-O423)/2)))))</f>
        <v>0</v>
      </c>
      <c r="S423" s="15">
        <v>1.675</v>
      </c>
      <c r="T423" s="6">
        <v>2</v>
      </c>
      <c r="U423" s="6">
        <v>2.56</v>
      </c>
      <c r="V423" s="6">
        <v>-0.5</v>
      </c>
      <c r="Z423" s="6">
        <v>118</v>
      </c>
      <c r="AA423" s="13">
        <f t="shared" si="6"/>
        <v>1.4090181516196287E-2</v>
      </c>
      <c r="AE423" s="6" t="s">
        <v>49</v>
      </c>
      <c r="AF423" s="6" t="s">
        <v>369</v>
      </c>
      <c r="AG423" s="6" t="s">
        <v>876</v>
      </c>
      <c r="AH423" s="6" t="s">
        <v>621</v>
      </c>
      <c r="AI423" s="6">
        <v>1</v>
      </c>
      <c r="AJ423" s="6">
        <v>0</v>
      </c>
      <c r="AK423" s="6">
        <v>0</v>
      </c>
      <c r="AL423" s="6">
        <v>0</v>
      </c>
      <c r="AM423" s="6">
        <v>0</v>
      </c>
      <c r="AN423" s="6">
        <v>0</v>
      </c>
      <c r="AO423" s="6">
        <v>1</v>
      </c>
      <c r="AQ423" s="6">
        <v>0</v>
      </c>
      <c r="AR423" s="6">
        <v>0</v>
      </c>
      <c r="AS423" s="6">
        <v>0</v>
      </c>
      <c r="AT423" s="6">
        <v>0</v>
      </c>
      <c r="AU423" s="6">
        <f>IF(Table3[[#This Row],[ShankDiameter]]&gt;0.5,0,2)</f>
        <v>2</v>
      </c>
      <c r="AV423" s="6">
        <v>0</v>
      </c>
      <c r="AW423" s="6">
        <v>0</v>
      </c>
      <c r="AX423" s="6">
        <v>2</v>
      </c>
      <c r="AY423" s="6">
        <f>IF(Table3[[#This Row],[ShankDiameter]]=0.225,2,IF(Table3[[#This Row],[ShankDiameter]]=0.25,2,IF(Table3[[#This Row],[ShankDiameter]]=0.2875,2,0)))</f>
        <v>0</v>
      </c>
      <c r="AZ423" s="6">
        <v>0</v>
      </c>
      <c r="BA423" s="6">
        <v>0</v>
      </c>
      <c r="BB423" s="6">
        <v>0</v>
      </c>
      <c r="BC423" s="6">
        <v>0</v>
      </c>
      <c r="BD423" s="6">
        <v>0</v>
      </c>
      <c r="BE423" s="6">
        <v>0</v>
      </c>
      <c r="BF423" s="6">
        <v>0</v>
      </c>
      <c r="BG423" s="6">
        <v>0</v>
      </c>
      <c r="BH423" s="6">
        <v>0</v>
      </c>
      <c r="BI423" s="6">
        <f>IF(Table3[[#This Row],[Type]]="EM",IF((Table3[[#This Row],[Diameter]]/2)-Table3[[#This Row],[CornerRadius]]-0.012&gt;0,(Table3[[#This Row],[Diameter]]/2)-Table3[[#This Row],[CornerRadius]]-0.012,0),)</f>
        <v>0</v>
      </c>
      <c r="BK423" s="6" t="str">
        <f>IF(Table3[[#This Row],[ShoulderLength]]="","",IF(Table3[[#This Row],[ShoulderLength]]&lt;Table3[[#This Row],[LOC]],"FIX",""))</f>
        <v/>
      </c>
    </row>
    <row r="424" spans="1:63" x14ac:dyDescent="0.25">
      <c r="A424" s="7">
        <f>IF(Table3[[#This Row],[SoflexRule]]="",1,IF(Table3[[#This Row],[MinOHL]]="",1,IF(Table3[[#This Row],[Type]]="CT",1,IF(Table3[[#This Row],[I]]=1,0,1))))</f>
        <v>1</v>
      </c>
      <c r="B424" s="6" t="s">
        <v>149</v>
      </c>
      <c r="D424" s="6" t="s">
        <v>149</v>
      </c>
      <c r="E424" s="6">
        <v>423</v>
      </c>
      <c r="F424" s="8" t="s">
        <v>60</v>
      </c>
      <c r="H424" s="10" t="s">
        <v>802</v>
      </c>
      <c r="I424" s="11" t="s">
        <v>877</v>
      </c>
      <c r="J424" s="12" t="s">
        <v>878</v>
      </c>
      <c r="K424" s="11" t="str">
        <f>CONCATENATE(Table3[[#This Row],[Type]]," "&amp;TEXT(Table3[[#This Row],[Diameter]],".0000")&amp;""," "&amp;Table3[[#This Row],[NumFlutes]]&amp;"FL")</f>
        <v>DJ .0520 2FL</v>
      </c>
      <c r="L424" s="17" t="s">
        <v>748</v>
      </c>
      <c r="M424" s="13">
        <v>5.1999999999999998E-2</v>
      </c>
      <c r="N424" s="13">
        <v>5.1999999999999998E-2</v>
      </c>
      <c r="O424" s="6">
        <v>5.1999999999999998E-2</v>
      </c>
      <c r="P424" s="6">
        <v>0.97</v>
      </c>
      <c r="R424" s="14">
        <f>IF(Table3[[#This Row],[ShoulderLenEnd]]="",0,90-(DEGREES(ATAN((Q424-P424)/((N424-O424)/2)))))</f>
        <v>0</v>
      </c>
      <c r="S424" s="15">
        <v>1</v>
      </c>
      <c r="T424" s="6">
        <v>2</v>
      </c>
      <c r="U424" s="6">
        <v>1.94</v>
      </c>
      <c r="V424" s="6">
        <v>0.79</v>
      </c>
      <c r="Z424" s="6">
        <v>118</v>
      </c>
      <c r="AA424" s="13">
        <f t="shared" si="6"/>
        <v>1.5622376094716567E-2</v>
      </c>
      <c r="AE424" s="6" t="s">
        <v>49</v>
      </c>
      <c r="AF424" s="6" t="s">
        <v>545</v>
      </c>
      <c r="AG424" s="6" t="s">
        <v>532</v>
      </c>
      <c r="AH424" s="6" t="s">
        <v>636</v>
      </c>
      <c r="AI424" s="6">
        <v>1</v>
      </c>
      <c r="AJ424" s="6">
        <v>0</v>
      </c>
      <c r="AK424" s="6">
        <v>0</v>
      </c>
      <c r="AL424" s="6">
        <v>0</v>
      </c>
      <c r="AM424" s="6">
        <v>0</v>
      </c>
      <c r="AN424" s="6">
        <v>0</v>
      </c>
      <c r="AO424" s="6">
        <v>1</v>
      </c>
      <c r="AQ424" s="6">
        <v>0</v>
      </c>
      <c r="AR424" s="6">
        <v>0</v>
      </c>
      <c r="AS424" s="6">
        <v>0</v>
      </c>
      <c r="AT424" s="6">
        <v>0</v>
      </c>
      <c r="AU424" s="6">
        <f>IF(Table3[[#This Row],[ShankDiameter]]&gt;0.5,0,2)</f>
        <v>2</v>
      </c>
      <c r="AV424" s="6">
        <v>0</v>
      </c>
      <c r="AW424" s="6">
        <v>0</v>
      </c>
      <c r="AX424" s="6">
        <v>2</v>
      </c>
      <c r="AY424" s="6">
        <f>IF(Table3[[#This Row],[ShankDiameter]]=0.225,2,IF(Table3[[#This Row],[ShankDiameter]]=0.25,2,IF(Table3[[#This Row],[ShankDiameter]]=0.2875,2,0)))</f>
        <v>0</v>
      </c>
      <c r="AZ424" s="6">
        <v>0</v>
      </c>
      <c r="BA424" s="6">
        <v>0</v>
      </c>
      <c r="BB424" s="6">
        <v>0</v>
      </c>
      <c r="BC424" s="6">
        <v>0</v>
      </c>
      <c r="BD424" s="6">
        <v>0</v>
      </c>
      <c r="BE424" s="6">
        <v>0</v>
      </c>
      <c r="BF424" s="6">
        <v>0</v>
      </c>
      <c r="BG424" s="6">
        <v>0</v>
      </c>
      <c r="BH424" s="6">
        <v>0</v>
      </c>
      <c r="BI424" s="6">
        <f>IF(Table3[[#This Row],[Type]]="EM",IF((Table3[[#This Row],[Diameter]]/2)-Table3[[#This Row],[CornerRadius]]-0.012&gt;0,(Table3[[#This Row],[Diameter]]/2)-Table3[[#This Row],[CornerRadius]]-0.012,0),)</f>
        <v>0</v>
      </c>
      <c r="BK424" s="6" t="str">
        <f>IF(Table3[[#This Row],[ShoulderLength]]="","",IF(Table3[[#This Row],[ShoulderLength]]&lt;Table3[[#This Row],[LOC]],"FIX",""))</f>
        <v/>
      </c>
    </row>
    <row r="425" spans="1:63" x14ac:dyDescent="0.25">
      <c r="A425" s="7">
        <f>IF(Table3[[#This Row],[SoflexRule]]="",1,IF(Table3[[#This Row],[MinOHL]]="",1,IF(Table3[[#This Row],[Type]]="CT",1,IF(Table3[[#This Row],[I]]=1,0,1))))</f>
        <v>1</v>
      </c>
      <c r="B425" s="6" t="s">
        <v>149</v>
      </c>
      <c r="D425" s="6" t="s">
        <v>149</v>
      </c>
      <c r="E425" s="6">
        <v>424</v>
      </c>
      <c r="F425" s="8" t="s">
        <v>60</v>
      </c>
      <c r="H425" s="10" t="s">
        <v>680</v>
      </c>
      <c r="I425" s="11" t="s">
        <v>879</v>
      </c>
      <c r="J425" s="12" t="s">
        <v>880</v>
      </c>
      <c r="K425" s="11" t="str">
        <f>CONCATENATE(Table3[[#This Row],[Type]]," "&amp;TEXT(Table3[[#This Row],[Diameter]],".0000")&amp;""," "&amp;Table3[[#This Row],[NumFlutes]]&amp;"FL")</f>
        <v>DS .0520 2FL</v>
      </c>
      <c r="L425" s="17" t="s">
        <v>748</v>
      </c>
      <c r="M425" s="13">
        <v>5.1999999999999998E-2</v>
      </c>
      <c r="N425" s="13">
        <v>5.1999999999999998E-2</v>
      </c>
      <c r="O425" s="6">
        <v>5.1999999999999998E-2</v>
      </c>
      <c r="P425" s="6">
        <v>0.72499999999999998</v>
      </c>
      <c r="R425" s="14">
        <f>IF(Table3[[#This Row],[ShoulderLenEnd]]="",0,90-(DEGREES(ATAN((Q425-P425)/((N425-O425)/2)))))</f>
        <v>0</v>
      </c>
      <c r="S425" s="15">
        <v>0.755</v>
      </c>
      <c r="T425" s="6">
        <v>2</v>
      </c>
      <c r="U425" s="6">
        <v>1.72</v>
      </c>
      <c r="V425" s="6">
        <v>0.56000000000000005</v>
      </c>
      <c r="Z425" s="6">
        <v>118</v>
      </c>
      <c r="AA425" s="13">
        <f t="shared" si="6"/>
        <v>1.5622376094716567E-2</v>
      </c>
      <c r="AE425" s="6" t="s">
        <v>49</v>
      </c>
      <c r="AF425" s="6" t="s">
        <v>545</v>
      </c>
      <c r="AG425" s="6" t="s">
        <v>532</v>
      </c>
      <c r="AH425" s="6" t="s">
        <v>683</v>
      </c>
      <c r="AI425" s="6">
        <v>1</v>
      </c>
      <c r="AJ425" s="6">
        <v>0</v>
      </c>
      <c r="AK425" s="6">
        <v>0</v>
      </c>
      <c r="AL425" s="6">
        <v>0</v>
      </c>
      <c r="AM425" s="6">
        <v>0</v>
      </c>
      <c r="AN425" s="6">
        <v>0</v>
      </c>
      <c r="AO425" s="6">
        <v>1</v>
      </c>
      <c r="AQ425" s="6">
        <v>0</v>
      </c>
      <c r="AR425" s="6">
        <v>0</v>
      </c>
      <c r="AS425" s="6">
        <v>0</v>
      </c>
      <c r="AT425" s="6">
        <v>0</v>
      </c>
      <c r="AU425" s="6">
        <f>IF(Table3[[#This Row],[ShankDiameter]]&gt;0.5,0,2)</f>
        <v>2</v>
      </c>
      <c r="AV425" s="6">
        <v>0</v>
      </c>
      <c r="AW425" s="6">
        <v>0</v>
      </c>
      <c r="AX425" s="6">
        <v>2</v>
      </c>
      <c r="AY425" s="6">
        <f>IF(Table3[[#This Row],[ShankDiameter]]=0.225,2,IF(Table3[[#This Row],[ShankDiameter]]=0.25,2,IF(Table3[[#This Row],[ShankDiameter]]=0.2875,2,0)))</f>
        <v>0</v>
      </c>
      <c r="AZ425" s="6">
        <v>0</v>
      </c>
      <c r="BA425" s="6">
        <v>0</v>
      </c>
      <c r="BB425" s="6">
        <v>0</v>
      </c>
      <c r="BC425" s="6">
        <v>0</v>
      </c>
      <c r="BD425" s="6">
        <v>0</v>
      </c>
      <c r="BE425" s="6">
        <v>0</v>
      </c>
      <c r="BF425" s="6">
        <v>0</v>
      </c>
      <c r="BG425" s="6">
        <v>0</v>
      </c>
      <c r="BH425" s="6">
        <v>0</v>
      </c>
      <c r="BI425" s="6">
        <f>IF(Table3[[#This Row],[Type]]="EM",IF((Table3[[#This Row],[Diameter]]/2)-Table3[[#This Row],[CornerRadius]]-0.012&gt;0,(Table3[[#This Row],[Diameter]]/2)-Table3[[#This Row],[CornerRadius]]-0.012,0),)</f>
        <v>0</v>
      </c>
      <c r="BK425" s="6" t="str">
        <f>IF(Table3[[#This Row],[ShoulderLength]]="","",IF(Table3[[#This Row],[ShoulderLength]]&lt;Table3[[#This Row],[LOC]],"FIX",""))</f>
        <v/>
      </c>
    </row>
    <row r="426" spans="1:63" x14ac:dyDescent="0.25">
      <c r="A426" s="7">
        <f>IF(Table3[[#This Row],[SoflexRule]]="",1,IF(Table3[[#This Row],[MinOHL]]="",1,IF(Table3[[#This Row],[Type]]="CT",1,IF(Table3[[#This Row],[I]]=1,0,1))))</f>
        <v>1</v>
      </c>
      <c r="B426" s="6" t="s">
        <v>149</v>
      </c>
      <c r="D426" s="6" t="s">
        <v>149</v>
      </c>
      <c r="E426" s="6">
        <v>425</v>
      </c>
      <c r="F426" s="8" t="s">
        <v>60</v>
      </c>
      <c r="H426" s="10" t="s">
        <v>802</v>
      </c>
      <c r="I426" s="11" t="s">
        <v>881</v>
      </c>
      <c r="J426" s="12" t="s">
        <v>882</v>
      </c>
      <c r="K426" s="11" t="str">
        <f>CONCATENATE(Table3[[#This Row],[Type]]," "&amp;TEXT(Table3[[#This Row],[Diameter]],".0000")&amp;""," "&amp;Table3[[#This Row],[NumFlutes]]&amp;"FL")</f>
        <v>DJ .0550 2FL</v>
      </c>
      <c r="L426" s="17" t="s">
        <v>750</v>
      </c>
      <c r="M426" s="13">
        <v>5.5E-2</v>
      </c>
      <c r="N426" s="13">
        <v>5.5E-2</v>
      </c>
      <c r="O426" s="6">
        <v>5.5E-2</v>
      </c>
      <c r="P426" s="6">
        <v>0.95</v>
      </c>
      <c r="R426" s="14">
        <f>IF(Table3[[#This Row],[ShoulderLenEnd]]="",0,90-(DEGREES(ATAN((Q426-P426)/((N426-O426)/2)))))</f>
        <v>0</v>
      </c>
      <c r="S426" s="15">
        <v>0.98</v>
      </c>
      <c r="T426" s="6">
        <v>2</v>
      </c>
      <c r="U426" s="6">
        <v>1.87</v>
      </c>
      <c r="V426" s="6">
        <v>0.79</v>
      </c>
      <c r="Z426" s="6">
        <v>118</v>
      </c>
      <c r="AA426" s="13">
        <f t="shared" si="6"/>
        <v>1.6523667023257908E-2</v>
      </c>
      <c r="AE426" s="6" t="s">
        <v>49</v>
      </c>
      <c r="AF426" s="6" t="s">
        <v>545</v>
      </c>
      <c r="AG426" s="6" t="s">
        <v>532</v>
      </c>
      <c r="AH426" s="6" t="s">
        <v>636</v>
      </c>
      <c r="AI426" s="6">
        <v>1</v>
      </c>
      <c r="AJ426" s="6">
        <v>0</v>
      </c>
      <c r="AK426" s="6">
        <v>0</v>
      </c>
      <c r="AL426" s="6">
        <v>0</v>
      </c>
      <c r="AM426" s="6">
        <v>0</v>
      </c>
      <c r="AN426" s="6">
        <v>0</v>
      </c>
      <c r="AO426" s="6">
        <v>1</v>
      </c>
      <c r="AQ426" s="6">
        <v>0</v>
      </c>
      <c r="AR426" s="6">
        <v>0</v>
      </c>
      <c r="AS426" s="6">
        <v>0</v>
      </c>
      <c r="AT426" s="6">
        <v>0</v>
      </c>
      <c r="AU426" s="6">
        <f>IF(Table3[[#This Row],[ShankDiameter]]&gt;0.5,0,2)</f>
        <v>2</v>
      </c>
      <c r="AV426" s="6">
        <v>0</v>
      </c>
      <c r="AW426" s="6">
        <v>0</v>
      </c>
      <c r="AX426" s="6">
        <v>2</v>
      </c>
      <c r="AY426" s="6">
        <f>IF(Table3[[#This Row],[ShankDiameter]]=0.225,2,IF(Table3[[#This Row],[ShankDiameter]]=0.25,2,IF(Table3[[#This Row],[ShankDiameter]]=0.2875,2,0)))</f>
        <v>0</v>
      </c>
      <c r="AZ426" s="6">
        <v>0</v>
      </c>
      <c r="BA426" s="6">
        <v>0</v>
      </c>
      <c r="BB426" s="6">
        <v>0</v>
      </c>
      <c r="BC426" s="6">
        <v>0</v>
      </c>
      <c r="BD426" s="6">
        <v>0</v>
      </c>
      <c r="BE426" s="6">
        <v>0</v>
      </c>
      <c r="BF426" s="6">
        <v>0</v>
      </c>
      <c r="BG426" s="6">
        <v>0</v>
      </c>
      <c r="BH426" s="6">
        <v>0</v>
      </c>
      <c r="BI426" s="6">
        <f>IF(Table3[[#This Row],[Type]]="EM",IF((Table3[[#This Row],[Diameter]]/2)-Table3[[#This Row],[CornerRadius]]-0.012&gt;0,(Table3[[#This Row],[Diameter]]/2)-Table3[[#This Row],[CornerRadius]]-0.012,0),)</f>
        <v>0</v>
      </c>
      <c r="BK426" s="6" t="str">
        <f>IF(Table3[[#This Row],[ShoulderLength]]="","",IF(Table3[[#This Row],[ShoulderLength]]&lt;Table3[[#This Row],[LOC]],"FIX",""))</f>
        <v/>
      </c>
    </row>
    <row r="427" spans="1:63" x14ac:dyDescent="0.25">
      <c r="A427" s="7">
        <f>IF(Table3[[#This Row],[SoflexRule]]="",1,IF(Table3[[#This Row],[MinOHL]]="",1,IF(Table3[[#This Row],[Type]]="CT",1,IF(Table3[[#This Row],[I]]=1,0,1))))</f>
        <v>1</v>
      </c>
      <c r="B427" s="6" t="s">
        <v>149</v>
      </c>
      <c r="D427" s="6" t="s">
        <v>149</v>
      </c>
      <c r="E427" s="6">
        <v>426</v>
      </c>
      <c r="G427" s="9" t="s">
        <v>74</v>
      </c>
      <c r="H427" s="10" t="s">
        <v>680</v>
      </c>
      <c r="I427" s="11" t="s">
        <v>883</v>
      </c>
      <c r="J427" s="12" t="s">
        <v>884</v>
      </c>
      <c r="K427" s="11" t="str">
        <f>CONCATENATE(Table3[[#This Row],[Type]]," "&amp;TEXT(Table3[[#This Row],[Diameter]],".0000")&amp;""," "&amp;Table3[[#This Row],[NumFlutes]]&amp;"FL")</f>
        <v>DS .0550 2FL</v>
      </c>
      <c r="L427" s="17" t="s">
        <v>750</v>
      </c>
      <c r="M427" s="13">
        <v>5.5E-2</v>
      </c>
      <c r="N427" s="13">
        <v>5.5E-2</v>
      </c>
      <c r="O427" s="6">
        <v>5.5E-2</v>
      </c>
      <c r="P427" s="6">
        <v>0.7</v>
      </c>
      <c r="R427" s="14">
        <f>IF(Table3[[#This Row],[ShoulderLenEnd]]="",0,90-(DEGREES(ATAN((Q427-P427)/((N427-O427)/2)))))</f>
        <v>0</v>
      </c>
      <c r="S427" s="15">
        <v>0.72499999999999998</v>
      </c>
      <c r="T427" s="6">
        <v>2</v>
      </c>
      <c r="U427" s="6">
        <v>1.72</v>
      </c>
      <c r="V427" s="6">
        <v>0.59</v>
      </c>
      <c r="Z427" s="6">
        <v>118</v>
      </c>
      <c r="AA427" s="13">
        <f t="shared" si="6"/>
        <v>1.6523667023257908E-2</v>
      </c>
      <c r="AE427" s="6" t="s">
        <v>49</v>
      </c>
      <c r="AF427" s="6" t="s">
        <v>545</v>
      </c>
      <c r="AG427" s="6" t="s">
        <v>532</v>
      </c>
      <c r="AH427" s="6" t="s">
        <v>683</v>
      </c>
      <c r="AI427" s="6">
        <v>1</v>
      </c>
      <c r="AJ427" s="6">
        <v>0</v>
      </c>
      <c r="AK427" s="6">
        <v>0</v>
      </c>
      <c r="AL427" s="6">
        <v>0</v>
      </c>
      <c r="AM427" s="6">
        <v>0</v>
      </c>
      <c r="AN427" s="6">
        <v>0</v>
      </c>
      <c r="AO427" s="6">
        <v>1</v>
      </c>
      <c r="AQ427" s="6">
        <v>0</v>
      </c>
      <c r="AR427" s="6">
        <v>0</v>
      </c>
      <c r="AS427" s="6">
        <v>0</v>
      </c>
      <c r="AT427" s="6">
        <v>0</v>
      </c>
      <c r="AU427" s="6">
        <f>IF(Table3[[#This Row],[ShankDiameter]]&gt;0.5,0,2)</f>
        <v>2</v>
      </c>
      <c r="AV427" s="6">
        <v>0</v>
      </c>
      <c r="AW427" s="6">
        <v>0</v>
      </c>
      <c r="AX427" s="6">
        <v>2</v>
      </c>
      <c r="AY427" s="6">
        <f>IF(Table3[[#This Row],[ShankDiameter]]=0.225,2,IF(Table3[[#This Row],[ShankDiameter]]=0.25,2,IF(Table3[[#This Row],[ShankDiameter]]=0.2875,2,0)))</f>
        <v>0</v>
      </c>
      <c r="AZ427" s="6">
        <v>0</v>
      </c>
      <c r="BA427" s="6">
        <v>0</v>
      </c>
      <c r="BB427" s="6">
        <v>0</v>
      </c>
      <c r="BC427" s="6">
        <v>0</v>
      </c>
      <c r="BD427" s="6">
        <v>0</v>
      </c>
      <c r="BE427" s="6">
        <v>0</v>
      </c>
      <c r="BF427" s="6">
        <v>0</v>
      </c>
      <c r="BG427" s="6">
        <v>0</v>
      </c>
      <c r="BH427" s="6">
        <v>0</v>
      </c>
      <c r="BI427" s="6">
        <f>IF(Table3[[#This Row],[Type]]="EM",IF((Table3[[#This Row],[Diameter]]/2)-Table3[[#This Row],[CornerRadius]]-0.012&gt;0,(Table3[[#This Row],[Diameter]]/2)-Table3[[#This Row],[CornerRadius]]-0.012,0),)</f>
        <v>0</v>
      </c>
      <c r="BK427" s="6" t="str">
        <f>IF(Table3[[#This Row],[ShoulderLength]]="","",IF(Table3[[#This Row],[ShoulderLength]]&lt;Table3[[#This Row],[LOC]],"FIX",""))</f>
        <v/>
      </c>
    </row>
    <row r="428" spans="1:63" x14ac:dyDescent="0.25">
      <c r="A428" s="7">
        <f>IF(Table3[[#This Row],[SoflexRule]]="",1,IF(Table3[[#This Row],[MinOHL]]="",1,IF(Table3[[#This Row],[Type]]="CT",1,IF(Table3[[#This Row],[I]]=1,0,1))))</f>
        <v>1</v>
      </c>
      <c r="B428" s="6" t="s">
        <v>149</v>
      </c>
      <c r="D428" s="6" t="s">
        <v>149</v>
      </c>
      <c r="E428" s="6">
        <v>427</v>
      </c>
      <c r="F428" s="8" t="s">
        <v>60</v>
      </c>
      <c r="H428" s="10" t="s">
        <v>802</v>
      </c>
      <c r="I428" s="11" t="s">
        <v>885</v>
      </c>
      <c r="J428" s="12" t="s">
        <v>886</v>
      </c>
      <c r="K428" s="11" t="str">
        <f>CONCATENATE(Table3[[#This Row],[Type]]," "&amp;TEXT(Table3[[#This Row],[Diameter]],".0000")&amp;""," "&amp;Table3[[#This Row],[NumFlutes]]&amp;"FL")</f>
        <v>DJ .0595 2FL</v>
      </c>
      <c r="L428" s="17" t="s">
        <v>754</v>
      </c>
      <c r="M428" s="13">
        <v>5.9499999999999997E-2</v>
      </c>
      <c r="N428" s="13">
        <v>5.9499999999999997E-2</v>
      </c>
      <c r="O428" s="6">
        <v>5.9499999999999997E-2</v>
      </c>
      <c r="P428" s="6">
        <v>0.96</v>
      </c>
      <c r="R428" s="14">
        <f>IF(Table3[[#This Row],[ShoulderLenEnd]]="",0,90-(DEGREES(ATAN((Q428-P428)/((N428-O428)/2)))))</f>
        <v>0</v>
      </c>
      <c r="S428" s="15">
        <v>0.99</v>
      </c>
      <c r="T428" s="6">
        <v>2</v>
      </c>
      <c r="U428" s="6">
        <v>1.96</v>
      </c>
      <c r="V428" s="6">
        <v>0.79</v>
      </c>
      <c r="Z428" s="6">
        <v>118</v>
      </c>
      <c r="AA428" s="13">
        <f t="shared" si="6"/>
        <v>1.7875603416069918E-2</v>
      </c>
      <c r="AE428" s="6" t="s">
        <v>49</v>
      </c>
      <c r="AF428" s="6" t="s">
        <v>545</v>
      </c>
      <c r="AG428" s="6" t="s">
        <v>532</v>
      </c>
      <c r="AH428" s="6" t="s">
        <v>636</v>
      </c>
      <c r="AI428" s="6">
        <v>1</v>
      </c>
      <c r="AJ428" s="6">
        <v>0</v>
      </c>
      <c r="AK428" s="6">
        <v>0</v>
      </c>
      <c r="AL428" s="6">
        <v>0</v>
      </c>
      <c r="AM428" s="6">
        <v>0</v>
      </c>
      <c r="AN428" s="6">
        <v>0</v>
      </c>
      <c r="AO428" s="6">
        <v>1</v>
      </c>
      <c r="AQ428" s="6">
        <v>0</v>
      </c>
      <c r="AR428" s="6">
        <v>0</v>
      </c>
      <c r="AS428" s="6">
        <v>0</v>
      </c>
      <c r="AT428" s="6">
        <v>0</v>
      </c>
      <c r="AU428" s="6">
        <f>IF(Table3[[#This Row],[ShankDiameter]]&gt;0.5,0,2)</f>
        <v>2</v>
      </c>
      <c r="AV428" s="6">
        <v>0</v>
      </c>
      <c r="AW428" s="6">
        <v>0</v>
      </c>
      <c r="AX428" s="6">
        <v>2</v>
      </c>
      <c r="AY428" s="6">
        <f>IF(Table3[[#This Row],[ShankDiameter]]=0.225,2,IF(Table3[[#This Row],[ShankDiameter]]=0.25,2,IF(Table3[[#This Row],[ShankDiameter]]=0.2875,2,0)))</f>
        <v>0</v>
      </c>
      <c r="AZ428" s="6">
        <v>0</v>
      </c>
      <c r="BA428" s="6">
        <v>0</v>
      </c>
      <c r="BB428" s="6">
        <v>0</v>
      </c>
      <c r="BC428" s="6">
        <v>0</v>
      </c>
      <c r="BD428" s="6">
        <v>0</v>
      </c>
      <c r="BE428" s="6">
        <v>0</v>
      </c>
      <c r="BF428" s="6">
        <v>0</v>
      </c>
      <c r="BG428" s="6">
        <v>0</v>
      </c>
      <c r="BH428" s="6">
        <v>0</v>
      </c>
      <c r="BI428" s="6">
        <f>IF(Table3[[#This Row],[Type]]="EM",IF((Table3[[#This Row],[Diameter]]/2)-Table3[[#This Row],[CornerRadius]]-0.012&gt;0,(Table3[[#This Row],[Diameter]]/2)-Table3[[#This Row],[CornerRadius]]-0.012,0),)</f>
        <v>0</v>
      </c>
      <c r="BK428" s="6" t="str">
        <f>IF(Table3[[#This Row],[ShoulderLength]]="","",IF(Table3[[#This Row],[ShoulderLength]]&lt;Table3[[#This Row],[LOC]],"FIX",""))</f>
        <v/>
      </c>
    </row>
    <row r="429" spans="1:63" x14ac:dyDescent="0.25">
      <c r="A429" s="7">
        <f>IF(Table3[[#This Row],[SoflexRule]]="",1,IF(Table3[[#This Row],[MinOHL]]="",1,IF(Table3[[#This Row],[Type]]="CT",1,IF(Table3[[#This Row],[I]]=1,0,1))))</f>
        <v>1</v>
      </c>
      <c r="B429" s="6" t="s">
        <v>149</v>
      </c>
      <c r="D429" s="6" t="s">
        <v>149</v>
      </c>
      <c r="E429" s="6">
        <v>428</v>
      </c>
      <c r="H429" s="10" t="s">
        <v>680</v>
      </c>
      <c r="I429" s="11" t="s">
        <v>887</v>
      </c>
      <c r="J429" s="12" t="s">
        <v>888</v>
      </c>
      <c r="K429" s="11" t="str">
        <f>CONCATENATE(Table3[[#This Row],[Type]]," "&amp;TEXT(Table3[[#This Row],[Diameter]],".0000")&amp;""," "&amp;Table3[[#This Row],[NumFlutes]]&amp;"FL")</f>
        <v>DS .0595 2FL</v>
      </c>
      <c r="L429" s="17" t="s">
        <v>754</v>
      </c>
      <c r="M429" s="13">
        <v>5.9499999999999997E-2</v>
      </c>
      <c r="N429" s="13">
        <v>5.9499999999999997E-2</v>
      </c>
      <c r="O429" s="6">
        <v>5.9499999999999997E-2</v>
      </c>
      <c r="P429" s="6">
        <v>0.69</v>
      </c>
      <c r="R429" s="14">
        <f>IF(Table3[[#This Row],[ShoulderLenEnd]]="",0,90-(DEGREES(ATAN((Q429-P429)/((N429-O429)/2)))))</f>
        <v>0</v>
      </c>
      <c r="S429" s="15">
        <v>0.72</v>
      </c>
      <c r="T429" s="6">
        <v>2</v>
      </c>
      <c r="U429" s="6">
        <v>1.69</v>
      </c>
      <c r="V429" s="6">
        <v>0.55000000000000004</v>
      </c>
      <c r="Z429" s="6">
        <v>118</v>
      </c>
      <c r="AA429" s="13">
        <f t="shared" si="6"/>
        <v>1.7875603416069918E-2</v>
      </c>
      <c r="AE429" s="6" t="s">
        <v>49</v>
      </c>
      <c r="AF429" s="6" t="s">
        <v>545</v>
      </c>
      <c r="AG429" s="6" t="s">
        <v>532</v>
      </c>
      <c r="AH429" s="6" t="s">
        <v>683</v>
      </c>
      <c r="AI429" s="6">
        <v>1</v>
      </c>
      <c r="AJ429" s="6">
        <v>0</v>
      </c>
      <c r="AK429" s="6">
        <v>0</v>
      </c>
      <c r="AL429" s="6">
        <v>0</v>
      </c>
      <c r="AM429" s="6">
        <v>0</v>
      </c>
      <c r="AN429" s="6">
        <v>0</v>
      </c>
      <c r="AO429" s="6">
        <v>1</v>
      </c>
      <c r="AQ429" s="6">
        <v>0</v>
      </c>
      <c r="AR429" s="6">
        <v>0</v>
      </c>
      <c r="AS429" s="6">
        <v>0</v>
      </c>
      <c r="AT429" s="6">
        <v>0</v>
      </c>
      <c r="AU429" s="6">
        <f>IF(Table3[[#This Row],[ShankDiameter]]&gt;0.5,0,2)</f>
        <v>2</v>
      </c>
      <c r="AV429" s="6">
        <v>0</v>
      </c>
      <c r="AW429" s="6">
        <v>0</v>
      </c>
      <c r="AX429" s="6">
        <v>2</v>
      </c>
      <c r="AY429" s="6">
        <f>IF(Table3[[#This Row],[ShankDiameter]]=0.225,2,IF(Table3[[#This Row],[ShankDiameter]]=0.25,2,IF(Table3[[#This Row],[ShankDiameter]]=0.2875,2,0)))</f>
        <v>0</v>
      </c>
      <c r="AZ429" s="6">
        <v>0</v>
      </c>
      <c r="BA429" s="6">
        <v>0</v>
      </c>
      <c r="BB429" s="6">
        <v>0</v>
      </c>
      <c r="BC429" s="6">
        <v>0</v>
      </c>
      <c r="BD429" s="6">
        <v>0</v>
      </c>
      <c r="BE429" s="6">
        <v>0</v>
      </c>
      <c r="BF429" s="6">
        <v>0</v>
      </c>
      <c r="BG429" s="6">
        <v>0</v>
      </c>
      <c r="BH429" s="6">
        <v>0</v>
      </c>
      <c r="BI429" s="6">
        <f>IF(Table3[[#This Row],[Type]]="EM",IF((Table3[[#This Row],[Diameter]]/2)-Table3[[#This Row],[CornerRadius]]-0.012&gt;0,(Table3[[#This Row],[Diameter]]/2)-Table3[[#This Row],[CornerRadius]]-0.012,0),)</f>
        <v>0</v>
      </c>
      <c r="BK429" s="6" t="str">
        <f>IF(Table3[[#This Row],[ShoulderLength]]="","",IF(Table3[[#This Row],[ShoulderLength]]&lt;Table3[[#This Row],[LOC]],"FIX",""))</f>
        <v/>
      </c>
    </row>
    <row r="430" spans="1:63" x14ac:dyDescent="0.25">
      <c r="A430" s="7">
        <f>IF(Table3[[#This Row],[SoflexRule]]="",1,IF(Table3[[#This Row],[MinOHL]]="",1,IF(Table3[[#This Row],[Type]]="CT",1,IF(Table3[[#This Row],[I]]=1,0,1))))</f>
        <v>1</v>
      </c>
      <c r="B430" s="6" t="s">
        <v>149</v>
      </c>
      <c r="D430" s="6" t="s">
        <v>149</v>
      </c>
      <c r="E430" s="6">
        <v>429</v>
      </c>
      <c r="G430" s="9" t="s">
        <v>74</v>
      </c>
      <c r="H430" s="10" t="s">
        <v>680</v>
      </c>
      <c r="I430" s="11" t="s">
        <v>889</v>
      </c>
      <c r="J430" s="12" t="s">
        <v>890</v>
      </c>
      <c r="K430" s="11" t="str">
        <f>CONCATENATE(Table3[[#This Row],[Type]]," "&amp;TEXT(Table3[[#This Row],[Diameter]],".0000")&amp;""," "&amp;Table3[[#This Row],[NumFlutes]]&amp;"FL")</f>
        <v>DS .0625 2FL</v>
      </c>
      <c r="L430" s="17" t="s">
        <v>2446</v>
      </c>
      <c r="M430" s="13">
        <v>6.25E-2</v>
      </c>
      <c r="N430" s="13">
        <v>6.25E-2</v>
      </c>
      <c r="O430" s="6">
        <v>6.25E-2</v>
      </c>
      <c r="P430" s="6">
        <v>0.72499999999999998</v>
      </c>
      <c r="R430" s="14">
        <f>IF(Table3[[#This Row],[ShoulderLenEnd]]="",0,90-(DEGREES(ATAN((Q430-P430)/((N430-O430)/2)))))</f>
        <v>0</v>
      </c>
      <c r="S430" s="15">
        <v>0.75</v>
      </c>
      <c r="T430" s="6">
        <v>2</v>
      </c>
      <c r="U430" s="6">
        <v>1.6639999999999999</v>
      </c>
      <c r="V430" s="6">
        <v>0.56499999999999995</v>
      </c>
      <c r="Z430" s="6">
        <v>118</v>
      </c>
      <c r="AA430" s="13">
        <f t="shared" si="6"/>
        <v>1.8776894344611259E-2</v>
      </c>
      <c r="AE430" s="6" t="s">
        <v>49</v>
      </c>
      <c r="AF430" s="6" t="s">
        <v>545</v>
      </c>
      <c r="AG430" s="6" t="s">
        <v>532</v>
      </c>
      <c r="AH430" s="6" t="s">
        <v>683</v>
      </c>
      <c r="AI430" s="6">
        <v>1</v>
      </c>
      <c r="AJ430" s="6">
        <v>0</v>
      </c>
      <c r="AK430" s="6">
        <v>0</v>
      </c>
      <c r="AL430" s="6">
        <v>0</v>
      </c>
      <c r="AM430" s="6">
        <v>0</v>
      </c>
      <c r="AN430" s="6">
        <v>0</v>
      </c>
      <c r="AO430" s="6">
        <v>1</v>
      </c>
      <c r="AQ430" s="6">
        <v>0</v>
      </c>
      <c r="AR430" s="6">
        <v>0</v>
      </c>
      <c r="AS430" s="6">
        <v>0</v>
      </c>
      <c r="AT430" s="6">
        <v>0</v>
      </c>
      <c r="AU430" s="6">
        <f>IF(Table3[[#This Row],[ShankDiameter]]&gt;0.5,0,2)</f>
        <v>2</v>
      </c>
      <c r="AV430" s="6">
        <v>0</v>
      </c>
      <c r="AW430" s="6">
        <v>0</v>
      </c>
      <c r="AX430" s="6">
        <v>2</v>
      </c>
      <c r="AY430" s="6">
        <f>IF(Table3[[#This Row],[ShankDiameter]]=0.225,2,IF(Table3[[#This Row],[ShankDiameter]]=0.25,2,IF(Table3[[#This Row],[ShankDiameter]]=0.2875,2,0)))</f>
        <v>0</v>
      </c>
      <c r="AZ430" s="6">
        <v>0</v>
      </c>
      <c r="BA430" s="6">
        <v>0</v>
      </c>
      <c r="BB430" s="6">
        <v>0</v>
      </c>
      <c r="BC430" s="6">
        <v>0</v>
      </c>
      <c r="BD430" s="6">
        <v>0</v>
      </c>
      <c r="BE430" s="6">
        <v>0</v>
      </c>
      <c r="BF430" s="6">
        <v>0</v>
      </c>
      <c r="BG430" s="6">
        <v>0</v>
      </c>
      <c r="BH430" s="6">
        <v>0</v>
      </c>
      <c r="BI430" s="6">
        <f>IF(Table3[[#This Row],[Type]]="EM",IF((Table3[[#This Row],[Diameter]]/2)-Table3[[#This Row],[CornerRadius]]-0.012&gt;0,(Table3[[#This Row],[Diameter]]/2)-Table3[[#This Row],[CornerRadius]]-0.012,0),)</f>
        <v>0</v>
      </c>
      <c r="BK430" s="6" t="str">
        <f>IF(Table3[[#This Row],[ShoulderLength]]="","",IF(Table3[[#This Row],[ShoulderLength]]&lt;Table3[[#This Row],[LOC]],"FIX",""))</f>
        <v/>
      </c>
    </row>
    <row r="431" spans="1:63" x14ac:dyDescent="0.25">
      <c r="A431" s="7">
        <f>IF(Table3[[#This Row],[SoflexRule]]="",1,IF(Table3[[#This Row],[MinOHL]]="",1,IF(Table3[[#This Row],[Type]]="CT",1,IF(Table3[[#This Row],[I]]=1,0,1))))</f>
        <v>1</v>
      </c>
      <c r="B431" s="6" t="s">
        <v>149</v>
      </c>
      <c r="D431" s="6" t="s">
        <v>149</v>
      </c>
      <c r="E431" s="6">
        <v>430</v>
      </c>
      <c r="F431" s="8" t="s">
        <v>60</v>
      </c>
      <c r="H431" s="10" t="s">
        <v>802</v>
      </c>
      <c r="I431" s="11" t="s">
        <v>891</v>
      </c>
      <c r="K431" s="11" t="str">
        <f>CONCATENATE(Table3[[#This Row],[Type]]," "&amp;TEXT(Table3[[#This Row],[Diameter]],".0000")&amp;""," "&amp;Table3[[#This Row],[NumFlutes]]&amp;"FL")</f>
        <v>DJ .0625 2FL</v>
      </c>
      <c r="L431" s="17" t="s">
        <v>2446</v>
      </c>
      <c r="M431" s="13">
        <v>6.25E-2</v>
      </c>
      <c r="N431" s="13">
        <v>6.25E-2</v>
      </c>
      <c r="O431" s="6">
        <v>6.25E-2</v>
      </c>
      <c r="P431" s="6">
        <v>0.97</v>
      </c>
      <c r="R431" s="14">
        <f>IF(Table3[[#This Row],[ShoulderLenEnd]]="",0,90-(DEGREES(ATAN((Q431-P431)/((N431-O431)/2)))))</f>
        <v>0</v>
      </c>
      <c r="S431" s="15">
        <v>1</v>
      </c>
      <c r="T431" s="6">
        <v>2</v>
      </c>
      <c r="U431" s="6">
        <v>1.88</v>
      </c>
      <c r="V431" s="6">
        <v>0.82</v>
      </c>
      <c r="Z431" s="6">
        <v>118</v>
      </c>
      <c r="AA431" s="13">
        <f t="shared" si="6"/>
        <v>1.8776894344611259E-2</v>
      </c>
      <c r="AE431" s="6" t="s">
        <v>49</v>
      </c>
      <c r="AF431" s="6" t="s">
        <v>545</v>
      </c>
      <c r="AH431" s="6" t="s">
        <v>636</v>
      </c>
      <c r="AI431" s="6">
        <v>1</v>
      </c>
      <c r="AJ431" s="6">
        <v>0</v>
      </c>
      <c r="AK431" s="6">
        <v>0</v>
      </c>
      <c r="AL431" s="6">
        <v>0</v>
      </c>
      <c r="AM431" s="6">
        <v>0</v>
      </c>
      <c r="AN431" s="6">
        <v>0</v>
      </c>
      <c r="AO431" s="6">
        <v>1</v>
      </c>
      <c r="AQ431" s="6">
        <v>0</v>
      </c>
      <c r="AR431" s="6">
        <v>0</v>
      </c>
      <c r="AS431" s="6">
        <v>0</v>
      </c>
      <c r="AT431" s="6">
        <v>0</v>
      </c>
      <c r="AU431" s="6">
        <f>IF(Table3[[#This Row],[ShankDiameter]]&gt;0.5,0,2)</f>
        <v>2</v>
      </c>
      <c r="AV431" s="6">
        <v>0</v>
      </c>
      <c r="AW431" s="6">
        <v>0</v>
      </c>
      <c r="AX431" s="6">
        <v>2</v>
      </c>
      <c r="AY431" s="6">
        <f>IF(Table3[[#This Row],[ShankDiameter]]=0.225,2,IF(Table3[[#This Row],[ShankDiameter]]=0.25,2,IF(Table3[[#This Row],[ShankDiameter]]=0.2875,2,0)))</f>
        <v>0</v>
      </c>
      <c r="AZ431" s="6">
        <v>0</v>
      </c>
      <c r="BA431" s="6">
        <v>0</v>
      </c>
      <c r="BB431" s="6">
        <v>0</v>
      </c>
      <c r="BC431" s="6">
        <v>0</v>
      </c>
      <c r="BD431" s="6">
        <v>0</v>
      </c>
      <c r="BE431" s="6">
        <v>0</v>
      </c>
      <c r="BF431" s="6">
        <v>0</v>
      </c>
      <c r="BG431" s="6">
        <v>0</v>
      </c>
      <c r="BH431" s="6">
        <v>0</v>
      </c>
      <c r="BI431" s="6">
        <f>IF(Table3[[#This Row],[Type]]="EM",IF((Table3[[#This Row],[Diameter]]/2)-Table3[[#This Row],[CornerRadius]]-0.012&gt;0,(Table3[[#This Row],[Diameter]]/2)-Table3[[#This Row],[CornerRadius]]-0.012,0),)</f>
        <v>0</v>
      </c>
      <c r="BK431" s="6" t="str">
        <f>IF(Table3[[#This Row],[ShoulderLength]]="","",IF(Table3[[#This Row],[ShoulderLength]]&lt;Table3[[#This Row],[LOC]],"FIX",""))</f>
        <v/>
      </c>
    </row>
    <row r="432" spans="1:63" x14ac:dyDescent="0.25">
      <c r="A432" s="7">
        <f>IF(Table3[[#This Row],[SoflexRule]]="",1,IF(Table3[[#This Row],[MinOHL]]="",1,IF(Table3[[#This Row],[Type]]="CT",1,IF(Table3[[#This Row],[I]]=1,0,1))))</f>
        <v>1</v>
      </c>
      <c r="B432" s="6" t="s">
        <v>149</v>
      </c>
      <c r="D432" s="6" t="s">
        <v>149</v>
      </c>
      <c r="E432" s="6">
        <v>431</v>
      </c>
      <c r="F432" s="8" t="s">
        <v>60</v>
      </c>
      <c r="H432" s="10" t="s">
        <v>802</v>
      </c>
      <c r="I432" s="11" t="s">
        <v>892</v>
      </c>
      <c r="J432" s="12" t="s">
        <v>893</v>
      </c>
      <c r="K432" s="11" t="str">
        <f>CONCATENATE(Table3[[#This Row],[Type]]," "&amp;TEXT(Table3[[#This Row],[Diameter]],".0000")&amp;""," "&amp;Table3[[#This Row],[NumFlutes]]&amp;"FL")</f>
        <v>DJ .0635 2FL</v>
      </c>
      <c r="L432" s="17" t="s">
        <v>759</v>
      </c>
      <c r="M432" s="13">
        <v>6.3500000000000001E-2</v>
      </c>
      <c r="N432" s="13">
        <v>6.3500000000000001E-2</v>
      </c>
      <c r="O432" s="6">
        <v>6.3500000000000001E-2</v>
      </c>
      <c r="P432" s="6">
        <v>0.99</v>
      </c>
      <c r="R432" s="14">
        <f>IF(Table3[[#This Row],[ShoulderLenEnd]]="",0,90-(DEGREES(ATAN((Q432-P432)/((N432-O432)/2)))))</f>
        <v>0</v>
      </c>
      <c r="S432" s="15">
        <v>1.02</v>
      </c>
      <c r="T432" s="6">
        <v>2</v>
      </c>
      <c r="U432" s="6">
        <v>1.9</v>
      </c>
      <c r="V432" s="6">
        <v>0.82</v>
      </c>
      <c r="Z432" s="6">
        <v>118</v>
      </c>
      <c r="AA432" s="13">
        <f t="shared" si="6"/>
        <v>1.9077324654125039E-2</v>
      </c>
      <c r="AE432" s="6" t="s">
        <v>49</v>
      </c>
      <c r="AF432" s="6" t="s">
        <v>545</v>
      </c>
      <c r="AG432" s="6" t="s">
        <v>532</v>
      </c>
      <c r="AH432" s="6" t="s">
        <v>636</v>
      </c>
      <c r="AI432" s="6">
        <v>1</v>
      </c>
      <c r="AJ432" s="6">
        <v>0</v>
      </c>
      <c r="AK432" s="6">
        <v>0</v>
      </c>
      <c r="AL432" s="6">
        <v>0</v>
      </c>
      <c r="AM432" s="6">
        <v>0</v>
      </c>
      <c r="AN432" s="6">
        <v>0</v>
      </c>
      <c r="AO432" s="6">
        <v>1</v>
      </c>
      <c r="AQ432" s="6">
        <v>0</v>
      </c>
      <c r="AR432" s="6">
        <v>0</v>
      </c>
      <c r="AS432" s="6">
        <v>0</v>
      </c>
      <c r="AT432" s="6">
        <v>0</v>
      </c>
      <c r="AU432" s="6">
        <f>IF(Table3[[#This Row],[ShankDiameter]]&gt;0.5,0,2)</f>
        <v>2</v>
      </c>
      <c r="AV432" s="6">
        <v>0</v>
      </c>
      <c r="AW432" s="6">
        <v>0</v>
      </c>
      <c r="AX432" s="6">
        <v>2</v>
      </c>
      <c r="AY432" s="6">
        <f>IF(Table3[[#This Row],[ShankDiameter]]=0.225,2,IF(Table3[[#This Row],[ShankDiameter]]=0.25,2,IF(Table3[[#This Row],[ShankDiameter]]=0.2875,2,0)))</f>
        <v>0</v>
      </c>
      <c r="AZ432" s="6">
        <v>0</v>
      </c>
      <c r="BA432" s="6">
        <v>0</v>
      </c>
      <c r="BB432" s="6">
        <v>0</v>
      </c>
      <c r="BC432" s="6">
        <v>0</v>
      </c>
      <c r="BD432" s="6">
        <v>0</v>
      </c>
      <c r="BE432" s="6">
        <v>0</v>
      </c>
      <c r="BF432" s="6">
        <v>0</v>
      </c>
      <c r="BG432" s="6">
        <v>0</v>
      </c>
      <c r="BH432" s="6">
        <v>0</v>
      </c>
      <c r="BI432" s="6">
        <f>IF(Table3[[#This Row],[Type]]="EM",IF((Table3[[#This Row],[Diameter]]/2)-Table3[[#This Row],[CornerRadius]]-0.012&gt;0,(Table3[[#This Row],[Diameter]]/2)-Table3[[#This Row],[CornerRadius]]-0.012,0),)</f>
        <v>0</v>
      </c>
      <c r="BK432" s="6" t="str">
        <f>IF(Table3[[#This Row],[ShoulderLength]]="","",IF(Table3[[#This Row],[ShoulderLength]]&lt;Table3[[#This Row],[LOC]],"FIX",""))</f>
        <v/>
      </c>
    </row>
    <row r="433" spans="1:63" x14ac:dyDescent="0.25">
      <c r="A433" s="7">
        <f>IF(Table3[[#This Row],[SoflexRule]]="",1,IF(Table3[[#This Row],[MinOHL]]="",1,IF(Table3[[#This Row],[Type]]="CT",1,IF(Table3[[#This Row],[I]]=1,0,1))))</f>
        <v>1</v>
      </c>
      <c r="B433" s="6" t="s">
        <v>149</v>
      </c>
      <c r="D433" s="6" t="s">
        <v>149</v>
      </c>
      <c r="E433" s="6">
        <v>432</v>
      </c>
      <c r="F433" s="8" t="s">
        <v>60</v>
      </c>
      <c r="H433" s="10" t="s">
        <v>680</v>
      </c>
      <c r="I433" s="11" t="s">
        <v>894</v>
      </c>
      <c r="J433" s="12" t="s">
        <v>895</v>
      </c>
      <c r="K433" s="11" t="str">
        <f>CONCATENATE(Table3[[#This Row],[Type]]," "&amp;TEXT(Table3[[#This Row],[Diameter]],".0000")&amp;""," "&amp;Table3[[#This Row],[NumFlutes]]&amp;"FL")</f>
        <v>DS .0635 2FL</v>
      </c>
      <c r="L433" s="17" t="s">
        <v>759</v>
      </c>
      <c r="M433" s="13">
        <v>6.3500000000000001E-2</v>
      </c>
      <c r="N433" s="13">
        <v>6.3500000000000001E-2</v>
      </c>
      <c r="O433" s="6">
        <v>6.3500000000000001E-2</v>
      </c>
      <c r="P433" s="6">
        <v>0.74</v>
      </c>
      <c r="R433" s="14">
        <f>IF(Table3[[#This Row],[ShoulderLenEnd]]="",0,90-(DEGREES(ATAN((Q433-P433)/((N433-O433)/2)))))</f>
        <v>0</v>
      </c>
      <c r="S433" s="15">
        <v>0.77</v>
      </c>
      <c r="T433" s="6">
        <v>2</v>
      </c>
      <c r="U433" s="6">
        <v>1.72</v>
      </c>
      <c r="V433" s="6">
        <v>0.61</v>
      </c>
      <c r="Z433" s="6">
        <v>118</v>
      </c>
      <c r="AA433" s="13">
        <f t="shared" si="6"/>
        <v>1.9077324654125039E-2</v>
      </c>
      <c r="AE433" s="6" t="s">
        <v>49</v>
      </c>
      <c r="AF433" s="6" t="s">
        <v>545</v>
      </c>
      <c r="AG433" s="6" t="s">
        <v>532</v>
      </c>
      <c r="AH433" s="6" t="s">
        <v>683</v>
      </c>
      <c r="AI433" s="6">
        <v>1</v>
      </c>
      <c r="AJ433" s="6">
        <v>0</v>
      </c>
      <c r="AK433" s="6">
        <v>0</v>
      </c>
      <c r="AL433" s="6">
        <v>0</v>
      </c>
      <c r="AM433" s="6">
        <v>0</v>
      </c>
      <c r="AN433" s="6">
        <v>0</v>
      </c>
      <c r="AO433" s="6">
        <v>1</v>
      </c>
      <c r="AQ433" s="6">
        <v>0</v>
      </c>
      <c r="AR433" s="6">
        <v>0</v>
      </c>
      <c r="AS433" s="6">
        <v>0</v>
      </c>
      <c r="AT433" s="6">
        <v>0</v>
      </c>
      <c r="AU433" s="6">
        <f>IF(Table3[[#This Row],[ShankDiameter]]&gt;0.5,0,2)</f>
        <v>2</v>
      </c>
      <c r="AV433" s="6">
        <v>0</v>
      </c>
      <c r="AW433" s="6">
        <v>0</v>
      </c>
      <c r="AX433" s="6">
        <v>2</v>
      </c>
      <c r="AY433" s="6">
        <f>IF(Table3[[#This Row],[ShankDiameter]]=0.225,2,IF(Table3[[#This Row],[ShankDiameter]]=0.25,2,IF(Table3[[#This Row],[ShankDiameter]]=0.2875,2,0)))</f>
        <v>0</v>
      </c>
      <c r="AZ433" s="6">
        <v>0</v>
      </c>
      <c r="BA433" s="6">
        <v>0</v>
      </c>
      <c r="BB433" s="6">
        <v>0</v>
      </c>
      <c r="BC433" s="6">
        <v>0</v>
      </c>
      <c r="BD433" s="6">
        <v>0</v>
      </c>
      <c r="BE433" s="6">
        <v>0</v>
      </c>
      <c r="BF433" s="6">
        <v>0</v>
      </c>
      <c r="BG433" s="6">
        <v>0</v>
      </c>
      <c r="BH433" s="6">
        <v>0</v>
      </c>
      <c r="BI433" s="6">
        <f>IF(Table3[[#This Row],[Type]]="EM",IF((Table3[[#This Row],[Diameter]]/2)-Table3[[#This Row],[CornerRadius]]-0.012&gt;0,(Table3[[#This Row],[Diameter]]/2)-Table3[[#This Row],[CornerRadius]]-0.012,0),)</f>
        <v>0</v>
      </c>
      <c r="BK433" s="6" t="str">
        <f>IF(Table3[[#This Row],[ShoulderLength]]="","",IF(Table3[[#This Row],[ShoulderLength]]&lt;Table3[[#This Row],[LOC]],"FIX",""))</f>
        <v/>
      </c>
    </row>
    <row r="434" spans="1:63" x14ac:dyDescent="0.25">
      <c r="A434" s="7">
        <f>IF(Table3[[#This Row],[SoflexRule]]="",1,IF(Table3[[#This Row],[MinOHL]]="",1,IF(Table3[[#This Row],[Type]]="CT",1,IF(Table3[[#This Row],[I]]=1,0,1))))</f>
        <v>1</v>
      </c>
      <c r="B434" s="6" t="s">
        <v>149</v>
      </c>
      <c r="D434" s="6" t="s">
        <v>149</v>
      </c>
      <c r="E434" s="6">
        <v>433</v>
      </c>
      <c r="F434" s="8" t="s">
        <v>60</v>
      </c>
      <c r="H434" s="10" t="s">
        <v>802</v>
      </c>
      <c r="I434" s="11" t="s">
        <v>896</v>
      </c>
      <c r="J434" s="12" t="s">
        <v>897</v>
      </c>
      <c r="K434" s="11" t="str">
        <f>CONCATENATE(Table3[[#This Row],[Type]]," "&amp;TEXT(Table3[[#This Row],[Diameter]],".0000")&amp;""," "&amp;Table3[[#This Row],[NumFlutes]]&amp;"FL")</f>
        <v>DJ .0670 2FL</v>
      </c>
      <c r="L434" s="17" t="s">
        <v>763</v>
      </c>
      <c r="M434" s="13">
        <v>6.7000000000000004E-2</v>
      </c>
      <c r="N434" s="13">
        <v>6.7000000000000004E-2</v>
      </c>
      <c r="O434" s="6">
        <v>6.7000000000000004E-2</v>
      </c>
      <c r="P434" s="6">
        <v>1.06</v>
      </c>
      <c r="R434" s="14">
        <f>IF(Table3[[#This Row],[ShoulderLenEnd]]="",0,90-(DEGREES(ATAN((Q434-P434)/((N434-O434)/2)))))</f>
        <v>0</v>
      </c>
      <c r="S434" s="15">
        <v>1.0900000000000001</v>
      </c>
      <c r="T434" s="6">
        <v>2</v>
      </c>
      <c r="U434" s="6">
        <v>1.99</v>
      </c>
      <c r="V434" s="6">
        <v>0.92</v>
      </c>
      <c r="Z434" s="6">
        <v>118</v>
      </c>
      <c r="AA434" s="13">
        <f t="shared" si="6"/>
        <v>2.0128830737423272E-2</v>
      </c>
      <c r="AE434" s="6" t="s">
        <v>49</v>
      </c>
      <c r="AF434" s="6" t="s">
        <v>545</v>
      </c>
      <c r="AG434" s="6" t="s">
        <v>532</v>
      </c>
      <c r="AH434" s="6" t="s">
        <v>636</v>
      </c>
      <c r="AI434" s="6">
        <v>1</v>
      </c>
      <c r="AJ434" s="6">
        <v>0</v>
      </c>
      <c r="AK434" s="6">
        <v>0</v>
      </c>
      <c r="AL434" s="6">
        <v>0</v>
      </c>
      <c r="AM434" s="6">
        <v>0</v>
      </c>
      <c r="AN434" s="6">
        <v>0</v>
      </c>
      <c r="AO434" s="6">
        <v>1</v>
      </c>
      <c r="AQ434" s="6">
        <v>0</v>
      </c>
      <c r="AR434" s="6">
        <v>0</v>
      </c>
      <c r="AS434" s="6">
        <v>0</v>
      </c>
      <c r="AT434" s="6">
        <v>0</v>
      </c>
      <c r="AU434" s="6">
        <f>IF(Table3[[#This Row],[ShankDiameter]]&gt;0.5,0,2)</f>
        <v>2</v>
      </c>
      <c r="AV434" s="6">
        <v>0</v>
      </c>
      <c r="AW434" s="6">
        <v>0</v>
      </c>
      <c r="AX434" s="6">
        <v>2</v>
      </c>
      <c r="AY434" s="6">
        <f>IF(Table3[[#This Row],[ShankDiameter]]=0.225,2,IF(Table3[[#This Row],[ShankDiameter]]=0.25,2,IF(Table3[[#This Row],[ShankDiameter]]=0.2875,2,0)))</f>
        <v>0</v>
      </c>
      <c r="AZ434" s="6">
        <v>0</v>
      </c>
      <c r="BA434" s="6">
        <v>0</v>
      </c>
      <c r="BB434" s="6">
        <v>0</v>
      </c>
      <c r="BC434" s="6">
        <v>0</v>
      </c>
      <c r="BD434" s="6">
        <v>0</v>
      </c>
      <c r="BE434" s="6">
        <v>0</v>
      </c>
      <c r="BF434" s="6">
        <v>0</v>
      </c>
      <c r="BG434" s="6">
        <v>0</v>
      </c>
      <c r="BH434" s="6">
        <v>0</v>
      </c>
      <c r="BI434" s="6">
        <f>IF(Table3[[#This Row],[Type]]="EM",IF((Table3[[#This Row],[Diameter]]/2)-Table3[[#This Row],[CornerRadius]]-0.012&gt;0,(Table3[[#This Row],[Diameter]]/2)-Table3[[#This Row],[CornerRadius]]-0.012,0),)</f>
        <v>0</v>
      </c>
      <c r="BK434" s="6" t="str">
        <f>IF(Table3[[#This Row],[ShoulderLength]]="","",IF(Table3[[#This Row],[ShoulderLength]]&lt;Table3[[#This Row],[LOC]],"FIX",""))</f>
        <v/>
      </c>
    </row>
    <row r="435" spans="1:63" x14ac:dyDescent="0.25">
      <c r="A435" s="7">
        <f>IF(Table3[[#This Row],[SoflexRule]]="",1,IF(Table3[[#This Row],[MinOHL]]="",1,IF(Table3[[#This Row],[Type]]="CT",1,IF(Table3[[#This Row],[I]]=1,0,1))))</f>
        <v>1</v>
      </c>
      <c r="B435" s="6" t="s">
        <v>149</v>
      </c>
      <c r="D435" s="6" t="s">
        <v>149</v>
      </c>
      <c r="E435" s="6">
        <v>434</v>
      </c>
      <c r="G435" s="9" t="s">
        <v>74</v>
      </c>
      <c r="H435" s="10" t="s">
        <v>680</v>
      </c>
      <c r="I435" s="11" t="s">
        <v>898</v>
      </c>
      <c r="J435" s="12" t="s">
        <v>899</v>
      </c>
      <c r="K435" s="11" t="str">
        <f>CONCATENATE(Table3[[#This Row],[Type]]," "&amp;TEXT(Table3[[#This Row],[Diameter]],".0000")&amp;""," "&amp;Table3[[#This Row],[NumFlutes]]&amp;"FL")</f>
        <v>DS .0670 2FL</v>
      </c>
      <c r="L435" s="17" t="s">
        <v>763</v>
      </c>
      <c r="M435" s="13">
        <v>6.7000000000000004E-2</v>
      </c>
      <c r="N435" s="13">
        <v>6.7000000000000004E-2</v>
      </c>
      <c r="O435" s="6">
        <v>6.7000000000000004E-2</v>
      </c>
      <c r="P435" s="6">
        <v>0.75</v>
      </c>
      <c r="R435" s="14">
        <f>IF(Table3[[#This Row],[ShoulderLenEnd]]="",0,90-(DEGREES(ATAN((Q435-P435)/((N435-O435)/2)))))</f>
        <v>0</v>
      </c>
      <c r="S435" s="15">
        <v>0.77500000000000002</v>
      </c>
      <c r="T435" s="6">
        <v>2</v>
      </c>
      <c r="U435" s="6">
        <v>1.71</v>
      </c>
      <c r="V435" s="6">
        <v>0.62</v>
      </c>
      <c r="Z435" s="6">
        <v>118</v>
      </c>
      <c r="AA435" s="13">
        <f t="shared" si="6"/>
        <v>2.0128830737423272E-2</v>
      </c>
      <c r="AE435" s="6" t="s">
        <v>49</v>
      </c>
      <c r="AF435" s="6" t="s">
        <v>545</v>
      </c>
      <c r="AG435" s="6" t="s">
        <v>532</v>
      </c>
      <c r="AH435" s="6" t="s">
        <v>683</v>
      </c>
      <c r="AI435" s="6">
        <v>1</v>
      </c>
      <c r="AJ435" s="6">
        <v>0</v>
      </c>
      <c r="AK435" s="6">
        <v>0</v>
      </c>
      <c r="AL435" s="6">
        <v>0</v>
      </c>
      <c r="AM435" s="6">
        <v>0</v>
      </c>
      <c r="AN435" s="6">
        <v>0</v>
      </c>
      <c r="AO435" s="6">
        <v>1</v>
      </c>
      <c r="AQ435" s="6">
        <v>0</v>
      </c>
      <c r="AR435" s="6">
        <v>0</v>
      </c>
      <c r="AS435" s="6">
        <v>0</v>
      </c>
      <c r="AT435" s="6">
        <v>0</v>
      </c>
      <c r="AU435" s="6">
        <f>IF(Table3[[#This Row],[ShankDiameter]]&gt;0.5,0,2)</f>
        <v>2</v>
      </c>
      <c r="AV435" s="6">
        <v>0</v>
      </c>
      <c r="AW435" s="6">
        <v>0</v>
      </c>
      <c r="AX435" s="6">
        <v>2</v>
      </c>
      <c r="AY435" s="6">
        <f>IF(Table3[[#This Row],[ShankDiameter]]=0.225,2,IF(Table3[[#This Row],[ShankDiameter]]=0.25,2,IF(Table3[[#This Row],[ShankDiameter]]=0.2875,2,0)))</f>
        <v>0</v>
      </c>
      <c r="AZ435" s="6">
        <v>0</v>
      </c>
      <c r="BA435" s="6">
        <v>0</v>
      </c>
      <c r="BB435" s="6">
        <v>0</v>
      </c>
      <c r="BC435" s="6">
        <v>0</v>
      </c>
      <c r="BD435" s="6">
        <v>0</v>
      </c>
      <c r="BE435" s="6">
        <v>0</v>
      </c>
      <c r="BF435" s="6">
        <v>0</v>
      </c>
      <c r="BG435" s="6">
        <v>0</v>
      </c>
      <c r="BH435" s="6">
        <v>0</v>
      </c>
      <c r="BI435" s="6">
        <f>IF(Table3[[#This Row],[Type]]="EM",IF((Table3[[#This Row],[Diameter]]/2)-Table3[[#This Row],[CornerRadius]]-0.012&gt;0,(Table3[[#This Row],[Diameter]]/2)-Table3[[#This Row],[CornerRadius]]-0.012,0),)</f>
        <v>0</v>
      </c>
      <c r="BK435" s="6" t="str">
        <f>IF(Table3[[#This Row],[ShoulderLength]]="","",IF(Table3[[#This Row],[ShoulderLength]]&lt;Table3[[#This Row],[LOC]],"FIX",""))</f>
        <v/>
      </c>
    </row>
    <row r="436" spans="1:63" x14ac:dyDescent="0.25">
      <c r="A436" s="7">
        <f>IF(Table3[[#This Row],[SoflexRule]]="",1,IF(Table3[[#This Row],[MinOHL]]="",1,IF(Table3[[#This Row],[Type]]="CT",1,IF(Table3[[#This Row],[I]]=1,0,1))))</f>
        <v>1</v>
      </c>
      <c r="B436" s="6" t="s">
        <v>149</v>
      </c>
      <c r="D436" s="6" t="s">
        <v>149</v>
      </c>
      <c r="E436" s="6">
        <v>435</v>
      </c>
      <c r="F436" s="8" t="s">
        <v>60</v>
      </c>
      <c r="H436" s="10" t="s">
        <v>802</v>
      </c>
      <c r="I436" s="11" t="s">
        <v>900</v>
      </c>
      <c r="J436" s="12" t="s">
        <v>901</v>
      </c>
      <c r="K436" s="11" t="str">
        <f>CONCATENATE(Table3[[#This Row],[Type]]," "&amp;TEXT(Table3[[#This Row],[Diameter]],".0000")&amp;""," "&amp;Table3[[#This Row],[NumFlutes]]&amp;"FL")</f>
        <v>DJ .0700 2FL</v>
      </c>
      <c r="L436" s="17" t="s">
        <v>766</v>
      </c>
      <c r="M436" s="13">
        <v>7.0000000000000007E-2</v>
      </c>
      <c r="N436" s="13">
        <v>7.0000000000000007E-2</v>
      </c>
      <c r="O436" s="6">
        <v>7.0000000000000007E-2</v>
      </c>
      <c r="P436" s="6">
        <v>1.07</v>
      </c>
      <c r="R436" s="14">
        <f>IF(Table3[[#This Row],[ShoulderLenEnd]]="",0,90-(DEGREES(ATAN((Q436-P436)/((N436-O436)/2)))))</f>
        <v>0</v>
      </c>
      <c r="S436" s="15">
        <v>1.1000000000000001</v>
      </c>
      <c r="T436" s="6">
        <v>2</v>
      </c>
      <c r="U436" s="6">
        <v>2.0699999999999998</v>
      </c>
      <c r="V436" s="6">
        <v>0.87</v>
      </c>
      <c r="Z436" s="6">
        <v>118</v>
      </c>
      <c r="AA436" s="13">
        <f t="shared" si="6"/>
        <v>2.1030121665964612E-2</v>
      </c>
      <c r="AE436" s="6" t="s">
        <v>49</v>
      </c>
      <c r="AF436" s="6" t="s">
        <v>545</v>
      </c>
      <c r="AG436" s="6" t="s">
        <v>532</v>
      </c>
      <c r="AH436" s="6" t="s">
        <v>636</v>
      </c>
      <c r="AI436" s="6">
        <v>1</v>
      </c>
      <c r="AJ436" s="6">
        <v>0</v>
      </c>
      <c r="AK436" s="6">
        <v>0</v>
      </c>
      <c r="AL436" s="6">
        <v>0</v>
      </c>
      <c r="AM436" s="6">
        <v>0</v>
      </c>
      <c r="AN436" s="6">
        <v>0</v>
      </c>
      <c r="AO436" s="6">
        <v>1</v>
      </c>
      <c r="AQ436" s="6">
        <v>0</v>
      </c>
      <c r="AR436" s="6">
        <v>0</v>
      </c>
      <c r="AS436" s="6">
        <v>0</v>
      </c>
      <c r="AT436" s="6">
        <v>0</v>
      </c>
      <c r="AU436" s="6">
        <f>IF(Table3[[#This Row],[ShankDiameter]]&gt;0.5,0,2)</f>
        <v>2</v>
      </c>
      <c r="AV436" s="6">
        <v>0</v>
      </c>
      <c r="AW436" s="6">
        <v>0</v>
      </c>
      <c r="AX436" s="6">
        <v>2</v>
      </c>
      <c r="AY436" s="6">
        <f>IF(Table3[[#This Row],[ShankDiameter]]=0.225,2,IF(Table3[[#This Row],[ShankDiameter]]=0.25,2,IF(Table3[[#This Row],[ShankDiameter]]=0.2875,2,0)))</f>
        <v>0</v>
      </c>
      <c r="AZ436" s="6">
        <v>0</v>
      </c>
      <c r="BA436" s="6">
        <v>0</v>
      </c>
      <c r="BB436" s="6">
        <v>0</v>
      </c>
      <c r="BC436" s="6">
        <v>0</v>
      </c>
      <c r="BD436" s="6">
        <v>0</v>
      </c>
      <c r="BE436" s="6">
        <v>0</v>
      </c>
      <c r="BF436" s="6">
        <v>0</v>
      </c>
      <c r="BG436" s="6">
        <v>0</v>
      </c>
      <c r="BH436" s="6">
        <v>0</v>
      </c>
      <c r="BI436" s="6">
        <f>IF(Table3[[#This Row],[Type]]="EM",IF((Table3[[#This Row],[Diameter]]/2)-Table3[[#This Row],[CornerRadius]]-0.012&gt;0,(Table3[[#This Row],[Diameter]]/2)-Table3[[#This Row],[CornerRadius]]-0.012,0),)</f>
        <v>0</v>
      </c>
      <c r="BK436" s="6" t="str">
        <f>IF(Table3[[#This Row],[ShoulderLength]]="","",IF(Table3[[#This Row],[ShoulderLength]]&lt;Table3[[#This Row],[LOC]],"FIX",""))</f>
        <v/>
      </c>
    </row>
    <row r="437" spans="1:63" x14ac:dyDescent="0.25">
      <c r="A437" s="7">
        <f>IF(Table3[[#This Row],[SoflexRule]]="",1,IF(Table3[[#This Row],[MinOHL]]="",1,IF(Table3[[#This Row],[Type]]="CT",1,IF(Table3[[#This Row],[I]]=1,0,1))))</f>
        <v>1</v>
      </c>
      <c r="B437" s="6" t="s">
        <v>149</v>
      </c>
      <c r="D437" s="6" t="s">
        <v>149</v>
      </c>
      <c r="E437" s="6">
        <v>436</v>
      </c>
      <c r="G437" s="9" t="s">
        <v>74</v>
      </c>
      <c r="H437" s="10" t="s">
        <v>680</v>
      </c>
      <c r="I437" s="11" t="s">
        <v>902</v>
      </c>
      <c r="J437" s="12" t="s">
        <v>903</v>
      </c>
      <c r="K437" s="11" t="str">
        <f>CONCATENATE(Table3[[#This Row],[Type]]," "&amp;TEXT(Table3[[#This Row],[Diameter]],".0000")&amp;""," "&amp;Table3[[#This Row],[NumFlutes]]&amp;"FL")</f>
        <v>DS .0700 2FL</v>
      </c>
      <c r="L437" s="17" t="s">
        <v>766</v>
      </c>
      <c r="M437" s="13">
        <v>7.0000000000000007E-2</v>
      </c>
      <c r="N437" s="13">
        <v>7.0000000000000007E-2</v>
      </c>
      <c r="O437" s="6">
        <v>7.0000000000000007E-2</v>
      </c>
      <c r="P437" s="6">
        <v>0.77500000000000002</v>
      </c>
      <c r="R437" s="14">
        <f>IF(Table3[[#This Row],[ShoulderLenEnd]]="",0,90-(DEGREES(ATAN((Q437-P437)/((N437-O437)/2)))))</f>
        <v>0</v>
      </c>
      <c r="S437" s="15">
        <v>0.8</v>
      </c>
      <c r="T437" s="6">
        <v>2</v>
      </c>
      <c r="U437" s="6">
        <v>1.69</v>
      </c>
      <c r="V437" s="6">
        <v>0.625</v>
      </c>
      <c r="Z437" s="6">
        <v>118</v>
      </c>
      <c r="AA437" s="13">
        <f t="shared" si="6"/>
        <v>2.1030121665964612E-2</v>
      </c>
      <c r="AE437" s="6" t="s">
        <v>49</v>
      </c>
      <c r="AF437" s="6" t="s">
        <v>545</v>
      </c>
      <c r="AG437" s="6" t="s">
        <v>532</v>
      </c>
      <c r="AH437" s="6" t="s">
        <v>683</v>
      </c>
      <c r="AI437" s="6">
        <v>1</v>
      </c>
      <c r="AJ437" s="6">
        <v>0</v>
      </c>
      <c r="AK437" s="6">
        <v>0</v>
      </c>
      <c r="AL437" s="6">
        <v>0</v>
      </c>
      <c r="AM437" s="6">
        <v>0</v>
      </c>
      <c r="AN437" s="6">
        <v>0</v>
      </c>
      <c r="AO437" s="6">
        <v>1</v>
      </c>
      <c r="AQ437" s="6">
        <v>0</v>
      </c>
      <c r="AR437" s="6">
        <v>0</v>
      </c>
      <c r="AS437" s="6">
        <v>0</v>
      </c>
      <c r="AT437" s="6">
        <v>0</v>
      </c>
      <c r="AU437" s="6">
        <f>IF(Table3[[#This Row],[ShankDiameter]]&gt;0.5,0,2)</f>
        <v>2</v>
      </c>
      <c r="AV437" s="6">
        <v>0</v>
      </c>
      <c r="AW437" s="6">
        <v>0</v>
      </c>
      <c r="AX437" s="6">
        <v>2</v>
      </c>
      <c r="AY437" s="6">
        <f>IF(Table3[[#This Row],[ShankDiameter]]=0.225,2,IF(Table3[[#This Row],[ShankDiameter]]=0.25,2,IF(Table3[[#This Row],[ShankDiameter]]=0.2875,2,0)))</f>
        <v>0</v>
      </c>
      <c r="AZ437" s="6">
        <v>0</v>
      </c>
      <c r="BA437" s="6">
        <v>0</v>
      </c>
      <c r="BB437" s="6">
        <v>0</v>
      </c>
      <c r="BC437" s="6">
        <v>0</v>
      </c>
      <c r="BD437" s="6">
        <v>0</v>
      </c>
      <c r="BE437" s="6">
        <v>0</v>
      </c>
      <c r="BF437" s="6">
        <v>0</v>
      </c>
      <c r="BG437" s="6">
        <v>0</v>
      </c>
      <c r="BH437" s="6">
        <v>0</v>
      </c>
      <c r="BI437" s="6">
        <f>IF(Table3[[#This Row],[Type]]="EM",IF((Table3[[#This Row],[Diameter]]/2)-Table3[[#This Row],[CornerRadius]]-0.012&gt;0,(Table3[[#This Row],[Diameter]]/2)-Table3[[#This Row],[CornerRadius]]-0.012,0),)</f>
        <v>0</v>
      </c>
      <c r="BK437" s="6" t="str">
        <f>IF(Table3[[#This Row],[ShoulderLength]]="","",IF(Table3[[#This Row],[ShoulderLength]]&lt;Table3[[#This Row],[LOC]],"FIX",""))</f>
        <v/>
      </c>
    </row>
    <row r="438" spans="1:63" x14ac:dyDescent="0.25">
      <c r="A438" s="7">
        <f>IF(Table3[[#This Row],[SoflexRule]]="",1,IF(Table3[[#This Row],[MinOHL]]="",1,IF(Table3[[#This Row],[Type]]="CT",1,IF(Table3[[#This Row],[I]]=1,0,1))))</f>
        <v>1</v>
      </c>
      <c r="B438" s="6" t="s">
        <v>149</v>
      </c>
      <c r="D438" s="6" t="s">
        <v>149</v>
      </c>
      <c r="E438" s="6">
        <v>437</v>
      </c>
      <c r="F438" s="8" t="s">
        <v>60</v>
      </c>
      <c r="H438" s="10" t="s">
        <v>802</v>
      </c>
      <c r="I438" s="11" t="s">
        <v>904</v>
      </c>
      <c r="J438" s="12" t="s">
        <v>905</v>
      </c>
      <c r="K438" s="11" t="str">
        <f>CONCATENATE(Table3[[#This Row],[Type]]," "&amp;TEXT(Table3[[#This Row],[Diameter]],".0000")&amp;""," "&amp;Table3[[#This Row],[NumFlutes]]&amp;"FL")</f>
        <v>DJ .0730 2FL</v>
      </c>
      <c r="L438" s="17" t="s">
        <v>768</v>
      </c>
      <c r="M438" s="13">
        <v>7.2999999999999995E-2</v>
      </c>
      <c r="N438" s="13">
        <v>7.2999999999999995E-2</v>
      </c>
      <c r="O438" s="6">
        <v>7.2999999999999995E-2</v>
      </c>
      <c r="P438" s="6">
        <v>1.07</v>
      </c>
      <c r="R438" s="14">
        <f>IF(Table3[[#This Row],[ShoulderLenEnd]]="",0,90-(DEGREES(ATAN((Q438-P438)/((N438-O438)/2)))))</f>
        <v>0</v>
      </c>
      <c r="S438" s="15">
        <v>1.1000000000000001</v>
      </c>
      <c r="T438" s="6">
        <v>2</v>
      </c>
      <c r="U438" s="6">
        <v>2.06</v>
      </c>
      <c r="V438" s="6">
        <v>0.9</v>
      </c>
      <c r="Z438" s="6">
        <v>118</v>
      </c>
      <c r="AA438" s="13">
        <f t="shared" si="6"/>
        <v>2.1931412594505949E-2</v>
      </c>
      <c r="AE438" s="6" t="s">
        <v>49</v>
      </c>
      <c r="AF438" s="6" t="s">
        <v>545</v>
      </c>
      <c r="AG438" s="6" t="s">
        <v>532</v>
      </c>
      <c r="AH438" s="6" t="s">
        <v>636</v>
      </c>
      <c r="AI438" s="6">
        <v>1</v>
      </c>
      <c r="AJ438" s="6">
        <v>0</v>
      </c>
      <c r="AK438" s="6">
        <v>0</v>
      </c>
      <c r="AL438" s="6">
        <v>0</v>
      </c>
      <c r="AM438" s="6">
        <v>0</v>
      </c>
      <c r="AN438" s="6">
        <v>0</v>
      </c>
      <c r="AO438" s="6">
        <v>1</v>
      </c>
      <c r="AQ438" s="6">
        <v>0</v>
      </c>
      <c r="AR438" s="6">
        <v>0</v>
      </c>
      <c r="AS438" s="6">
        <v>0</v>
      </c>
      <c r="AT438" s="6">
        <v>0</v>
      </c>
      <c r="AU438" s="6">
        <f>IF(Table3[[#This Row],[ShankDiameter]]&gt;0.5,0,2)</f>
        <v>2</v>
      </c>
      <c r="AV438" s="6">
        <v>0</v>
      </c>
      <c r="AW438" s="6">
        <v>0</v>
      </c>
      <c r="AX438" s="6">
        <v>2</v>
      </c>
      <c r="AY438" s="6">
        <f>IF(Table3[[#This Row],[ShankDiameter]]=0.225,2,IF(Table3[[#This Row],[ShankDiameter]]=0.25,2,IF(Table3[[#This Row],[ShankDiameter]]=0.2875,2,0)))</f>
        <v>0</v>
      </c>
      <c r="AZ438" s="6">
        <v>0</v>
      </c>
      <c r="BA438" s="6">
        <v>0</v>
      </c>
      <c r="BB438" s="6">
        <v>0</v>
      </c>
      <c r="BC438" s="6">
        <v>0</v>
      </c>
      <c r="BD438" s="6">
        <v>0</v>
      </c>
      <c r="BE438" s="6">
        <v>0</v>
      </c>
      <c r="BF438" s="6">
        <v>0</v>
      </c>
      <c r="BG438" s="6">
        <v>0</v>
      </c>
      <c r="BH438" s="6">
        <v>0</v>
      </c>
      <c r="BI438" s="6">
        <f>IF(Table3[[#This Row],[Type]]="EM",IF((Table3[[#This Row],[Diameter]]/2)-Table3[[#This Row],[CornerRadius]]-0.012&gt;0,(Table3[[#This Row],[Diameter]]/2)-Table3[[#This Row],[CornerRadius]]-0.012,0),)</f>
        <v>0</v>
      </c>
      <c r="BK438" s="6" t="str">
        <f>IF(Table3[[#This Row],[ShoulderLength]]="","",IF(Table3[[#This Row],[ShoulderLength]]&lt;Table3[[#This Row],[LOC]],"FIX",""))</f>
        <v/>
      </c>
    </row>
    <row r="439" spans="1:63" x14ac:dyDescent="0.25">
      <c r="A439" s="7">
        <f>IF(Table3[[#This Row],[SoflexRule]]="",1,IF(Table3[[#This Row],[MinOHL]]="",1,IF(Table3[[#This Row],[Type]]="CT",1,IF(Table3[[#This Row],[I]]=1,0,1))))</f>
        <v>1</v>
      </c>
      <c r="B439" s="6" t="s">
        <v>149</v>
      </c>
      <c r="D439" s="6" t="s">
        <v>149</v>
      </c>
      <c r="E439" s="6">
        <v>438</v>
      </c>
      <c r="G439" s="9" t="s">
        <v>74</v>
      </c>
      <c r="H439" s="10" t="s">
        <v>680</v>
      </c>
      <c r="I439" s="11" t="s">
        <v>906</v>
      </c>
      <c r="J439" s="12" t="s">
        <v>907</v>
      </c>
      <c r="K439" s="11" t="str">
        <f>CONCATENATE(Table3[[#This Row],[Type]]," "&amp;TEXT(Table3[[#This Row],[Diameter]],".0000")&amp;""," "&amp;Table3[[#This Row],[NumFlutes]]&amp;"FL")</f>
        <v>DS .0730 2FL</v>
      </c>
      <c r="L439" s="17" t="s">
        <v>768</v>
      </c>
      <c r="M439" s="13">
        <v>7.2999999999999995E-2</v>
      </c>
      <c r="N439" s="13">
        <v>7.2999999999999995E-2</v>
      </c>
      <c r="O439" s="6">
        <v>7.2999999999999995E-2</v>
      </c>
      <c r="P439" s="6">
        <v>0.75</v>
      </c>
      <c r="R439" s="14">
        <f>IF(Table3[[#This Row],[ShoulderLenEnd]]="",0,90-(DEGREES(ATAN((Q439-P439)/((N439-O439)/2)))))</f>
        <v>0</v>
      </c>
      <c r="S439" s="15">
        <v>0.77500000000000002</v>
      </c>
      <c r="T439" s="6">
        <v>2</v>
      </c>
      <c r="U439" s="6">
        <v>1.72</v>
      </c>
      <c r="V439" s="6">
        <v>0.56999999999999995</v>
      </c>
      <c r="Z439" s="6">
        <v>118</v>
      </c>
      <c r="AA439" s="13">
        <f t="shared" si="6"/>
        <v>2.1931412594505949E-2</v>
      </c>
      <c r="AE439" s="6" t="s">
        <v>49</v>
      </c>
      <c r="AF439" s="6" t="s">
        <v>545</v>
      </c>
      <c r="AG439" s="6" t="s">
        <v>532</v>
      </c>
      <c r="AH439" s="6" t="s">
        <v>683</v>
      </c>
      <c r="AI439" s="6">
        <v>1</v>
      </c>
      <c r="AJ439" s="6">
        <v>0</v>
      </c>
      <c r="AK439" s="6">
        <v>0</v>
      </c>
      <c r="AL439" s="6">
        <v>0</v>
      </c>
      <c r="AM439" s="6">
        <v>0</v>
      </c>
      <c r="AN439" s="6">
        <v>0</v>
      </c>
      <c r="AO439" s="6">
        <v>1</v>
      </c>
      <c r="AQ439" s="6">
        <v>0</v>
      </c>
      <c r="AR439" s="6">
        <v>0</v>
      </c>
      <c r="AS439" s="6">
        <v>0</v>
      </c>
      <c r="AT439" s="6">
        <v>0</v>
      </c>
      <c r="AU439" s="6">
        <f>IF(Table3[[#This Row],[ShankDiameter]]&gt;0.5,0,2)</f>
        <v>2</v>
      </c>
      <c r="AV439" s="6">
        <v>0</v>
      </c>
      <c r="AW439" s="6">
        <v>0</v>
      </c>
      <c r="AX439" s="6">
        <v>2</v>
      </c>
      <c r="AY439" s="6">
        <f>IF(Table3[[#This Row],[ShankDiameter]]=0.225,2,IF(Table3[[#This Row],[ShankDiameter]]=0.25,2,IF(Table3[[#This Row],[ShankDiameter]]=0.2875,2,0)))</f>
        <v>0</v>
      </c>
      <c r="AZ439" s="6">
        <v>0</v>
      </c>
      <c r="BA439" s="6">
        <v>0</v>
      </c>
      <c r="BB439" s="6">
        <v>0</v>
      </c>
      <c r="BC439" s="6">
        <v>0</v>
      </c>
      <c r="BD439" s="6">
        <v>0</v>
      </c>
      <c r="BE439" s="6">
        <v>0</v>
      </c>
      <c r="BF439" s="6">
        <v>0</v>
      </c>
      <c r="BG439" s="6">
        <v>0</v>
      </c>
      <c r="BH439" s="6">
        <v>0</v>
      </c>
      <c r="BI439" s="6">
        <f>IF(Table3[[#This Row],[Type]]="EM",IF((Table3[[#This Row],[Diameter]]/2)-Table3[[#This Row],[CornerRadius]]-0.012&gt;0,(Table3[[#This Row],[Diameter]]/2)-Table3[[#This Row],[CornerRadius]]-0.012,0),)</f>
        <v>0</v>
      </c>
      <c r="BK439" s="6" t="str">
        <f>IF(Table3[[#This Row],[ShoulderLength]]="","",IF(Table3[[#This Row],[ShoulderLength]]&lt;Table3[[#This Row],[LOC]],"FIX",""))</f>
        <v/>
      </c>
    </row>
    <row r="440" spans="1:63" x14ac:dyDescent="0.25">
      <c r="A440" s="7">
        <f>IF(Table3[[#This Row],[SoflexRule]]="",1,IF(Table3[[#This Row],[MinOHL]]="",1,IF(Table3[[#This Row],[Type]]="CT",1,IF(Table3[[#This Row],[I]]=1,0,1))))</f>
        <v>1</v>
      </c>
      <c r="B440" s="6" t="s">
        <v>149</v>
      </c>
      <c r="D440" s="6" t="s">
        <v>149</v>
      </c>
      <c r="E440" s="6">
        <v>439</v>
      </c>
      <c r="F440" s="8" t="s">
        <v>60</v>
      </c>
      <c r="H440" s="10" t="s">
        <v>802</v>
      </c>
      <c r="I440" s="11" t="s">
        <v>908</v>
      </c>
      <c r="J440" s="12" t="s">
        <v>909</v>
      </c>
      <c r="K440" s="11" t="str">
        <f>CONCATENATE(Table3[[#This Row],[Type]]," "&amp;TEXT(Table3[[#This Row],[Diameter]],".0000")&amp;""," "&amp;Table3[[#This Row],[NumFlutes]]&amp;"FL")</f>
        <v>DJ .0760 2FL</v>
      </c>
      <c r="L440" s="17" t="s">
        <v>770</v>
      </c>
      <c r="M440" s="13">
        <v>7.5999999999999998E-2</v>
      </c>
      <c r="N440" s="13">
        <v>7.5999999999999998E-2</v>
      </c>
      <c r="O440" s="6">
        <v>7.5999999999999998E-2</v>
      </c>
      <c r="P440" s="6">
        <v>1.01</v>
      </c>
      <c r="R440" s="14">
        <f>IF(Table3[[#This Row],[ShoulderLenEnd]]="",0,90-(DEGREES(ATAN((Q440-P440)/((N440-O440)/2)))))</f>
        <v>0</v>
      </c>
      <c r="S440" s="15">
        <v>1.04</v>
      </c>
      <c r="T440" s="6">
        <v>2</v>
      </c>
      <c r="U440" s="6">
        <v>2.09</v>
      </c>
      <c r="V440" s="6">
        <v>0.93</v>
      </c>
      <c r="Z440" s="6">
        <v>118</v>
      </c>
      <c r="AA440" s="13">
        <f t="shared" si="6"/>
        <v>2.2832703523047289E-2</v>
      </c>
      <c r="AE440" s="6" t="s">
        <v>49</v>
      </c>
      <c r="AF440" s="6" t="s">
        <v>545</v>
      </c>
      <c r="AG440" s="6" t="s">
        <v>532</v>
      </c>
      <c r="AH440" s="6" t="s">
        <v>636</v>
      </c>
      <c r="AI440" s="6">
        <v>1</v>
      </c>
      <c r="AJ440" s="6">
        <v>0</v>
      </c>
      <c r="AK440" s="6">
        <v>0</v>
      </c>
      <c r="AL440" s="6">
        <v>0</v>
      </c>
      <c r="AM440" s="6">
        <v>0</v>
      </c>
      <c r="AN440" s="6">
        <v>0</v>
      </c>
      <c r="AO440" s="6">
        <v>1</v>
      </c>
      <c r="AQ440" s="6">
        <v>0</v>
      </c>
      <c r="AR440" s="6">
        <v>0</v>
      </c>
      <c r="AS440" s="6">
        <v>0</v>
      </c>
      <c r="AT440" s="6">
        <v>0</v>
      </c>
      <c r="AU440" s="6">
        <f>IF(Table3[[#This Row],[ShankDiameter]]&gt;0.5,0,2)</f>
        <v>2</v>
      </c>
      <c r="AV440" s="6">
        <v>0</v>
      </c>
      <c r="AW440" s="6">
        <v>0</v>
      </c>
      <c r="AX440" s="6">
        <v>2</v>
      </c>
      <c r="AY440" s="6">
        <f>IF(Table3[[#This Row],[ShankDiameter]]=0.225,2,IF(Table3[[#This Row],[ShankDiameter]]=0.25,2,IF(Table3[[#This Row],[ShankDiameter]]=0.2875,2,0)))</f>
        <v>0</v>
      </c>
      <c r="AZ440" s="6">
        <v>0</v>
      </c>
      <c r="BA440" s="6">
        <v>0</v>
      </c>
      <c r="BB440" s="6">
        <v>0</v>
      </c>
      <c r="BC440" s="6">
        <v>0</v>
      </c>
      <c r="BD440" s="6">
        <v>0</v>
      </c>
      <c r="BE440" s="6">
        <v>0</v>
      </c>
      <c r="BF440" s="6">
        <v>0</v>
      </c>
      <c r="BG440" s="6">
        <v>0</v>
      </c>
      <c r="BH440" s="6">
        <v>0</v>
      </c>
      <c r="BI440" s="6">
        <f>IF(Table3[[#This Row],[Type]]="EM",IF((Table3[[#This Row],[Diameter]]/2)-Table3[[#This Row],[CornerRadius]]-0.012&gt;0,(Table3[[#This Row],[Diameter]]/2)-Table3[[#This Row],[CornerRadius]]-0.012,0),)</f>
        <v>0</v>
      </c>
      <c r="BK440" s="6" t="str">
        <f>IF(Table3[[#This Row],[ShoulderLength]]="","",IF(Table3[[#This Row],[ShoulderLength]]&lt;Table3[[#This Row],[LOC]],"FIX",""))</f>
        <v/>
      </c>
    </row>
    <row r="441" spans="1:63" x14ac:dyDescent="0.25">
      <c r="A441" s="7">
        <f>IF(Table3[[#This Row],[SoflexRule]]="",1,IF(Table3[[#This Row],[MinOHL]]="",1,IF(Table3[[#This Row],[Type]]="CT",1,IF(Table3[[#This Row],[I]]=1,0,1))))</f>
        <v>1</v>
      </c>
      <c r="B441" s="6" t="s">
        <v>149</v>
      </c>
      <c r="D441" s="6" t="s">
        <v>149</v>
      </c>
      <c r="E441" s="6">
        <v>440</v>
      </c>
      <c r="G441" s="9" t="s">
        <v>74</v>
      </c>
      <c r="H441" s="10" t="s">
        <v>680</v>
      </c>
      <c r="I441" s="11" t="s">
        <v>910</v>
      </c>
      <c r="J441" s="12" t="s">
        <v>911</v>
      </c>
      <c r="K441" s="11" t="str">
        <f>CONCATENATE(Table3[[#This Row],[Type]]," "&amp;TEXT(Table3[[#This Row],[Diameter]],".0000")&amp;""," "&amp;Table3[[#This Row],[NumFlutes]]&amp;"FL")</f>
        <v>DS .0760 2FL</v>
      </c>
      <c r="L441" s="17" t="s">
        <v>770</v>
      </c>
      <c r="M441" s="13">
        <v>7.5999999999999998E-2</v>
      </c>
      <c r="N441" s="13">
        <v>7.5999999999999998E-2</v>
      </c>
      <c r="O441" s="6">
        <v>7.5999999999999998E-2</v>
      </c>
      <c r="P441" s="6">
        <v>0.72499999999999998</v>
      </c>
      <c r="R441" s="14">
        <f>IF(Table3[[#This Row],[ShoulderLenEnd]]="",0,90-(DEGREES(ATAN((Q441-P441)/((N441-O441)/2)))))</f>
        <v>0</v>
      </c>
      <c r="S441" s="15">
        <v>0.75</v>
      </c>
      <c r="T441" s="6">
        <v>2</v>
      </c>
      <c r="U441" s="6">
        <v>1.8</v>
      </c>
      <c r="V441" s="6">
        <v>0.57999999999999996</v>
      </c>
      <c r="Z441" s="6">
        <v>118</v>
      </c>
      <c r="AA441" s="13">
        <f t="shared" si="6"/>
        <v>2.2832703523047289E-2</v>
      </c>
      <c r="AE441" s="6" t="s">
        <v>49</v>
      </c>
      <c r="AF441" s="6" t="s">
        <v>545</v>
      </c>
      <c r="AG441" s="6" t="s">
        <v>532</v>
      </c>
      <c r="AH441" s="6" t="s">
        <v>683</v>
      </c>
      <c r="AI441" s="6">
        <v>1</v>
      </c>
      <c r="AJ441" s="6">
        <v>0</v>
      </c>
      <c r="AK441" s="6">
        <v>0</v>
      </c>
      <c r="AL441" s="6">
        <v>0</v>
      </c>
      <c r="AM441" s="6">
        <v>0</v>
      </c>
      <c r="AN441" s="6">
        <v>0</v>
      </c>
      <c r="AO441" s="6">
        <v>1</v>
      </c>
      <c r="AQ441" s="6">
        <v>0</v>
      </c>
      <c r="AR441" s="6">
        <v>0</v>
      </c>
      <c r="AS441" s="6">
        <v>0</v>
      </c>
      <c r="AT441" s="6">
        <v>0</v>
      </c>
      <c r="AU441" s="6">
        <f>IF(Table3[[#This Row],[ShankDiameter]]&gt;0.5,0,2)</f>
        <v>2</v>
      </c>
      <c r="AV441" s="6">
        <v>0</v>
      </c>
      <c r="AW441" s="6">
        <v>0</v>
      </c>
      <c r="AX441" s="6">
        <v>2</v>
      </c>
      <c r="AY441" s="6">
        <f>IF(Table3[[#This Row],[ShankDiameter]]=0.225,2,IF(Table3[[#This Row],[ShankDiameter]]=0.25,2,IF(Table3[[#This Row],[ShankDiameter]]=0.2875,2,0)))</f>
        <v>0</v>
      </c>
      <c r="AZ441" s="6">
        <v>0</v>
      </c>
      <c r="BA441" s="6">
        <v>0</v>
      </c>
      <c r="BB441" s="6">
        <v>0</v>
      </c>
      <c r="BC441" s="6">
        <v>0</v>
      </c>
      <c r="BD441" s="6">
        <v>0</v>
      </c>
      <c r="BE441" s="6">
        <v>0</v>
      </c>
      <c r="BF441" s="6">
        <v>0</v>
      </c>
      <c r="BG441" s="6">
        <v>0</v>
      </c>
      <c r="BH441" s="6">
        <v>0</v>
      </c>
      <c r="BI441" s="6">
        <f>IF(Table3[[#This Row],[Type]]="EM",IF((Table3[[#This Row],[Diameter]]/2)-Table3[[#This Row],[CornerRadius]]-0.012&gt;0,(Table3[[#This Row],[Diameter]]/2)-Table3[[#This Row],[CornerRadius]]-0.012,0),)</f>
        <v>0</v>
      </c>
      <c r="BK441" s="6" t="str">
        <f>IF(Table3[[#This Row],[ShoulderLength]]="","",IF(Table3[[#This Row],[ShoulderLength]]&lt;Table3[[#This Row],[LOC]],"FIX",""))</f>
        <v/>
      </c>
    </row>
    <row r="442" spans="1:63" x14ac:dyDescent="0.25">
      <c r="A442" s="7">
        <f>IF(Table3[[#This Row],[SoflexRule]]="",1,IF(Table3[[#This Row],[MinOHL]]="",1,IF(Table3[[#This Row],[Type]]="CT",1,IF(Table3[[#This Row],[I]]=1,0,1))))</f>
        <v>1</v>
      </c>
      <c r="B442" s="6" t="s">
        <v>149</v>
      </c>
      <c r="D442" s="6" t="s">
        <v>149</v>
      </c>
      <c r="E442" s="6">
        <v>441</v>
      </c>
      <c r="G442" s="9" t="s">
        <v>74</v>
      </c>
      <c r="H442" s="10" t="s">
        <v>680</v>
      </c>
      <c r="I442" s="11" t="s">
        <v>912</v>
      </c>
      <c r="J442" s="12" t="s">
        <v>913</v>
      </c>
      <c r="K442" s="11" t="str">
        <f>CONCATENATE(Table3[[#This Row],[Type]]," "&amp;TEXT(Table3[[#This Row],[Diameter]],".0000")&amp;""," "&amp;Table3[[#This Row],[NumFlutes]]&amp;"FL")</f>
        <v>DS .0781 2FL</v>
      </c>
      <c r="L442" s="17" t="s">
        <v>2445</v>
      </c>
      <c r="M442" s="13">
        <v>7.8100000000000003E-2</v>
      </c>
      <c r="N442" s="13">
        <v>7.8100000000000003E-2</v>
      </c>
      <c r="O442" s="6">
        <v>7.8100000000000003E-2</v>
      </c>
      <c r="P442" s="6">
        <v>0.77500000000000002</v>
      </c>
      <c r="R442" s="14">
        <f>IF(Table3[[#This Row],[ShoulderLenEnd]]="",0,90-(DEGREES(ATAN((Q442-P442)/((N442-O442)/2)))))</f>
        <v>0</v>
      </c>
      <c r="S442" s="15">
        <v>0.8</v>
      </c>
      <c r="T442" s="6">
        <v>2</v>
      </c>
      <c r="U442" s="6">
        <v>1.7</v>
      </c>
      <c r="V442" s="6">
        <v>0.57999999999999996</v>
      </c>
      <c r="Z442" s="6">
        <v>118</v>
      </c>
      <c r="AA442" s="13">
        <f t="shared" si="6"/>
        <v>2.346360717302623E-2</v>
      </c>
      <c r="AE442" s="6" t="s">
        <v>49</v>
      </c>
      <c r="AF442" s="6" t="s">
        <v>545</v>
      </c>
      <c r="AG442" s="6" t="s">
        <v>532</v>
      </c>
      <c r="AH442" s="6" t="s">
        <v>683</v>
      </c>
      <c r="AI442" s="6">
        <v>1</v>
      </c>
      <c r="AJ442" s="6">
        <v>0</v>
      </c>
      <c r="AK442" s="6">
        <v>0</v>
      </c>
      <c r="AL442" s="6">
        <v>0</v>
      </c>
      <c r="AM442" s="6">
        <v>0</v>
      </c>
      <c r="AN442" s="6">
        <v>0</v>
      </c>
      <c r="AO442" s="6">
        <v>1</v>
      </c>
      <c r="AQ442" s="6">
        <v>0</v>
      </c>
      <c r="AR442" s="6">
        <v>0</v>
      </c>
      <c r="AS442" s="6">
        <v>0</v>
      </c>
      <c r="AT442" s="6">
        <v>0</v>
      </c>
      <c r="AU442" s="6">
        <f>IF(Table3[[#This Row],[ShankDiameter]]&gt;0.5,0,2)</f>
        <v>2</v>
      </c>
      <c r="AV442" s="6">
        <v>0</v>
      </c>
      <c r="AW442" s="6">
        <v>0</v>
      </c>
      <c r="AX442" s="6">
        <v>2</v>
      </c>
      <c r="AY442" s="6">
        <f>IF(Table3[[#This Row],[ShankDiameter]]=0.225,2,IF(Table3[[#This Row],[ShankDiameter]]=0.25,2,IF(Table3[[#This Row],[ShankDiameter]]=0.2875,2,0)))</f>
        <v>0</v>
      </c>
      <c r="AZ442" s="6">
        <v>0</v>
      </c>
      <c r="BA442" s="6">
        <v>0</v>
      </c>
      <c r="BB442" s="6">
        <v>0</v>
      </c>
      <c r="BC442" s="6">
        <v>0</v>
      </c>
      <c r="BD442" s="6">
        <v>0</v>
      </c>
      <c r="BE442" s="6">
        <v>0</v>
      </c>
      <c r="BF442" s="6">
        <v>0</v>
      </c>
      <c r="BG442" s="6">
        <v>0</v>
      </c>
      <c r="BH442" s="6">
        <v>0</v>
      </c>
      <c r="BI442" s="6">
        <f>IF(Table3[[#This Row],[Type]]="EM",IF((Table3[[#This Row],[Diameter]]/2)-Table3[[#This Row],[CornerRadius]]-0.012&gt;0,(Table3[[#This Row],[Diameter]]/2)-Table3[[#This Row],[CornerRadius]]-0.012,0),)</f>
        <v>0</v>
      </c>
      <c r="BK442" s="6" t="str">
        <f>IF(Table3[[#This Row],[ShoulderLength]]="","",IF(Table3[[#This Row],[ShoulderLength]]&lt;Table3[[#This Row],[LOC]],"FIX",""))</f>
        <v/>
      </c>
    </row>
    <row r="443" spans="1:63" x14ac:dyDescent="0.25">
      <c r="A443" s="7">
        <f>IF(Table3[[#This Row],[SoflexRule]]="",1,IF(Table3[[#This Row],[MinOHL]]="",1,IF(Table3[[#This Row],[Type]]="CT",1,IF(Table3[[#This Row],[I]]=1,0,1))))</f>
        <v>1</v>
      </c>
      <c r="B443" s="6" t="s">
        <v>149</v>
      </c>
      <c r="D443" s="6" t="s">
        <v>149</v>
      </c>
      <c r="E443" s="6">
        <v>442</v>
      </c>
      <c r="F443" s="8" t="s">
        <v>60</v>
      </c>
      <c r="H443" s="10" t="s">
        <v>802</v>
      </c>
      <c r="I443" s="11" t="s">
        <v>914</v>
      </c>
      <c r="K443" s="11" t="str">
        <f>CONCATENATE(Table3[[#This Row],[Type]]," "&amp;TEXT(Table3[[#This Row],[Diameter]],".0000")&amp;""," "&amp;Table3[[#This Row],[NumFlutes]]&amp;"FL")</f>
        <v>DJ .0781 2FL</v>
      </c>
      <c r="L443" s="17" t="s">
        <v>2445</v>
      </c>
      <c r="M443" s="13">
        <v>7.8100000000000003E-2</v>
      </c>
      <c r="N443" s="13">
        <v>7.8100000000000003E-2</v>
      </c>
      <c r="O443" s="6">
        <v>7.8100000000000003E-2</v>
      </c>
      <c r="P443" s="6">
        <v>1.07</v>
      </c>
      <c r="R443" s="14">
        <f>IF(Table3[[#This Row],[ShoulderLenEnd]]="",0,90-(DEGREES(ATAN((Q443-P443)/((N443-O443)/2)))))</f>
        <v>0</v>
      </c>
      <c r="S443" s="15">
        <v>1.1000000000000001</v>
      </c>
      <c r="T443" s="6">
        <v>2</v>
      </c>
      <c r="U443" s="6">
        <v>2.09</v>
      </c>
      <c r="V443" s="6">
        <v>0.93</v>
      </c>
      <c r="Z443" s="6">
        <v>118</v>
      </c>
      <c r="AA443" s="13">
        <f t="shared" si="6"/>
        <v>2.346360717302623E-2</v>
      </c>
      <c r="AE443" s="6" t="s">
        <v>49</v>
      </c>
      <c r="AF443" s="6" t="s">
        <v>545</v>
      </c>
      <c r="AH443" s="6" t="s">
        <v>636</v>
      </c>
      <c r="AI443" s="6">
        <v>1</v>
      </c>
      <c r="AJ443" s="6">
        <v>0</v>
      </c>
      <c r="AK443" s="6">
        <v>0</v>
      </c>
      <c r="AL443" s="6">
        <v>0</v>
      </c>
      <c r="AM443" s="6">
        <v>0</v>
      </c>
      <c r="AN443" s="6">
        <v>0</v>
      </c>
      <c r="AO443" s="6">
        <v>1</v>
      </c>
      <c r="AQ443" s="6">
        <v>0</v>
      </c>
      <c r="AR443" s="6">
        <v>0</v>
      </c>
      <c r="AS443" s="6">
        <v>0</v>
      </c>
      <c r="AT443" s="6">
        <v>0</v>
      </c>
      <c r="AU443" s="6">
        <f>IF(Table3[[#This Row],[ShankDiameter]]&gt;0.5,0,2)</f>
        <v>2</v>
      </c>
      <c r="AV443" s="6">
        <v>0</v>
      </c>
      <c r="AW443" s="6">
        <v>0</v>
      </c>
      <c r="AX443" s="6">
        <v>2</v>
      </c>
      <c r="AY443" s="6">
        <f>IF(Table3[[#This Row],[ShankDiameter]]=0.225,2,IF(Table3[[#This Row],[ShankDiameter]]=0.25,2,IF(Table3[[#This Row],[ShankDiameter]]=0.2875,2,0)))</f>
        <v>0</v>
      </c>
      <c r="AZ443" s="6">
        <v>0</v>
      </c>
      <c r="BA443" s="6">
        <v>0</v>
      </c>
      <c r="BB443" s="6">
        <v>0</v>
      </c>
      <c r="BC443" s="6">
        <v>0</v>
      </c>
      <c r="BD443" s="6">
        <v>0</v>
      </c>
      <c r="BE443" s="6">
        <v>0</v>
      </c>
      <c r="BF443" s="6">
        <v>0</v>
      </c>
      <c r="BG443" s="6">
        <v>0</v>
      </c>
      <c r="BH443" s="6">
        <v>0</v>
      </c>
      <c r="BI443" s="6">
        <f>IF(Table3[[#This Row],[Type]]="EM",IF((Table3[[#This Row],[Diameter]]/2)-Table3[[#This Row],[CornerRadius]]-0.012&gt;0,(Table3[[#This Row],[Diameter]]/2)-Table3[[#This Row],[CornerRadius]]-0.012,0),)</f>
        <v>0</v>
      </c>
      <c r="BK443" s="6" t="str">
        <f>IF(Table3[[#This Row],[ShoulderLength]]="","",IF(Table3[[#This Row],[ShoulderLength]]&lt;Table3[[#This Row],[LOC]],"FIX",""))</f>
        <v/>
      </c>
    </row>
    <row r="444" spans="1:63" x14ac:dyDescent="0.25">
      <c r="A444" s="7">
        <f>IF(Table3[[#This Row],[SoflexRule]]="",1,IF(Table3[[#This Row],[MinOHL]]="",1,IF(Table3[[#This Row],[Type]]="CT",1,IF(Table3[[#This Row],[I]]=1,0,1))))</f>
        <v>1</v>
      </c>
      <c r="B444" s="6" t="s">
        <v>149</v>
      </c>
      <c r="D444" s="6" t="s">
        <v>149</v>
      </c>
      <c r="E444" s="6">
        <v>443</v>
      </c>
      <c r="F444" s="8" t="s">
        <v>60</v>
      </c>
      <c r="H444" s="10" t="s">
        <v>802</v>
      </c>
      <c r="I444" s="11" t="s">
        <v>915</v>
      </c>
      <c r="J444" s="12" t="s">
        <v>916</v>
      </c>
      <c r="K444" s="11" t="str">
        <f>CONCATENATE(Table3[[#This Row],[Type]]," "&amp;TEXT(Table3[[#This Row],[Diameter]],".0000")&amp;""," "&amp;Table3[[#This Row],[NumFlutes]]&amp;"FL")</f>
        <v>DJ .0785 2FL</v>
      </c>
      <c r="L444" s="17" t="s">
        <v>772</v>
      </c>
      <c r="M444" s="13">
        <v>7.85E-2</v>
      </c>
      <c r="N444" s="13">
        <v>7.85E-2</v>
      </c>
      <c r="O444" s="6">
        <v>7.85E-2</v>
      </c>
      <c r="P444" s="6">
        <v>1.07</v>
      </c>
      <c r="R444" s="14">
        <f>IF(Table3[[#This Row],[ShoulderLenEnd]]="",0,90-(DEGREES(ATAN((Q444-P444)/((N444-O444)/2)))))</f>
        <v>0</v>
      </c>
      <c r="S444" s="15">
        <v>1.1000000000000001</v>
      </c>
      <c r="T444" s="6">
        <v>2</v>
      </c>
      <c r="U444" s="6">
        <v>2.08</v>
      </c>
      <c r="V444" s="6">
        <v>0.93</v>
      </c>
      <c r="Z444" s="6">
        <v>118</v>
      </c>
      <c r="AA444" s="13">
        <f t="shared" si="6"/>
        <v>2.3583779296831742E-2</v>
      </c>
      <c r="AE444" s="6" t="s">
        <v>49</v>
      </c>
      <c r="AF444" s="6" t="s">
        <v>545</v>
      </c>
      <c r="AG444" s="6" t="s">
        <v>532</v>
      </c>
      <c r="AH444" s="6" t="s">
        <v>636</v>
      </c>
      <c r="AI444" s="6">
        <v>1</v>
      </c>
      <c r="AJ444" s="6">
        <v>0</v>
      </c>
      <c r="AK444" s="6">
        <v>0</v>
      </c>
      <c r="AL444" s="6">
        <v>0</v>
      </c>
      <c r="AM444" s="6">
        <v>0</v>
      </c>
      <c r="AN444" s="6">
        <v>0</v>
      </c>
      <c r="AO444" s="6">
        <v>1</v>
      </c>
      <c r="AQ444" s="6">
        <v>0</v>
      </c>
      <c r="AR444" s="6">
        <v>0</v>
      </c>
      <c r="AS444" s="6">
        <v>0</v>
      </c>
      <c r="AT444" s="6">
        <v>0</v>
      </c>
      <c r="AU444" s="6">
        <f>IF(Table3[[#This Row],[ShankDiameter]]&gt;0.5,0,2)</f>
        <v>2</v>
      </c>
      <c r="AV444" s="6">
        <v>0</v>
      </c>
      <c r="AW444" s="6">
        <v>0</v>
      </c>
      <c r="AX444" s="6">
        <v>2</v>
      </c>
      <c r="AY444" s="6">
        <f>IF(Table3[[#This Row],[ShankDiameter]]=0.225,2,IF(Table3[[#This Row],[ShankDiameter]]=0.25,2,IF(Table3[[#This Row],[ShankDiameter]]=0.2875,2,0)))</f>
        <v>0</v>
      </c>
      <c r="AZ444" s="6">
        <v>0</v>
      </c>
      <c r="BA444" s="6">
        <v>0</v>
      </c>
      <c r="BB444" s="6">
        <v>0</v>
      </c>
      <c r="BC444" s="6">
        <v>0</v>
      </c>
      <c r="BD444" s="6">
        <v>0</v>
      </c>
      <c r="BE444" s="6">
        <v>0</v>
      </c>
      <c r="BF444" s="6">
        <v>0</v>
      </c>
      <c r="BG444" s="6">
        <v>0</v>
      </c>
      <c r="BH444" s="6">
        <v>0</v>
      </c>
      <c r="BI444" s="6">
        <f>IF(Table3[[#This Row],[Type]]="EM",IF((Table3[[#This Row],[Diameter]]/2)-Table3[[#This Row],[CornerRadius]]-0.012&gt;0,(Table3[[#This Row],[Diameter]]/2)-Table3[[#This Row],[CornerRadius]]-0.012,0),)</f>
        <v>0</v>
      </c>
      <c r="BK444" s="6" t="str">
        <f>IF(Table3[[#This Row],[ShoulderLength]]="","",IF(Table3[[#This Row],[ShoulderLength]]&lt;Table3[[#This Row],[LOC]],"FIX",""))</f>
        <v/>
      </c>
    </row>
    <row r="445" spans="1:63" x14ac:dyDescent="0.25">
      <c r="A445" s="7">
        <f>IF(Table3[[#This Row],[SoflexRule]]="",1,IF(Table3[[#This Row],[MinOHL]]="",1,IF(Table3[[#This Row],[Type]]="CT",1,IF(Table3[[#This Row],[I]]=1,0,1))))</f>
        <v>1</v>
      </c>
      <c r="B445" s="6" t="s">
        <v>149</v>
      </c>
      <c r="D445" s="6" t="s">
        <v>149</v>
      </c>
      <c r="E445" s="6">
        <v>444</v>
      </c>
      <c r="G445" s="9" t="s">
        <v>74</v>
      </c>
      <c r="H445" s="10" t="s">
        <v>680</v>
      </c>
      <c r="I445" s="11" t="s">
        <v>917</v>
      </c>
      <c r="J445" s="12" t="s">
        <v>918</v>
      </c>
      <c r="K445" s="11" t="str">
        <f>CONCATENATE(Table3[[#This Row],[Type]]," "&amp;TEXT(Table3[[#This Row],[Diameter]],".0000")&amp;""," "&amp;Table3[[#This Row],[NumFlutes]]&amp;"FL")</f>
        <v>DS .0785 2FL</v>
      </c>
      <c r="L445" s="17" t="s">
        <v>772</v>
      </c>
      <c r="M445" s="13">
        <v>7.85E-2</v>
      </c>
      <c r="N445" s="13">
        <v>7.85E-2</v>
      </c>
      <c r="O445" s="6">
        <v>7.85E-2</v>
      </c>
      <c r="P445" s="6">
        <v>0.77500000000000002</v>
      </c>
      <c r="R445" s="14">
        <f>IF(Table3[[#This Row],[ShoulderLenEnd]]="",0,90-(DEGREES(ATAN((Q445-P445)/((N445-O445)/2)))))</f>
        <v>0</v>
      </c>
      <c r="S445" s="15">
        <v>0.8</v>
      </c>
      <c r="T445" s="6">
        <v>2</v>
      </c>
      <c r="U445" s="6">
        <v>1.73</v>
      </c>
      <c r="V445" s="6">
        <v>0.61</v>
      </c>
      <c r="Z445" s="6">
        <v>118</v>
      </c>
      <c r="AA445" s="13">
        <f t="shared" si="6"/>
        <v>2.3583779296831742E-2</v>
      </c>
      <c r="AE445" s="6" t="s">
        <v>49</v>
      </c>
      <c r="AF445" s="6" t="s">
        <v>545</v>
      </c>
      <c r="AG445" s="6" t="s">
        <v>532</v>
      </c>
      <c r="AH445" s="6" t="s">
        <v>683</v>
      </c>
      <c r="AI445" s="6">
        <v>1</v>
      </c>
      <c r="AJ445" s="6">
        <v>0</v>
      </c>
      <c r="AK445" s="6">
        <v>0</v>
      </c>
      <c r="AL445" s="6">
        <v>0</v>
      </c>
      <c r="AM445" s="6">
        <v>0</v>
      </c>
      <c r="AN445" s="6">
        <v>0</v>
      </c>
      <c r="AO445" s="6">
        <v>1</v>
      </c>
      <c r="AQ445" s="6">
        <v>0</v>
      </c>
      <c r="AR445" s="6">
        <v>0</v>
      </c>
      <c r="AS445" s="6">
        <v>0</v>
      </c>
      <c r="AT445" s="6">
        <v>0</v>
      </c>
      <c r="AU445" s="6">
        <f>IF(Table3[[#This Row],[ShankDiameter]]&gt;0.5,0,2)</f>
        <v>2</v>
      </c>
      <c r="AV445" s="6">
        <v>0</v>
      </c>
      <c r="AW445" s="6">
        <v>0</v>
      </c>
      <c r="AX445" s="6">
        <v>2</v>
      </c>
      <c r="AY445" s="6">
        <f>IF(Table3[[#This Row],[ShankDiameter]]=0.225,2,IF(Table3[[#This Row],[ShankDiameter]]=0.25,2,IF(Table3[[#This Row],[ShankDiameter]]=0.2875,2,0)))</f>
        <v>0</v>
      </c>
      <c r="AZ445" s="6">
        <v>0</v>
      </c>
      <c r="BA445" s="6">
        <v>0</v>
      </c>
      <c r="BB445" s="6">
        <v>0</v>
      </c>
      <c r="BC445" s="6">
        <v>0</v>
      </c>
      <c r="BD445" s="6">
        <v>0</v>
      </c>
      <c r="BE445" s="6">
        <v>0</v>
      </c>
      <c r="BF445" s="6">
        <v>0</v>
      </c>
      <c r="BG445" s="6">
        <v>0</v>
      </c>
      <c r="BH445" s="6">
        <v>0</v>
      </c>
      <c r="BI445" s="6">
        <f>IF(Table3[[#This Row],[Type]]="EM",IF((Table3[[#This Row],[Diameter]]/2)-Table3[[#This Row],[CornerRadius]]-0.012&gt;0,(Table3[[#This Row],[Diameter]]/2)-Table3[[#This Row],[CornerRadius]]-0.012,0),)</f>
        <v>0</v>
      </c>
      <c r="BK445" s="6" t="str">
        <f>IF(Table3[[#This Row],[ShoulderLength]]="","",IF(Table3[[#This Row],[ShoulderLength]]&lt;Table3[[#This Row],[LOC]],"FIX",""))</f>
        <v/>
      </c>
    </row>
    <row r="446" spans="1:63" x14ac:dyDescent="0.25">
      <c r="A446" s="7">
        <f>IF(Table3[[#This Row],[SoflexRule]]="",1,IF(Table3[[#This Row],[MinOHL]]="",1,IF(Table3[[#This Row],[Type]]="CT",1,IF(Table3[[#This Row],[I]]=1,0,1))))</f>
        <v>1</v>
      </c>
      <c r="B446" s="6" t="s">
        <v>149</v>
      </c>
      <c r="D446" s="6" t="s">
        <v>149</v>
      </c>
      <c r="E446" s="6">
        <v>445</v>
      </c>
      <c r="F446" s="8" t="s">
        <v>60</v>
      </c>
      <c r="H446" s="10" t="s">
        <v>802</v>
      </c>
      <c r="I446" s="11" t="s">
        <v>919</v>
      </c>
      <c r="J446" s="12" t="s">
        <v>920</v>
      </c>
      <c r="K446" s="11" t="str">
        <f>CONCATENATE(Table3[[#This Row],[Type]]," "&amp;TEXT(Table3[[#This Row],[Diameter]],".0000")&amp;""," "&amp;Table3[[#This Row],[NumFlutes]]&amp;"FL")</f>
        <v>DJ .0810 2FL</v>
      </c>
      <c r="L446" s="17" t="s">
        <v>774</v>
      </c>
      <c r="M446" s="13">
        <v>8.1000000000000003E-2</v>
      </c>
      <c r="N446" s="13">
        <v>8.1000000000000003E-2</v>
      </c>
      <c r="O446" s="6">
        <v>8.1000000000000003E-2</v>
      </c>
      <c r="P446" s="6">
        <v>1.22</v>
      </c>
      <c r="R446" s="14">
        <f>IF(Table3[[#This Row],[ShoulderLenEnd]]="",0,90-(DEGREES(ATAN((Q446-P446)/((N446-O446)/2)))))</f>
        <v>0</v>
      </c>
      <c r="S446" s="15">
        <v>1.25</v>
      </c>
      <c r="T446" s="6">
        <v>2</v>
      </c>
      <c r="U446" s="6">
        <v>2.2000000000000002</v>
      </c>
      <c r="V446" s="6">
        <v>1.05</v>
      </c>
      <c r="Z446" s="6">
        <v>118</v>
      </c>
      <c r="AA446" s="13">
        <f t="shared" si="6"/>
        <v>2.4334855070616192E-2</v>
      </c>
      <c r="AE446" s="6" t="s">
        <v>49</v>
      </c>
      <c r="AF446" s="6" t="s">
        <v>545</v>
      </c>
      <c r="AG446" s="6" t="s">
        <v>532</v>
      </c>
      <c r="AH446" s="6" t="s">
        <v>636</v>
      </c>
      <c r="AI446" s="6">
        <v>1</v>
      </c>
      <c r="AJ446" s="6">
        <v>0</v>
      </c>
      <c r="AK446" s="6">
        <v>0</v>
      </c>
      <c r="AL446" s="6">
        <v>0</v>
      </c>
      <c r="AM446" s="6">
        <v>0</v>
      </c>
      <c r="AN446" s="6">
        <v>0</v>
      </c>
      <c r="AO446" s="6">
        <v>1</v>
      </c>
      <c r="AQ446" s="6">
        <v>0</v>
      </c>
      <c r="AR446" s="6">
        <v>0</v>
      </c>
      <c r="AS446" s="6">
        <v>0</v>
      </c>
      <c r="AT446" s="6">
        <v>0</v>
      </c>
      <c r="AU446" s="6">
        <f>IF(Table3[[#This Row],[ShankDiameter]]&gt;0.5,0,2)</f>
        <v>2</v>
      </c>
      <c r="AV446" s="6">
        <v>0</v>
      </c>
      <c r="AW446" s="6">
        <v>0</v>
      </c>
      <c r="AX446" s="6">
        <v>2</v>
      </c>
      <c r="AY446" s="6">
        <f>IF(Table3[[#This Row],[ShankDiameter]]=0.225,2,IF(Table3[[#This Row],[ShankDiameter]]=0.25,2,IF(Table3[[#This Row],[ShankDiameter]]=0.2875,2,0)))</f>
        <v>0</v>
      </c>
      <c r="AZ446" s="6">
        <v>0</v>
      </c>
      <c r="BA446" s="6">
        <v>0</v>
      </c>
      <c r="BB446" s="6">
        <v>0</v>
      </c>
      <c r="BC446" s="6">
        <v>0</v>
      </c>
      <c r="BD446" s="6">
        <v>0</v>
      </c>
      <c r="BE446" s="6">
        <v>0</v>
      </c>
      <c r="BF446" s="6">
        <v>0</v>
      </c>
      <c r="BG446" s="6">
        <v>0</v>
      </c>
      <c r="BH446" s="6">
        <v>0</v>
      </c>
      <c r="BI446" s="6">
        <f>IF(Table3[[#This Row],[Type]]="EM",IF((Table3[[#This Row],[Diameter]]/2)-Table3[[#This Row],[CornerRadius]]-0.012&gt;0,(Table3[[#This Row],[Diameter]]/2)-Table3[[#This Row],[CornerRadius]]-0.012,0),)</f>
        <v>0</v>
      </c>
      <c r="BK446" s="6" t="str">
        <f>IF(Table3[[#This Row],[ShoulderLength]]="","",IF(Table3[[#This Row],[ShoulderLength]]&lt;Table3[[#This Row],[LOC]],"FIX",""))</f>
        <v/>
      </c>
    </row>
    <row r="447" spans="1:63" x14ac:dyDescent="0.25">
      <c r="A447" s="7">
        <f>IF(Table3[[#This Row],[SoflexRule]]="",1,IF(Table3[[#This Row],[MinOHL]]="",1,IF(Table3[[#This Row],[Type]]="CT",1,IF(Table3[[#This Row],[I]]=1,0,1))))</f>
        <v>1</v>
      </c>
      <c r="B447" s="6" t="s">
        <v>149</v>
      </c>
      <c r="D447" s="6" t="s">
        <v>149</v>
      </c>
      <c r="E447" s="6">
        <v>446</v>
      </c>
      <c r="F447" s="8" t="s">
        <v>60</v>
      </c>
      <c r="H447" s="10" t="s">
        <v>680</v>
      </c>
      <c r="I447" s="11" t="s">
        <v>921</v>
      </c>
      <c r="J447" s="12" t="s">
        <v>922</v>
      </c>
      <c r="K447" s="11" t="str">
        <f>CONCATENATE(Table3[[#This Row],[Type]]," "&amp;TEXT(Table3[[#This Row],[Diameter]],".0000")&amp;""," "&amp;Table3[[#This Row],[NumFlutes]]&amp;"FL")</f>
        <v>DS .0810 2FL</v>
      </c>
      <c r="L447" s="17" t="s">
        <v>774</v>
      </c>
      <c r="M447" s="13">
        <v>8.1000000000000003E-2</v>
      </c>
      <c r="N447" s="13">
        <v>8.1000000000000003E-2</v>
      </c>
      <c r="O447" s="6">
        <v>8.1000000000000003E-2</v>
      </c>
      <c r="P447" s="6">
        <v>0.82</v>
      </c>
      <c r="R447" s="14">
        <f>IF(Table3[[#This Row],[ShoulderLenEnd]]="",0,90-(DEGREES(ATAN((Q447-P447)/((N447-O447)/2)))))</f>
        <v>0</v>
      </c>
      <c r="S447" s="15">
        <v>0.85</v>
      </c>
      <c r="T447" s="6">
        <v>2</v>
      </c>
      <c r="U447" s="6">
        <v>1.75</v>
      </c>
      <c r="V447" s="6">
        <v>0.63</v>
      </c>
      <c r="Z447" s="6">
        <v>118</v>
      </c>
      <c r="AA447" s="13">
        <f t="shared" si="6"/>
        <v>2.4334855070616192E-2</v>
      </c>
      <c r="AE447" s="6" t="s">
        <v>49</v>
      </c>
      <c r="AF447" s="6" t="s">
        <v>545</v>
      </c>
      <c r="AG447" s="6" t="s">
        <v>532</v>
      </c>
      <c r="AH447" s="6" t="s">
        <v>683</v>
      </c>
      <c r="AI447" s="6">
        <v>1</v>
      </c>
      <c r="AJ447" s="6">
        <v>0</v>
      </c>
      <c r="AK447" s="6">
        <v>0</v>
      </c>
      <c r="AL447" s="6">
        <v>0</v>
      </c>
      <c r="AM447" s="6">
        <v>0</v>
      </c>
      <c r="AN447" s="6">
        <v>0</v>
      </c>
      <c r="AO447" s="6">
        <v>1</v>
      </c>
      <c r="AQ447" s="6">
        <v>0</v>
      </c>
      <c r="AR447" s="6">
        <v>0</v>
      </c>
      <c r="AS447" s="6">
        <v>0</v>
      </c>
      <c r="AT447" s="6">
        <v>0</v>
      </c>
      <c r="AU447" s="6">
        <f>IF(Table3[[#This Row],[ShankDiameter]]&gt;0.5,0,2)</f>
        <v>2</v>
      </c>
      <c r="AV447" s="6">
        <v>0</v>
      </c>
      <c r="AW447" s="6">
        <v>0</v>
      </c>
      <c r="AX447" s="6">
        <v>2</v>
      </c>
      <c r="AY447" s="6">
        <f>IF(Table3[[#This Row],[ShankDiameter]]=0.225,2,IF(Table3[[#This Row],[ShankDiameter]]=0.25,2,IF(Table3[[#This Row],[ShankDiameter]]=0.2875,2,0)))</f>
        <v>0</v>
      </c>
      <c r="AZ447" s="6">
        <v>0</v>
      </c>
      <c r="BA447" s="6">
        <v>0</v>
      </c>
      <c r="BB447" s="6">
        <v>0</v>
      </c>
      <c r="BC447" s="6">
        <v>0</v>
      </c>
      <c r="BD447" s="6">
        <v>0</v>
      </c>
      <c r="BE447" s="6">
        <v>0</v>
      </c>
      <c r="BF447" s="6">
        <v>0</v>
      </c>
      <c r="BG447" s="6">
        <v>0</v>
      </c>
      <c r="BH447" s="6">
        <v>0</v>
      </c>
      <c r="BI447" s="6">
        <f>IF(Table3[[#This Row],[Type]]="EM",IF((Table3[[#This Row],[Diameter]]/2)-Table3[[#This Row],[CornerRadius]]-0.012&gt;0,(Table3[[#This Row],[Diameter]]/2)-Table3[[#This Row],[CornerRadius]]-0.012,0),)</f>
        <v>0</v>
      </c>
      <c r="BK447" s="6" t="str">
        <f>IF(Table3[[#This Row],[ShoulderLength]]="","",IF(Table3[[#This Row],[ShoulderLength]]&lt;Table3[[#This Row],[LOC]],"FIX",""))</f>
        <v/>
      </c>
    </row>
    <row r="448" spans="1:63" x14ac:dyDescent="0.25">
      <c r="A448" s="7">
        <f>IF(Table3[[#This Row],[SoflexRule]]="",1,IF(Table3[[#This Row],[MinOHL]]="",1,IF(Table3[[#This Row],[Type]]="CT",1,IF(Table3[[#This Row],[I]]=1,0,1))))</f>
        <v>1</v>
      </c>
      <c r="B448" s="6" t="s">
        <v>149</v>
      </c>
      <c r="D448" s="6" t="s">
        <v>149</v>
      </c>
      <c r="E448" s="6">
        <v>447</v>
      </c>
      <c r="F448" s="8" t="s">
        <v>60</v>
      </c>
      <c r="H448" s="10" t="s">
        <v>802</v>
      </c>
      <c r="I448" s="11" t="s">
        <v>923</v>
      </c>
      <c r="J448" s="12" t="s">
        <v>924</v>
      </c>
      <c r="K448" s="11" t="str">
        <f>CONCATENATE(Table3[[#This Row],[Type]]," "&amp;TEXT(Table3[[#This Row],[Diameter]],".0000")&amp;""," "&amp;Table3[[#This Row],[NumFlutes]]&amp;"FL")</f>
        <v>DJ .0820 2FL</v>
      </c>
      <c r="L448" s="17" t="s">
        <v>776</v>
      </c>
      <c r="M448" s="13">
        <v>8.2000000000000003E-2</v>
      </c>
      <c r="N448" s="13">
        <v>8.2000000000000003E-2</v>
      </c>
      <c r="O448" s="6">
        <v>8.2000000000000003E-2</v>
      </c>
      <c r="P448" s="6">
        <v>1.27</v>
      </c>
      <c r="R448" s="14">
        <f>IF(Table3[[#This Row],[ShoulderLenEnd]]="",0,90-(DEGREES(ATAN((Q448-P448)/((N448-O448)/2)))))</f>
        <v>0</v>
      </c>
      <c r="S448" s="15">
        <v>1.3</v>
      </c>
      <c r="T448" s="6">
        <v>2</v>
      </c>
      <c r="U448" s="6">
        <v>2.2200000000000002</v>
      </c>
      <c r="V448" s="6">
        <v>1.07</v>
      </c>
      <c r="Z448" s="6">
        <v>118</v>
      </c>
      <c r="AA448" s="13">
        <f t="shared" si="6"/>
        <v>2.4635285380129972E-2</v>
      </c>
      <c r="AE448" s="6" t="s">
        <v>49</v>
      </c>
      <c r="AF448" s="6" t="s">
        <v>545</v>
      </c>
      <c r="AG448" s="6" t="s">
        <v>532</v>
      </c>
      <c r="AH448" s="6" t="s">
        <v>636</v>
      </c>
      <c r="AI448" s="6">
        <v>1</v>
      </c>
      <c r="AJ448" s="6">
        <v>0</v>
      </c>
      <c r="AK448" s="6">
        <v>0</v>
      </c>
      <c r="AL448" s="6">
        <v>0</v>
      </c>
      <c r="AM448" s="6">
        <v>0</v>
      </c>
      <c r="AN448" s="6">
        <v>0</v>
      </c>
      <c r="AO448" s="6">
        <v>1</v>
      </c>
      <c r="AQ448" s="6">
        <v>0</v>
      </c>
      <c r="AR448" s="6">
        <v>0</v>
      </c>
      <c r="AS448" s="6">
        <v>0</v>
      </c>
      <c r="AT448" s="6">
        <v>0</v>
      </c>
      <c r="AU448" s="6">
        <f>IF(Table3[[#This Row],[ShankDiameter]]&gt;0.5,0,2)</f>
        <v>2</v>
      </c>
      <c r="AV448" s="6">
        <v>0</v>
      </c>
      <c r="AW448" s="6">
        <v>0</v>
      </c>
      <c r="AX448" s="6">
        <v>2</v>
      </c>
      <c r="AY448" s="6">
        <f>IF(Table3[[#This Row],[ShankDiameter]]=0.225,2,IF(Table3[[#This Row],[ShankDiameter]]=0.25,2,IF(Table3[[#This Row],[ShankDiameter]]=0.2875,2,0)))</f>
        <v>0</v>
      </c>
      <c r="AZ448" s="6">
        <v>0</v>
      </c>
      <c r="BA448" s="6">
        <v>0</v>
      </c>
      <c r="BB448" s="6">
        <v>0</v>
      </c>
      <c r="BC448" s="6">
        <v>0</v>
      </c>
      <c r="BD448" s="6">
        <v>0</v>
      </c>
      <c r="BE448" s="6">
        <v>0</v>
      </c>
      <c r="BF448" s="6">
        <v>0</v>
      </c>
      <c r="BG448" s="6">
        <v>0</v>
      </c>
      <c r="BH448" s="6">
        <v>0</v>
      </c>
      <c r="BI448" s="6">
        <f>IF(Table3[[#This Row],[Type]]="EM",IF((Table3[[#This Row],[Diameter]]/2)-Table3[[#This Row],[CornerRadius]]-0.012&gt;0,(Table3[[#This Row],[Diameter]]/2)-Table3[[#This Row],[CornerRadius]]-0.012,0),)</f>
        <v>0</v>
      </c>
      <c r="BK448" s="6" t="str">
        <f>IF(Table3[[#This Row],[ShoulderLength]]="","",IF(Table3[[#This Row],[ShoulderLength]]&lt;Table3[[#This Row],[LOC]],"FIX",""))</f>
        <v/>
      </c>
    </row>
    <row r="449" spans="1:63" x14ac:dyDescent="0.25">
      <c r="A449" s="7">
        <f>IF(Table3[[#This Row],[SoflexRule]]="",1,IF(Table3[[#This Row],[MinOHL]]="",1,IF(Table3[[#This Row],[Type]]="CT",1,IF(Table3[[#This Row],[I]]=1,0,1))))</f>
        <v>1</v>
      </c>
      <c r="B449" s="6" t="s">
        <v>149</v>
      </c>
      <c r="D449" s="6" t="s">
        <v>149</v>
      </c>
      <c r="E449" s="6">
        <v>448</v>
      </c>
      <c r="G449" s="9" t="s">
        <v>74</v>
      </c>
      <c r="H449" s="10" t="s">
        <v>680</v>
      </c>
      <c r="I449" s="11" t="s">
        <v>925</v>
      </c>
      <c r="J449" s="12" t="s">
        <v>926</v>
      </c>
      <c r="K449" s="11" t="str">
        <f>CONCATENATE(Table3[[#This Row],[Type]]," "&amp;TEXT(Table3[[#This Row],[Diameter]],".0000")&amp;""," "&amp;Table3[[#This Row],[NumFlutes]]&amp;"FL")</f>
        <v>DS .0820 2FL</v>
      </c>
      <c r="L449" s="17" t="s">
        <v>776</v>
      </c>
      <c r="M449" s="13">
        <v>8.2000000000000003E-2</v>
      </c>
      <c r="N449" s="13">
        <v>8.2000000000000003E-2</v>
      </c>
      <c r="O449" s="6">
        <v>8.2000000000000003E-2</v>
      </c>
      <c r="P449" s="6">
        <v>0.85</v>
      </c>
      <c r="R449" s="14">
        <f>IF(Table3[[#This Row],[ShoulderLenEnd]]="",0,90-(DEGREES(ATAN((Q449-P449)/((N449-O449)/2)))))</f>
        <v>0</v>
      </c>
      <c r="S449" s="15">
        <v>0.875</v>
      </c>
      <c r="T449" s="6">
        <v>2</v>
      </c>
      <c r="U449" s="6">
        <v>1.78</v>
      </c>
      <c r="V449" s="6">
        <v>0.64</v>
      </c>
      <c r="Z449" s="6">
        <v>118</v>
      </c>
      <c r="AA449" s="13">
        <f t="shared" si="6"/>
        <v>2.4635285380129972E-2</v>
      </c>
      <c r="AE449" s="6" t="s">
        <v>49</v>
      </c>
      <c r="AF449" s="6" t="s">
        <v>545</v>
      </c>
      <c r="AG449" s="6" t="s">
        <v>532</v>
      </c>
      <c r="AH449" s="6" t="s">
        <v>683</v>
      </c>
      <c r="AI449" s="6">
        <v>1</v>
      </c>
      <c r="AJ449" s="6">
        <v>0</v>
      </c>
      <c r="AK449" s="6">
        <v>0</v>
      </c>
      <c r="AL449" s="6">
        <v>0</v>
      </c>
      <c r="AM449" s="6">
        <v>0</v>
      </c>
      <c r="AN449" s="6">
        <v>0</v>
      </c>
      <c r="AO449" s="6">
        <v>1</v>
      </c>
      <c r="AQ449" s="6">
        <v>0</v>
      </c>
      <c r="AR449" s="6">
        <v>0</v>
      </c>
      <c r="AS449" s="6">
        <v>0</v>
      </c>
      <c r="AT449" s="6">
        <v>0</v>
      </c>
      <c r="AU449" s="6">
        <f>IF(Table3[[#This Row],[ShankDiameter]]&gt;0.5,0,2)</f>
        <v>2</v>
      </c>
      <c r="AV449" s="6">
        <v>0</v>
      </c>
      <c r="AW449" s="6">
        <v>0</v>
      </c>
      <c r="AX449" s="6">
        <v>2</v>
      </c>
      <c r="AY449" s="6">
        <f>IF(Table3[[#This Row],[ShankDiameter]]=0.225,2,IF(Table3[[#This Row],[ShankDiameter]]=0.25,2,IF(Table3[[#This Row],[ShankDiameter]]=0.2875,2,0)))</f>
        <v>0</v>
      </c>
      <c r="AZ449" s="6">
        <v>0</v>
      </c>
      <c r="BA449" s="6">
        <v>0</v>
      </c>
      <c r="BB449" s="6">
        <v>0</v>
      </c>
      <c r="BC449" s="6">
        <v>0</v>
      </c>
      <c r="BD449" s="6">
        <v>0</v>
      </c>
      <c r="BE449" s="6">
        <v>0</v>
      </c>
      <c r="BF449" s="6">
        <v>0</v>
      </c>
      <c r="BG449" s="6">
        <v>0</v>
      </c>
      <c r="BH449" s="6">
        <v>0</v>
      </c>
      <c r="BI449" s="6">
        <f>IF(Table3[[#This Row],[Type]]="EM",IF((Table3[[#This Row],[Diameter]]/2)-Table3[[#This Row],[CornerRadius]]-0.012&gt;0,(Table3[[#This Row],[Diameter]]/2)-Table3[[#This Row],[CornerRadius]]-0.012,0),)</f>
        <v>0</v>
      </c>
      <c r="BK449" s="6" t="str">
        <f>IF(Table3[[#This Row],[ShoulderLength]]="","",IF(Table3[[#This Row],[ShoulderLength]]&lt;Table3[[#This Row],[LOC]],"FIX",""))</f>
        <v/>
      </c>
    </row>
    <row r="450" spans="1:63" x14ac:dyDescent="0.25">
      <c r="A450" s="7">
        <f>IF(Table3[[#This Row],[SoflexRule]]="",1,IF(Table3[[#This Row],[MinOHL]]="",1,IF(Table3[[#This Row],[Type]]="CT",1,IF(Table3[[#This Row],[I]]=1,0,1))))</f>
        <v>1</v>
      </c>
      <c r="B450" s="6" t="s">
        <v>149</v>
      </c>
      <c r="D450" s="6" t="s">
        <v>149</v>
      </c>
      <c r="E450" s="6">
        <v>449</v>
      </c>
      <c r="F450" s="8" t="s">
        <v>60</v>
      </c>
      <c r="H450" s="10" t="s">
        <v>802</v>
      </c>
      <c r="I450" s="11" t="s">
        <v>927</v>
      </c>
      <c r="J450" s="12" t="s">
        <v>928</v>
      </c>
      <c r="K450" s="11" t="str">
        <f>CONCATENATE(Table3[[#This Row],[Type]]," "&amp;TEXT(Table3[[#This Row],[Diameter]],".0000")&amp;""," "&amp;Table3[[#This Row],[NumFlutes]]&amp;"FL")</f>
        <v>DJ .0860 2FL</v>
      </c>
      <c r="L450" s="17" t="s">
        <v>778</v>
      </c>
      <c r="M450" s="13">
        <v>8.5999999999999993E-2</v>
      </c>
      <c r="N450" s="13">
        <v>8.5999999999999993E-2</v>
      </c>
      <c r="O450" s="6">
        <v>8.5999999999999993E-2</v>
      </c>
      <c r="P450" s="6">
        <v>1.22</v>
      </c>
      <c r="R450" s="14">
        <f>IF(Table3[[#This Row],[ShoulderLenEnd]]="",0,90-(DEGREES(ATAN((Q450-P450)/((N450-O450)/2)))))</f>
        <v>0</v>
      </c>
      <c r="S450" s="15">
        <v>1.25</v>
      </c>
      <c r="T450" s="6">
        <v>2</v>
      </c>
      <c r="U450" s="6">
        <v>2.2599999999999998</v>
      </c>
      <c r="V450" s="6">
        <v>1.1299999999999999</v>
      </c>
      <c r="Z450" s="6">
        <v>118</v>
      </c>
      <c r="AA450" s="13">
        <f t="shared" ref="AA450:AA513" si="7">IF(Z450 &lt; 1, "", (M450/2)/TAN(RADIANS(Z450/2)))</f>
        <v>2.5837006618185089E-2</v>
      </c>
      <c r="AE450" s="6" t="s">
        <v>49</v>
      </c>
      <c r="AF450" s="6" t="s">
        <v>545</v>
      </c>
      <c r="AG450" s="6" t="s">
        <v>532</v>
      </c>
      <c r="AH450" s="6" t="s">
        <v>636</v>
      </c>
      <c r="AI450" s="6">
        <v>1</v>
      </c>
      <c r="AJ450" s="6">
        <v>0</v>
      </c>
      <c r="AK450" s="6">
        <v>0</v>
      </c>
      <c r="AL450" s="6">
        <v>0</v>
      </c>
      <c r="AM450" s="6">
        <v>0</v>
      </c>
      <c r="AN450" s="6">
        <v>0</v>
      </c>
      <c r="AO450" s="6">
        <v>1</v>
      </c>
      <c r="AQ450" s="6">
        <v>0</v>
      </c>
      <c r="AR450" s="6">
        <v>0</v>
      </c>
      <c r="AS450" s="6">
        <v>0</v>
      </c>
      <c r="AT450" s="6">
        <v>0</v>
      </c>
      <c r="AU450" s="6">
        <f>IF(Table3[[#This Row],[ShankDiameter]]&gt;0.5,0,2)</f>
        <v>2</v>
      </c>
      <c r="AV450" s="6">
        <v>0</v>
      </c>
      <c r="AW450" s="6">
        <v>0</v>
      </c>
      <c r="AX450" s="6">
        <v>2</v>
      </c>
      <c r="AY450" s="6">
        <f>IF(Table3[[#This Row],[ShankDiameter]]=0.225,2,IF(Table3[[#This Row],[ShankDiameter]]=0.25,2,IF(Table3[[#This Row],[ShankDiameter]]=0.2875,2,0)))</f>
        <v>0</v>
      </c>
      <c r="AZ450" s="6">
        <v>0</v>
      </c>
      <c r="BA450" s="6">
        <v>0</v>
      </c>
      <c r="BB450" s="6">
        <v>0</v>
      </c>
      <c r="BC450" s="6">
        <v>0</v>
      </c>
      <c r="BD450" s="6">
        <v>0</v>
      </c>
      <c r="BE450" s="6">
        <v>0</v>
      </c>
      <c r="BF450" s="6">
        <v>0</v>
      </c>
      <c r="BG450" s="6">
        <v>0</v>
      </c>
      <c r="BH450" s="6">
        <v>0</v>
      </c>
      <c r="BI450" s="6">
        <f>IF(Table3[[#This Row],[Type]]="EM",IF((Table3[[#This Row],[Diameter]]/2)-Table3[[#This Row],[CornerRadius]]-0.012&gt;0,(Table3[[#This Row],[Diameter]]/2)-Table3[[#This Row],[CornerRadius]]-0.012,0),)</f>
        <v>0</v>
      </c>
      <c r="BK450" s="6" t="str">
        <f>IF(Table3[[#This Row],[ShoulderLength]]="","",IF(Table3[[#This Row],[ShoulderLength]]&lt;Table3[[#This Row],[LOC]],"FIX",""))</f>
        <v/>
      </c>
    </row>
    <row r="451" spans="1:63" x14ac:dyDescent="0.25">
      <c r="A451" s="7">
        <f>IF(Table3[[#This Row],[SoflexRule]]="",1,IF(Table3[[#This Row],[MinOHL]]="",1,IF(Table3[[#This Row],[Type]]="CT",1,IF(Table3[[#This Row],[I]]=1,0,1))))</f>
        <v>1</v>
      </c>
      <c r="B451" s="6" t="s">
        <v>149</v>
      </c>
      <c r="D451" s="6" t="s">
        <v>149</v>
      </c>
      <c r="E451" s="6">
        <v>450</v>
      </c>
      <c r="G451" s="9" t="s">
        <v>74</v>
      </c>
      <c r="H451" s="10" t="s">
        <v>680</v>
      </c>
      <c r="I451" s="11" t="s">
        <v>929</v>
      </c>
      <c r="J451" s="12" t="s">
        <v>930</v>
      </c>
      <c r="K451" s="11" t="str">
        <f>CONCATENATE(Table3[[#This Row],[Type]]," "&amp;TEXT(Table3[[#This Row],[Diameter]],".0000")&amp;""," "&amp;Table3[[#This Row],[NumFlutes]]&amp;"FL")</f>
        <v>DS .0860 2FL</v>
      </c>
      <c r="L451" s="17" t="s">
        <v>778</v>
      </c>
      <c r="M451" s="13">
        <v>8.5999999999999993E-2</v>
      </c>
      <c r="N451" s="13">
        <v>8.5999999999999993E-2</v>
      </c>
      <c r="O451" s="6">
        <v>8.5999999999999993E-2</v>
      </c>
      <c r="P451" s="6">
        <v>0.9</v>
      </c>
      <c r="R451" s="14">
        <f>IF(Table3[[#This Row],[ShoulderLenEnd]]="",0,90-(DEGREES(ATAN((Q451-P451)/((N451-O451)/2)))))</f>
        <v>0</v>
      </c>
      <c r="S451" s="15">
        <v>0.92500000000000004</v>
      </c>
      <c r="T451" s="6">
        <v>2</v>
      </c>
      <c r="U451" s="6">
        <v>1.78</v>
      </c>
      <c r="V451" s="6">
        <v>0.64</v>
      </c>
      <c r="Z451" s="6">
        <v>118</v>
      </c>
      <c r="AA451" s="13">
        <f t="shared" si="7"/>
        <v>2.5837006618185089E-2</v>
      </c>
      <c r="AE451" s="6" t="s">
        <v>49</v>
      </c>
      <c r="AF451" s="6" t="s">
        <v>545</v>
      </c>
      <c r="AG451" s="6" t="s">
        <v>532</v>
      </c>
      <c r="AH451" s="6" t="s">
        <v>683</v>
      </c>
      <c r="AI451" s="6">
        <v>1</v>
      </c>
      <c r="AJ451" s="6">
        <v>0</v>
      </c>
      <c r="AK451" s="6">
        <v>0</v>
      </c>
      <c r="AL451" s="6">
        <v>0</v>
      </c>
      <c r="AM451" s="6">
        <v>0</v>
      </c>
      <c r="AN451" s="6">
        <v>0</v>
      </c>
      <c r="AO451" s="6">
        <v>1</v>
      </c>
      <c r="AQ451" s="6">
        <v>0</v>
      </c>
      <c r="AR451" s="6">
        <v>0</v>
      </c>
      <c r="AS451" s="6">
        <v>0</v>
      </c>
      <c r="AT451" s="6">
        <v>0</v>
      </c>
      <c r="AU451" s="6">
        <f>IF(Table3[[#This Row],[ShankDiameter]]&gt;0.5,0,2)</f>
        <v>2</v>
      </c>
      <c r="AV451" s="6">
        <v>0</v>
      </c>
      <c r="AW451" s="6">
        <v>0</v>
      </c>
      <c r="AX451" s="6">
        <v>2</v>
      </c>
      <c r="AY451" s="6">
        <f>IF(Table3[[#This Row],[ShankDiameter]]=0.225,2,IF(Table3[[#This Row],[ShankDiameter]]=0.25,2,IF(Table3[[#This Row],[ShankDiameter]]=0.2875,2,0)))</f>
        <v>0</v>
      </c>
      <c r="AZ451" s="6">
        <v>0</v>
      </c>
      <c r="BA451" s="6">
        <v>0</v>
      </c>
      <c r="BB451" s="6">
        <v>0</v>
      </c>
      <c r="BC451" s="6">
        <v>0</v>
      </c>
      <c r="BD451" s="6">
        <v>0</v>
      </c>
      <c r="BE451" s="6">
        <v>0</v>
      </c>
      <c r="BF451" s="6">
        <v>0</v>
      </c>
      <c r="BG451" s="6">
        <v>0</v>
      </c>
      <c r="BH451" s="6">
        <v>0</v>
      </c>
      <c r="BI451" s="6">
        <f>IF(Table3[[#This Row],[Type]]="EM",IF((Table3[[#This Row],[Diameter]]/2)-Table3[[#This Row],[CornerRadius]]-0.012&gt;0,(Table3[[#This Row],[Diameter]]/2)-Table3[[#This Row],[CornerRadius]]-0.012,0),)</f>
        <v>0</v>
      </c>
      <c r="BK451" s="6" t="str">
        <f>IF(Table3[[#This Row],[ShoulderLength]]="","",IF(Table3[[#This Row],[ShoulderLength]]&lt;Table3[[#This Row],[LOC]],"FIX",""))</f>
        <v/>
      </c>
    </row>
    <row r="452" spans="1:63" x14ac:dyDescent="0.25">
      <c r="A452" s="7">
        <f>IF(Table3[[#This Row],[SoflexRule]]="",1,IF(Table3[[#This Row],[MinOHL]]="",1,IF(Table3[[#This Row],[Type]]="CT",1,IF(Table3[[#This Row],[I]]=1,0,1))))</f>
        <v>1</v>
      </c>
      <c r="B452" s="6" t="s">
        <v>149</v>
      </c>
      <c r="D452" s="6" t="s">
        <v>149</v>
      </c>
      <c r="E452" s="6">
        <v>451</v>
      </c>
      <c r="F452" s="8" t="s">
        <v>60</v>
      </c>
      <c r="H452" s="10" t="s">
        <v>802</v>
      </c>
      <c r="I452" s="11" t="s">
        <v>931</v>
      </c>
      <c r="J452" s="12" t="s">
        <v>932</v>
      </c>
      <c r="K452" s="11" t="str">
        <f>CONCATENATE(Table3[[#This Row],[Type]]," "&amp;TEXT(Table3[[#This Row],[Diameter]],".0000")&amp;""," "&amp;Table3[[#This Row],[NumFlutes]]&amp;"FL")</f>
        <v>DJ .0890 2FL</v>
      </c>
      <c r="L452" s="17" t="s">
        <v>780</v>
      </c>
      <c r="M452" s="13">
        <v>8.8999999999999996E-2</v>
      </c>
      <c r="N452" s="13">
        <v>8.8999999999999996E-2</v>
      </c>
      <c r="O452" s="6">
        <v>8.8999999999999996E-2</v>
      </c>
      <c r="P452" s="6">
        <v>1.36</v>
      </c>
      <c r="R452" s="14">
        <f>IF(Table3[[#This Row],[ShoulderLenEnd]]="",0,90-(DEGREES(ATAN((Q452-P452)/((N452-O452)/2)))))</f>
        <v>0</v>
      </c>
      <c r="S452" s="15">
        <v>1.4</v>
      </c>
      <c r="T452" s="6">
        <v>2</v>
      </c>
      <c r="U452" s="6">
        <v>2.2599999999999998</v>
      </c>
      <c r="V452" s="6">
        <v>1.18</v>
      </c>
      <c r="Z452" s="6">
        <v>118</v>
      </c>
      <c r="AA452" s="13">
        <f t="shared" si="7"/>
        <v>2.6738297546726433E-2</v>
      </c>
      <c r="AE452" s="6" t="s">
        <v>49</v>
      </c>
      <c r="AF452" s="6" t="s">
        <v>545</v>
      </c>
      <c r="AG452" s="6" t="s">
        <v>532</v>
      </c>
      <c r="AH452" s="6" t="s">
        <v>636</v>
      </c>
      <c r="AI452" s="6">
        <v>1</v>
      </c>
      <c r="AJ452" s="6">
        <v>0</v>
      </c>
      <c r="AK452" s="6">
        <v>0</v>
      </c>
      <c r="AL452" s="6">
        <v>0</v>
      </c>
      <c r="AM452" s="6">
        <v>0</v>
      </c>
      <c r="AN452" s="6">
        <v>0</v>
      </c>
      <c r="AO452" s="6">
        <v>1</v>
      </c>
      <c r="AQ452" s="6">
        <v>0</v>
      </c>
      <c r="AR452" s="6">
        <v>0</v>
      </c>
      <c r="AS452" s="6">
        <v>0</v>
      </c>
      <c r="AT452" s="6">
        <v>0</v>
      </c>
      <c r="AU452" s="6">
        <f>IF(Table3[[#This Row],[ShankDiameter]]&gt;0.5,0,2)</f>
        <v>2</v>
      </c>
      <c r="AV452" s="6">
        <v>0</v>
      </c>
      <c r="AW452" s="6">
        <v>0</v>
      </c>
      <c r="AX452" s="6">
        <v>2</v>
      </c>
      <c r="AY452" s="6">
        <f>IF(Table3[[#This Row],[ShankDiameter]]=0.225,2,IF(Table3[[#This Row],[ShankDiameter]]=0.25,2,IF(Table3[[#This Row],[ShankDiameter]]=0.2875,2,0)))</f>
        <v>0</v>
      </c>
      <c r="AZ452" s="6">
        <v>0</v>
      </c>
      <c r="BA452" s="6">
        <v>0</v>
      </c>
      <c r="BB452" s="6">
        <v>0</v>
      </c>
      <c r="BC452" s="6">
        <v>0</v>
      </c>
      <c r="BD452" s="6">
        <v>0</v>
      </c>
      <c r="BE452" s="6">
        <v>0</v>
      </c>
      <c r="BF452" s="6">
        <v>0</v>
      </c>
      <c r="BG452" s="6">
        <v>0</v>
      </c>
      <c r="BH452" s="6">
        <v>0</v>
      </c>
      <c r="BI452" s="6">
        <f>IF(Table3[[#This Row],[Type]]="EM",IF((Table3[[#This Row],[Diameter]]/2)-Table3[[#This Row],[CornerRadius]]-0.012&gt;0,(Table3[[#This Row],[Diameter]]/2)-Table3[[#This Row],[CornerRadius]]-0.012,0),)</f>
        <v>0</v>
      </c>
      <c r="BK452" s="6" t="str">
        <f>IF(Table3[[#This Row],[ShoulderLength]]="","",IF(Table3[[#This Row],[ShoulderLength]]&lt;Table3[[#This Row],[LOC]],"FIX",""))</f>
        <v/>
      </c>
    </row>
    <row r="453" spans="1:63" x14ac:dyDescent="0.25">
      <c r="A453" s="7">
        <f>IF(Table3[[#This Row],[SoflexRule]]="",1,IF(Table3[[#This Row],[MinOHL]]="",1,IF(Table3[[#This Row],[Type]]="CT",1,IF(Table3[[#This Row],[I]]=1,0,1))))</f>
        <v>1</v>
      </c>
      <c r="B453" s="6" t="s">
        <v>149</v>
      </c>
      <c r="D453" s="6" t="s">
        <v>149</v>
      </c>
      <c r="E453" s="6">
        <v>452</v>
      </c>
      <c r="G453" s="9" t="s">
        <v>74</v>
      </c>
      <c r="H453" s="10" t="s">
        <v>680</v>
      </c>
      <c r="I453" s="11" t="s">
        <v>933</v>
      </c>
      <c r="J453" s="12" t="s">
        <v>934</v>
      </c>
      <c r="K453" s="11" t="str">
        <f>CONCATENATE(Table3[[#This Row],[Type]]," "&amp;TEXT(Table3[[#This Row],[Diameter]],".0000")&amp;""," "&amp;Table3[[#This Row],[NumFlutes]]&amp;"FL")</f>
        <v>DS .0890 2FL</v>
      </c>
      <c r="L453" s="17" t="s">
        <v>780</v>
      </c>
      <c r="M453" s="13">
        <v>8.8999999999999996E-2</v>
      </c>
      <c r="N453" s="13">
        <v>8.8999999999999996E-2</v>
      </c>
      <c r="O453" s="6">
        <v>8.8999999999999996E-2</v>
      </c>
      <c r="P453" s="6">
        <v>0.85</v>
      </c>
      <c r="R453" s="14">
        <f>IF(Table3[[#This Row],[ShoulderLenEnd]]="",0,90-(DEGREES(ATAN((Q453-P453)/((N453-O453)/2)))))</f>
        <v>0</v>
      </c>
      <c r="S453" s="15">
        <v>0.875</v>
      </c>
      <c r="T453" s="6">
        <v>2</v>
      </c>
      <c r="U453" s="6">
        <v>1.77</v>
      </c>
      <c r="V453" s="6">
        <v>0.63</v>
      </c>
      <c r="Z453" s="6">
        <v>118</v>
      </c>
      <c r="AA453" s="13">
        <f t="shared" si="7"/>
        <v>2.6738297546726433E-2</v>
      </c>
      <c r="AE453" s="6" t="s">
        <v>49</v>
      </c>
      <c r="AF453" s="6" t="s">
        <v>545</v>
      </c>
      <c r="AG453" s="6" t="s">
        <v>532</v>
      </c>
      <c r="AH453" s="6" t="s">
        <v>683</v>
      </c>
      <c r="AI453" s="6">
        <v>1</v>
      </c>
      <c r="AJ453" s="6">
        <v>0</v>
      </c>
      <c r="AK453" s="6">
        <v>0</v>
      </c>
      <c r="AL453" s="6">
        <v>0</v>
      </c>
      <c r="AM453" s="6">
        <v>0</v>
      </c>
      <c r="AN453" s="6">
        <v>0</v>
      </c>
      <c r="AO453" s="6">
        <v>1</v>
      </c>
      <c r="AQ453" s="6">
        <v>0</v>
      </c>
      <c r="AR453" s="6">
        <v>0</v>
      </c>
      <c r="AS453" s="6">
        <v>0</v>
      </c>
      <c r="AT453" s="6">
        <v>0</v>
      </c>
      <c r="AU453" s="6">
        <f>IF(Table3[[#This Row],[ShankDiameter]]&gt;0.5,0,2)</f>
        <v>2</v>
      </c>
      <c r="AV453" s="6">
        <v>0</v>
      </c>
      <c r="AW453" s="6">
        <v>0</v>
      </c>
      <c r="AX453" s="6">
        <v>2</v>
      </c>
      <c r="AY453" s="6">
        <f>IF(Table3[[#This Row],[ShankDiameter]]=0.225,2,IF(Table3[[#This Row],[ShankDiameter]]=0.25,2,IF(Table3[[#This Row],[ShankDiameter]]=0.2875,2,0)))</f>
        <v>0</v>
      </c>
      <c r="AZ453" s="6">
        <v>0</v>
      </c>
      <c r="BA453" s="6">
        <v>0</v>
      </c>
      <c r="BB453" s="6">
        <v>0</v>
      </c>
      <c r="BC453" s="6">
        <v>0</v>
      </c>
      <c r="BD453" s="6">
        <v>0</v>
      </c>
      <c r="BE453" s="6">
        <v>0</v>
      </c>
      <c r="BF453" s="6">
        <v>0</v>
      </c>
      <c r="BG453" s="6">
        <v>0</v>
      </c>
      <c r="BH453" s="6">
        <v>0</v>
      </c>
      <c r="BI453" s="6">
        <f>IF(Table3[[#This Row],[Type]]="EM",IF((Table3[[#This Row],[Diameter]]/2)-Table3[[#This Row],[CornerRadius]]-0.012&gt;0,(Table3[[#This Row],[Diameter]]/2)-Table3[[#This Row],[CornerRadius]]-0.012,0),)</f>
        <v>0</v>
      </c>
      <c r="BK453" s="6" t="str">
        <f>IF(Table3[[#This Row],[ShoulderLength]]="","",IF(Table3[[#This Row],[ShoulderLength]]&lt;Table3[[#This Row],[LOC]],"FIX",""))</f>
        <v/>
      </c>
    </row>
    <row r="454" spans="1:63" x14ac:dyDescent="0.25">
      <c r="A454" s="7">
        <f>IF(Table3[[#This Row],[SoflexRule]]="",1,IF(Table3[[#This Row],[MinOHL]]="",1,IF(Table3[[#This Row],[Type]]="CT",1,IF(Table3[[#This Row],[I]]=1,0,1))))</f>
        <v>1</v>
      </c>
      <c r="B454" s="6" t="s">
        <v>149</v>
      </c>
      <c r="D454" s="6" t="s">
        <v>149</v>
      </c>
      <c r="E454" s="6">
        <v>453</v>
      </c>
      <c r="F454" s="8" t="s">
        <v>60</v>
      </c>
      <c r="H454" s="10" t="s">
        <v>802</v>
      </c>
      <c r="I454" s="11" t="s">
        <v>935</v>
      </c>
      <c r="J454" s="12" t="s">
        <v>936</v>
      </c>
      <c r="K454" s="11" t="str">
        <f>CONCATENATE(Table3[[#This Row],[Type]]," "&amp;TEXT(Table3[[#This Row],[Diameter]],".0000")&amp;""," "&amp;Table3[[#This Row],[NumFlutes]]&amp;"FL")</f>
        <v>DJ .0935 2FL</v>
      </c>
      <c r="L454" s="17" t="s">
        <v>782</v>
      </c>
      <c r="M454" s="13">
        <v>9.35E-2</v>
      </c>
      <c r="N454" s="13">
        <v>9.35E-2</v>
      </c>
      <c r="O454" s="6">
        <v>9.35E-2</v>
      </c>
      <c r="P454" s="6">
        <v>1.39</v>
      </c>
      <c r="R454" s="14">
        <f>IF(Table3[[#This Row],[ShoulderLenEnd]]="",0,90-(DEGREES(ATAN((Q454-P454)/((N454-O454)/2)))))</f>
        <v>0</v>
      </c>
      <c r="S454" s="15">
        <v>1.43</v>
      </c>
      <c r="T454" s="6">
        <v>2</v>
      </c>
      <c r="U454" s="6">
        <v>2.35</v>
      </c>
      <c r="V454" s="6">
        <v>1.2</v>
      </c>
      <c r="Z454" s="6">
        <v>118</v>
      </c>
      <c r="AA454" s="13">
        <f t="shared" si="7"/>
        <v>2.8090233939538443E-2</v>
      </c>
      <c r="AE454" s="6" t="s">
        <v>49</v>
      </c>
      <c r="AF454" s="6" t="s">
        <v>545</v>
      </c>
      <c r="AG454" s="6" t="s">
        <v>532</v>
      </c>
      <c r="AH454" s="6" t="s">
        <v>636</v>
      </c>
      <c r="AI454" s="6">
        <v>1</v>
      </c>
      <c r="AJ454" s="6">
        <v>0</v>
      </c>
      <c r="AK454" s="6">
        <v>0</v>
      </c>
      <c r="AL454" s="6">
        <v>0</v>
      </c>
      <c r="AM454" s="6">
        <v>0</v>
      </c>
      <c r="AN454" s="6">
        <v>0</v>
      </c>
      <c r="AO454" s="6">
        <v>1</v>
      </c>
      <c r="AQ454" s="6">
        <v>0</v>
      </c>
      <c r="AR454" s="6">
        <v>0</v>
      </c>
      <c r="AS454" s="6">
        <v>0</v>
      </c>
      <c r="AT454" s="6">
        <v>0</v>
      </c>
      <c r="AU454" s="6">
        <f>IF(Table3[[#This Row],[ShankDiameter]]&gt;0.5,0,2)</f>
        <v>2</v>
      </c>
      <c r="AV454" s="6">
        <v>0</v>
      </c>
      <c r="AW454" s="6">
        <v>0</v>
      </c>
      <c r="AX454" s="6">
        <v>2</v>
      </c>
      <c r="AY454" s="6">
        <f>IF(Table3[[#This Row],[ShankDiameter]]=0.225,2,IF(Table3[[#This Row],[ShankDiameter]]=0.25,2,IF(Table3[[#This Row],[ShankDiameter]]=0.2875,2,0)))</f>
        <v>0</v>
      </c>
      <c r="AZ454" s="6">
        <v>0</v>
      </c>
      <c r="BA454" s="6">
        <v>0</v>
      </c>
      <c r="BB454" s="6">
        <v>0</v>
      </c>
      <c r="BC454" s="6">
        <v>0</v>
      </c>
      <c r="BD454" s="6">
        <v>0</v>
      </c>
      <c r="BE454" s="6">
        <v>0</v>
      </c>
      <c r="BF454" s="6">
        <v>0</v>
      </c>
      <c r="BG454" s="6">
        <v>0</v>
      </c>
      <c r="BH454" s="6">
        <v>0</v>
      </c>
      <c r="BI454" s="6">
        <f>IF(Table3[[#This Row],[Type]]="EM",IF((Table3[[#This Row],[Diameter]]/2)-Table3[[#This Row],[CornerRadius]]-0.012&gt;0,(Table3[[#This Row],[Diameter]]/2)-Table3[[#This Row],[CornerRadius]]-0.012,0),)</f>
        <v>0</v>
      </c>
      <c r="BK454" s="6" t="str">
        <f>IF(Table3[[#This Row],[ShoulderLength]]="","",IF(Table3[[#This Row],[ShoulderLength]]&lt;Table3[[#This Row],[LOC]],"FIX",""))</f>
        <v/>
      </c>
    </row>
    <row r="455" spans="1:63" x14ac:dyDescent="0.25">
      <c r="A455" s="7">
        <f>IF(Table3[[#This Row],[SoflexRule]]="",1,IF(Table3[[#This Row],[MinOHL]]="",1,IF(Table3[[#This Row],[Type]]="CT",1,IF(Table3[[#This Row],[I]]=1,0,1))))</f>
        <v>1</v>
      </c>
      <c r="B455" s="6" t="s">
        <v>149</v>
      </c>
      <c r="D455" s="6" t="s">
        <v>149</v>
      </c>
      <c r="E455" s="6">
        <v>454</v>
      </c>
      <c r="G455" s="9" t="s">
        <v>74</v>
      </c>
      <c r="H455" s="10" t="s">
        <v>680</v>
      </c>
      <c r="I455" s="11" t="s">
        <v>937</v>
      </c>
      <c r="J455" s="12" t="s">
        <v>938</v>
      </c>
      <c r="K455" s="11" t="str">
        <f>CONCATENATE(Table3[[#This Row],[Type]]," "&amp;TEXT(Table3[[#This Row],[Diameter]],".0000")&amp;""," "&amp;Table3[[#This Row],[NumFlutes]]&amp;"FL")</f>
        <v>DS .0935 2FL</v>
      </c>
      <c r="L455" s="17" t="s">
        <v>782</v>
      </c>
      <c r="M455" s="13">
        <v>9.35E-2</v>
      </c>
      <c r="N455" s="13">
        <v>9.35E-2</v>
      </c>
      <c r="O455" s="6">
        <v>9.35E-2</v>
      </c>
      <c r="P455" s="6">
        <v>0.85</v>
      </c>
      <c r="R455" s="14">
        <f>IF(Table3[[#This Row],[ShoulderLenEnd]]="",0,90-(DEGREES(ATAN((Q455-P455)/((N455-O455)/2)))))</f>
        <v>0</v>
      </c>
      <c r="S455" s="15">
        <v>0.875</v>
      </c>
      <c r="T455" s="6">
        <v>2</v>
      </c>
      <c r="U455" s="6">
        <v>1.79</v>
      </c>
      <c r="V455" s="6">
        <v>0.64</v>
      </c>
      <c r="Z455" s="6">
        <v>118</v>
      </c>
      <c r="AA455" s="13">
        <f t="shared" si="7"/>
        <v>2.8090233939538443E-2</v>
      </c>
      <c r="AE455" s="6" t="s">
        <v>49</v>
      </c>
      <c r="AF455" s="6" t="s">
        <v>545</v>
      </c>
      <c r="AG455" s="6" t="s">
        <v>532</v>
      </c>
      <c r="AH455" s="6" t="s">
        <v>683</v>
      </c>
      <c r="AI455" s="6">
        <v>1</v>
      </c>
      <c r="AJ455" s="6">
        <v>0</v>
      </c>
      <c r="AK455" s="6">
        <v>0</v>
      </c>
      <c r="AL455" s="6">
        <v>0</v>
      </c>
      <c r="AM455" s="6">
        <v>0</v>
      </c>
      <c r="AN455" s="6">
        <v>0</v>
      </c>
      <c r="AO455" s="6">
        <v>1</v>
      </c>
      <c r="AQ455" s="6">
        <v>0</v>
      </c>
      <c r="AR455" s="6">
        <v>0</v>
      </c>
      <c r="AS455" s="6">
        <v>0</v>
      </c>
      <c r="AT455" s="6">
        <v>0</v>
      </c>
      <c r="AU455" s="6">
        <f>IF(Table3[[#This Row],[ShankDiameter]]&gt;0.5,0,2)</f>
        <v>2</v>
      </c>
      <c r="AV455" s="6">
        <v>0</v>
      </c>
      <c r="AW455" s="6">
        <v>0</v>
      </c>
      <c r="AX455" s="6">
        <v>2</v>
      </c>
      <c r="AY455" s="6">
        <f>IF(Table3[[#This Row],[ShankDiameter]]=0.225,2,IF(Table3[[#This Row],[ShankDiameter]]=0.25,2,IF(Table3[[#This Row],[ShankDiameter]]=0.2875,2,0)))</f>
        <v>0</v>
      </c>
      <c r="AZ455" s="6">
        <v>0</v>
      </c>
      <c r="BA455" s="6">
        <v>0</v>
      </c>
      <c r="BB455" s="6">
        <v>0</v>
      </c>
      <c r="BC455" s="6">
        <v>0</v>
      </c>
      <c r="BD455" s="6">
        <v>0</v>
      </c>
      <c r="BE455" s="6">
        <v>0</v>
      </c>
      <c r="BF455" s="6">
        <v>0</v>
      </c>
      <c r="BG455" s="6">
        <v>0</v>
      </c>
      <c r="BH455" s="6">
        <v>0</v>
      </c>
      <c r="BI455" s="6">
        <f>IF(Table3[[#This Row],[Type]]="EM",IF((Table3[[#This Row],[Diameter]]/2)-Table3[[#This Row],[CornerRadius]]-0.012&gt;0,(Table3[[#This Row],[Diameter]]/2)-Table3[[#This Row],[CornerRadius]]-0.012,0),)</f>
        <v>0</v>
      </c>
      <c r="BK455" s="6" t="str">
        <f>IF(Table3[[#This Row],[ShoulderLength]]="","",IF(Table3[[#This Row],[ShoulderLength]]&lt;Table3[[#This Row],[LOC]],"FIX",""))</f>
        <v/>
      </c>
    </row>
    <row r="456" spans="1:63" x14ac:dyDescent="0.25">
      <c r="A456" s="7">
        <f>IF(Table3[[#This Row],[SoflexRule]]="",1,IF(Table3[[#This Row],[MinOHL]]="",1,IF(Table3[[#This Row],[Type]]="CT",1,IF(Table3[[#This Row],[I]]=1,0,1))))</f>
        <v>1</v>
      </c>
      <c r="B456" s="6" t="s">
        <v>149</v>
      </c>
      <c r="D456" s="6" t="s">
        <v>149</v>
      </c>
      <c r="E456" s="6">
        <v>455</v>
      </c>
      <c r="F456" s="8" t="s">
        <v>60</v>
      </c>
      <c r="H456" s="10" t="s">
        <v>680</v>
      </c>
      <c r="I456" s="11" t="s">
        <v>939</v>
      </c>
      <c r="J456" s="12" t="s">
        <v>940</v>
      </c>
      <c r="K456" s="11" t="str">
        <f>CONCATENATE(Table3[[#This Row],[Type]]," "&amp;TEXT(Table3[[#This Row],[Diameter]],".0000")&amp;""," "&amp;Table3[[#This Row],[NumFlutes]]&amp;"FL")</f>
        <v>DS .0938 2FL</v>
      </c>
      <c r="L456" s="17" t="s">
        <v>2444</v>
      </c>
      <c r="M456" s="13">
        <v>9.3799999999999994E-2</v>
      </c>
      <c r="N456" s="13">
        <v>9.3799999999999994E-2</v>
      </c>
      <c r="O456" s="6">
        <v>9.3799999999999994E-2</v>
      </c>
      <c r="P456" s="6">
        <v>0.87</v>
      </c>
      <c r="R456" s="14">
        <f>IF(Table3[[#This Row],[ShoulderLenEnd]]="",0,90-(DEGREES(ATAN((Q456-P456)/((N456-O456)/2)))))</f>
        <v>0</v>
      </c>
      <c r="S456" s="15">
        <v>0.9</v>
      </c>
      <c r="T456" s="6">
        <v>2</v>
      </c>
      <c r="U456" s="6">
        <v>1.78</v>
      </c>
      <c r="V456" s="6">
        <v>0.6</v>
      </c>
      <c r="Z456" s="6">
        <v>118</v>
      </c>
      <c r="AA456" s="13">
        <f t="shared" si="7"/>
        <v>2.8180363032392575E-2</v>
      </c>
      <c r="AE456" s="6" t="s">
        <v>49</v>
      </c>
      <c r="AF456" s="6" t="s">
        <v>545</v>
      </c>
      <c r="AG456" s="6" t="s">
        <v>532</v>
      </c>
      <c r="AH456" s="6" t="s">
        <v>683</v>
      </c>
      <c r="AI456" s="6">
        <v>1</v>
      </c>
      <c r="AJ456" s="6">
        <v>0</v>
      </c>
      <c r="AK456" s="6">
        <v>0</v>
      </c>
      <c r="AL456" s="6">
        <v>0</v>
      </c>
      <c r="AM456" s="6">
        <v>0</v>
      </c>
      <c r="AN456" s="6">
        <v>0</v>
      </c>
      <c r="AO456" s="6">
        <v>1</v>
      </c>
      <c r="AQ456" s="6">
        <v>0</v>
      </c>
      <c r="AR456" s="6">
        <v>0</v>
      </c>
      <c r="AS456" s="6">
        <v>0</v>
      </c>
      <c r="AT456" s="6">
        <v>0</v>
      </c>
      <c r="AU456" s="6">
        <f>IF(Table3[[#This Row],[ShankDiameter]]&gt;0.5,0,2)</f>
        <v>2</v>
      </c>
      <c r="AV456" s="6">
        <v>0</v>
      </c>
      <c r="AW456" s="6">
        <v>0</v>
      </c>
      <c r="AX456" s="6">
        <v>2</v>
      </c>
      <c r="AY456" s="6">
        <f>IF(Table3[[#This Row],[ShankDiameter]]=0.225,2,IF(Table3[[#This Row],[ShankDiameter]]=0.25,2,IF(Table3[[#This Row],[ShankDiameter]]=0.2875,2,0)))</f>
        <v>0</v>
      </c>
      <c r="AZ456" s="6">
        <v>0</v>
      </c>
      <c r="BA456" s="6">
        <v>0</v>
      </c>
      <c r="BB456" s="6">
        <v>0</v>
      </c>
      <c r="BC456" s="6">
        <v>0</v>
      </c>
      <c r="BD456" s="6">
        <v>0</v>
      </c>
      <c r="BE456" s="6">
        <v>0</v>
      </c>
      <c r="BF456" s="6">
        <v>0</v>
      </c>
      <c r="BG456" s="6">
        <v>0</v>
      </c>
      <c r="BH456" s="6">
        <v>0</v>
      </c>
      <c r="BI456" s="6">
        <f>IF(Table3[[#This Row],[Type]]="EM",IF((Table3[[#This Row],[Diameter]]/2)-Table3[[#This Row],[CornerRadius]]-0.012&gt;0,(Table3[[#This Row],[Diameter]]/2)-Table3[[#This Row],[CornerRadius]]-0.012,0),)</f>
        <v>0</v>
      </c>
      <c r="BK456" s="6" t="str">
        <f>IF(Table3[[#This Row],[ShoulderLength]]="","",IF(Table3[[#This Row],[ShoulderLength]]&lt;Table3[[#This Row],[LOC]],"FIX",""))</f>
        <v/>
      </c>
    </row>
    <row r="457" spans="1:63" x14ac:dyDescent="0.25">
      <c r="A457" s="7">
        <f>IF(Table3[[#This Row],[SoflexRule]]="",1,IF(Table3[[#This Row],[MinOHL]]="",1,IF(Table3[[#This Row],[Type]]="CT",1,IF(Table3[[#This Row],[I]]=1,0,1))))</f>
        <v>1</v>
      </c>
      <c r="B457" s="6" t="s">
        <v>149</v>
      </c>
      <c r="D457" s="6" t="s">
        <v>149</v>
      </c>
      <c r="E457" s="6">
        <v>456</v>
      </c>
      <c r="F457" s="8" t="s">
        <v>60</v>
      </c>
      <c r="H457" s="10" t="s">
        <v>802</v>
      </c>
      <c r="I457" s="11" t="s">
        <v>941</v>
      </c>
      <c r="K457" s="11" t="str">
        <f>CONCATENATE(Table3[[#This Row],[Type]]," "&amp;TEXT(Table3[[#This Row],[Diameter]],".0000")&amp;""," "&amp;Table3[[#This Row],[NumFlutes]]&amp;"FL")</f>
        <v>DJ .0938 2FL</v>
      </c>
      <c r="L457" s="17" t="s">
        <v>2444</v>
      </c>
      <c r="M457" s="13">
        <v>9.3799999999999994E-2</v>
      </c>
      <c r="N457" s="13">
        <v>9.3799999999999994E-2</v>
      </c>
      <c r="O457" s="6">
        <v>9.3799999999999994E-2</v>
      </c>
      <c r="P457" s="6">
        <v>1.39</v>
      </c>
      <c r="R457" s="14">
        <f>IF(Table3[[#This Row],[ShoulderLenEnd]]="",0,90-(DEGREES(ATAN((Q457-P457)/((N457-O457)/2)))))</f>
        <v>0</v>
      </c>
      <c r="S457" s="15">
        <v>1.43</v>
      </c>
      <c r="T457" s="6">
        <v>2</v>
      </c>
      <c r="U457" s="6">
        <v>2.2599999999999998</v>
      </c>
      <c r="V457" s="6">
        <v>1.1200000000000001</v>
      </c>
      <c r="Z457" s="6">
        <v>118</v>
      </c>
      <c r="AA457" s="13">
        <f t="shared" si="7"/>
        <v>2.8180363032392575E-2</v>
      </c>
      <c r="AE457" s="6" t="s">
        <v>49</v>
      </c>
      <c r="AF457" s="6" t="s">
        <v>545</v>
      </c>
      <c r="AH457" s="6" t="s">
        <v>636</v>
      </c>
      <c r="AI457" s="6">
        <v>1</v>
      </c>
      <c r="AJ457" s="6">
        <v>0</v>
      </c>
      <c r="AK457" s="6">
        <v>0</v>
      </c>
      <c r="AL457" s="6">
        <v>0</v>
      </c>
      <c r="AM457" s="6">
        <v>0</v>
      </c>
      <c r="AN457" s="6">
        <v>0</v>
      </c>
      <c r="AO457" s="6">
        <v>1</v>
      </c>
      <c r="AQ457" s="6">
        <v>0</v>
      </c>
      <c r="AR457" s="6">
        <v>0</v>
      </c>
      <c r="AS457" s="6">
        <v>0</v>
      </c>
      <c r="AT457" s="6">
        <v>0</v>
      </c>
      <c r="AU457" s="6">
        <f>IF(Table3[[#This Row],[ShankDiameter]]&gt;0.5,0,2)</f>
        <v>2</v>
      </c>
      <c r="AV457" s="6">
        <v>0</v>
      </c>
      <c r="AW457" s="6">
        <v>0</v>
      </c>
      <c r="AX457" s="6">
        <v>2</v>
      </c>
      <c r="AY457" s="6">
        <f>IF(Table3[[#This Row],[ShankDiameter]]=0.225,2,IF(Table3[[#This Row],[ShankDiameter]]=0.25,2,IF(Table3[[#This Row],[ShankDiameter]]=0.2875,2,0)))</f>
        <v>0</v>
      </c>
      <c r="AZ457" s="6">
        <v>0</v>
      </c>
      <c r="BA457" s="6">
        <v>0</v>
      </c>
      <c r="BB457" s="6">
        <v>0</v>
      </c>
      <c r="BC457" s="6">
        <v>0</v>
      </c>
      <c r="BD457" s="6">
        <v>0</v>
      </c>
      <c r="BE457" s="6">
        <v>0</v>
      </c>
      <c r="BF457" s="6">
        <v>0</v>
      </c>
      <c r="BG457" s="6">
        <v>0</v>
      </c>
      <c r="BH457" s="6">
        <v>0</v>
      </c>
      <c r="BI457" s="6">
        <f>IF(Table3[[#This Row],[Type]]="EM",IF((Table3[[#This Row],[Diameter]]/2)-Table3[[#This Row],[CornerRadius]]-0.012&gt;0,(Table3[[#This Row],[Diameter]]/2)-Table3[[#This Row],[CornerRadius]]-0.012,0),)</f>
        <v>0</v>
      </c>
      <c r="BK457" s="6" t="str">
        <f>IF(Table3[[#This Row],[ShoulderLength]]="","",IF(Table3[[#This Row],[ShoulderLength]]&lt;Table3[[#This Row],[LOC]],"FIX",""))</f>
        <v/>
      </c>
    </row>
    <row r="458" spans="1:63" x14ac:dyDescent="0.25">
      <c r="A458" s="7">
        <f>IF(Table3[[#This Row],[SoflexRule]]="",1,IF(Table3[[#This Row],[MinOHL]]="",1,IF(Table3[[#This Row],[Type]]="CT",1,IF(Table3[[#This Row],[I]]=1,0,1))))</f>
        <v>1</v>
      </c>
      <c r="B458" s="6" t="s">
        <v>149</v>
      </c>
      <c r="D458" s="6" t="s">
        <v>149</v>
      </c>
      <c r="E458" s="6">
        <v>457</v>
      </c>
      <c r="F458" s="8" t="s">
        <v>60</v>
      </c>
      <c r="H458" s="10" t="s">
        <v>802</v>
      </c>
      <c r="I458" s="11" t="s">
        <v>942</v>
      </c>
      <c r="J458" s="12" t="s">
        <v>943</v>
      </c>
      <c r="K458" s="11" t="str">
        <f>CONCATENATE(Table3[[#This Row],[Type]]," "&amp;TEXT(Table3[[#This Row],[Diameter]],".0000")&amp;""," "&amp;Table3[[#This Row],[NumFlutes]]&amp;"FL")</f>
        <v>DJ .0960 2FL</v>
      </c>
      <c r="L458" s="17" t="s">
        <v>784</v>
      </c>
      <c r="M458" s="13">
        <v>9.6000000000000002E-2</v>
      </c>
      <c r="N458" s="13">
        <v>9.6000000000000002E-2</v>
      </c>
      <c r="O458" s="6">
        <v>9.6000000000000002E-2</v>
      </c>
      <c r="P458" s="6">
        <v>1.49</v>
      </c>
      <c r="R458" s="14">
        <f>IF(Table3[[#This Row],[ShoulderLenEnd]]="",0,90-(DEGREES(ATAN((Q458-P458)/((N458-O458)/2)))))</f>
        <v>0</v>
      </c>
      <c r="S458" s="15">
        <v>1.53</v>
      </c>
      <c r="T458" s="6">
        <v>2</v>
      </c>
      <c r="U458" s="6">
        <v>2.38</v>
      </c>
      <c r="V458" s="6">
        <v>1.26</v>
      </c>
      <c r="Z458" s="6">
        <v>118</v>
      </c>
      <c r="AA458" s="13">
        <f t="shared" si="7"/>
        <v>2.8841309713322893E-2</v>
      </c>
      <c r="AE458" s="6" t="s">
        <v>49</v>
      </c>
      <c r="AF458" s="6" t="s">
        <v>545</v>
      </c>
      <c r="AG458" s="6" t="s">
        <v>532</v>
      </c>
      <c r="AH458" s="6" t="s">
        <v>636</v>
      </c>
      <c r="AI458" s="6">
        <v>1</v>
      </c>
      <c r="AJ458" s="6">
        <v>0</v>
      </c>
      <c r="AK458" s="6">
        <v>0</v>
      </c>
      <c r="AL458" s="6">
        <v>0</v>
      </c>
      <c r="AM458" s="6">
        <v>0</v>
      </c>
      <c r="AN458" s="6">
        <v>0</v>
      </c>
      <c r="AO458" s="6">
        <v>1</v>
      </c>
      <c r="AQ458" s="6">
        <v>0</v>
      </c>
      <c r="AR458" s="6">
        <v>0</v>
      </c>
      <c r="AS458" s="6">
        <v>0</v>
      </c>
      <c r="AT458" s="6">
        <v>0</v>
      </c>
      <c r="AU458" s="6">
        <f>IF(Table3[[#This Row],[ShankDiameter]]&gt;0.5,0,2)</f>
        <v>2</v>
      </c>
      <c r="AV458" s="6">
        <v>0</v>
      </c>
      <c r="AW458" s="6">
        <v>0</v>
      </c>
      <c r="AX458" s="6">
        <v>2</v>
      </c>
      <c r="AY458" s="6">
        <f>IF(Table3[[#This Row],[ShankDiameter]]=0.225,2,IF(Table3[[#This Row],[ShankDiameter]]=0.25,2,IF(Table3[[#This Row],[ShankDiameter]]=0.2875,2,0)))</f>
        <v>0</v>
      </c>
      <c r="AZ458" s="6">
        <v>0</v>
      </c>
      <c r="BA458" s="6">
        <v>0</v>
      </c>
      <c r="BB458" s="6">
        <v>0</v>
      </c>
      <c r="BC458" s="6">
        <v>0</v>
      </c>
      <c r="BD458" s="6">
        <v>0</v>
      </c>
      <c r="BE458" s="6">
        <v>0</v>
      </c>
      <c r="BF458" s="6">
        <v>0</v>
      </c>
      <c r="BG458" s="6">
        <v>0</v>
      </c>
      <c r="BH458" s="6">
        <v>0</v>
      </c>
      <c r="BI458" s="6">
        <f>IF(Table3[[#This Row],[Type]]="EM",IF((Table3[[#This Row],[Diameter]]/2)-Table3[[#This Row],[CornerRadius]]-0.012&gt;0,(Table3[[#This Row],[Diameter]]/2)-Table3[[#This Row],[CornerRadius]]-0.012,0),)</f>
        <v>0</v>
      </c>
      <c r="BK458" s="6" t="str">
        <f>IF(Table3[[#This Row],[ShoulderLength]]="","",IF(Table3[[#This Row],[ShoulderLength]]&lt;Table3[[#This Row],[LOC]],"FIX",""))</f>
        <v/>
      </c>
    </row>
    <row r="459" spans="1:63" x14ac:dyDescent="0.25">
      <c r="A459" s="7">
        <f>IF(Table3[[#This Row],[SoflexRule]]="",1,IF(Table3[[#This Row],[MinOHL]]="",1,IF(Table3[[#This Row],[Type]]="CT",1,IF(Table3[[#This Row],[I]]=1,0,1))))</f>
        <v>1</v>
      </c>
      <c r="B459" s="6" t="s">
        <v>149</v>
      </c>
      <c r="D459" s="6" t="s">
        <v>149</v>
      </c>
      <c r="E459" s="6">
        <v>458</v>
      </c>
      <c r="G459" s="9" t="s">
        <v>74</v>
      </c>
      <c r="H459" s="10" t="s">
        <v>680</v>
      </c>
      <c r="I459" s="11" t="s">
        <v>944</v>
      </c>
      <c r="J459" s="12" t="s">
        <v>945</v>
      </c>
      <c r="K459" s="11" t="str">
        <f>CONCATENATE(Table3[[#This Row],[Type]]," "&amp;TEXT(Table3[[#This Row],[Diameter]],".0000")&amp;""," "&amp;Table3[[#This Row],[NumFlutes]]&amp;"FL")</f>
        <v>DS .0960 2FL</v>
      </c>
      <c r="L459" s="17" t="s">
        <v>784</v>
      </c>
      <c r="M459" s="13">
        <v>9.6000000000000002E-2</v>
      </c>
      <c r="N459" s="13">
        <v>9.6000000000000002E-2</v>
      </c>
      <c r="O459" s="6">
        <v>9.6000000000000002E-2</v>
      </c>
      <c r="P459" s="6">
        <v>0.875</v>
      </c>
      <c r="R459" s="14">
        <f>IF(Table3[[#This Row],[ShoulderLenEnd]]="",0,90-(DEGREES(ATAN((Q459-P459)/((N459-O459)/2)))))</f>
        <v>0</v>
      </c>
      <c r="S459" s="15">
        <v>0.9</v>
      </c>
      <c r="T459" s="6">
        <v>2</v>
      </c>
      <c r="U459" s="6">
        <v>1.82</v>
      </c>
      <c r="V459" s="6">
        <v>0.7</v>
      </c>
      <c r="Z459" s="6">
        <v>118</v>
      </c>
      <c r="AA459" s="13">
        <f t="shared" si="7"/>
        <v>2.8841309713322893E-2</v>
      </c>
      <c r="AE459" s="6" t="s">
        <v>49</v>
      </c>
      <c r="AF459" s="6" t="s">
        <v>545</v>
      </c>
      <c r="AG459" s="6" t="s">
        <v>532</v>
      </c>
      <c r="AH459" s="6" t="s">
        <v>683</v>
      </c>
      <c r="AI459" s="6">
        <v>1</v>
      </c>
      <c r="AJ459" s="6">
        <v>0</v>
      </c>
      <c r="AK459" s="6">
        <v>0</v>
      </c>
      <c r="AL459" s="6">
        <v>0</v>
      </c>
      <c r="AM459" s="6">
        <v>0</v>
      </c>
      <c r="AN459" s="6">
        <v>0</v>
      </c>
      <c r="AO459" s="6">
        <v>1</v>
      </c>
      <c r="AQ459" s="6">
        <v>0</v>
      </c>
      <c r="AR459" s="6">
        <v>0</v>
      </c>
      <c r="AS459" s="6">
        <v>0</v>
      </c>
      <c r="AT459" s="6">
        <v>0</v>
      </c>
      <c r="AU459" s="6">
        <f>IF(Table3[[#This Row],[ShankDiameter]]&gt;0.5,0,2)</f>
        <v>2</v>
      </c>
      <c r="AV459" s="6">
        <v>0</v>
      </c>
      <c r="AW459" s="6">
        <v>0</v>
      </c>
      <c r="AX459" s="6">
        <v>2</v>
      </c>
      <c r="AY459" s="6">
        <f>IF(Table3[[#This Row],[ShankDiameter]]=0.225,2,IF(Table3[[#This Row],[ShankDiameter]]=0.25,2,IF(Table3[[#This Row],[ShankDiameter]]=0.2875,2,0)))</f>
        <v>0</v>
      </c>
      <c r="AZ459" s="6">
        <v>0</v>
      </c>
      <c r="BA459" s="6">
        <v>0</v>
      </c>
      <c r="BB459" s="6">
        <v>0</v>
      </c>
      <c r="BC459" s="6">
        <v>0</v>
      </c>
      <c r="BD459" s="6">
        <v>0</v>
      </c>
      <c r="BE459" s="6">
        <v>0</v>
      </c>
      <c r="BF459" s="6">
        <v>0</v>
      </c>
      <c r="BG459" s="6">
        <v>0</v>
      </c>
      <c r="BH459" s="6">
        <v>0</v>
      </c>
      <c r="BI459" s="6">
        <f>IF(Table3[[#This Row],[Type]]="EM",IF((Table3[[#This Row],[Diameter]]/2)-Table3[[#This Row],[CornerRadius]]-0.012&gt;0,(Table3[[#This Row],[Diameter]]/2)-Table3[[#This Row],[CornerRadius]]-0.012,0),)</f>
        <v>0</v>
      </c>
      <c r="BK459" s="6" t="str">
        <f>IF(Table3[[#This Row],[ShoulderLength]]="","",IF(Table3[[#This Row],[ShoulderLength]]&lt;Table3[[#This Row],[LOC]],"FIX",""))</f>
        <v/>
      </c>
    </row>
    <row r="460" spans="1:63" x14ac:dyDescent="0.25">
      <c r="A460" s="7">
        <f>IF(Table3[[#This Row],[SoflexRule]]="",1,IF(Table3[[#This Row],[MinOHL]]="",1,IF(Table3[[#This Row],[Type]]="CT",1,IF(Table3[[#This Row],[I]]=1,0,1))))</f>
        <v>1</v>
      </c>
      <c r="B460" s="6" t="s">
        <v>149</v>
      </c>
      <c r="D460" s="6" t="s">
        <v>149</v>
      </c>
      <c r="E460" s="6">
        <v>459</v>
      </c>
      <c r="G460" s="9" t="s">
        <v>74</v>
      </c>
      <c r="H460" s="10" t="s">
        <v>680</v>
      </c>
      <c r="I460" s="11" t="s">
        <v>946</v>
      </c>
      <c r="J460" s="12">
        <v>41840</v>
      </c>
      <c r="K460" s="11" t="str">
        <f>CONCATENATE(Table3[[#This Row],[Type]]," "&amp;TEXT(Table3[[#This Row],[Diameter]],".0000")&amp;""," "&amp;Table3[[#This Row],[NumFlutes]]&amp;"FL")</f>
        <v>DS .0980 2FL</v>
      </c>
      <c r="L460" s="17" t="s">
        <v>786</v>
      </c>
      <c r="M460" s="13">
        <v>9.8000000000000004E-2</v>
      </c>
      <c r="N460" s="13">
        <v>9.8000000000000004E-2</v>
      </c>
      <c r="O460" s="6">
        <v>9.8000000000000004E-2</v>
      </c>
      <c r="P460" s="6">
        <v>0.92500000000000004</v>
      </c>
      <c r="R460" s="14">
        <f>IF(Table3[[#This Row],[ShoulderLenEnd]]="",0,90-(DEGREES(ATAN((Q460-P460)/((N460-O460)/2)))))</f>
        <v>0</v>
      </c>
      <c r="S460" s="15">
        <v>0.95</v>
      </c>
      <c r="T460" s="6">
        <v>2</v>
      </c>
      <c r="U460" s="6">
        <v>1.8</v>
      </c>
      <c r="V460" s="6">
        <v>0.72</v>
      </c>
      <c r="Z460" s="6">
        <v>118</v>
      </c>
      <c r="AA460" s="13">
        <f t="shared" si="7"/>
        <v>2.9442170332350456E-2</v>
      </c>
      <c r="AE460" s="6" t="s">
        <v>49</v>
      </c>
      <c r="AF460" s="6" t="s">
        <v>545</v>
      </c>
      <c r="AG460" s="6" t="s">
        <v>532</v>
      </c>
      <c r="AH460" s="6" t="s">
        <v>683</v>
      </c>
      <c r="AI460" s="6">
        <v>1</v>
      </c>
      <c r="AJ460" s="6">
        <v>0</v>
      </c>
      <c r="AK460" s="6">
        <v>0</v>
      </c>
      <c r="AL460" s="6">
        <v>0</v>
      </c>
      <c r="AM460" s="6">
        <v>0</v>
      </c>
      <c r="AN460" s="6">
        <v>0</v>
      </c>
      <c r="AO460" s="6">
        <v>1</v>
      </c>
      <c r="AQ460" s="6">
        <v>0</v>
      </c>
      <c r="AR460" s="6">
        <v>0</v>
      </c>
      <c r="AS460" s="6">
        <v>0</v>
      </c>
      <c r="AT460" s="6">
        <v>0</v>
      </c>
      <c r="AU460" s="6">
        <f>IF(Table3[[#This Row],[ShankDiameter]]&gt;0.5,0,2)</f>
        <v>2</v>
      </c>
      <c r="AV460" s="6">
        <v>0</v>
      </c>
      <c r="AW460" s="6">
        <v>0</v>
      </c>
      <c r="AX460" s="6">
        <v>2</v>
      </c>
      <c r="AY460" s="6">
        <f>IF(Table3[[#This Row],[ShankDiameter]]=0.225,2,IF(Table3[[#This Row],[ShankDiameter]]=0.25,2,IF(Table3[[#This Row],[ShankDiameter]]=0.2875,2,0)))</f>
        <v>0</v>
      </c>
      <c r="AZ460" s="6">
        <v>0</v>
      </c>
      <c r="BA460" s="6">
        <v>0</v>
      </c>
      <c r="BB460" s="6">
        <v>0</v>
      </c>
      <c r="BC460" s="6">
        <v>0</v>
      </c>
      <c r="BD460" s="6">
        <v>0</v>
      </c>
      <c r="BE460" s="6">
        <v>0</v>
      </c>
      <c r="BF460" s="6">
        <v>0</v>
      </c>
      <c r="BG460" s="6">
        <v>0</v>
      </c>
      <c r="BH460" s="6">
        <v>0</v>
      </c>
      <c r="BI460" s="6">
        <f>IF(Table3[[#This Row],[Type]]="EM",IF((Table3[[#This Row],[Diameter]]/2)-Table3[[#This Row],[CornerRadius]]-0.012&gt;0,(Table3[[#This Row],[Diameter]]/2)-Table3[[#This Row],[CornerRadius]]-0.012,0),)</f>
        <v>0</v>
      </c>
      <c r="BK460" s="6" t="str">
        <f>IF(Table3[[#This Row],[ShoulderLength]]="","",IF(Table3[[#This Row],[ShoulderLength]]&lt;Table3[[#This Row],[LOC]],"FIX",""))</f>
        <v/>
      </c>
    </row>
    <row r="461" spans="1:63" x14ac:dyDescent="0.25">
      <c r="A461" s="7">
        <f>IF(Table3[[#This Row],[SoflexRule]]="",1,IF(Table3[[#This Row],[MinOHL]]="",1,IF(Table3[[#This Row],[Type]]="CT",1,IF(Table3[[#This Row],[I]]=1,0,1))))</f>
        <v>1</v>
      </c>
      <c r="B461" s="6" t="s">
        <v>149</v>
      </c>
      <c r="D461" s="6" t="s">
        <v>149</v>
      </c>
      <c r="E461" s="6">
        <v>460</v>
      </c>
      <c r="F461" s="8" t="s">
        <v>60</v>
      </c>
      <c r="H461" s="10" t="s">
        <v>802</v>
      </c>
      <c r="I461" s="11" t="s">
        <v>947</v>
      </c>
      <c r="J461" s="12" t="s">
        <v>948</v>
      </c>
      <c r="K461" s="11" t="str">
        <f>CONCATENATE(Table3[[#This Row],[Type]]," "&amp;TEXT(Table3[[#This Row],[Diameter]],".0000")&amp;""," "&amp;Table3[[#This Row],[NumFlutes]]&amp;"FL")</f>
        <v>DJ .0980 2FL</v>
      </c>
      <c r="L461" s="17" t="s">
        <v>786</v>
      </c>
      <c r="M461" s="13">
        <v>9.8000000000000004E-2</v>
      </c>
      <c r="N461" s="13">
        <v>9.8000000000000004E-2</v>
      </c>
      <c r="O461" s="6">
        <v>9.8000000000000004E-2</v>
      </c>
      <c r="P461" s="6">
        <v>1.47</v>
      </c>
      <c r="R461" s="14">
        <f>IF(Table3[[#This Row],[ShoulderLenEnd]]="",0,90-(DEGREES(ATAN((Q461-P461)/((N461-O461)/2)))))</f>
        <v>0</v>
      </c>
      <c r="S461" s="15">
        <v>1.51</v>
      </c>
      <c r="T461" s="6">
        <v>2</v>
      </c>
      <c r="U461" s="6">
        <v>2.4</v>
      </c>
      <c r="V461" s="6">
        <v>1.25</v>
      </c>
      <c r="Z461" s="6">
        <v>118</v>
      </c>
      <c r="AA461" s="13">
        <f t="shared" si="7"/>
        <v>2.9442170332350456E-2</v>
      </c>
      <c r="AE461" s="6" t="s">
        <v>49</v>
      </c>
      <c r="AF461" s="6" t="s">
        <v>545</v>
      </c>
      <c r="AG461" s="6" t="s">
        <v>532</v>
      </c>
      <c r="AH461" s="6" t="s">
        <v>636</v>
      </c>
      <c r="AI461" s="6">
        <v>1</v>
      </c>
      <c r="AJ461" s="6">
        <v>0</v>
      </c>
      <c r="AK461" s="6">
        <v>0</v>
      </c>
      <c r="AL461" s="6">
        <v>0</v>
      </c>
      <c r="AM461" s="6">
        <v>0</v>
      </c>
      <c r="AN461" s="6">
        <v>0</v>
      </c>
      <c r="AO461" s="6">
        <v>1</v>
      </c>
      <c r="AQ461" s="6">
        <v>0</v>
      </c>
      <c r="AR461" s="6">
        <v>0</v>
      </c>
      <c r="AS461" s="6">
        <v>0</v>
      </c>
      <c r="AT461" s="6">
        <v>0</v>
      </c>
      <c r="AU461" s="6">
        <f>IF(Table3[[#This Row],[ShankDiameter]]&gt;0.5,0,2)</f>
        <v>2</v>
      </c>
      <c r="AV461" s="6">
        <v>0</v>
      </c>
      <c r="AW461" s="6">
        <v>0</v>
      </c>
      <c r="AX461" s="6">
        <v>2</v>
      </c>
      <c r="AY461" s="6">
        <f>IF(Table3[[#This Row],[ShankDiameter]]=0.225,2,IF(Table3[[#This Row],[ShankDiameter]]=0.25,2,IF(Table3[[#This Row],[ShankDiameter]]=0.2875,2,0)))</f>
        <v>0</v>
      </c>
      <c r="AZ461" s="6">
        <v>0</v>
      </c>
      <c r="BA461" s="6">
        <v>0</v>
      </c>
      <c r="BB461" s="6">
        <v>0</v>
      </c>
      <c r="BC461" s="6">
        <v>0</v>
      </c>
      <c r="BD461" s="6">
        <v>0</v>
      </c>
      <c r="BE461" s="6">
        <v>0</v>
      </c>
      <c r="BF461" s="6">
        <v>0</v>
      </c>
      <c r="BG461" s="6">
        <v>0</v>
      </c>
      <c r="BH461" s="6">
        <v>0</v>
      </c>
      <c r="BI461" s="6">
        <f>IF(Table3[[#This Row],[Type]]="EM",IF((Table3[[#This Row],[Diameter]]/2)-Table3[[#This Row],[CornerRadius]]-0.012&gt;0,(Table3[[#This Row],[Diameter]]/2)-Table3[[#This Row],[CornerRadius]]-0.012,0),)</f>
        <v>0</v>
      </c>
      <c r="BK461" s="6" t="str">
        <f>IF(Table3[[#This Row],[ShoulderLength]]="","",IF(Table3[[#This Row],[ShoulderLength]]&lt;Table3[[#This Row],[LOC]],"FIX",""))</f>
        <v/>
      </c>
    </row>
    <row r="462" spans="1:63" x14ac:dyDescent="0.25">
      <c r="A462" s="7">
        <f>IF(Table3[[#This Row],[SoflexRule]]="",1,IF(Table3[[#This Row],[MinOHL]]="",1,IF(Table3[[#This Row],[Type]]="CT",1,IF(Table3[[#This Row],[I]]=1,0,1))))</f>
        <v>1</v>
      </c>
      <c r="B462" s="6" t="s">
        <v>149</v>
      </c>
      <c r="D462" s="6" t="s">
        <v>149</v>
      </c>
      <c r="E462" s="6">
        <v>461</v>
      </c>
      <c r="F462" s="8" t="s">
        <v>60</v>
      </c>
      <c r="H462" s="10" t="s">
        <v>680</v>
      </c>
      <c r="I462" s="11" t="s">
        <v>949</v>
      </c>
      <c r="J462" s="12" t="s">
        <v>950</v>
      </c>
      <c r="K462" s="11" t="str">
        <f>CONCATENATE(Table3[[#This Row],[Type]]," "&amp;TEXT(Table3[[#This Row],[Diameter]],".0000")&amp;""," "&amp;Table3[[#This Row],[NumFlutes]]&amp;"FL")</f>
        <v>DS .0995 2FL</v>
      </c>
      <c r="L462" s="17" t="s">
        <v>788</v>
      </c>
      <c r="M462" s="13">
        <v>9.9500000000000005E-2</v>
      </c>
      <c r="N462" s="13">
        <v>9.9500000000000005E-2</v>
      </c>
      <c r="O462" s="6">
        <v>9.9500000000000005E-2</v>
      </c>
      <c r="P462" s="6">
        <v>0.88</v>
      </c>
      <c r="R462" s="14">
        <f>IF(Table3[[#This Row],[ShoulderLenEnd]]="",0,90-(DEGREES(ATAN((Q462-P462)/((N462-O462)/2)))))</f>
        <v>0</v>
      </c>
      <c r="S462" s="15">
        <v>0.91</v>
      </c>
      <c r="T462" s="6">
        <v>2</v>
      </c>
      <c r="U462" s="6">
        <v>1.87</v>
      </c>
      <c r="V462" s="6">
        <v>0.66</v>
      </c>
      <c r="Z462" s="6">
        <v>118</v>
      </c>
      <c r="AA462" s="13">
        <f t="shared" si="7"/>
        <v>2.9892815796621126E-2</v>
      </c>
      <c r="AE462" s="6" t="s">
        <v>49</v>
      </c>
      <c r="AF462" s="6" t="s">
        <v>545</v>
      </c>
      <c r="AG462" s="6" t="s">
        <v>532</v>
      </c>
      <c r="AH462" s="6" t="s">
        <v>683</v>
      </c>
      <c r="AI462" s="6">
        <v>1</v>
      </c>
      <c r="AJ462" s="6">
        <v>0</v>
      </c>
      <c r="AK462" s="6">
        <v>0</v>
      </c>
      <c r="AL462" s="6">
        <v>0</v>
      </c>
      <c r="AM462" s="6">
        <v>0</v>
      </c>
      <c r="AN462" s="6">
        <v>0</v>
      </c>
      <c r="AO462" s="6">
        <v>1</v>
      </c>
      <c r="AQ462" s="6">
        <v>0</v>
      </c>
      <c r="AR462" s="6">
        <v>0</v>
      </c>
      <c r="AS462" s="6">
        <v>0</v>
      </c>
      <c r="AT462" s="6">
        <v>0</v>
      </c>
      <c r="AU462" s="6">
        <f>IF(Table3[[#This Row],[ShankDiameter]]&gt;0.5,0,2)</f>
        <v>2</v>
      </c>
      <c r="AV462" s="6">
        <v>0</v>
      </c>
      <c r="AW462" s="6">
        <v>0</v>
      </c>
      <c r="AX462" s="6">
        <v>2</v>
      </c>
      <c r="AY462" s="6">
        <f>IF(Table3[[#This Row],[ShankDiameter]]=0.225,2,IF(Table3[[#This Row],[ShankDiameter]]=0.25,2,IF(Table3[[#This Row],[ShankDiameter]]=0.2875,2,0)))</f>
        <v>0</v>
      </c>
      <c r="AZ462" s="6">
        <v>0</v>
      </c>
      <c r="BA462" s="6">
        <v>0</v>
      </c>
      <c r="BB462" s="6">
        <v>0</v>
      </c>
      <c r="BC462" s="6">
        <v>0</v>
      </c>
      <c r="BD462" s="6">
        <v>0</v>
      </c>
      <c r="BE462" s="6">
        <v>0</v>
      </c>
      <c r="BF462" s="6">
        <v>0</v>
      </c>
      <c r="BG462" s="6">
        <v>0</v>
      </c>
      <c r="BH462" s="6">
        <v>0</v>
      </c>
      <c r="BI462" s="6">
        <f>IF(Table3[[#This Row],[Type]]="EM",IF((Table3[[#This Row],[Diameter]]/2)-Table3[[#This Row],[CornerRadius]]-0.012&gt;0,(Table3[[#This Row],[Diameter]]/2)-Table3[[#This Row],[CornerRadius]]-0.012,0),)</f>
        <v>0</v>
      </c>
      <c r="BK462" s="6" t="str">
        <f>IF(Table3[[#This Row],[ShoulderLength]]="","",IF(Table3[[#This Row],[ShoulderLength]]&lt;Table3[[#This Row],[LOC]],"FIX",""))</f>
        <v/>
      </c>
    </row>
    <row r="463" spans="1:63" x14ac:dyDescent="0.25">
      <c r="A463" s="7">
        <f>IF(Table3[[#This Row],[SoflexRule]]="",1,IF(Table3[[#This Row],[MinOHL]]="",1,IF(Table3[[#This Row],[Type]]="CT",1,IF(Table3[[#This Row],[I]]=1,0,1))))</f>
        <v>1</v>
      </c>
      <c r="B463" s="6" t="s">
        <v>149</v>
      </c>
      <c r="D463" s="6" t="s">
        <v>149</v>
      </c>
      <c r="E463" s="6">
        <v>462</v>
      </c>
      <c r="F463" s="8" t="s">
        <v>60</v>
      </c>
      <c r="H463" s="10" t="s">
        <v>802</v>
      </c>
      <c r="I463" s="11" t="s">
        <v>951</v>
      </c>
      <c r="J463" s="12" t="s">
        <v>952</v>
      </c>
      <c r="K463" s="11" t="str">
        <f>CONCATENATE(Table3[[#This Row],[Type]]," "&amp;TEXT(Table3[[#This Row],[Diameter]],".0000")&amp;""," "&amp;Table3[[#This Row],[NumFlutes]]&amp;"FL")</f>
        <v>DJ .0995 2FL</v>
      </c>
      <c r="L463" s="17" t="s">
        <v>788</v>
      </c>
      <c r="M463" s="13">
        <v>9.9500000000000005E-2</v>
      </c>
      <c r="N463" s="13">
        <v>9.9500000000000005E-2</v>
      </c>
      <c r="O463" s="6">
        <v>9.9500000000000005E-2</v>
      </c>
      <c r="P463" s="6">
        <v>1.5</v>
      </c>
      <c r="R463" s="14">
        <f>IF(Table3[[#This Row],[ShoulderLenEnd]]="",0,90-(DEGREES(ATAN((Q463-P463)/((N463-O463)/2)))))</f>
        <v>0</v>
      </c>
      <c r="S463" s="15">
        <v>1.55</v>
      </c>
      <c r="T463" s="6">
        <v>2</v>
      </c>
      <c r="U463" s="6">
        <v>2.41</v>
      </c>
      <c r="V463" s="6">
        <v>1.27</v>
      </c>
      <c r="Z463" s="6">
        <v>118</v>
      </c>
      <c r="AA463" s="13">
        <f t="shared" si="7"/>
        <v>2.9892815796621126E-2</v>
      </c>
      <c r="AE463" s="6" t="s">
        <v>49</v>
      </c>
      <c r="AF463" s="6" t="s">
        <v>545</v>
      </c>
      <c r="AG463" s="6" t="s">
        <v>532</v>
      </c>
      <c r="AH463" s="6" t="s">
        <v>636</v>
      </c>
      <c r="AI463" s="6">
        <v>1</v>
      </c>
      <c r="AJ463" s="6">
        <v>0</v>
      </c>
      <c r="AK463" s="6">
        <v>0</v>
      </c>
      <c r="AL463" s="6">
        <v>0</v>
      </c>
      <c r="AM463" s="6">
        <v>0</v>
      </c>
      <c r="AN463" s="6">
        <v>0</v>
      </c>
      <c r="AO463" s="6">
        <v>1</v>
      </c>
      <c r="AQ463" s="6">
        <v>0</v>
      </c>
      <c r="AR463" s="6">
        <v>0</v>
      </c>
      <c r="AS463" s="6">
        <v>0</v>
      </c>
      <c r="AT463" s="6">
        <v>0</v>
      </c>
      <c r="AU463" s="6">
        <f>IF(Table3[[#This Row],[ShankDiameter]]&gt;0.5,0,2)</f>
        <v>2</v>
      </c>
      <c r="AV463" s="6">
        <v>0</v>
      </c>
      <c r="AW463" s="6">
        <v>0</v>
      </c>
      <c r="AX463" s="6">
        <v>2</v>
      </c>
      <c r="AY463" s="6">
        <f>IF(Table3[[#This Row],[ShankDiameter]]=0.225,2,IF(Table3[[#This Row],[ShankDiameter]]=0.25,2,IF(Table3[[#This Row],[ShankDiameter]]=0.2875,2,0)))</f>
        <v>0</v>
      </c>
      <c r="AZ463" s="6">
        <v>0</v>
      </c>
      <c r="BA463" s="6">
        <v>0</v>
      </c>
      <c r="BB463" s="6">
        <v>0</v>
      </c>
      <c r="BC463" s="6">
        <v>0</v>
      </c>
      <c r="BD463" s="6">
        <v>0</v>
      </c>
      <c r="BE463" s="6">
        <v>0</v>
      </c>
      <c r="BF463" s="6">
        <v>0</v>
      </c>
      <c r="BG463" s="6">
        <v>0</v>
      </c>
      <c r="BH463" s="6">
        <v>0</v>
      </c>
      <c r="BI463" s="6">
        <f>IF(Table3[[#This Row],[Type]]="EM",IF((Table3[[#This Row],[Diameter]]/2)-Table3[[#This Row],[CornerRadius]]-0.012&gt;0,(Table3[[#This Row],[Diameter]]/2)-Table3[[#This Row],[CornerRadius]]-0.012,0),)</f>
        <v>0</v>
      </c>
      <c r="BK463" s="6" t="str">
        <f>IF(Table3[[#This Row],[ShoulderLength]]="","",IF(Table3[[#This Row],[ShoulderLength]]&lt;Table3[[#This Row],[LOC]],"FIX",""))</f>
        <v/>
      </c>
    </row>
    <row r="464" spans="1:63" x14ac:dyDescent="0.25">
      <c r="A464" s="7">
        <f>IF(Table3[[#This Row],[SoflexRule]]="",1,IF(Table3[[#This Row],[MinOHL]]="",1,IF(Table3[[#This Row],[Type]]="CT",1,IF(Table3[[#This Row],[I]]=1,0,1))))</f>
        <v>1</v>
      </c>
      <c r="B464" s="6" t="s">
        <v>149</v>
      </c>
      <c r="D464" s="6" t="s">
        <v>149</v>
      </c>
      <c r="E464" s="6">
        <v>463</v>
      </c>
      <c r="F464" s="8" t="s">
        <v>60</v>
      </c>
      <c r="H464" s="10" t="s">
        <v>802</v>
      </c>
      <c r="I464" s="11" t="s">
        <v>953</v>
      </c>
      <c r="J464" s="12" t="s">
        <v>954</v>
      </c>
      <c r="K464" s="11" t="str">
        <f>CONCATENATE(Table3[[#This Row],[Type]]," "&amp;TEXT(Table3[[#This Row],[Diameter]],".0000")&amp;""," "&amp;Table3[[#This Row],[NumFlutes]]&amp;"FL")</f>
        <v>DJ .1015 2FL</v>
      </c>
      <c r="L464" s="17" t="s">
        <v>955</v>
      </c>
      <c r="M464" s="13">
        <v>0.10150000000000001</v>
      </c>
      <c r="N464" s="13">
        <v>0.10150000000000001</v>
      </c>
      <c r="O464" s="6">
        <v>0.10150000000000001</v>
      </c>
      <c r="P464" s="6">
        <v>1.58</v>
      </c>
      <c r="R464" s="14">
        <f>IF(Table3[[#This Row],[ShoulderLenEnd]]="",0,90-(DEGREES(ATAN((Q464-P464)/((N464-O464)/2)))))</f>
        <v>0</v>
      </c>
      <c r="S464" s="15">
        <v>1.63</v>
      </c>
      <c r="T464" s="6">
        <v>2</v>
      </c>
      <c r="U464" s="6">
        <v>2.58</v>
      </c>
      <c r="V464" s="6">
        <v>1.33</v>
      </c>
      <c r="Z464" s="6">
        <v>118</v>
      </c>
      <c r="AA464" s="13">
        <f t="shared" si="7"/>
        <v>3.0493676415648686E-2</v>
      </c>
      <c r="AE464" s="6" t="s">
        <v>49</v>
      </c>
      <c r="AF464" s="6" t="s">
        <v>545</v>
      </c>
      <c r="AG464" s="6" t="s">
        <v>532</v>
      </c>
      <c r="AH464" s="6" t="s">
        <v>636</v>
      </c>
      <c r="AI464" s="6">
        <v>1</v>
      </c>
      <c r="AJ464" s="6">
        <v>0</v>
      </c>
      <c r="AK464" s="6">
        <v>0</v>
      </c>
      <c r="AL464" s="6">
        <v>0</v>
      </c>
      <c r="AM464" s="6">
        <v>0</v>
      </c>
      <c r="AN464" s="6">
        <v>0</v>
      </c>
      <c r="AO464" s="6">
        <v>1</v>
      </c>
      <c r="AQ464" s="6">
        <v>0</v>
      </c>
      <c r="AR464" s="6">
        <v>0</v>
      </c>
      <c r="AS464" s="6">
        <v>0</v>
      </c>
      <c r="AT464" s="6">
        <v>0</v>
      </c>
      <c r="AU464" s="6">
        <f>IF(Table3[[#This Row],[ShankDiameter]]&gt;0.5,0,2)</f>
        <v>2</v>
      </c>
      <c r="AV464" s="6">
        <v>0</v>
      </c>
      <c r="AW464" s="6">
        <v>0</v>
      </c>
      <c r="AX464" s="6">
        <v>2</v>
      </c>
      <c r="AY464" s="6">
        <f>IF(Table3[[#This Row],[ShankDiameter]]=0.225,2,IF(Table3[[#This Row],[ShankDiameter]]=0.25,2,IF(Table3[[#This Row],[ShankDiameter]]=0.2875,2,0)))</f>
        <v>0</v>
      </c>
      <c r="AZ464" s="6">
        <v>0</v>
      </c>
      <c r="BA464" s="6">
        <v>0</v>
      </c>
      <c r="BB464" s="6">
        <v>0</v>
      </c>
      <c r="BC464" s="6">
        <v>0</v>
      </c>
      <c r="BD464" s="6">
        <v>0</v>
      </c>
      <c r="BE464" s="6">
        <v>0</v>
      </c>
      <c r="BF464" s="6">
        <v>0</v>
      </c>
      <c r="BG464" s="6">
        <v>0</v>
      </c>
      <c r="BH464" s="6">
        <v>0</v>
      </c>
      <c r="BI464" s="6">
        <f>IF(Table3[[#This Row],[Type]]="EM",IF((Table3[[#This Row],[Diameter]]/2)-Table3[[#This Row],[CornerRadius]]-0.012&gt;0,(Table3[[#This Row],[Diameter]]/2)-Table3[[#This Row],[CornerRadius]]-0.012,0),)</f>
        <v>0</v>
      </c>
      <c r="BK464" s="6" t="str">
        <f>IF(Table3[[#This Row],[ShoulderLength]]="","",IF(Table3[[#This Row],[ShoulderLength]]&lt;Table3[[#This Row],[LOC]],"FIX",""))</f>
        <v/>
      </c>
    </row>
    <row r="465" spans="1:63" x14ac:dyDescent="0.25">
      <c r="A465" s="7">
        <f>IF(Table3[[#This Row],[SoflexRule]]="",1,IF(Table3[[#This Row],[MinOHL]]="",1,IF(Table3[[#This Row],[Type]]="CT",1,IF(Table3[[#This Row],[I]]=1,0,1))))</f>
        <v>1</v>
      </c>
      <c r="B465" s="6" t="s">
        <v>149</v>
      </c>
      <c r="D465" s="6" t="s">
        <v>149</v>
      </c>
      <c r="E465" s="6">
        <v>464</v>
      </c>
      <c r="G465" s="9" t="s">
        <v>74</v>
      </c>
      <c r="H465" s="10" t="s">
        <v>680</v>
      </c>
      <c r="I465" s="11" t="s">
        <v>956</v>
      </c>
      <c r="J465" s="12" t="s">
        <v>957</v>
      </c>
      <c r="K465" s="11" t="str">
        <f>CONCATENATE(Table3[[#This Row],[Type]]," "&amp;TEXT(Table3[[#This Row],[Diameter]],".0000")&amp;""," "&amp;Table3[[#This Row],[NumFlutes]]&amp;"FL")</f>
        <v>DS .1015 2FL</v>
      </c>
      <c r="L465" s="17" t="s">
        <v>955</v>
      </c>
      <c r="M465" s="13">
        <v>0.10150000000000001</v>
      </c>
      <c r="N465" s="13">
        <v>0.10150000000000001</v>
      </c>
      <c r="O465" s="6">
        <v>0.10150000000000001</v>
      </c>
      <c r="P465" s="6">
        <v>0.9</v>
      </c>
      <c r="R465" s="14">
        <f>IF(Table3[[#This Row],[ShoulderLenEnd]]="",0,90-(DEGREES(ATAN((Q465-P465)/((N465-O465)/2)))))</f>
        <v>0</v>
      </c>
      <c r="S465" s="15">
        <v>0.92500000000000004</v>
      </c>
      <c r="T465" s="6">
        <v>2</v>
      </c>
      <c r="U465" s="6">
        <v>1.9</v>
      </c>
      <c r="V465" s="6">
        <v>0.74</v>
      </c>
      <c r="Z465" s="6">
        <v>118</v>
      </c>
      <c r="AA465" s="13">
        <f t="shared" si="7"/>
        <v>3.0493676415648686E-2</v>
      </c>
      <c r="AE465" s="6" t="s">
        <v>49</v>
      </c>
      <c r="AF465" s="6" t="s">
        <v>545</v>
      </c>
      <c r="AG465" s="6" t="s">
        <v>532</v>
      </c>
      <c r="AH465" s="6" t="s">
        <v>683</v>
      </c>
      <c r="AI465" s="6">
        <v>1</v>
      </c>
      <c r="AJ465" s="6">
        <v>0</v>
      </c>
      <c r="AK465" s="6">
        <v>0</v>
      </c>
      <c r="AL465" s="6">
        <v>0</v>
      </c>
      <c r="AM465" s="6">
        <v>0</v>
      </c>
      <c r="AN465" s="6">
        <v>0</v>
      </c>
      <c r="AO465" s="6">
        <v>1</v>
      </c>
      <c r="AQ465" s="6">
        <v>0</v>
      </c>
      <c r="AR465" s="6">
        <v>0</v>
      </c>
      <c r="AS465" s="6">
        <v>0</v>
      </c>
      <c r="AT465" s="6">
        <v>0</v>
      </c>
      <c r="AU465" s="6">
        <f>IF(Table3[[#This Row],[ShankDiameter]]&gt;0.5,0,2)</f>
        <v>2</v>
      </c>
      <c r="AV465" s="6">
        <v>0</v>
      </c>
      <c r="AW465" s="6">
        <v>0</v>
      </c>
      <c r="AX465" s="6">
        <v>2</v>
      </c>
      <c r="AY465" s="6">
        <f>IF(Table3[[#This Row],[ShankDiameter]]=0.225,2,IF(Table3[[#This Row],[ShankDiameter]]=0.25,2,IF(Table3[[#This Row],[ShankDiameter]]=0.2875,2,0)))</f>
        <v>0</v>
      </c>
      <c r="AZ465" s="6">
        <v>0</v>
      </c>
      <c r="BA465" s="6">
        <v>0</v>
      </c>
      <c r="BB465" s="6">
        <v>0</v>
      </c>
      <c r="BC465" s="6">
        <v>0</v>
      </c>
      <c r="BD465" s="6">
        <v>0</v>
      </c>
      <c r="BE465" s="6">
        <v>0</v>
      </c>
      <c r="BF465" s="6">
        <v>0</v>
      </c>
      <c r="BG465" s="6">
        <v>0</v>
      </c>
      <c r="BH465" s="6">
        <v>0</v>
      </c>
      <c r="BI465" s="6">
        <f>IF(Table3[[#This Row],[Type]]="EM",IF((Table3[[#This Row],[Diameter]]/2)-Table3[[#This Row],[CornerRadius]]-0.012&gt;0,(Table3[[#This Row],[Diameter]]/2)-Table3[[#This Row],[CornerRadius]]-0.012,0),)</f>
        <v>0</v>
      </c>
      <c r="BK465" s="6" t="str">
        <f>IF(Table3[[#This Row],[ShoulderLength]]="","",IF(Table3[[#This Row],[ShoulderLength]]&lt;Table3[[#This Row],[LOC]],"FIX",""))</f>
        <v/>
      </c>
    </row>
    <row r="466" spans="1:63" x14ac:dyDescent="0.25">
      <c r="A466" s="7">
        <f>IF(Table3[[#This Row],[SoflexRule]]="",1,IF(Table3[[#This Row],[MinOHL]]="",1,IF(Table3[[#This Row],[Type]]="CT",1,IF(Table3[[#This Row],[I]]=1,0,1))))</f>
        <v>1</v>
      </c>
      <c r="B466" s="6" t="s">
        <v>149</v>
      </c>
      <c r="D466" s="6" t="s">
        <v>149</v>
      </c>
      <c r="E466" s="6">
        <v>465</v>
      </c>
      <c r="F466" s="8" t="s">
        <v>60</v>
      </c>
      <c r="H466" s="10" t="s">
        <v>802</v>
      </c>
      <c r="I466" s="11" t="s">
        <v>958</v>
      </c>
      <c r="J466" s="12" t="s">
        <v>959</v>
      </c>
      <c r="K466" s="11" t="str">
        <f>CONCATENATE(Table3[[#This Row],[Type]]," "&amp;TEXT(Table3[[#This Row],[Diameter]],".0000")&amp;""," "&amp;Table3[[#This Row],[NumFlutes]]&amp;"FL")</f>
        <v>DJ .1040 2FL</v>
      </c>
      <c r="L466" s="17" t="s">
        <v>790</v>
      </c>
      <c r="M466" s="13">
        <v>0.104</v>
      </c>
      <c r="N466" s="13">
        <v>0.104</v>
      </c>
      <c r="O466" s="6">
        <v>0.104</v>
      </c>
      <c r="P466" s="6">
        <v>1.55</v>
      </c>
      <c r="R466" s="14">
        <f>IF(Table3[[#This Row],[ShoulderLenEnd]]="",0,90-(DEGREES(ATAN((Q466-P466)/((N466-O466)/2)))))</f>
        <v>0</v>
      </c>
      <c r="S466" s="15">
        <v>1.6</v>
      </c>
      <c r="T466" s="6">
        <v>2</v>
      </c>
      <c r="U466" s="6">
        <v>2.59</v>
      </c>
      <c r="V466" s="6">
        <v>1.41</v>
      </c>
      <c r="Z466" s="6">
        <v>118</v>
      </c>
      <c r="AA466" s="13">
        <f t="shared" si="7"/>
        <v>3.1244752189433133E-2</v>
      </c>
      <c r="AE466" s="6" t="s">
        <v>49</v>
      </c>
      <c r="AF466" s="6" t="s">
        <v>545</v>
      </c>
      <c r="AG466" s="6" t="s">
        <v>532</v>
      </c>
      <c r="AH466" s="6" t="s">
        <v>636</v>
      </c>
      <c r="AI466" s="6">
        <v>1</v>
      </c>
      <c r="AJ466" s="6">
        <v>0</v>
      </c>
      <c r="AK466" s="6">
        <v>0</v>
      </c>
      <c r="AL466" s="6">
        <v>0</v>
      </c>
      <c r="AM466" s="6">
        <v>0</v>
      </c>
      <c r="AN466" s="6">
        <v>0</v>
      </c>
      <c r="AO466" s="6">
        <v>1</v>
      </c>
      <c r="AQ466" s="6">
        <v>0</v>
      </c>
      <c r="AR466" s="6">
        <v>0</v>
      </c>
      <c r="AS466" s="6">
        <v>0</v>
      </c>
      <c r="AT466" s="6">
        <v>0</v>
      </c>
      <c r="AU466" s="6">
        <f>IF(Table3[[#This Row],[ShankDiameter]]&gt;0.5,0,2)</f>
        <v>2</v>
      </c>
      <c r="AV466" s="6">
        <v>0</v>
      </c>
      <c r="AW466" s="6">
        <v>0</v>
      </c>
      <c r="AX466" s="6">
        <v>2</v>
      </c>
      <c r="AY466" s="6">
        <f>IF(Table3[[#This Row],[ShankDiameter]]=0.225,2,IF(Table3[[#This Row],[ShankDiameter]]=0.25,2,IF(Table3[[#This Row],[ShankDiameter]]=0.2875,2,0)))</f>
        <v>0</v>
      </c>
      <c r="AZ466" s="6">
        <v>0</v>
      </c>
      <c r="BA466" s="6">
        <v>0</v>
      </c>
      <c r="BB466" s="6">
        <v>0</v>
      </c>
      <c r="BC466" s="6">
        <v>0</v>
      </c>
      <c r="BD466" s="6">
        <v>0</v>
      </c>
      <c r="BE466" s="6">
        <v>0</v>
      </c>
      <c r="BF466" s="6">
        <v>0</v>
      </c>
      <c r="BG466" s="6">
        <v>0</v>
      </c>
      <c r="BH466" s="6">
        <v>0</v>
      </c>
      <c r="BI466" s="6">
        <f>IF(Table3[[#This Row],[Type]]="EM",IF((Table3[[#This Row],[Diameter]]/2)-Table3[[#This Row],[CornerRadius]]-0.012&gt;0,(Table3[[#This Row],[Diameter]]/2)-Table3[[#This Row],[CornerRadius]]-0.012,0),)</f>
        <v>0</v>
      </c>
      <c r="BK466" s="6" t="str">
        <f>IF(Table3[[#This Row],[ShoulderLength]]="","",IF(Table3[[#This Row],[ShoulderLength]]&lt;Table3[[#This Row],[LOC]],"FIX",""))</f>
        <v/>
      </c>
    </row>
    <row r="467" spans="1:63" x14ac:dyDescent="0.25">
      <c r="A467" s="7">
        <f>IF(Table3[[#This Row],[SoflexRule]]="",1,IF(Table3[[#This Row],[MinOHL]]="",1,IF(Table3[[#This Row],[Type]]="CT",1,IF(Table3[[#This Row],[I]]=1,0,1))))</f>
        <v>1</v>
      </c>
      <c r="B467" s="6" t="s">
        <v>149</v>
      </c>
      <c r="D467" s="6" t="s">
        <v>149</v>
      </c>
      <c r="E467" s="6">
        <v>466</v>
      </c>
      <c r="G467" s="9" t="s">
        <v>74</v>
      </c>
      <c r="H467" s="10" t="s">
        <v>680</v>
      </c>
      <c r="I467" s="11" t="s">
        <v>960</v>
      </c>
      <c r="J467" s="12" t="s">
        <v>961</v>
      </c>
      <c r="K467" s="11" t="str">
        <f>CONCATENATE(Table3[[#This Row],[Type]]," "&amp;TEXT(Table3[[#This Row],[Diameter]],".0000")&amp;""," "&amp;Table3[[#This Row],[NumFlutes]]&amp;"FL")</f>
        <v>DS .1040 2FL</v>
      </c>
      <c r="L467" s="17" t="s">
        <v>790</v>
      </c>
      <c r="M467" s="13">
        <v>0.104</v>
      </c>
      <c r="N467" s="13">
        <v>0.104</v>
      </c>
      <c r="O467" s="6">
        <v>0.104</v>
      </c>
      <c r="P467" s="6">
        <v>0.9</v>
      </c>
      <c r="R467" s="14">
        <f>IF(Table3[[#This Row],[ShoulderLenEnd]]="",0,90-(DEGREES(ATAN((Q467-P467)/((N467-O467)/2)))))</f>
        <v>0</v>
      </c>
      <c r="S467" s="15">
        <v>0.92500000000000004</v>
      </c>
      <c r="T467" s="6">
        <v>2</v>
      </c>
      <c r="U467" s="6">
        <v>1.88</v>
      </c>
      <c r="V467" s="6">
        <v>0.75</v>
      </c>
      <c r="Z467" s="6">
        <v>118</v>
      </c>
      <c r="AA467" s="13">
        <f t="shared" si="7"/>
        <v>3.1244752189433133E-2</v>
      </c>
      <c r="AE467" s="6" t="s">
        <v>49</v>
      </c>
      <c r="AF467" s="6" t="s">
        <v>545</v>
      </c>
      <c r="AG467" s="6" t="s">
        <v>532</v>
      </c>
      <c r="AH467" s="6" t="s">
        <v>683</v>
      </c>
      <c r="AI467" s="6">
        <v>1</v>
      </c>
      <c r="AJ467" s="6">
        <v>0</v>
      </c>
      <c r="AK467" s="6">
        <v>0</v>
      </c>
      <c r="AL467" s="6">
        <v>0</v>
      </c>
      <c r="AM467" s="6">
        <v>0</v>
      </c>
      <c r="AN467" s="6">
        <v>0</v>
      </c>
      <c r="AO467" s="6">
        <v>1</v>
      </c>
      <c r="AQ467" s="6">
        <v>0</v>
      </c>
      <c r="AR467" s="6">
        <v>0</v>
      </c>
      <c r="AS467" s="6">
        <v>0</v>
      </c>
      <c r="AT467" s="6">
        <v>0</v>
      </c>
      <c r="AU467" s="6">
        <f>IF(Table3[[#This Row],[ShankDiameter]]&gt;0.5,0,2)</f>
        <v>2</v>
      </c>
      <c r="AV467" s="6">
        <v>0</v>
      </c>
      <c r="AW467" s="6">
        <v>0</v>
      </c>
      <c r="AX467" s="6">
        <v>2</v>
      </c>
      <c r="AY467" s="6">
        <f>IF(Table3[[#This Row],[ShankDiameter]]=0.225,2,IF(Table3[[#This Row],[ShankDiameter]]=0.25,2,IF(Table3[[#This Row],[ShankDiameter]]=0.2875,2,0)))</f>
        <v>0</v>
      </c>
      <c r="AZ467" s="6">
        <v>0</v>
      </c>
      <c r="BA467" s="6">
        <v>0</v>
      </c>
      <c r="BB467" s="6">
        <v>0</v>
      </c>
      <c r="BC467" s="6">
        <v>0</v>
      </c>
      <c r="BD467" s="6">
        <v>0</v>
      </c>
      <c r="BE467" s="6">
        <v>0</v>
      </c>
      <c r="BF467" s="6">
        <v>0</v>
      </c>
      <c r="BG467" s="6">
        <v>0</v>
      </c>
      <c r="BH467" s="6">
        <v>0</v>
      </c>
      <c r="BI467" s="6">
        <f>IF(Table3[[#This Row],[Type]]="EM",IF((Table3[[#This Row],[Diameter]]/2)-Table3[[#This Row],[CornerRadius]]-0.012&gt;0,(Table3[[#This Row],[Diameter]]/2)-Table3[[#This Row],[CornerRadius]]-0.012,0),)</f>
        <v>0</v>
      </c>
      <c r="BK467" s="6" t="str">
        <f>IF(Table3[[#This Row],[ShoulderLength]]="","",IF(Table3[[#This Row],[ShoulderLength]]&lt;Table3[[#This Row],[LOC]],"FIX",""))</f>
        <v/>
      </c>
    </row>
    <row r="468" spans="1:63" x14ac:dyDescent="0.25">
      <c r="A468" s="7">
        <f>IF(Table3[[#This Row],[SoflexRule]]="",1,IF(Table3[[#This Row],[MinOHL]]="",1,IF(Table3[[#This Row],[Type]]="CT",1,IF(Table3[[#This Row],[I]]=1,0,1))))</f>
        <v>1</v>
      </c>
      <c r="B468" s="6" t="s">
        <v>149</v>
      </c>
      <c r="D468" s="6" t="s">
        <v>149</v>
      </c>
      <c r="E468" s="6">
        <v>467</v>
      </c>
      <c r="F468" s="8" t="s">
        <v>60</v>
      </c>
      <c r="H468" s="10" t="s">
        <v>802</v>
      </c>
      <c r="I468" s="11" t="s">
        <v>962</v>
      </c>
      <c r="J468" s="12" t="s">
        <v>963</v>
      </c>
      <c r="K468" s="11" t="str">
        <f>CONCATENATE(Table3[[#This Row],[Type]]," "&amp;TEXT(Table3[[#This Row],[Diameter]],".0000")&amp;""," "&amp;Table3[[#This Row],[NumFlutes]]&amp;"FL")</f>
        <v>DJ .1065 2FL</v>
      </c>
      <c r="L468" s="17" t="s">
        <v>792</v>
      </c>
      <c r="M468" s="13">
        <v>0.1065</v>
      </c>
      <c r="N468" s="13">
        <v>0.1065</v>
      </c>
      <c r="O468" s="6">
        <v>0.1065</v>
      </c>
      <c r="P468" s="6">
        <v>1.6</v>
      </c>
      <c r="R468" s="14">
        <f>IF(Table3[[#This Row],[ShoulderLenEnd]]="",0,90-(DEGREES(ATAN((Q468-P468)/((N468-O468)/2)))))</f>
        <v>0</v>
      </c>
      <c r="S468" s="15">
        <v>1.65</v>
      </c>
      <c r="T468" s="6">
        <v>2</v>
      </c>
      <c r="U468" s="6">
        <v>2.57</v>
      </c>
      <c r="V468" s="6">
        <v>1.34</v>
      </c>
      <c r="Z468" s="6">
        <v>118</v>
      </c>
      <c r="AA468" s="13">
        <f t="shared" si="7"/>
        <v>3.1995827963217587E-2</v>
      </c>
      <c r="AE468" s="6" t="s">
        <v>49</v>
      </c>
      <c r="AF468" s="6" t="s">
        <v>545</v>
      </c>
      <c r="AG468" s="6" t="s">
        <v>532</v>
      </c>
      <c r="AH468" s="6" t="s">
        <v>636</v>
      </c>
      <c r="AI468" s="6">
        <v>1</v>
      </c>
      <c r="AJ468" s="6">
        <v>0</v>
      </c>
      <c r="AK468" s="6">
        <v>0</v>
      </c>
      <c r="AL468" s="6">
        <v>0</v>
      </c>
      <c r="AM468" s="6">
        <v>0</v>
      </c>
      <c r="AN468" s="6">
        <v>0</v>
      </c>
      <c r="AO468" s="6">
        <v>1</v>
      </c>
      <c r="AQ468" s="6">
        <v>0</v>
      </c>
      <c r="AR468" s="6">
        <v>0</v>
      </c>
      <c r="AS468" s="6">
        <v>0</v>
      </c>
      <c r="AT468" s="6">
        <v>0</v>
      </c>
      <c r="AU468" s="6">
        <f>IF(Table3[[#This Row],[ShankDiameter]]&gt;0.5,0,2)</f>
        <v>2</v>
      </c>
      <c r="AV468" s="6">
        <v>0</v>
      </c>
      <c r="AW468" s="6">
        <v>0</v>
      </c>
      <c r="AX468" s="6">
        <v>2</v>
      </c>
      <c r="AY468" s="6">
        <f>IF(Table3[[#This Row],[ShankDiameter]]=0.225,2,IF(Table3[[#This Row],[ShankDiameter]]=0.25,2,IF(Table3[[#This Row],[ShankDiameter]]=0.2875,2,0)))</f>
        <v>0</v>
      </c>
      <c r="AZ468" s="6">
        <v>0</v>
      </c>
      <c r="BA468" s="6">
        <v>0</v>
      </c>
      <c r="BB468" s="6">
        <v>0</v>
      </c>
      <c r="BC468" s="6">
        <v>0</v>
      </c>
      <c r="BD468" s="6">
        <v>0</v>
      </c>
      <c r="BE468" s="6">
        <v>0</v>
      </c>
      <c r="BF468" s="6">
        <v>0</v>
      </c>
      <c r="BG468" s="6">
        <v>0</v>
      </c>
      <c r="BH468" s="6">
        <v>0</v>
      </c>
      <c r="BI468" s="6">
        <f>IF(Table3[[#This Row],[Type]]="EM",IF((Table3[[#This Row],[Diameter]]/2)-Table3[[#This Row],[CornerRadius]]-0.012&gt;0,(Table3[[#This Row],[Diameter]]/2)-Table3[[#This Row],[CornerRadius]]-0.012,0),)</f>
        <v>0</v>
      </c>
      <c r="BK468" s="6" t="str">
        <f>IF(Table3[[#This Row],[ShoulderLength]]="","",IF(Table3[[#This Row],[ShoulderLength]]&lt;Table3[[#This Row],[LOC]],"FIX",""))</f>
        <v/>
      </c>
    </row>
    <row r="469" spans="1:63" x14ac:dyDescent="0.25">
      <c r="A469" s="7">
        <f>IF(Table3[[#This Row],[SoflexRule]]="",1,IF(Table3[[#This Row],[MinOHL]]="",1,IF(Table3[[#This Row],[Type]]="CT",1,IF(Table3[[#This Row],[I]]=1,0,1))))</f>
        <v>1</v>
      </c>
      <c r="B469" s="6" t="s">
        <v>149</v>
      </c>
      <c r="D469" s="6" t="s">
        <v>149</v>
      </c>
      <c r="E469" s="6">
        <v>468</v>
      </c>
      <c r="G469" s="9" t="s">
        <v>74</v>
      </c>
      <c r="H469" s="10" t="s">
        <v>680</v>
      </c>
      <c r="I469" s="11" t="s">
        <v>964</v>
      </c>
      <c r="J469" s="12" t="s">
        <v>965</v>
      </c>
      <c r="K469" s="11" t="str">
        <f>CONCATENATE(Table3[[#This Row],[Type]]," "&amp;TEXT(Table3[[#This Row],[Diameter]],".0000")&amp;""," "&amp;Table3[[#This Row],[NumFlutes]]&amp;"FL")</f>
        <v>DS .1065 2FL</v>
      </c>
      <c r="L469" s="17" t="s">
        <v>792</v>
      </c>
      <c r="M469" s="13">
        <v>0.1065</v>
      </c>
      <c r="N469" s="13">
        <v>0.1065</v>
      </c>
      <c r="O469" s="6">
        <v>0.1065</v>
      </c>
      <c r="P469" s="6">
        <v>0.9</v>
      </c>
      <c r="R469" s="14">
        <f>IF(Table3[[#This Row],[ShoulderLenEnd]]="",0,90-(DEGREES(ATAN((Q469-P469)/((N469-O469)/2)))))</f>
        <v>0</v>
      </c>
      <c r="S469" s="15">
        <v>0.92500000000000004</v>
      </c>
      <c r="T469" s="6">
        <v>2</v>
      </c>
      <c r="U469" s="6">
        <v>1.83</v>
      </c>
      <c r="V469" s="6">
        <v>0.64</v>
      </c>
      <c r="Z469" s="6">
        <v>118</v>
      </c>
      <c r="AA469" s="13">
        <f t="shared" si="7"/>
        <v>3.1995827963217587E-2</v>
      </c>
      <c r="AE469" s="6" t="s">
        <v>49</v>
      </c>
      <c r="AF469" s="6" t="s">
        <v>545</v>
      </c>
      <c r="AG469" s="6" t="s">
        <v>532</v>
      </c>
      <c r="AH469" s="6" t="s">
        <v>683</v>
      </c>
      <c r="AI469" s="6">
        <v>1</v>
      </c>
      <c r="AJ469" s="6">
        <v>0</v>
      </c>
      <c r="AK469" s="6">
        <v>0</v>
      </c>
      <c r="AL469" s="6">
        <v>0</v>
      </c>
      <c r="AM469" s="6">
        <v>0</v>
      </c>
      <c r="AN469" s="6">
        <v>0</v>
      </c>
      <c r="AO469" s="6">
        <v>1</v>
      </c>
      <c r="AQ469" s="6">
        <v>0</v>
      </c>
      <c r="AR469" s="6">
        <v>0</v>
      </c>
      <c r="AS469" s="6">
        <v>0</v>
      </c>
      <c r="AT469" s="6">
        <v>0</v>
      </c>
      <c r="AU469" s="6">
        <f>IF(Table3[[#This Row],[ShankDiameter]]&gt;0.5,0,2)</f>
        <v>2</v>
      </c>
      <c r="AV469" s="6">
        <v>0</v>
      </c>
      <c r="AW469" s="6">
        <v>0</v>
      </c>
      <c r="AX469" s="6">
        <v>2</v>
      </c>
      <c r="AY469" s="6">
        <f>IF(Table3[[#This Row],[ShankDiameter]]=0.225,2,IF(Table3[[#This Row],[ShankDiameter]]=0.25,2,IF(Table3[[#This Row],[ShankDiameter]]=0.2875,2,0)))</f>
        <v>0</v>
      </c>
      <c r="AZ469" s="6">
        <v>0</v>
      </c>
      <c r="BA469" s="6">
        <v>0</v>
      </c>
      <c r="BB469" s="6">
        <v>0</v>
      </c>
      <c r="BC469" s="6">
        <v>0</v>
      </c>
      <c r="BD469" s="6">
        <v>0</v>
      </c>
      <c r="BE469" s="6">
        <v>0</v>
      </c>
      <c r="BF469" s="6">
        <v>0</v>
      </c>
      <c r="BG469" s="6">
        <v>0</v>
      </c>
      <c r="BH469" s="6">
        <v>0</v>
      </c>
      <c r="BI469" s="6">
        <f>IF(Table3[[#This Row],[Type]]="EM",IF((Table3[[#This Row],[Diameter]]/2)-Table3[[#This Row],[CornerRadius]]-0.012&gt;0,(Table3[[#This Row],[Diameter]]/2)-Table3[[#This Row],[CornerRadius]]-0.012,0),)</f>
        <v>0</v>
      </c>
      <c r="BK469" s="6" t="str">
        <f>IF(Table3[[#This Row],[ShoulderLength]]="","",IF(Table3[[#This Row],[ShoulderLength]]&lt;Table3[[#This Row],[LOC]],"FIX",""))</f>
        <v/>
      </c>
    </row>
    <row r="470" spans="1:63" x14ac:dyDescent="0.25">
      <c r="A470" s="7">
        <f>IF(Table3[[#This Row],[SoflexRule]]="",1,IF(Table3[[#This Row],[MinOHL]]="",1,IF(Table3[[#This Row],[Type]]="CT",1,IF(Table3[[#This Row],[I]]=1,0,1))))</f>
        <v>1</v>
      </c>
      <c r="B470" s="6" t="s">
        <v>149</v>
      </c>
      <c r="D470" s="6" t="s">
        <v>149</v>
      </c>
      <c r="E470" s="6">
        <v>469</v>
      </c>
      <c r="G470" s="9" t="s">
        <v>74</v>
      </c>
      <c r="H470" s="10" t="s">
        <v>680</v>
      </c>
      <c r="I470" s="11" t="s">
        <v>966</v>
      </c>
      <c r="J470" s="12" t="s">
        <v>967</v>
      </c>
      <c r="K470" s="11" t="str">
        <f>CONCATENATE(Table3[[#This Row],[Type]]," "&amp;TEXT(Table3[[#This Row],[Diameter]],".0000")&amp;""," "&amp;Table3[[#This Row],[NumFlutes]]&amp;"FL")</f>
        <v>DS .1094 2FL</v>
      </c>
      <c r="L470" s="17" t="s">
        <v>2443</v>
      </c>
      <c r="M470" s="13">
        <v>0.1094</v>
      </c>
      <c r="N470" s="13">
        <v>0.1094</v>
      </c>
      <c r="O470" s="6">
        <v>0.1094</v>
      </c>
      <c r="P470" s="6">
        <v>0.95</v>
      </c>
      <c r="R470" s="14">
        <f>IF(Table3[[#This Row],[ShoulderLenEnd]]="",0,90-(DEGREES(ATAN((Q470-P470)/((N470-O470)/2)))))</f>
        <v>0</v>
      </c>
      <c r="S470" s="15">
        <v>0.97499999999999998</v>
      </c>
      <c r="T470" s="6">
        <v>2</v>
      </c>
      <c r="U470" s="6">
        <v>1.9</v>
      </c>
      <c r="V470" s="6">
        <v>0.7</v>
      </c>
      <c r="Z470" s="6">
        <v>118</v>
      </c>
      <c r="AA470" s="13">
        <f t="shared" si="7"/>
        <v>3.2867075860807546E-2</v>
      </c>
      <c r="AE470" s="6" t="s">
        <v>49</v>
      </c>
      <c r="AF470" s="6" t="s">
        <v>545</v>
      </c>
      <c r="AG470" s="6" t="s">
        <v>532</v>
      </c>
      <c r="AH470" s="6" t="s">
        <v>683</v>
      </c>
      <c r="AI470" s="6">
        <v>1</v>
      </c>
      <c r="AJ470" s="6">
        <v>0</v>
      </c>
      <c r="AK470" s="6">
        <v>0</v>
      </c>
      <c r="AL470" s="6">
        <v>0</v>
      </c>
      <c r="AM470" s="6">
        <v>0</v>
      </c>
      <c r="AN470" s="6">
        <v>0</v>
      </c>
      <c r="AO470" s="6">
        <v>1</v>
      </c>
      <c r="AQ470" s="6">
        <v>0</v>
      </c>
      <c r="AR470" s="6">
        <v>0</v>
      </c>
      <c r="AS470" s="6">
        <v>0</v>
      </c>
      <c r="AT470" s="6">
        <v>0</v>
      </c>
      <c r="AU470" s="6">
        <f>IF(Table3[[#This Row],[ShankDiameter]]&gt;0.5,0,2)</f>
        <v>2</v>
      </c>
      <c r="AV470" s="6">
        <v>0</v>
      </c>
      <c r="AW470" s="6">
        <v>0</v>
      </c>
      <c r="AX470" s="6">
        <v>2</v>
      </c>
      <c r="AY470" s="6">
        <f>IF(Table3[[#This Row],[ShankDiameter]]=0.225,2,IF(Table3[[#This Row],[ShankDiameter]]=0.25,2,IF(Table3[[#This Row],[ShankDiameter]]=0.2875,2,0)))</f>
        <v>0</v>
      </c>
      <c r="AZ470" s="6">
        <v>0</v>
      </c>
      <c r="BA470" s="6">
        <v>0</v>
      </c>
      <c r="BB470" s="6">
        <v>0</v>
      </c>
      <c r="BC470" s="6">
        <v>0</v>
      </c>
      <c r="BD470" s="6">
        <v>0</v>
      </c>
      <c r="BE470" s="6">
        <v>0</v>
      </c>
      <c r="BF470" s="6">
        <v>0</v>
      </c>
      <c r="BG470" s="6">
        <v>0</v>
      </c>
      <c r="BH470" s="6">
        <v>0</v>
      </c>
      <c r="BI470" s="6">
        <f>IF(Table3[[#This Row],[Type]]="EM",IF((Table3[[#This Row],[Diameter]]/2)-Table3[[#This Row],[CornerRadius]]-0.012&gt;0,(Table3[[#This Row],[Diameter]]/2)-Table3[[#This Row],[CornerRadius]]-0.012,0),)</f>
        <v>0</v>
      </c>
      <c r="BK470" s="6" t="str">
        <f>IF(Table3[[#This Row],[ShoulderLength]]="","",IF(Table3[[#This Row],[ShoulderLength]]&lt;Table3[[#This Row],[LOC]],"FIX",""))</f>
        <v/>
      </c>
    </row>
    <row r="471" spans="1:63" x14ac:dyDescent="0.25">
      <c r="A471" s="7">
        <f>IF(Table3[[#This Row],[SoflexRule]]="",1,IF(Table3[[#This Row],[MinOHL]]="",1,IF(Table3[[#This Row],[Type]]="CT",1,IF(Table3[[#This Row],[I]]=1,0,1))))</f>
        <v>1</v>
      </c>
      <c r="B471" s="6" t="s">
        <v>149</v>
      </c>
      <c r="D471" s="6" t="s">
        <v>149</v>
      </c>
      <c r="E471" s="6">
        <v>470</v>
      </c>
      <c r="F471" s="8" t="s">
        <v>60</v>
      </c>
      <c r="H471" s="10" t="s">
        <v>802</v>
      </c>
      <c r="I471" s="11" t="s">
        <v>968</v>
      </c>
      <c r="K471" s="11" t="str">
        <f>CONCATENATE(Table3[[#This Row],[Type]]," "&amp;TEXT(Table3[[#This Row],[Diameter]],".0000")&amp;""," "&amp;Table3[[#This Row],[NumFlutes]]&amp;"FL")</f>
        <v>DJ .1094 2FL</v>
      </c>
      <c r="L471" s="17" t="s">
        <v>2443</v>
      </c>
      <c r="M471" s="13">
        <v>0.1094</v>
      </c>
      <c r="N471" s="13">
        <v>0.1094</v>
      </c>
      <c r="O471" s="6">
        <v>1.0940000000000001</v>
      </c>
      <c r="P471" s="6">
        <v>1.65</v>
      </c>
      <c r="R471" s="14">
        <f>IF(Table3[[#This Row],[ShoulderLenEnd]]="",0,90-(DEGREES(ATAN((Q471-P471)/((N471-O471)/2)))))</f>
        <v>0</v>
      </c>
      <c r="S471" s="15">
        <v>1.7</v>
      </c>
      <c r="T471" s="6">
        <v>2</v>
      </c>
      <c r="U471" s="6">
        <v>2.7</v>
      </c>
      <c r="V471" s="6">
        <v>1.39</v>
      </c>
      <c r="Z471" s="6">
        <v>118</v>
      </c>
      <c r="AA471" s="13">
        <f t="shared" si="7"/>
        <v>3.2867075860807546E-2</v>
      </c>
      <c r="AE471" s="6" t="s">
        <v>49</v>
      </c>
      <c r="AF471" s="6" t="s">
        <v>545</v>
      </c>
      <c r="AG471" s="6" t="s">
        <v>969</v>
      </c>
      <c r="AH471" s="6" t="s">
        <v>636</v>
      </c>
      <c r="AI471" s="6">
        <v>1</v>
      </c>
      <c r="AJ471" s="6">
        <v>0</v>
      </c>
      <c r="AK471" s="6">
        <v>0</v>
      </c>
      <c r="AL471" s="6">
        <v>0</v>
      </c>
      <c r="AM471" s="6">
        <v>0</v>
      </c>
      <c r="AN471" s="6">
        <v>0</v>
      </c>
      <c r="AO471" s="6">
        <v>1</v>
      </c>
      <c r="AQ471" s="6">
        <v>0</v>
      </c>
      <c r="AR471" s="6">
        <v>0</v>
      </c>
      <c r="AS471" s="6">
        <v>0</v>
      </c>
      <c r="AT471" s="6">
        <v>0</v>
      </c>
      <c r="AU471" s="6">
        <f>IF(Table3[[#This Row],[ShankDiameter]]&gt;0.5,0,2)</f>
        <v>2</v>
      </c>
      <c r="AV471" s="6">
        <v>0</v>
      </c>
      <c r="AW471" s="6">
        <v>0</v>
      </c>
      <c r="AX471" s="6">
        <v>2</v>
      </c>
      <c r="AY471" s="6">
        <f>IF(Table3[[#This Row],[ShankDiameter]]=0.225,2,IF(Table3[[#This Row],[ShankDiameter]]=0.25,2,IF(Table3[[#This Row],[ShankDiameter]]=0.2875,2,0)))</f>
        <v>0</v>
      </c>
      <c r="AZ471" s="6">
        <v>0</v>
      </c>
      <c r="BA471" s="6">
        <v>0</v>
      </c>
      <c r="BB471" s="6">
        <v>0</v>
      </c>
      <c r="BC471" s="6">
        <v>0</v>
      </c>
      <c r="BD471" s="6">
        <v>0</v>
      </c>
      <c r="BE471" s="6">
        <v>0</v>
      </c>
      <c r="BF471" s="6">
        <v>0</v>
      </c>
      <c r="BG471" s="6">
        <v>0</v>
      </c>
      <c r="BH471" s="6">
        <v>0</v>
      </c>
      <c r="BI471" s="6">
        <f>IF(Table3[[#This Row],[Type]]="EM",IF((Table3[[#This Row],[Diameter]]/2)-Table3[[#This Row],[CornerRadius]]-0.012&gt;0,(Table3[[#This Row],[Diameter]]/2)-Table3[[#This Row],[CornerRadius]]-0.012,0),)</f>
        <v>0</v>
      </c>
      <c r="BK471" s="6" t="str">
        <f>IF(Table3[[#This Row],[ShoulderLength]]="","",IF(Table3[[#This Row],[ShoulderLength]]&lt;Table3[[#This Row],[LOC]],"FIX",""))</f>
        <v/>
      </c>
    </row>
    <row r="472" spans="1:63" x14ac:dyDescent="0.25">
      <c r="A472" s="7">
        <f>IF(Table3[[#This Row],[SoflexRule]]="",1,IF(Table3[[#This Row],[MinOHL]]="",1,IF(Table3[[#This Row],[Type]]="CT",1,IF(Table3[[#This Row],[I]]=1,0,1))))</f>
        <v>1</v>
      </c>
      <c r="B472" s="6" t="s">
        <v>149</v>
      </c>
      <c r="D472" s="6" t="s">
        <v>149</v>
      </c>
      <c r="E472" s="6">
        <v>471</v>
      </c>
      <c r="G472" s="9" t="s">
        <v>74</v>
      </c>
      <c r="H472" s="10" t="s">
        <v>680</v>
      </c>
      <c r="I472" s="11" t="s">
        <v>2441</v>
      </c>
      <c r="J472" s="12" t="s">
        <v>970</v>
      </c>
      <c r="K472" s="11" t="str">
        <f>CONCATENATE(Table3[[#This Row],[Type]]," "&amp;TEXT(Table3[[#This Row],[Diameter]],".0000")&amp;""," "&amp;Table3[[#This Row],[NumFlutes]]&amp;"FL")</f>
        <v>DS .1100 2FL</v>
      </c>
      <c r="L472" s="17" t="s">
        <v>2442</v>
      </c>
      <c r="M472" s="13">
        <v>0.11</v>
      </c>
      <c r="N472" s="13">
        <v>0.11</v>
      </c>
      <c r="O472" s="6">
        <v>0.11</v>
      </c>
      <c r="P472" s="6">
        <v>1.325</v>
      </c>
      <c r="R472" s="14">
        <f>IF(Table3[[#This Row],[ShoulderLenEnd]]="",0,90-(DEGREES(ATAN((Q472-P472)/((N472-O472)/2)))))</f>
        <v>0</v>
      </c>
      <c r="S472" s="15">
        <v>1.35</v>
      </c>
      <c r="T472" s="6">
        <v>2</v>
      </c>
      <c r="U472" s="6">
        <v>2.375</v>
      </c>
      <c r="V472" s="6">
        <v>1.25</v>
      </c>
      <c r="Z472" s="6">
        <v>118</v>
      </c>
      <c r="AA472" s="13">
        <f t="shared" si="7"/>
        <v>3.3047334046515817E-2</v>
      </c>
      <c r="AE472" s="6" t="s">
        <v>49</v>
      </c>
      <c r="AF472" s="6" t="s">
        <v>62</v>
      </c>
      <c r="AH472" s="6" t="s">
        <v>683</v>
      </c>
      <c r="AI472" s="6">
        <v>1</v>
      </c>
      <c r="AJ472" s="6">
        <v>0</v>
      </c>
      <c r="AK472" s="6">
        <v>0</v>
      </c>
      <c r="AL472" s="6">
        <v>0</v>
      </c>
      <c r="AM472" s="6">
        <v>1</v>
      </c>
      <c r="AN472" s="6">
        <v>0</v>
      </c>
      <c r="AO472" s="6">
        <v>1</v>
      </c>
      <c r="AQ472" s="6">
        <v>0</v>
      </c>
      <c r="AR472" s="6">
        <v>0</v>
      </c>
      <c r="AS472" s="6">
        <v>0</v>
      </c>
      <c r="AT472" s="6">
        <v>0</v>
      </c>
      <c r="AU472" s="6">
        <f>IF(Table3[[#This Row],[ShankDiameter]]&gt;0.5,0,2)</f>
        <v>2</v>
      </c>
      <c r="AV472" s="6">
        <v>0</v>
      </c>
      <c r="AW472" s="6">
        <v>0</v>
      </c>
      <c r="AX472" s="6">
        <v>2</v>
      </c>
      <c r="AY472" s="6">
        <f>IF(Table3[[#This Row],[ShankDiameter]]=0.225,2,IF(Table3[[#This Row],[ShankDiameter]]=0.25,2,IF(Table3[[#This Row],[ShankDiameter]]=0.2875,2,0)))</f>
        <v>0</v>
      </c>
      <c r="AZ472" s="6">
        <v>0</v>
      </c>
      <c r="BA472" s="6">
        <v>0</v>
      </c>
      <c r="BB472" s="6">
        <v>0</v>
      </c>
      <c r="BC472" s="6">
        <v>0</v>
      </c>
      <c r="BD472" s="6">
        <v>0</v>
      </c>
      <c r="BE472" s="6">
        <v>0</v>
      </c>
      <c r="BF472" s="6">
        <v>0</v>
      </c>
      <c r="BG472" s="6">
        <v>0</v>
      </c>
      <c r="BH472" s="6">
        <v>0</v>
      </c>
      <c r="BI472" s="6">
        <f>IF(Table3[[#This Row],[Type]]="EM",IF((Table3[[#This Row],[Diameter]]/2)-Table3[[#This Row],[CornerRadius]]-0.012&gt;0,(Table3[[#This Row],[Diameter]]/2)-Table3[[#This Row],[CornerRadius]]-0.012,0),)</f>
        <v>0</v>
      </c>
      <c r="BK472" s="6" t="str">
        <f>IF(Table3[[#This Row],[ShoulderLength]]="","",IF(Table3[[#This Row],[ShoulderLength]]&lt;Table3[[#This Row],[LOC]],"FIX",""))</f>
        <v/>
      </c>
    </row>
    <row r="473" spans="1:63" x14ac:dyDescent="0.25">
      <c r="A473" s="7">
        <f>IF(Table3[[#This Row],[SoflexRule]]="",1,IF(Table3[[#This Row],[MinOHL]]="",1,IF(Table3[[#This Row],[Type]]="CT",1,IF(Table3[[#This Row],[I]]=1,0,1))))</f>
        <v>1</v>
      </c>
      <c r="B473" s="6" t="s">
        <v>149</v>
      </c>
      <c r="D473" s="6" t="s">
        <v>149</v>
      </c>
      <c r="E473" s="6">
        <v>472</v>
      </c>
      <c r="F473" s="8" t="s">
        <v>60</v>
      </c>
      <c r="H473" s="10" t="s">
        <v>802</v>
      </c>
      <c r="I473" s="11" t="s">
        <v>971</v>
      </c>
      <c r="J473" s="12" t="s">
        <v>972</v>
      </c>
      <c r="K473" s="11" t="str">
        <f>CONCATENATE(Table3[[#This Row],[Type]]," "&amp;TEXT(Table3[[#This Row],[Diameter]],".0000")&amp;""," "&amp;Table3[[#This Row],[NumFlutes]]&amp;"FL")</f>
        <v>DJ .1100 2FL</v>
      </c>
      <c r="L473" s="17" t="s">
        <v>794</v>
      </c>
      <c r="M473" s="13">
        <v>0.11</v>
      </c>
      <c r="N473" s="13">
        <v>0.11</v>
      </c>
      <c r="O473" s="6">
        <v>0.11</v>
      </c>
      <c r="P473" s="6">
        <v>1.63</v>
      </c>
      <c r="R473" s="14">
        <f>IF(Table3[[#This Row],[ShoulderLenEnd]]="",0,90-(DEGREES(ATAN((Q473-P473)/((N473-O473)/2)))))</f>
        <v>0</v>
      </c>
      <c r="S473" s="15">
        <v>1.68</v>
      </c>
      <c r="T473" s="6">
        <v>2</v>
      </c>
      <c r="U473" s="6">
        <v>2.71</v>
      </c>
      <c r="V473" s="6">
        <v>1.45</v>
      </c>
      <c r="Z473" s="6">
        <v>118</v>
      </c>
      <c r="AA473" s="13">
        <f t="shared" si="7"/>
        <v>3.3047334046515817E-2</v>
      </c>
      <c r="AE473" s="6" t="s">
        <v>49</v>
      </c>
      <c r="AF473" s="6" t="s">
        <v>545</v>
      </c>
      <c r="AH473" s="6" t="s">
        <v>636</v>
      </c>
      <c r="AI473" s="6">
        <v>1</v>
      </c>
      <c r="AJ473" s="6">
        <v>0</v>
      </c>
      <c r="AK473" s="6">
        <v>0</v>
      </c>
      <c r="AL473" s="6">
        <v>0</v>
      </c>
      <c r="AM473" s="6">
        <v>0</v>
      </c>
      <c r="AN473" s="6">
        <v>0</v>
      </c>
      <c r="AO473" s="6">
        <v>1</v>
      </c>
      <c r="AQ473" s="6">
        <v>0</v>
      </c>
      <c r="AR473" s="6">
        <v>0</v>
      </c>
      <c r="AS473" s="6">
        <v>0</v>
      </c>
      <c r="AT473" s="6">
        <v>0</v>
      </c>
      <c r="AU473" s="6">
        <f>IF(Table3[[#This Row],[ShankDiameter]]&gt;0.5,0,2)</f>
        <v>2</v>
      </c>
      <c r="AV473" s="6">
        <v>0</v>
      </c>
      <c r="AW473" s="6">
        <v>0</v>
      </c>
      <c r="AX473" s="6">
        <v>2</v>
      </c>
      <c r="AY473" s="6">
        <f>IF(Table3[[#This Row],[ShankDiameter]]=0.225,2,IF(Table3[[#This Row],[ShankDiameter]]=0.25,2,IF(Table3[[#This Row],[ShankDiameter]]=0.2875,2,0)))</f>
        <v>0</v>
      </c>
      <c r="AZ473" s="6">
        <v>0</v>
      </c>
      <c r="BA473" s="6">
        <v>0</v>
      </c>
      <c r="BB473" s="6">
        <v>0</v>
      </c>
      <c r="BC473" s="6">
        <v>0</v>
      </c>
      <c r="BD473" s="6">
        <v>0</v>
      </c>
      <c r="BE473" s="6">
        <v>0</v>
      </c>
      <c r="BF473" s="6">
        <v>0</v>
      </c>
      <c r="BG473" s="6">
        <v>0</v>
      </c>
      <c r="BH473" s="6">
        <v>0</v>
      </c>
      <c r="BI473" s="6">
        <f>IF(Table3[[#This Row],[Type]]="EM",IF((Table3[[#This Row],[Diameter]]/2)-Table3[[#This Row],[CornerRadius]]-0.012&gt;0,(Table3[[#This Row],[Diameter]]/2)-Table3[[#This Row],[CornerRadius]]-0.012,0),)</f>
        <v>0</v>
      </c>
      <c r="BK473" s="6" t="str">
        <f>IF(Table3[[#This Row],[ShoulderLength]]="","",IF(Table3[[#This Row],[ShoulderLength]]&lt;Table3[[#This Row],[LOC]],"FIX",""))</f>
        <v/>
      </c>
    </row>
    <row r="474" spans="1:63" x14ac:dyDescent="0.25">
      <c r="A474" s="7">
        <f>IF(Table3[[#This Row],[SoflexRule]]="",1,IF(Table3[[#This Row],[MinOHL]]="",1,IF(Table3[[#This Row],[Type]]="CT",1,IF(Table3[[#This Row],[I]]=1,0,1))))</f>
        <v>1</v>
      </c>
      <c r="B474" s="6" t="s">
        <v>149</v>
      </c>
      <c r="D474" s="6" t="s">
        <v>149</v>
      </c>
      <c r="E474" s="6">
        <v>473</v>
      </c>
      <c r="G474" s="9" t="s">
        <v>74</v>
      </c>
      <c r="H474" s="10" t="s">
        <v>680</v>
      </c>
      <c r="I474" s="11" t="s">
        <v>973</v>
      </c>
      <c r="J474" s="12">
        <v>41835</v>
      </c>
      <c r="K474" s="11" t="str">
        <f>CONCATENATE(Table3[[#This Row],[Type]]," "&amp;TEXT(Table3[[#This Row],[Diameter]],".0000")&amp;""," "&amp;Table3[[#This Row],[NumFlutes]]&amp;"FL")</f>
        <v>DS .1100 2FL</v>
      </c>
      <c r="L474" s="17" t="s">
        <v>794</v>
      </c>
      <c r="M474" s="13">
        <v>0.11</v>
      </c>
      <c r="N474" s="13">
        <v>0.11</v>
      </c>
      <c r="O474" s="6">
        <v>0.11</v>
      </c>
      <c r="P474" s="6">
        <v>1</v>
      </c>
      <c r="R474" s="14">
        <f>IF(Table3[[#This Row],[ShoulderLenEnd]]="",0,90-(DEGREES(ATAN((Q474-P474)/((N474-O474)/2)))))</f>
        <v>0</v>
      </c>
      <c r="S474" s="15">
        <v>1.0249999999999999</v>
      </c>
      <c r="T474" s="6">
        <v>2</v>
      </c>
      <c r="U474" s="6">
        <v>1.86</v>
      </c>
      <c r="V474" s="6">
        <v>0.7</v>
      </c>
      <c r="Z474" s="6">
        <v>118</v>
      </c>
      <c r="AA474" s="13">
        <f t="shared" si="7"/>
        <v>3.3047334046515817E-2</v>
      </c>
      <c r="AE474" s="6" t="s">
        <v>49</v>
      </c>
      <c r="AF474" s="6" t="s">
        <v>545</v>
      </c>
      <c r="AH474" s="6" t="s">
        <v>683</v>
      </c>
      <c r="AI474" s="6">
        <v>1</v>
      </c>
      <c r="AJ474" s="6">
        <v>0</v>
      </c>
      <c r="AK474" s="6">
        <v>0</v>
      </c>
      <c r="AL474" s="6">
        <v>0</v>
      </c>
      <c r="AM474" s="6">
        <v>0</v>
      </c>
      <c r="AN474" s="6">
        <v>0</v>
      </c>
      <c r="AO474" s="6">
        <v>1</v>
      </c>
      <c r="AQ474" s="6">
        <v>0</v>
      </c>
      <c r="AR474" s="6">
        <v>0</v>
      </c>
      <c r="AS474" s="6">
        <v>0</v>
      </c>
      <c r="AT474" s="6">
        <v>0</v>
      </c>
      <c r="AU474" s="6">
        <f>IF(Table3[[#This Row],[ShankDiameter]]&gt;0.5,0,2)</f>
        <v>2</v>
      </c>
      <c r="AV474" s="6">
        <v>0</v>
      </c>
      <c r="AW474" s="6">
        <v>0</v>
      </c>
      <c r="AX474" s="6">
        <v>2</v>
      </c>
      <c r="AY474" s="6">
        <f>IF(Table3[[#This Row],[ShankDiameter]]=0.225,2,IF(Table3[[#This Row],[ShankDiameter]]=0.25,2,IF(Table3[[#This Row],[ShankDiameter]]=0.2875,2,0)))</f>
        <v>0</v>
      </c>
      <c r="AZ474" s="6">
        <v>0</v>
      </c>
      <c r="BA474" s="6">
        <v>0</v>
      </c>
      <c r="BB474" s="6">
        <v>0</v>
      </c>
      <c r="BC474" s="6">
        <v>0</v>
      </c>
      <c r="BD474" s="6">
        <v>0</v>
      </c>
      <c r="BE474" s="6">
        <v>0</v>
      </c>
      <c r="BF474" s="6">
        <v>0</v>
      </c>
      <c r="BG474" s="6">
        <v>0</v>
      </c>
      <c r="BH474" s="6">
        <v>0</v>
      </c>
      <c r="BI474" s="6">
        <f>IF(Table3[[#This Row],[Type]]="EM",IF((Table3[[#This Row],[Diameter]]/2)-Table3[[#This Row],[CornerRadius]]-0.012&gt;0,(Table3[[#This Row],[Diameter]]/2)-Table3[[#This Row],[CornerRadius]]-0.012,0),)</f>
        <v>0</v>
      </c>
      <c r="BK474" s="6" t="str">
        <f>IF(Table3[[#This Row],[ShoulderLength]]="","",IF(Table3[[#This Row],[ShoulderLength]]&lt;Table3[[#This Row],[LOC]],"FIX",""))</f>
        <v/>
      </c>
    </row>
    <row r="475" spans="1:63" x14ac:dyDescent="0.25">
      <c r="A475" s="7">
        <f>IF(Table3[[#This Row],[SoflexRule]]="",1,IF(Table3[[#This Row],[MinOHL]]="",1,IF(Table3[[#This Row],[Type]]="CT",1,IF(Table3[[#This Row],[I]]=1,0,1))))</f>
        <v>1</v>
      </c>
      <c r="B475" s="6" t="s">
        <v>149</v>
      </c>
      <c r="D475" s="6" t="s">
        <v>149</v>
      </c>
      <c r="E475" s="6">
        <v>474</v>
      </c>
      <c r="F475" s="8" t="s">
        <v>60</v>
      </c>
      <c r="H475" s="10" t="s">
        <v>802</v>
      </c>
      <c r="I475" s="11" t="s">
        <v>974</v>
      </c>
      <c r="J475" s="12" t="s">
        <v>975</v>
      </c>
      <c r="K475" s="11" t="str">
        <f>CONCATENATE(Table3[[#This Row],[Type]]," "&amp;TEXT(Table3[[#This Row],[Diameter]],".0000")&amp;""," "&amp;Table3[[#This Row],[NumFlutes]]&amp;"FL")</f>
        <v>DJ .1110 2FL</v>
      </c>
      <c r="L475" s="17" t="s">
        <v>976</v>
      </c>
      <c r="M475" s="13">
        <v>0.111</v>
      </c>
      <c r="N475" s="13">
        <v>0.111</v>
      </c>
      <c r="O475" s="6">
        <v>0.111</v>
      </c>
      <c r="P475" s="6">
        <v>1.61</v>
      </c>
      <c r="R475" s="14">
        <f>IF(Table3[[#This Row],[ShoulderLenEnd]]="",0,90-(DEGREES(ATAN((Q475-P475)/((N475-O475)/2)))))</f>
        <v>0</v>
      </c>
      <c r="S475" s="15">
        <v>1.66</v>
      </c>
      <c r="T475" s="6">
        <v>2</v>
      </c>
      <c r="U475" s="6">
        <v>2.69</v>
      </c>
      <c r="V475" s="6">
        <v>1.4</v>
      </c>
      <c r="Z475" s="6">
        <v>118</v>
      </c>
      <c r="AA475" s="13">
        <f t="shared" si="7"/>
        <v>3.3347764356029597E-2</v>
      </c>
      <c r="AE475" s="6" t="s">
        <v>49</v>
      </c>
      <c r="AF475" s="6" t="s">
        <v>545</v>
      </c>
      <c r="AH475" s="6" t="s">
        <v>636</v>
      </c>
      <c r="AI475" s="6">
        <v>1</v>
      </c>
      <c r="AJ475" s="6">
        <v>0</v>
      </c>
      <c r="AK475" s="6">
        <v>0</v>
      </c>
      <c r="AL475" s="6">
        <v>0</v>
      </c>
      <c r="AM475" s="6">
        <v>0</v>
      </c>
      <c r="AN475" s="6">
        <v>0</v>
      </c>
      <c r="AO475" s="6">
        <v>1</v>
      </c>
      <c r="AQ475" s="6">
        <v>0</v>
      </c>
      <c r="AR475" s="6">
        <v>0</v>
      </c>
      <c r="AS475" s="6">
        <v>0</v>
      </c>
      <c r="AT475" s="6">
        <v>0</v>
      </c>
      <c r="AU475" s="6">
        <f>IF(Table3[[#This Row],[ShankDiameter]]&gt;0.5,0,2)</f>
        <v>2</v>
      </c>
      <c r="AV475" s="6">
        <v>0</v>
      </c>
      <c r="AW475" s="6">
        <v>0</v>
      </c>
      <c r="AX475" s="6">
        <v>2</v>
      </c>
      <c r="AY475" s="6">
        <f>IF(Table3[[#This Row],[ShankDiameter]]=0.225,2,IF(Table3[[#This Row],[ShankDiameter]]=0.25,2,IF(Table3[[#This Row],[ShankDiameter]]=0.2875,2,0)))</f>
        <v>0</v>
      </c>
      <c r="AZ475" s="6">
        <v>0</v>
      </c>
      <c r="BA475" s="6">
        <v>0</v>
      </c>
      <c r="BB475" s="6">
        <v>0</v>
      </c>
      <c r="BC475" s="6">
        <v>0</v>
      </c>
      <c r="BD475" s="6">
        <v>0</v>
      </c>
      <c r="BE475" s="6">
        <v>0</v>
      </c>
      <c r="BF475" s="6">
        <v>0</v>
      </c>
      <c r="BG475" s="6">
        <v>0</v>
      </c>
      <c r="BH475" s="6">
        <v>0</v>
      </c>
      <c r="BI475" s="6">
        <f>IF(Table3[[#This Row],[Type]]="EM",IF((Table3[[#This Row],[Diameter]]/2)-Table3[[#This Row],[CornerRadius]]-0.012&gt;0,(Table3[[#This Row],[Diameter]]/2)-Table3[[#This Row],[CornerRadius]]-0.012,0),)</f>
        <v>0</v>
      </c>
      <c r="BK475" s="6" t="str">
        <f>IF(Table3[[#This Row],[ShoulderLength]]="","",IF(Table3[[#This Row],[ShoulderLength]]&lt;Table3[[#This Row],[LOC]],"FIX",""))</f>
        <v/>
      </c>
    </row>
    <row r="476" spans="1:63" x14ac:dyDescent="0.25">
      <c r="A476" s="7">
        <f>IF(Table3[[#This Row],[SoflexRule]]="",1,IF(Table3[[#This Row],[MinOHL]]="",1,IF(Table3[[#This Row],[Type]]="CT",1,IF(Table3[[#This Row],[I]]=1,0,1))))</f>
        <v>1</v>
      </c>
      <c r="B476" s="6" t="s">
        <v>149</v>
      </c>
      <c r="D476" s="6" t="s">
        <v>149</v>
      </c>
      <c r="E476" s="6">
        <v>475</v>
      </c>
      <c r="G476" s="9" t="s">
        <v>74</v>
      </c>
      <c r="H476" s="10" t="s">
        <v>680</v>
      </c>
      <c r="I476" s="11" t="s">
        <v>977</v>
      </c>
      <c r="J476" s="12" t="s">
        <v>978</v>
      </c>
      <c r="K476" s="11" t="str">
        <f>CONCATENATE(Table3[[#This Row],[Type]]," "&amp;TEXT(Table3[[#This Row],[Diameter]],".0000")&amp;""," "&amp;Table3[[#This Row],[NumFlutes]]&amp;"FL")</f>
        <v>DS .1110 2FL</v>
      </c>
      <c r="L476" s="17" t="s">
        <v>976</v>
      </c>
      <c r="M476" s="13">
        <v>0.111</v>
      </c>
      <c r="N476" s="13">
        <v>0.111</v>
      </c>
      <c r="O476" s="6">
        <v>0.111</v>
      </c>
      <c r="P476" s="6">
        <v>0.97499999999999998</v>
      </c>
      <c r="R476" s="14">
        <f>IF(Table3[[#This Row],[ShoulderLenEnd]]="",0,90-(DEGREES(ATAN((Q476-P476)/((N476-O476)/2)))))</f>
        <v>0</v>
      </c>
      <c r="S476" s="15">
        <v>1</v>
      </c>
      <c r="T476" s="6">
        <v>2</v>
      </c>
      <c r="U476" s="6">
        <v>1.93</v>
      </c>
      <c r="V476" s="6">
        <v>0.73</v>
      </c>
      <c r="Z476" s="6">
        <v>118</v>
      </c>
      <c r="AA476" s="13">
        <f t="shared" si="7"/>
        <v>3.3347764356029597E-2</v>
      </c>
      <c r="AE476" s="6" t="s">
        <v>49</v>
      </c>
      <c r="AF476" s="6" t="s">
        <v>545</v>
      </c>
      <c r="AH476" s="6" t="s">
        <v>683</v>
      </c>
      <c r="AI476" s="6">
        <v>1</v>
      </c>
      <c r="AJ476" s="6">
        <v>0</v>
      </c>
      <c r="AK476" s="6">
        <v>0</v>
      </c>
      <c r="AL476" s="6">
        <v>0</v>
      </c>
      <c r="AM476" s="6">
        <v>0</v>
      </c>
      <c r="AN476" s="6">
        <v>0</v>
      </c>
      <c r="AO476" s="6">
        <v>1</v>
      </c>
      <c r="AQ476" s="6">
        <v>0</v>
      </c>
      <c r="AR476" s="6">
        <v>0</v>
      </c>
      <c r="AS476" s="6">
        <v>0</v>
      </c>
      <c r="AT476" s="6">
        <v>0</v>
      </c>
      <c r="AU476" s="6">
        <f>IF(Table3[[#This Row],[ShankDiameter]]&gt;0.5,0,2)</f>
        <v>2</v>
      </c>
      <c r="AV476" s="6">
        <v>0</v>
      </c>
      <c r="AW476" s="6">
        <v>0</v>
      </c>
      <c r="AX476" s="6">
        <v>2</v>
      </c>
      <c r="AY476" s="6">
        <f>IF(Table3[[#This Row],[ShankDiameter]]=0.225,2,IF(Table3[[#This Row],[ShankDiameter]]=0.25,2,IF(Table3[[#This Row],[ShankDiameter]]=0.2875,2,0)))</f>
        <v>0</v>
      </c>
      <c r="AZ476" s="6">
        <v>0</v>
      </c>
      <c r="BA476" s="6">
        <v>0</v>
      </c>
      <c r="BB476" s="6">
        <v>0</v>
      </c>
      <c r="BC476" s="6">
        <v>0</v>
      </c>
      <c r="BD476" s="6">
        <v>0</v>
      </c>
      <c r="BE476" s="6">
        <v>0</v>
      </c>
      <c r="BF476" s="6">
        <v>0</v>
      </c>
      <c r="BG476" s="6">
        <v>0</v>
      </c>
      <c r="BH476" s="6">
        <v>0</v>
      </c>
      <c r="BI476" s="6">
        <f>IF(Table3[[#This Row],[Type]]="EM",IF((Table3[[#This Row],[Diameter]]/2)-Table3[[#This Row],[CornerRadius]]-0.012&gt;0,(Table3[[#This Row],[Diameter]]/2)-Table3[[#This Row],[CornerRadius]]-0.012,0),)</f>
        <v>0</v>
      </c>
      <c r="BK476" s="6" t="str">
        <f>IF(Table3[[#This Row],[ShoulderLength]]="","",IF(Table3[[#This Row],[ShoulderLength]]&lt;Table3[[#This Row],[LOC]],"FIX",""))</f>
        <v/>
      </c>
    </row>
    <row r="477" spans="1:63" x14ac:dyDescent="0.25">
      <c r="A477" s="7">
        <f>IF(Table3[[#This Row],[SoflexRule]]="",1,IF(Table3[[#This Row],[MinOHL]]="",1,IF(Table3[[#This Row],[Type]]="CT",1,IF(Table3[[#This Row],[I]]=1,0,1))))</f>
        <v>1</v>
      </c>
      <c r="B477" s="6" t="s">
        <v>149</v>
      </c>
      <c r="D477" s="6" t="s">
        <v>149</v>
      </c>
      <c r="E477" s="6">
        <v>476</v>
      </c>
      <c r="F477" s="8" t="s">
        <v>60</v>
      </c>
      <c r="H477" s="10" t="s">
        <v>802</v>
      </c>
      <c r="I477" s="11" t="s">
        <v>979</v>
      </c>
      <c r="J477" s="12" t="s">
        <v>980</v>
      </c>
      <c r="K477" s="11" t="str">
        <f>CONCATENATE(Table3[[#This Row],[Type]]," "&amp;TEXT(Table3[[#This Row],[Diameter]],".0000")&amp;""," "&amp;Table3[[#This Row],[NumFlutes]]&amp;"FL")</f>
        <v>DJ .1130 2FL</v>
      </c>
      <c r="L477" s="17" t="s">
        <v>796</v>
      </c>
      <c r="M477" s="13">
        <v>0.113</v>
      </c>
      <c r="N477" s="13">
        <v>0.113</v>
      </c>
      <c r="O477" s="6">
        <v>0.113</v>
      </c>
      <c r="P477" s="6">
        <v>1.65</v>
      </c>
      <c r="R477" s="14">
        <f>IF(Table3[[#This Row],[ShoulderLenEnd]]="",0,90-(DEGREES(ATAN((Q477-P477)/((N477-O477)/2)))))</f>
        <v>0</v>
      </c>
      <c r="S477" s="15">
        <v>1.7</v>
      </c>
      <c r="T477" s="6">
        <v>2</v>
      </c>
      <c r="U477" s="6">
        <v>2.65</v>
      </c>
      <c r="V477" s="6">
        <v>1.35</v>
      </c>
      <c r="Z477" s="6">
        <v>118</v>
      </c>
      <c r="AA477" s="13">
        <f t="shared" si="7"/>
        <v>3.3948624975057157E-2</v>
      </c>
      <c r="AE477" s="6" t="s">
        <v>49</v>
      </c>
      <c r="AF477" s="6" t="s">
        <v>545</v>
      </c>
      <c r="AH477" s="6" t="s">
        <v>636</v>
      </c>
      <c r="AI477" s="6">
        <v>1</v>
      </c>
      <c r="AJ477" s="6">
        <v>0</v>
      </c>
      <c r="AK477" s="6">
        <v>0</v>
      </c>
      <c r="AL477" s="6">
        <v>0</v>
      </c>
      <c r="AM477" s="6">
        <v>0</v>
      </c>
      <c r="AN477" s="6">
        <v>0</v>
      </c>
      <c r="AO477" s="6">
        <v>1</v>
      </c>
      <c r="AQ477" s="6">
        <v>0</v>
      </c>
      <c r="AR477" s="6">
        <v>0</v>
      </c>
      <c r="AS477" s="6">
        <v>0</v>
      </c>
      <c r="AT477" s="6">
        <v>0</v>
      </c>
      <c r="AU477" s="6">
        <f>IF(Table3[[#This Row],[ShankDiameter]]&gt;0.5,0,2)</f>
        <v>2</v>
      </c>
      <c r="AV477" s="6">
        <v>0</v>
      </c>
      <c r="AW477" s="6">
        <v>0</v>
      </c>
      <c r="AX477" s="6">
        <v>2</v>
      </c>
      <c r="AY477" s="6">
        <f>IF(Table3[[#This Row],[ShankDiameter]]=0.225,2,IF(Table3[[#This Row],[ShankDiameter]]=0.25,2,IF(Table3[[#This Row],[ShankDiameter]]=0.2875,2,0)))</f>
        <v>0</v>
      </c>
      <c r="AZ477" s="6">
        <v>0</v>
      </c>
      <c r="BA477" s="6">
        <v>0</v>
      </c>
      <c r="BB477" s="6">
        <v>0</v>
      </c>
      <c r="BC477" s="6">
        <v>0</v>
      </c>
      <c r="BD477" s="6">
        <v>0</v>
      </c>
      <c r="BE477" s="6">
        <v>0</v>
      </c>
      <c r="BF477" s="6">
        <v>0</v>
      </c>
      <c r="BG477" s="6">
        <v>0</v>
      </c>
      <c r="BH477" s="6">
        <v>0</v>
      </c>
      <c r="BI477" s="6">
        <f>IF(Table3[[#This Row],[Type]]="EM",IF((Table3[[#This Row],[Diameter]]/2)-Table3[[#This Row],[CornerRadius]]-0.012&gt;0,(Table3[[#This Row],[Diameter]]/2)-Table3[[#This Row],[CornerRadius]]-0.012,0),)</f>
        <v>0</v>
      </c>
      <c r="BK477" s="6" t="str">
        <f>IF(Table3[[#This Row],[ShoulderLength]]="","",IF(Table3[[#This Row],[ShoulderLength]]&lt;Table3[[#This Row],[LOC]],"FIX",""))</f>
        <v/>
      </c>
    </row>
    <row r="478" spans="1:63" x14ac:dyDescent="0.25">
      <c r="A478" s="7">
        <f>IF(Table3[[#This Row],[SoflexRule]]="",1,IF(Table3[[#This Row],[MinOHL]]="",1,IF(Table3[[#This Row],[Type]]="CT",1,IF(Table3[[#This Row],[I]]=1,0,1))))</f>
        <v>1</v>
      </c>
      <c r="B478" s="6" t="s">
        <v>149</v>
      </c>
      <c r="D478" s="6" t="s">
        <v>149</v>
      </c>
      <c r="E478" s="6">
        <v>477</v>
      </c>
      <c r="G478" s="9" t="s">
        <v>74</v>
      </c>
      <c r="H478" s="10" t="s">
        <v>680</v>
      </c>
      <c r="I478" s="11" t="s">
        <v>981</v>
      </c>
      <c r="J478" s="12" t="s">
        <v>982</v>
      </c>
      <c r="K478" s="11" t="str">
        <f>CONCATENATE(Table3[[#This Row],[Type]]," "&amp;TEXT(Table3[[#This Row],[Diameter]],".0000")&amp;""," "&amp;Table3[[#This Row],[NumFlutes]]&amp;"FL")</f>
        <v>DS .1130 2FL</v>
      </c>
      <c r="L478" s="17" t="s">
        <v>796</v>
      </c>
      <c r="M478" s="13">
        <v>0.113</v>
      </c>
      <c r="N478" s="13">
        <v>0.113</v>
      </c>
      <c r="O478" s="6">
        <v>0.113</v>
      </c>
      <c r="P478" s="6">
        <v>1</v>
      </c>
      <c r="R478" s="14">
        <f>IF(Table3[[#This Row],[ShoulderLenEnd]]="",0,90-(DEGREES(ATAN((Q478-P478)/((N478-O478)/2)))))</f>
        <v>0</v>
      </c>
      <c r="S478" s="15">
        <v>1.0249999999999999</v>
      </c>
      <c r="T478" s="6">
        <v>2</v>
      </c>
      <c r="U478" s="6">
        <v>1.94</v>
      </c>
      <c r="V478" s="6">
        <v>0.74</v>
      </c>
      <c r="Z478" s="6">
        <v>118</v>
      </c>
      <c r="AA478" s="13">
        <f t="shared" si="7"/>
        <v>3.3948624975057157E-2</v>
      </c>
      <c r="AE478" s="6" t="s">
        <v>49</v>
      </c>
      <c r="AF478" s="6" t="s">
        <v>545</v>
      </c>
      <c r="AH478" s="6" t="s">
        <v>683</v>
      </c>
      <c r="AI478" s="6">
        <v>1</v>
      </c>
      <c r="AJ478" s="6">
        <v>0</v>
      </c>
      <c r="AK478" s="6">
        <v>0</v>
      </c>
      <c r="AL478" s="6">
        <v>0</v>
      </c>
      <c r="AM478" s="6">
        <v>0</v>
      </c>
      <c r="AN478" s="6">
        <v>0</v>
      </c>
      <c r="AO478" s="6">
        <v>1</v>
      </c>
      <c r="AQ478" s="6">
        <v>0</v>
      </c>
      <c r="AR478" s="6">
        <v>0</v>
      </c>
      <c r="AS478" s="6">
        <v>0</v>
      </c>
      <c r="AT478" s="6">
        <v>0</v>
      </c>
      <c r="AU478" s="6">
        <f>IF(Table3[[#This Row],[ShankDiameter]]&gt;0.5,0,2)</f>
        <v>2</v>
      </c>
      <c r="AV478" s="6">
        <v>0</v>
      </c>
      <c r="AW478" s="6">
        <v>0</v>
      </c>
      <c r="AX478" s="6">
        <v>2</v>
      </c>
      <c r="AY478" s="6">
        <f>IF(Table3[[#This Row],[ShankDiameter]]=0.225,2,IF(Table3[[#This Row],[ShankDiameter]]=0.25,2,IF(Table3[[#This Row],[ShankDiameter]]=0.2875,2,0)))</f>
        <v>0</v>
      </c>
      <c r="AZ478" s="6">
        <v>0</v>
      </c>
      <c r="BA478" s="6">
        <v>0</v>
      </c>
      <c r="BB478" s="6">
        <v>0</v>
      </c>
      <c r="BC478" s="6">
        <v>0</v>
      </c>
      <c r="BD478" s="6">
        <v>0</v>
      </c>
      <c r="BE478" s="6">
        <v>0</v>
      </c>
      <c r="BF478" s="6">
        <v>0</v>
      </c>
      <c r="BG478" s="6">
        <v>0</v>
      </c>
      <c r="BH478" s="6">
        <v>0</v>
      </c>
      <c r="BI478" s="6">
        <f>IF(Table3[[#This Row],[Type]]="EM",IF((Table3[[#This Row],[Diameter]]/2)-Table3[[#This Row],[CornerRadius]]-0.012&gt;0,(Table3[[#This Row],[Diameter]]/2)-Table3[[#This Row],[CornerRadius]]-0.012,0),)</f>
        <v>0</v>
      </c>
      <c r="BK478" s="6" t="str">
        <f>IF(Table3[[#This Row],[ShoulderLength]]="","",IF(Table3[[#This Row],[ShoulderLength]]&lt;Table3[[#This Row],[LOC]],"FIX",""))</f>
        <v/>
      </c>
    </row>
    <row r="479" spans="1:63" x14ac:dyDescent="0.25">
      <c r="A479" s="7">
        <f>IF(Table3[[#This Row],[SoflexRule]]="",1,IF(Table3[[#This Row],[MinOHL]]="",1,IF(Table3[[#This Row],[Type]]="CT",1,IF(Table3[[#This Row],[I]]=1,0,1))))</f>
        <v>1</v>
      </c>
      <c r="B479" s="6" t="s">
        <v>149</v>
      </c>
      <c r="D479" s="6" t="s">
        <v>149</v>
      </c>
      <c r="E479" s="6">
        <v>478</v>
      </c>
      <c r="F479" s="8" t="s">
        <v>60</v>
      </c>
      <c r="H479" s="10" t="s">
        <v>802</v>
      </c>
      <c r="I479" s="11" t="s">
        <v>983</v>
      </c>
      <c r="J479" s="12" t="s">
        <v>984</v>
      </c>
      <c r="K479" s="11" t="str">
        <f>CONCATENATE(Table3[[#This Row],[Type]]," "&amp;TEXT(Table3[[#This Row],[Diameter]],".0000")&amp;""," "&amp;Table3[[#This Row],[NumFlutes]]&amp;"FL")</f>
        <v>DJ .1160 2FL</v>
      </c>
      <c r="L479" s="17" t="s">
        <v>798</v>
      </c>
      <c r="M479" s="13">
        <v>0.11600000000000001</v>
      </c>
      <c r="N479" s="13">
        <v>0.11600000000000001</v>
      </c>
      <c r="O479" s="6">
        <v>0.11600000000000001</v>
      </c>
      <c r="P479" s="6">
        <v>1.77</v>
      </c>
      <c r="R479" s="14">
        <f>IF(Table3[[#This Row],[ShoulderLenEnd]]="",0,90-(DEGREES(ATAN((Q479-P479)/((N479-O479)/2)))))</f>
        <v>0</v>
      </c>
      <c r="S479" s="15">
        <v>1.82</v>
      </c>
      <c r="T479" s="6">
        <v>2</v>
      </c>
      <c r="U479" s="6">
        <v>2.81</v>
      </c>
      <c r="V479" s="6">
        <v>1.5</v>
      </c>
      <c r="Z479" s="6">
        <v>118</v>
      </c>
      <c r="AA479" s="13">
        <f t="shared" si="7"/>
        <v>3.4849915903598497E-2</v>
      </c>
      <c r="AE479" s="6" t="s">
        <v>49</v>
      </c>
      <c r="AF479" s="6" t="s">
        <v>545</v>
      </c>
      <c r="AH479" s="6" t="s">
        <v>636</v>
      </c>
      <c r="AI479" s="6">
        <v>1</v>
      </c>
      <c r="AJ479" s="6">
        <v>0</v>
      </c>
      <c r="AK479" s="6">
        <v>0</v>
      </c>
      <c r="AL479" s="6">
        <v>0</v>
      </c>
      <c r="AM479" s="6">
        <v>0</v>
      </c>
      <c r="AN479" s="6">
        <v>0</v>
      </c>
      <c r="AO479" s="6">
        <v>1</v>
      </c>
      <c r="AQ479" s="6">
        <v>0</v>
      </c>
      <c r="AR479" s="6">
        <v>0</v>
      </c>
      <c r="AS479" s="6">
        <v>0</v>
      </c>
      <c r="AT479" s="6">
        <v>0</v>
      </c>
      <c r="AU479" s="6">
        <f>IF(Table3[[#This Row],[ShankDiameter]]&gt;0.5,0,2)</f>
        <v>2</v>
      </c>
      <c r="AV479" s="6">
        <v>0</v>
      </c>
      <c r="AW479" s="6">
        <v>0</v>
      </c>
      <c r="AX479" s="6">
        <v>2</v>
      </c>
      <c r="AY479" s="6">
        <f>IF(Table3[[#This Row],[ShankDiameter]]=0.225,2,IF(Table3[[#This Row],[ShankDiameter]]=0.25,2,IF(Table3[[#This Row],[ShankDiameter]]=0.2875,2,0)))</f>
        <v>0</v>
      </c>
      <c r="AZ479" s="6">
        <v>0</v>
      </c>
      <c r="BA479" s="6">
        <v>0</v>
      </c>
      <c r="BB479" s="6">
        <v>0</v>
      </c>
      <c r="BC479" s="6">
        <v>0</v>
      </c>
      <c r="BD479" s="6">
        <v>0</v>
      </c>
      <c r="BE479" s="6">
        <v>0</v>
      </c>
      <c r="BF479" s="6">
        <v>0</v>
      </c>
      <c r="BG479" s="6">
        <v>0</v>
      </c>
      <c r="BH479" s="6">
        <v>0</v>
      </c>
      <c r="BI479" s="6">
        <f>IF(Table3[[#This Row],[Type]]="EM",IF((Table3[[#This Row],[Diameter]]/2)-Table3[[#This Row],[CornerRadius]]-0.012&gt;0,(Table3[[#This Row],[Diameter]]/2)-Table3[[#This Row],[CornerRadius]]-0.012,0),)</f>
        <v>0</v>
      </c>
      <c r="BK479" s="6" t="str">
        <f>IF(Table3[[#This Row],[ShoulderLength]]="","",IF(Table3[[#This Row],[ShoulderLength]]&lt;Table3[[#This Row],[LOC]],"FIX",""))</f>
        <v/>
      </c>
    </row>
    <row r="480" spans="1:63" x14ac:dyDescent="0.25">
      <c r="A480" s="7">
        <f>IF(Table3[[#This Row],[SoflexRule]]="",1,IF(Table3[[#This Row],[MinOHL]]="",1,IF(Table3[[#This Row],[Type]]="CT",1,IF(Table3[[#This Row],[I]]=1,0,1))))</f>
        <v>1</v>
      </c>
      <c r="B480" s="6" t="s">
        <v>149</v>
      </c>
      <c r="D480" s="6" t="s">
        <v>149</v>
      </c>
      <c r="E480" s="6">
        <v>479</v>
      </c>
      <c r="F480" s="8" t="s">
        <v>60</v>
      </c>
      <c r="H480" s="10" t="s">
        <v>680</v>
      </c>
      <c r="I480" s="11" t="s">
        <v>985</v>
      </c>
      <c r="J480" s="12" t="s">
        <v>986</v>
      </c>
      <c r="K480" s="11" t="str">
        <f>CONCATENATE(Table3[[#This Row],[Type]]," "&amp;TEXT(Table3[[#This Row],[Diameter]],".0000")&amp;""," "&amp;Table3[[#This Row],[NumFlutes]]&amp;"FL")</f>
        <v>DS .1160 2FL</v>
      </c>
      <c r="L480" s="17" t="s">
        <v>798</v>
      </c>
      <c r="M480" s="13">
        <v>0.11600000000000001</v>
      </c>
      <c r="N480" s="13">
        <v>0.11600000000000001</v>
      </c>
      <c r="O480" s="6">
        <v>0.11600000000000001</v>
      </c>
      <c r="P480" s="6">
        <v>0.96</v>
      </c>
      <c r="R480" s="14">
        <f>IF(Table3[[#This Row],[ShoulderLenEnd]]="",0,90-(DEGREES(ATAN((Q480-P480)/((N480-O480)/2)))))</f>
        <v>0</v>
      </c>
      <c r="S480" s="15">
        <v>1</v>
      </c>
      <c r="T480" s="6">
        <v>2</v>
      </c>
      <c r="U480" s="6">
        <v>1.94</v>
      </c>
      <c r="V480" s="6">
        <v>0.77</v>
      </c>
      <c r="Z480" s="6">
        <v>118</v>
      </c>
      <c r="AA480" s="13">
        <f t="shared" si="7"/>
        <v>3.4849915903598497E-2</v>
      </c>
      <c r="AE480" s="6" t="s">
        <v>49</v>
      </c>
      <c r="AF480" s="6" t="s">
        <v>545</v>
      </c>
      <c r="AH480" s="6" t="s">
        <v>683</v>
      </c>
      <c r="AI480" s="6">
        <v>1</v>
      </c>
      <c r="AJ480" s="6">
        <v>0</v>
      </c>
      <c r="AK480" s="6">
        <v>0</v>
      </c>
      <c r="AL480" s="6">
        <v>0</v>
      </c>
      <c r="AM480" s="6">
        <v>0</v>
      </c>
      <c r="AN480" s="6">
        <v>0</v>
      </c>
      <c r="AO480" s="6">
        <v>1</v>
      </c>
      <c r="AQ480" s="6">
        <v>0</v>
      </c>
      <c r="AR480" s="6">
        <v>0</v>
      </c>
      <c r="AS480" s="6">
        <v>0</v>
      </c>
      <c r="AT480" s="6">
        <v>0</v>
      </c>
      <c r="AU480" s="6">
        <f>IF(Table3[[#This Row],[ShankDiameter]]&gt;0.5,0,2)</f>
        <v>2</v>
      </c>
      <c r="AV480" s="6">
        <v>0</v>
      </c>
      <c r="AW480" s="6">
        <v>0</v>
      </c>
      <c r="AX480" s="6">
        <v>2</v>
      </c>
      <c r="AY480" s="6">
        <f>IF(Table3[[#This Row],[ShankDiameter]]=0.225,2,IF(Table3[[#This Row],[ShankDiameter]]=0.25,2,IF(Table3[[#This Row],[ShankDiameter]]=0.2875,2,0)))</f>
        <v>0</v>
      </c>
      <c r="AZ480" s="6">
        <v>0</v>
      </c>
      <c r="BA480" s="6">
        <v>0</v>
      </c>
      <c r="BB480" s="6">
        <v>0</v>
      </c>
      <c r="BC480" s="6">
        <v>0</v>
      </c>
      <c r="BD480" s="6">
        <v>0</v>
      </c>
      <c r="BE480" s="6">
        <v>0</v>
      </c>
      <c r="BF480" s="6">
        <v>0</v>
      </c>
      <c r="BG480" s="6">
        <v>0</v>
      </c>
      <c r="BH480" s="6">
        <v>0</v>
      </c>
      <c r="BI480" s="6">
        <f>IF(Table3[[#This Row],[Type]]="EM",IF((Table3[[#This Row],[Diameter]]/2)-Table3[[#This Row],[CornerRadius]]-0.012&gt;0,(Table3[[#This Row],[Diameter]]/2)-Table3[[#This Row],[CornerRadius]]-0.012,0),)</f>
        <v>0</v>
      </c>
      <c r="BK480" s="6" t="str">
        <f>IF(Table3[[#This Row],[ShoulderLength]]="","",IF(Table3[[#This Row],[ShoulderLength]]&lt;Table3[[#This Row],[LOC]],"FIX",""))</f>
        <v/>
      </c>
    </row>
    <row r="481" spans="1:63" x14ac:dyDescent="0.25">
      <c r="A481" s="7">
        <f>IF(Table3[[#This Row],[SoflexRule]]="",1,IF(Table3[[#This Row],[MinOHL]]="",1,IF(Table3[[#This Row],[Type]]="CT",1,IF(Table3[[#This Row],[I]]=1,0,1))))</f>
        <v>1</v>
      </c>
      <c r="B481" s="6" t="s">
        <v>149</v>
      </c>
      <c r="D481" s="6" t="s">
        <v>149</v>
      </c>
      <c r="E481" s="6">
        <v>480</v>
      </c>
      <c r="F481" s="8" t="s">
        <v>60</v>
      </c>
      <c r="H481" s="10" t="s">
        <v>802</v>
      </c>
      <c r="I481" s="11" t="s">
        <v>987</v>
      </c>
      <c r="J481" s="12" t="s">
        <v>988</v>
      </c>
      <c r="K481" s="11" t="str">
        <f>CONCATENATE(Table3[[#This Row],[Type]]," "&amp;TEXT(Table3[[#This Row],[Diameter]],".0000")&amp;""," "&amp;Table3[[#This Row],[NumFlutes]]&amp;"FL")</f>
        <v>DJ .1200 2FL</v>
      </c>
      <c r="L481" s="17" t="s">
        <v>806</v>
      </c>
      <c r="M481" s="13">
        <v>0.12</v>
      </c>
      <c r="N481" s="13">
        <v>0.12</v>
      </c>
      <c r="O481" s="6">
        <v>0.12</v>
      </c>
      <c r="P481" s="6">
        <v>1.75</v>
      </c>
      <c r="R481" s="14">
        <f>IF(Table3[[#This Row],[ShoulderLenEnd]]="",0,90-(DEGREES(ATAN((Q481-P481)/((N481-O481)/2)))))</f>
        <v>0</v>
      </c>
      <c r="S481" s="15">
        <v>1.82</v>
      </c>
      <c r="T481" s="6">
        <v>2</v>
      </c>
      <c r="U481" s="6">
        <v>2.8</v>
      </c>
      <c r="V481" s="6">
        <v>1.5</v>
      </c>
      <c r="Z481" s="6">
        <v>118</v>
      </c>
      <c r="AA481" s="13">
        <f t="shared" si="7"/>
        <v>3.6051637141653617E-2</v>
      </c>
      <c r="AE481" s="6" t="s">
        <v>49</v>
      </c>
      <c r="AF481" s="6" t="s">
        <v>545</v>
      </c>
      <c r="AH481" s="6" t="s">
        <v>636</v>
      </c>
      <c r="AI481" s="6">
        <v>1</v>
      </c>
      <c r="AJ481" s="6">
        <v>0</v>
      </c>
      <c r="AK481" s="6">
        <v>0</v>
      </c>
      <c r="AL481" s="6">
        <v>0</v>
      </c>
      <c r="AM481" s="6">
        <v>0</v>
      </c>
      <c r="AN481" s="6">
        <v>0</v>
      </c>
      <c r="AO481" s="6">
        <v>1</v>
      </c>
      <c r="AQ481" s="6">
        <v>0</v>
      </c>
      <c r="AR481" s="6">
        <v>0</v>
      </c>
      <c r="AS481" s="6">
        <v>0</v>
      </c>
      <c r="AT481" s="6">
        <v>0</v>
      </c>
      <c r="AU481" s="6">
        <f>IF(Table3[[#This Row],[ShankDiameter]]&gt;0.5,0,2)</f>
        <v>2</v>
      </c>
      <c r="AV481" s="6">
        <v>0</v>
      </c>
      <c r="AW481" s="6">
        <v>0</v>
      </c>
      <c r="AX481" s="6">
        <v>2</v>
      </c>
      <c r="AY481" s="6">
        <f>IF(Table3[[#This Row],[ShankDiameter]]=0.225,2,IF(Table3[[#This Row],[ShankDiameter]]=0.25,2,IF(Table3[[#This Row],[ShankDiameter]]=0.2875,2,0)))</f>
        <v>0</v>
      </c>
      <c r="AZ481" s="6">
        <v>0</v>
      </c>
      <c r="BA481" s="6">
        <v>0</v>
      </c>
      <c r="BB481" s="6">
        <v>0</v>
      </c>
      <c r="BC481" s="6">
        <v>0</v>
      </c>
      <c r="BD481" s="6">
        <v>0</v>
      </c>
      <c r="BE481" s="6">
        <v>0</v>
      </c>
      <c r="BF481" s="6">
        <v>0</v>
      </c>
      <c r="BG481" s="6">
        <v>0</v>
      </c>
      <c r="BH481" s="6">
        <v>0</v>
      </c>
      <c r="BI481" s="6">
        <f>IF(Table3[[#This Row],[Type]]="EM",IF((Table3[[#This Row],[Diameter]]/2)-Table3[[#This Row],[CornerRadius]]-0.012&gt;0,(Table3[[#This Row],[Diameter]]/2)-Table3[[#This Row],[CornerRadius]]-0.012,0),)</f>
        <v>0</v>
      </c>
      <c r="BK481" s="6" t="str">
        <f>IF(Table3[[#This Row],[ShoulderLength]]="","",IF(Table3[[#This Row],[ShoulderLength]]&lt;Table3[[#This Row],[LOC]],"FIX",""))</f>
        <v/>
      </c>
    </row>
    <row r="482" spans="1:63" x14ac:dyDescent="0.25">
      <c r="A482" s="7">
        <f>IF(Table3[[#This Row],[SoflexRule]]="",1,IF(Table3[[#This Row],[MinOHL]]="",1,IF(Table3[[#This Row],[Type]]="CT",1,IF(Table3[[#This Row],[I]]=1,0,1))))</f>
        <v>1</v>
      </c>
      <c r="B482" s="6" t="s">
        <v>149</v>
      </c>
      <c r="D482" s="6" t="s">
        <v>149</v>
      </c>
      <c r="E482" s="6">
        <v>481</v>
      </c>
      <c r="G482" s="9" t="s">
        <v>74</v>
      </c>
      <c r="H482" s="10" t="s">
        <v>680</v>
      </c>
      <c r="I482" s="11" t="s">
        <v>989</v>
      </c>
      <c r="J482" s="12" t="s">
        <v>990</v>
      </c>
      <c r="K482" s="11" t="str">
        <f>CONCATENATE(Table3[[#This Row],[Type]]," "&amp;TEXT(Table3[[#This Row],[Diameter]],".0000")&amp;""," "&amp;Table3[[#This Row],[NumFlutes]]&amp;"FL")</f>
        <v>DS .1250 2FL</v>
      </c>
      <c r="L482" s="17" t="s">
        <v>2427</v>
      </c>
      <c r="M482" s="13">
        <v>0.125</v>
      </c>
      <c r="N482" s="13">
        <v>0.125</v>
      </c>
      <c r="O482" s="6">
        <v>0.125</v>
      </c>
      <c r="P482" s="6">
        <v>1</v>
      </c>
      <c r="R482" s="14">
        <f>IF(Table3[[#This Row],[ShoulderLenEnd]]="",0,90-(DEGREES(ATAN((Q482-P482)/((N482-O482)/2)))))</f>
        <v>0</v>
      </c>
      <c r="S482" s="15">
        <v>1.0249999999999999</v>
      </c>
      <c r="T482" s="6">
        <v>2</v>
      </c>
      <c r="U482" s="6">
        <v>1.95</v>
      </c>
      <c r="V482" s="6">
        <v>0.77500000000000002</v>
      </c>
      <c r="Z482" s="6">
        <v>118</v>
      </c>
      <c r="AA482" s="13">
        <f t="shared" si="7"/>
        <v>3.7553788689222517E-2</v>
      </c>
      <c r="AE482" s="6" t="s">
        <v>49</v>
      </c>
      <c r="AF482" s="6" t="s">
        <v>545</v>
      </c>
      <c r="AH482" s="6" t="s">
        <v>683</v>
      </c>
      <c r="AI482" s="6">
        <v>1</v>
      </c>
      <c r="AJ482" s="6">
        <v>0</v>
      </c>
      <c r="AK482" s="6">
        <v>0</v>
      </c>
      <c r="AL482" s="6">
        <v>0</v>
      </c>
      <c r="AM482" s="6">
        <v>0</v>
      </c>
      <c r="AN482" s="6">
        <v>0</v>
      </c>
      <c r="AO482" s="6">
        <v>1</v>
      </c>
      <c r="AQ482" s="6">
        <v>0</v>
      </c>
      <c r="AR482" s="6">
        <v>0</v>
      </c>
      <c r="AS482" s="6">
        <v>0</v>
      </c>
      <c r="AT482" s="6">
        <v>0</v>
      </c>
      <c r="AU482" s="6">
        <f>IF(Table3[[#This Row],[ShankDiameter]]&gt;0.5,0,2)</f>
        <v>2</v>
      </c>
      <c r="AV482" s="6">
        <v>0</v>
      </c>
      <c r="AW482" s="6">
        <v>0</v>
      </c>
      <c r="AX482" s="6">
        <v>2</v>
      </c>
      <c r="AY482" s="6">
        <f>IF(Table3[[#This Row],[ShankDiameter]]=0.225,2,IF(Table3[[#This Row],[ShankDiameter]]=0.25,2,IF(Table3[[#This Row],[ShankDiameter]]=0.2875,2,0)))</f>
        <v>0</v>
      </c>
      <c r="AZ482" s="6">
        <v>0</v>
      </c>
      <c r="BA482" s="6">
        <v>0</v>
      </c>
      <c r="BB482" s="6">
        <v>0</v>
      </c>
      <c r="BC482" s="6">
        <v>0</v>
      </c>
      <c r="BD482" s="6">
        <v>0</v>
      </c>
      <c r="BE482" s="6">
        <v>0</v>
      </c>
      <c r="BF482" s="6">
        <v>0</v>
      </c>
      <c r="BG482" s="6">
        <v>0</v>
      </c>
      <c r="BH482" s="6">
        <v>0</v>
      </c>
      <c r="BI482" s="6">
        <f>IF(Table3[[#This Row],[Type]]="EM",IF((Table3[[#This Row],[Diameter]]/2)-Table3[[#This Row],[CornerRadius]]-0.012&gt;0,(Table3[[#This Row],[Diameter]]/2)-Table3[[#This Row],[CornerRadius]]-0.012,0),)</f>
        <v>0</v>
      </c>
      <c r="BK482" s="6" t="str">
        <f>IF(Table3[[#This Row],[ShoulderLength]]="","",IF(Table3[[#This Row],[ShoulderLength]]&lt;Table3[[#This Row],[LOC]],"FIX",""))</f>
        <v/>
      </c>
    </row>
    <row r="483" spans="1:63" x14ac:dyDescent="0.25">
      <c r="A483" s="7">
        <f>IF(Table3[[#This Row],[SoflexRule]]="",1,IF(Table3[[#This Row],[MinOHL]]="",1,IF(Table3[[#This Row],[Type]]="CT",1,IF(Table3[[#This Row],[I]]=1,0,1))))</f>
        <v>1</v>
      </c>
      <c r="B483" s="6" t="s">
        <v>149</v>
      </c>
      <c r="D483" s="6" t="s">
        <v>149</v>
      </c>
      <c r="E483" s="6">
        <v>482</v>
      </c>
      <c r="F483" s="8" t="s">
        <v>60</v>
      </c>
      <c r="H483" s="10" t="s">
        <v>802</v>
      </c>
      <c r="I483" s="11" t="s">
        <v>991</v>
      </c>
      <c r="K483" s="11" t="str">
        <f>CONCATENATE(Table3[[#This Row],[Type]]," "&amp;TEXT(Table3[[#This Row],[Diameter]],".0000")&amp;""," "&amp;Table3[[#This Row],[NumFlutes]]&amp;"FL")</f>
        <v>DJ .1250 2FL</v>
      </c>
      <c r="L483" s="17" t="s">
        <v>2427</v>
      </c>
      <c r="M483" s="13">
        <v>0.125</v>
      </c>
      <c r="N483" s="13">
        <v>0.125</v>
      </c>
      <c r="O483" s="6">
        <v>0.125</v>
      </c>
      <c r="P483" s="6">
        <v>1.72</v>
      </c>
      <c r="R483" s="14">
        <f>IF(Table3[[#This Row],[ShoulderLenEnd]]="",0,90-(DEGREES(ATAN((Q483-P483)/((N483-O483)/2)))))</f>
        <v>0</v>
      </c>
      <c r="S483" s="15">
        <v>1.77</v>
      </c>
      <c r="T483" s="6">
        <v>2</v>
      </c>
      <c r="U483" s="6">
        <v>2.8</v>
      </c>
      <c r="V483" s="6">
        <v>1.41</v>
      </c>
      <c r="Z483" s="6">
        <v>118</v>
      </c>
      <c r="AA483" s="13">
        <f t="shared" si="7"/>
        <v>3.7553788689222517E-2</v>
      </c>
      <c r="AE483" s="6" t="s">
        <v>49</v>
      </c>
      <c r="AF483" s="6" t="s">
        <v>545</v>
      </c>
      <c r="AH483" s="6" t="s">
        <v>636</v>
      </c>
      <c r="AI483" s="6">
        <v>1</v>
      </c>
      <c r="AJ483" s="6">
        <v>0</v>
      </c>
      <c r="AK483" s="6">
        <v>0</v>
      </c>
      <c r="AL483" s="6">
        <v>0</v>
      </c>
      <c r="AM483" s="6">
        <v>0</v>
      </c>
      <c r="AN483" s="6">
        <v>0</v>
      </c>
      <c r="AO483" s="6">
        <v>1</v>
      </c>
      <c r="AQ483" s="6">
        <v>0</v>
      </c>
      <c r="AR483" s="6">
        <v>0</v>
      </c>
      <c r="AS483" s="6">
        <v>0</v>
      </c>
      <c r="AT483" s="6">
        <v>0</v>
      </c>
      <c r="AU483" s="6">
        <f>IF(Table3[[#This Row],[ShankDiameter]]&gt;0.5,0,2)</f>
        <v>2</v>
      </c>
      <c r="AV483" s="6">
        <v>0</v>
      </c>
      <c r="AW483" s="6">
        <v>0</v>
      </c>
      <c r="AX483" s="6">
        <v>2</v>
      </c>
      <c r="AY483" s="6">
        <f>IF(Table3[[#This Row],[ShankDiameter]]=0.225,2,IF(Table3[[#This Row],[ShankDiameter]]=0.25,2,IF(Table3[[#This Row],[ShankDiameter]]=0.2875,2,0)))</f>
        <v>0</v>
      </c>
      <c r="AZ483" s="6">
        <v>0</v>
      </c>
      <c r="BA483" s="6">
        <v>0</v>
      </c>
      <c r="BB483" s="6">
        <v>0</v>
      </c>
      <c r="BC483" s="6">
        <v>0</v>
      </c>
      <c r="BD483" s="6">
        <v>0</v>
      </c>
      <c r="BE483" s="6">
        <v>0</v>
      </c>
      <c r="BF483" s="6">
        <v>0</v>
      </c>
      <c r="BG483" s="6">
        <v>0</v>
      </c>
      <c r="BH483" s="6">
        <v>0</v>
      </c>
      <c r="BI483" s="6">
        <f>IF(Table3[[#This Row],[Type]]="EM",IF((Table3[[#This Row],[Diameter]]/2)-Table3[[#This Row],[CornerRadius]]-0.012&gt;0,(Table3[[#This Row],[Diameter]]/2)-Table3[[#This Row],[CornerRadius]]-0.012,0),)</f>
        <v>0</v>
      </c>
      <c r="BK483" s="6" t="str">
        <f>IF(Table3[[#This Row],[ShoulderLength]]="","",IF(Table3[[#This Row],[ShoulderLength]]&lt;Table3[[#This Row],[LOC]],"FIX",""))</f>
        <v/>
      </c>
    </row>
    <row r="484" spans="1:63" x14ac:dyDescent="0.25">
      <c r="A484" s="7">
        <f>IF(Table3[[#This Row],[SoflexRule]]="",1,IF(Table3[[#This Row],[MinOHL]]="",1,IF(Table3[[#This Row],[Type]]="CT",1,IF(Table3[[#This Row],[I]]=1,0,1))))</f>
        <v>1</v>
      </c>
      <c r="B484" s="6" t="s">
        <v>149</v>
      </c>
      <c r="D484" s="6" t="s">
        <v>149</v>
      </c>
      <c r="E484" s="6">
        <v>483</v>
      </c>
      <c r="F484" s="8" t="s">
        <v>60</v>
      </c>
      <c r="H484" s="10" t="s">
        <v>802</v>
      </c>
      <c r="I484" s="11" t="s">
        <v>992</v>
      </c>
      <c r="J484" s="12" t="s">
        <v>993</v>
      </c>
      <c r="K484" s="11" t="str">
        <f>CONCATENATE(Table3[[#This Row],[Type]]," "&amp;TEXT(Table3[[#This Row],[Diameter]],".0000")&amp;""," "&amp;Table3[[#This Row],[NumFlutes]]&amp;"FL")</f>
        <v>DJ .1285 2FL</v>
      </c>
      <c r="L484" s="17" t="s">
        <v>815</v>
      </c>
      <c r="M484" s="13">
        <v>0.1285</v>
      </c>
      <c r="N484" s="13">
        <v>0.1285</v>
      </c>
      <c r="O484" s="6">
        <v>0.1285</v>
      </c>
      <c r="P484" s="6">
        <v>1.79</v>
      </c>
      <c r="R484" s="14">
        <f>IF(Table3[[#This Row],[ShoulderLenEnd]]="",0,90-(DEGREES(ATAN((Q484-P484)/((N484-O484)/2)))))</f>
        <v>0</v>
      </c>
      <c r="S484" s="15">
        <v>1.84</v>
      </c>
      <c r="T484" s="6">
        <v>2</v>
      </c>
      <c r="U484" s="6">
        <v>2.83</v>
      </c>
      <c r="V484" s="6">
        <v>1.45</v>
      </c>
      <c r="Z484" s="6">
        <v>118</v>
      </c>
      <c r="AA484" s="13">
        <f t="shared" si="7"/>
        <v>3.8605294772520747E-2</v>
      </c>
      <c r="AE484" s="6" t="s">
        <v>49</v>
      </c>
      <c r="AF484" s="6" t="s">
        <v>545</v>
      </c>
      <c r="AH484" s="6" t="s">
        <v>636</v>
      </c>
      <c r="AI484" s="6">
        <v>1</v>
      </c>
      <c r="AJ484" s="6">
        <v>0</v>
      </c>
      <c r="AK484" s="6">
        <v>0</v>
      </c>
      <c r="AL484" s="6">
        <v>0</v>
      </c>
      <c r="AM484" s="6">
        <v>0</v>
      </c>
      <c r="AN484" s="6">
        <v>0</v>
      </c>
      <c r="AO484" s="6">
        <v>1</v>
      </c>
      <c r="AQ484" s="6">
        <v>0</v>
      </c>
      <c r="AR484" s="6">
        <v>0</v>
      </c>
      <c r="AS484" s="6">
        <v>0</v>
      </c>
      <c r="AT484" s="6">
        <v>0</v>
      </c>
      <c r="AU484" s="6">
        <f>IF(Table3[[#This Row],[ShankDiameter]]&gt;0.5,0,2)</f>
        <v>2</v>
      </c>
      <c r="AV484" s="6">
        <v>0</v>
      </c>
      <c r="AW484" s="6">
        <v>0</v>
      </c>
      <c r="AX484" s="6">
        <v>2</v>
      </c>
      <c r="AY484" s="6">
        <f>IF(Table3[[#This Row],[ShankDiameter]]=0.225,2,IF(Table3[[#This Row],[ShankDiameter]]=0.25,2,IF(Table3[[#This Row],[ShankDiameter]]=0.2875,2,0)))</f>
        <v>0</v>
      </c>
      <c r="AZ484" s="6">
        <v>0</v>
      </c>
      <c r="BA484" s="6">
        <v>0</v>
      </c>
      <c r="BB484" s="6">
        <v>0</v>
      </c>
      <c r="BC484" s="6">
        <v>0</v>
      </c>
      <c r="BD484" s="6">
        <v>0</v>
      </c>
      <c r="BE484" s="6">
        <v>0</v>
      </c>
      <c r="BF484" s="6">
        <v>0</v>
      </c>
      <c r="BG484" s="6">
        <v>0</v>
      </c>
      <c r="BH484" s="6">
        <v>0</v>
      </c>
      <c r="BI484" s="6">
        <f>IF(Table3[[#This Row],[Type]]="EM",IF((Table3[[#This Row],[Diameter]]/2)-Table3[[#This Row],[CornerRadius]]-0.012&gt;0,(Table3[[#This Row],[Diameter]]/2)-Table3[[#This Row],[CornerRadius]]-0.012,0),)</f>
        <v>0</v>
      </c>
      <c r="BK484" s="6" t="str">
        <f>IF(Table3[[#This Row],[ShoulderLength]]="","",IF(Table3[[#This Row],[ShoulderLength]]&lt;Table3[[#This Row],[LOC]],"FIX",""))</f>
        <v/>
      </c>
    </row>
    <row r="485" spans="1:63" x14ac:dyDescent="0.25">
      <c r="A485" s="7">
        <f>IF(Table3[[#This Row],[SoflexRule]]="",1,IF(Table3[[#This Row],[MinOHL]]="",1,IF(Table3[[#This Row],[Type]]="CT",1,IF(Table3[[#This Row],[I]]=1,0,1))))</f>
        <v>1</v>
      </c>
      <c r="B485" s="6" t="s">
        <v>149</v>
      </c>
      <c r="D485" s="6" t="s">
        <v>149</v>
      </c>
      <c r="E485" s="6">
        <v>484</v>
      </c>
      <c r="G485" s="9" t="s">
        <v>74</v>
      </c>
      <c r="H485" s="10" t="s">
        <v>680</v>
      </c>
      <c r="I485" s="11" t="s">
        <v>994</v>
      </c>
      <c r="J485" s="12" t="s">
        <v>995</v>
      </c>
      <c r="K485" s="11" t="str">
        <f>CONCATENATE(Table3[[#This Row],[Type]]," "&amp;TEXT(Table3[[#This Row],[Diameter]],".0000")&amp;""," "&amp;Table3[[#This Row],[NumFlutes]]&amp;"FL")</f>
        <v>DS .1285 2FL</v>
      </c>
      <c r="L485" s="17" t="s">
        <v>815</v>
      </c>
      <c r="M485" s="13">
        <v>0.1285</v>
      </c>
      <c r="N485" s="13">
        <v>0.1285</v>
      </c>
      <c r="O485" s="6">
        <v>0.1285</v>
      </c>
      <c r="P485" s="6">
        <v>1.05</v>
      </c>
      <c r="R485" s="14">
        <f>IF(Table3[[#This Row],[ShoulderLenEnd]]="",0,90-(DEGREES(ATAN((Q485-P485)/((N485-O485)/2)))))</f>
        <v>0</v>
      </c>
      <c r="S485" s="15">
        <v>1.075</v>
      </c>
      <c r="T485" s="6">
        <v>2</v>
      </c>
      <c r="U485" s="6">
        <v>2</v>
      </c>
      <c r="V485" s="6">
        <v>0.78</v>
      </c>
      <c r="Z485" s="6">
        <v>118</v>
      </c>
      <c r="AA485" s="13">
        <f t="shared" si="7"/>
        <v>3.8605294772520747E-2</v>
      </c>
      <c r="AE485" s="6" t="s">
        <v>49</v>
      </c>
      <c r="AF485" s="6" t="s">
        <v>545</v>
      </c>
      <c r="AH485" s="6" t="s">
        <v>683</v>
      </c>
      <c r="AI485" s="6">
        <v>1</v>
      </c>
      <c r="AJ485" s="6">
        <v>0</v>
      </c>
      <c r="AK485" s="6">
        <v>0</v>
      </c>
      <c r="AL485" s="6">
        <v>0</v>
      </c>
      <c r="AM485" s="6">
        <v>0</v>
      </c>
      <c r="AN485" s="6">
        <v>0</v>
      </c>
      <c r="AO485" s="6">
        <v>1</v>
      </c>
      <c r="AQ485" s="6">
        <v>0</v>
      </c>
      <c r="AR485" s="6">
        <v>0</v>
      </c>
      <c r="AS485" s="6">
        <v>0</v>
      </c>
      <c r="AT485" s="6">
        <v>0</v>
      </c>
      <c r="AU485" s="6">
        <f>IF(Table3[[#This Row],[ShankDiameter]]&gt;0.5,0,2)</f>
        <v>2</v>
      </c>
      <c r="AV485" s="6">
        <v>0</v>
      </c>
      <c r="AW485" s="6">
        <v>0</v>
      </c>
      <c r="AX485" s="6">
        <v>2</v>
      </c>
      <c r="AY485" s="6">
        <f>IF(Table3[[#This Row],[ShankDiameter]]=0.225,2,IF(Table3[[#This Row],[ShankDiameter]]=0.25,2,IF(Table3[[#This Row],[ShankDiameter]]=0.2875,2,0)))</f>
        <v>0</v>
      </c>
      <c r="AZ485" s="6">
        <v>0</v>
      </c>
      <c r="BA485" s="6">
        <v>0</v>
      </c>
      <c r="BB485" s="6">
        <v>0</v>
      </c>
      <c r="BC485" s="6">
        <v>0</v>
      </c>
      <c r="BD485" s="6">
        <v>0</v>
      </c>
      <c r="BE485" s="6">
        <v>0</v>
      </c>
      <c r="BF485" s="6">
        <v>0</v>
      </c>
      <c r="BG485" s="6">
        <v>0</v>
      </c>
      <c r="BH485" s="6">
        <v>0</v>
      </c>
      <c r="BI485" s="6">
        <f>IF(Table3[[#This Row],[Type]]="EM",IF((Table3[[#This Row],[Diameter]]/2)-Table3[[#This Row],[CornerRadius]]-0.012&gt;0,(Table3[[#This Row],[Diameter]]/2)-Table3[[#This Row],[CornerRadius]]-0.012,0),)</f>
        <v>0</v>
      </c>
      <c r="BK485" s="6" t="str">
        <f>IF(Table3[[#This Row],[ShoulderLength]]="","",IF(Table3[[#This Row],[ShoulderLength]]&lt;Table3[[#This Row],[LOC]],"FIX",""))</f>
        <v/>
      </c>
    </row>
    <row r="486" spans="1:63" x14ac:dyDescent="0.25">
      <c r="A486" s="7">
        <f>IF(Table3[[#This Row],[SoflexRule]]="",1,IF(Table3[[#This Row],[MinOHL]]="",1,IF(Table3[[#This Row],[Type]]="CT",1,IF(Table3[[#This Row],[I]]=1,0,1))))</f>
        <v>1</v>
      </c>
      <c r="B486" s="6" t="s">
        <v>149</v>
      </c>
      <c r="D486" s="6" t="s">
        <v>149</v>
      </c>
      <c r="E486" s="6">
        <v>485</v>
      </c>
      <c r="F486" s="8" t="s">
        <v>60</v>
      </c>
      <c r="H486" s="10" t="s">
        <v>802</v>
      </c>
      <c r="I486" s="11" t="s">
        <v>996</v>
      </c>
      <c r="J486" s="12" t="s">
        <v>997</v>
      </c>
      <c r="K486" s="11" t="str">
        <f>CONCATENATE(Table3[[#This Row],[Type]]," "&amp;TEXT(Table3[[#This Row],[Diameter]],".0000")&amp;""," "&amp;Table3[[#This Row],[NumFlutes]]&amp;"FL")</f>
        <v>DJ .1360 2FL</v>
      </c>
      <c r="L486" s="17" t="s">
        <v>821</v>
      </c>
      <c r="M486" s="13">
        <v>0.13600000000000001</v>
      </c>
      <c r="N486" s="13">
        <v>0.13600000000000001</v>
      </c>
      <c r="O486" s="6">
        <v>0.13600000000000001</v>
      </c>
      <c r="P486" s="6">
        <v>1.84</v>
      </c>
      <c r="R486" s="14">
        <f>IF(Table3[[#This Row],[ShoulderLenEnd]]="",0,90-(DEGREES(ATAN((Q486-P486)/((N486-O486)/2)))))</f>
        <v>0</v>
      </c>
      <c r="S486" s="15">
        <v>1.89</v>
      </c>
      <c r="T486" s="6">
        <v>2</v>
      </c>
      <c r="U486" s="6">
        <v>2.98</v>
      </c>
      <c r="V486" s="6">
        <v>1.57</v>
      </c>
      <c r="Z486" s="6">
        <v>118</v>
      </c>
      <c r="AA486" s="13">
        <f t="shared" si="7"/>
        <v>4.0858522093874104E-2</v>
      </c>
      <c r="AE486" s="6" t="s">
        <v>49</v>
      </c>
      <c r="AF486" s="6" t="s">
        <v>545</v>
      </c>
      <c r="AH486" s="6" t="s">
        <v>636</v>
      </c>
      <c r="AI486" s="6">
        <v>1</v>
      </c>
      <c r="AJ486" s="6">
        <v>0</v>
      </c>
      <c r="AK486" s="6">
        <v>0</v>
      </c>
      <c r="AL486" s="6">
        <v>0</v>
      </c>
      <c r="AM486" s="6">
        <v>0</v>
      </c>
      <c r="AN486" s="6">
        <v>0</v>
      </c>
      <c r="AO486" s="6">
        <v>1</v>
      </c>
      <c r="AQ486" s="6">
        <v>0</v>
      </c>
      <c r="AR486" s="6">
        <v>0</v>
      </c>
      <c r="AS486" s="6">
        <v>0</v>
      </c>
      <c r="AT486" s="6">
        <v>0</v>
      </c>
      <c r="AU486" s="6">
        <f>IF(Table3[[#This Row],[ShankDiameter]]&gt;0.5,0,2)</f>
        <v>2</v>
      </c>
      <c r="AV486" s="6">
        <v>0</v>
      </c>
      <c r="AW486" s="6">
        <v>0</v>
      </c>
      <c r="AX486" s="6">
        <v>2</v>
      </c>
      <c r="AY486" s="6">
        <f>IF(Table3[[#This Row],[ShankDiameter]]=0.225,2,IF(Table3[[#This Row],[ShankDiameter]]=0.25,2,IF(Table3[[#This Row],[ShankDiameter]]=0.2875,2,0)))</f>
        <v>0</v>
      </c>
      <c r="AZ486" s="6">
        <v>0</v>
      </c>
      <c r="BA486" s="6">
        <v>0</v>
      </c>
      <c r="BB486" s="6">
        <v>0</v>
      </c>
      <c r="BC486" s="6">
        <v>0</v>
      </c>
      <c r="BD486" s="6">
        <v>0</v>
      </c>
      <c r="BE486" s="6">
        <v>0</v>
      </c>
      <c r="BF486" s="6">
        <v>0</v>
      </c>
      <c r="BG486" s="6">
        <v>0</v>
      </c>
      <c r="BH486" s="6">
        <v>0</v>
      </c>
      <c r="BI486" s="6">
        <f>IF(Table3[[#This Row],[Type]]="EM",IF((Table3[[#This Row],[Diameter]]/2)-Table3[[#This Row],[CornerRadius]]-0.012&gt;0,(Table3[[#This Row],[Diameter]]/2)-Table3[[#This Row],[CornerRadius]]-0.012,0),)</f>
        <v>0</v>
      </c>
      <c r="BK486" s="6" t="str">
        <f>IF(Table3[[#This Row],[ShoulderLength]]="","",IF(Table3[[#This Row],[ShoulderLength]]&lt;Table3[[#This Row],[LOC]],"FIX",""))</f>
        <v/>
      </c>
    </row>
    <row r="487" spans="1:63" x14ac:dyDescent="0.25">
      <c r="A487" s="7">
        <f>IF(Table3[[#This Row],[SoflexRule]]="",1,IF(Table3[[#This Row],[MinOHL]]="",1,IF(Table3[[#This Row],[Type]]="CT",1,IF(Table3[[#This Row],[I]]=1,0,1))))</f>
        <v>1</v>
      </c>
      <c r="B487" s="6" t="s">
        <v>149</v>
      </c>
      <c r="D487" s="6" t="s">
        <v>149</v>
      </c>
      <c r="E487" s="6">
        <v>486</v>
      </c>
      <c r="G487" s="9" t="s">
        <v>74</v>
      </c>
      <c r="H487" s="10" t="s">
        <v>680</v>
      </c>
      <c r="I487" s="11" t="s">
        <v>998</v>
      </c>
      <c r="J487" s="12" t="s">
        <v>999</v>
      </c>
      <c r="K487" s="11" t="str">
        <f>CONCATENATE(Table3[[#This Row],[Type]]," "&amp;TEXT(Table3[[#This Row],[Diameter]],".0000")&amp;""," "&amp;Table3[[#This Row],[NumFlutes]]&amp;"FL")</f>
        <v>DS .1360 2FL</v>
      </c>
      <c r="L487" s="17" t="s">
        <v>821</v>
      </c>
      <c r="M487" s="13">
        <v>0.13600000000000001</v>
      </c>
      <c r="N487" s="13">
        <v>0.13600000000000001</v>
      </c>
      <c r="O487" s="6">
        <v>0.13600000000000001</v>
      </c>
      <c r="P487" s="6">
        <v>1.075</v>
      </c>
      <c r="R487" s="14">
        <f>IF(Table3[[#This Row],[ShoulderLenEnd]]="",0,90-(DEGREES(ATAN((Q487-P487)/((N487-O487)/2)))))</f>
        <v>0</v>
      </c>
      <c r="S487" s="15">
        <v>1.1000000000000001</v>
      </c>
      <c r="T487" s="6">
        <v>2</v>
      </c>
      <c r="U487" s="6">
        <v>2</v>
      </c>
      <c r="V487" s="6">
        <v>0.85</v>
      </c>
      <c r="Z487" s="6">
        <v>118</v>
      </c>
      <c r="AA487" s="13">
        <f t="shared" si="7"/>
        <v>4.0858522093874104E-2</v>
      </c>
      <c r="AE487" s="6" t="s">
        <v>49</v>
      </c>
      <c r="AF487" s="6" t="s">
        <v>545</v>
      </c>
      <c r="AH487" s="6" t="s">
        <v>683</v>
      </c>
      <c r="AI487" s="6">
        <v>1</v>
      </c>
      <c r="AJ487" s="6">
        <v>0</v>
      </c>
      <c r="AK487" s="6">
        <v>0</v>
      </c>
      <c r="AL487" s="6">
        <v>0</v>
      </c>
      <c r="AM487" s="6">
        <v>0</v>
      </c>
      <c r="AN487" s="6">
        <v>0</v>
      </c>
      <c r="AO487" s="6">
        <v>1</v>
      </c>
      <c r="AQ487" s="6">
        <v>0</v>
      </c>
      <c r="AR487" s="6">
        <v>0</v>
      </c>
      <c r="AS487" s="6">
        <v>0</v>
      </c>
      <c r="AT487" s="6">
        <v>0</v>
      </c>
      <c r="AU487" s="6">
        <f>IF(Table3[[#This Row],[ShankDiameter]]&gt;0.5,0,2)</f>
        <v>2</v>
      </c>
      <c r="AV487" s="6">
        <v>0</v>
      </c>
      <c r="AW487" s="6">
        <v>0</v>
      </c>
      <c r="AX487" s="6">
        <v>2</v>
      </c>
      <c r="AY487" s="6">
        <f>IF(Table3[[#This Row],[ShankDiameter]]=0.225,2,IF(Table3[[#This Row],[ShankDiameter]]=0.25,2,IF(Table3[[#This Row],[ShankDiameter]]=0.2875,2,0)))</f>
        <v>0</v>
      </c>
      <c r="AZ487" s="6">
        <v>0</v>
      </c>
      <c r="BA487" s="6">
        <v>0</v>
      </c>
      <c r="BB487" s="6">
        <v>0</v>
      </c>
      <c r="BC487" s="6">
        <v>0</v>
      </c>
      <c r="BD487" s="6">
        <v>0</v>
      </c>
      <c r="BE487" s="6">
        <v>0</v>
      </c>
      <c r="BF487" s="6">
        <v>0</v>
      </c>
      <c r="BG487" s="6">
        <v>0</v>
      </c>
      <c r="BH487" s="6">
        <v>0</v>
      </c>
      <c r="BI487" s="6">
        <f>IF(Table3[[#This Row],[Type]]="EM",IF((Table3[[#This Row],[Diameter]]/2)-Table3[[#This Row],[CornerRadius]]-0.012&gt;0,(Table3[[#This Row],[Diameter]]/2)-Table3[[#This Row],[CornerRadius]]-0.012,0),)</f>
        <v>0</v>
      </c>
      <c r="BK487" s="6" t="str">
        <f>IF(Table3[[#This Row],[ShoulderLength]]="","",IF(Table3[[#This Row],[ShoulderLength]]&lt;Table3[[#This Row],[LOC]],"FIX",""))</f>
        <v/>
      </c>
    </row>
    <row r="488" spans="1:63" x14ac:dyDescent="0.25">
      <c r="A488" s="7">
        <f>IF(Table3[[#This Row],[SoflexRule]]="",1,IF(Table3[[#This Row],[MinOHL]]="",1,IF(Table3[[#This Row],[Type]]="CT",1,IF(Table3[[#This Row],[I]]=1,0,1))))</f>
        <v>1</v>
      </c>
      <c r="B488" s="6" t="s">
        <v>149</v>
      </c>
      <c r="D488" s="6" t="s">
        <v>149</v>
      </c>
      <c r="E488" s="6">
        <v>487</v>
      </c>
      <c r="F488" s="8" t="s">
        <v>60</v>
      </c>
      <c r="H488" s="10" t="s">
        <v>802</v>
      </c>
      <c r="I488" s="11" t="s">
        <v>1000</v>
      </c>
      <c r="J488" s="12" t="s">
        <v>1001</v>
      </c>
      <c r="K488" s="11" t="str">
        <f>CONCATENATE(Table3[[#This Row],[Type]]," "&amp;TEXT(Table3[[#This Row],[Diameter]],".0000")&amp;""," "&amp;Table3[[#This Row],[NumFlutes]]&amp;"FL")</f>
        <v>DJ .1405 2FL</v>
      </c>
      <c r="L488" s="17" t="s">
        <v>823</v>
      </c>
      <c r="M488" s="13">
        <v>0.14050000000000001</v>
      </c>
      <c r="N488" s="13">
        <v>0.14050000000000001</v>
      </c>
      <c r="O488" s="6">
        <v>0.14050000000000001</v>
      </c>
      <c r="P488" s="6">
        <v>1.88</v>
      </c>
      <c r="R488" s="14">
        <f>IF(Table3[[#This Row],[ShoulderLenEnd]]="",0,90-(DEGREES(ATAN((Q488-P488)/((N488-O488)/2)))))</f>
        <v>0</v>
      </c>
      <c r="S488" s="15">
        <v>1.93</v>
      </c>
      <c r="T488" s="6">
        <v>2</v>
      </c>
      <c r="U488" s="6">
        <v>2.98</v>
      </c>
      <c r="V488" s="6">
        <v>1.6</v>
      </c>
      <c r="Z488" s="6">
        <v>118</v>
      </c>
      <c r="AA488" s="13">
        <f t="shared" si="7"/>
        <v>4.2210458486686114E-2</v>
      </c>
      <c r="AE488" s="6" t="s">
        <v>49</v>
      </c>
      <c r="AF488" s="6" t="s">
        <v>545</v>
      </c>
      <c r="AH488" s="6" t="s">
        <v>636</v>
      </c>
      <c r="AI488" s="6">
        <v>1</v>
      </c>
      <c r="AJ488" s="6">
        <v>0</v>
      </c>
      <c r="AK488" s="6">
        <v>0</v>
      </c>
      <c r="AL488" s="6">
        <v>0</v>
      </c>
      <c r="AM488" s="6">
        <v>0</v>
      </c>
      <c r="AN488" s="6">
        <v>0</v>
      </c>
      <c r="AO488" s="6">
        <v>1</v>
      </c>
      <c r="AQ488" s="6">
        <v>0</v>
      </c>
      <c r="AR488" s="6">
        <v>0</v>
      </c>
      <c r="AS488" s="6">
        <v>0</v>
      </c>
      <c r="AT488" s="6">
        <v>0</v>
      </c>
      <c r="AU488" s="6">
        <f>IF(Table3[[#This Row],[ShankDiameter]]&gt;0.5,0,2)</f>
        <v>2</v>
      </c>
      <c r="AV488" s="6">
        <v>0</v>
      </c>
      <c r="AW488" s="6">
        <v>0</v>
      </c>
      <c r="AX488" s="6">
        <v>2</v>
      </c>
      <c r="AY488" s="6">
        <f>IF(Table3[[#This Row],[ShankDiameter]]=0.225,2,IF(Table3[[#This Row],[ShankDiameter]]=0.25,2,IF(Table3[[#This Row],[ShankDiameter]]=0.2875,2,0)))</f>
        <v>0</v>
      </c>
      <c r="AZ488" s="6">
        <v>0</v>
      </c>
      <c r="BA488" s="6">
        <v>0</v>
      </c>
      <c r="BB488" s="6">
        <v>0</v>
      </c>
      <c r="BC488" s="6">
        <v>0</v>
      </c>
      <c r="BD488" s="6">
        <v>0</v>
      </c>
      <c r="BE488" s="6">
        <v>0</v>
      </c>
      <c r="BF488" s="6">
        <v>0</v>
      </c>
      <c r="BG488" s="6">
        <v>0</v>
      </c>
      <c r="BH488" s="6">
        <v>0</v>
      </c>
      <c r="BI488" s="6">
        <f>IF(Table3[[#This Row],[Type]]="EM",IF((Table3[[#This Row],[Diameter]]/2)-Table3[[#This Row],[CornerRadius]]-0.012&gt;0,(Table3[[#This Row],[Diameter]]/2)-Table3[[#This Row],[CornerRadius]]-0.012,0),)</f>
        <v>0</v>
      </c>
      <c r="BK488" s="6" t="str">
        <f>IF(Table3[[#This Row],[ShoulderLength]]="","",IF(Table3[[#This Row],[ShoulderLength]]&lt;Table3[[#This Row],[LOC]],"FIX",""))</f>
        <v/>
      </c>
    </row>
    <row r="489" spans="1:63" x14ac:dyDescent="0.25">
      <c r="A489" s="7">
        <f>IF(Table3[[#This Row],[SoflexRule]]="",1,IF(Table3[[#This Row],[MinOHL]]="",1,IF(Table3[[#This Row],[Type]]="CT",1,IF(Table3[[#This Row],[I]]=1,0,1))))</f>
        <v>1</v>
      </c>
      <c r="B489" s="6" t="s">
        <v>149</v>
      </c>
      <c r="D489" s="6" t="s">
        <v>149</v>
      </c>
      <c r="E489" s="6">
        <v>488</v>
      </c>
      <c r="G489" s="9" t="s">
        <v>74</v>
      </c>
      <c r="H489" s="10" t="s">
        <v>680</v>
      </c>
      <c r="I489" s="11" t="s">
        <v>1002</v>
      </c>
      <c r="J489" s="12" t="s">
        <v>1003</v>
      </c>
      <c r="K489" s="11" t="str">
        <f>CONCATENATE(Table3[[#This Row],[Type]]," "&amp;TEXT(Table3[[#This Row],[Diameter]],".0000")&amp;""," "&amp;Table3[[#This Row],[NumFlutes]]&amp;"FL")</f>
        <v>DS .1405 2FL</v>
      </c>
      <c r="L489" s="17" t="s">
        <v>823</v>
      </c>
      <c r="M489" s="13">
        <v>0.14050000000000001</v>
      </c>
      <c r="N489" s="13">
        <v>0.14050000000000001</v>
      </c>
      <c r="O489" s="6">
        <v>0.14050000000000001</v>
      </c>
      <c r="P489" s="6">
        <v>1.1000000000000001</v>
      </c>
      <c r="R489" s="14">
        <f>IF(Table3[[#This Row],[ShoulderLenEnd]]="",0,90-(DEGREES(ATAN((Q489-P489)/((N489-O489)/2)))))</f>
        <v>0</v>
      </c>
      <c r="S489" s="15">
        <v>1.125</v>
      </c>
      <c r="T489" s="6">
        <v>2</v>
      </c>
      <c r="U489" s="6">
        <v>1.99</v>
      </c>
      <c r="V489" s="6">
        <v>0.82</v>
      </c>
      <c r="Z489" s="6">
        <v>118</v>
      </c>
      <c r="AA489" s="13">
        <f t="shared" si="7"/>
        <v>4.2210458486686114E-2</v>
      </c>
      <c r="AE489" s="6" t="s">
        <v>49</v>
      </c>
      <c r="AF489" s="6" t="s">
        <v>545</v>
      </c>
      <c r="AH489" s="6" t="s">
        <v>683</v>
      </c>
      <c r="AI489" s="6">
        <v>1</v>
      </c>
      <c r="AJ489" s="6">
        <v>0</v>
      </c>
      <c r="AK489" s="6">
        <v>0</v>
      </c>
      <c r="AL489" s="6">
        <v>0</v>
      </c>
      <c r="AM489" s="6">
        <v>0</v>
      </c>
      <c r="AN489" s="6">
        <v>0</v>
      </c>
      <c r="AO489" s="6">
        <v>1</v>
      </c>
      <c r="AQ489" s="6">
        <v>0</v>
      </c>
      <c r="AR489" s="6">
        <v>0</v>
      </c>
      <c r="AS489" s="6">
        <v>0</v>
      </c>
      <c r="AT489" s="6">
        <v>0</v>
      </c>
      <c r="AU489" s="6">
        <f>IF(Table3[[#This Row],[ShankDiameter]]&gt;0.5,0,2)</f>
        <v>2</v>
      </c>
      <c r="AV489" s="6">
        <v>0</v>
      </c>
      <c r="AW489" s="6">
        <v>0</v>
      </c>
      <c r="AX489" s="6">
        <v>2</v>
      </c>
      <c r="AY489" s="6">
        <f>IF(Table3[[#This Row],[ShankDiameter]]=0.225,2,IF(Table3[[#This Row],[ShankDiameter]]=0.25,2,IF(Table3[[#This Row],[ShankDiameter]]=0.2875,2,0)))</f>
        <v>0</v>
      </c>
      <c r="AZ489" s="6">
        <v>0</v>
      </c>
      <c r="BA489" s="6">
        <v>0</v>
      </c>
      <c r="BB489" s="6">
        <v>0</v>
      </c>
      <c r="BC489" s="6">
        <v>0</v>
      </c>
      <c r="BD489" s="6">
        <v>0</v>
      </c>
      <c r="BE489" s="6">
        <v>0</v>
      </c>
      <c r="BF489" s="6">
        <v>0</v>
      </c>
      <c r="BG489" s="6">
        <v>0</v>
      </c>
      <c r="BH489" s="6">
        <v>0</v>
      </c>
      <c r="BI489" s="6">
        <f>IF(Table3[[#This Row],[Type]]="EM",IF((Table3[[#This Row],[Diameter]]/2)-Table3[[#This Row],[CornerRadius]]-0.012&gt;0,(Table3[[#This Row],[Diameter]]/2)-Table3[[#This Row],[CornerRadius]]-0.012,0),)</f>
        <v>0</v>
      </c>
      <c r="BK489" s="6" t="str">
        <f>IF(Table3[[#This Row],[ShoulderLength]]="","",IF(Table3[[#This Row],[ShoulderLength]]&lt;Table3[[#This Row],[LOC]],"FIX",""))</f>
        <v/>
      </c>
    </row>
    <row r="490" spans="1:63" x14ac:dyDescent="0.25">
      <c r="A490" s="7">
        <f>IF(Table3[[#This Row],[SoflexRule]]="",1,IF(Table3[[#This Row],[MinOHL]]="",1,IF(Table3[[#This Row],[Type]]="CT",1,IF(Table3[[#This Row],[I]]=1,0,1))))</f>
        <v>1</v>
      </c>
      <c r="B490" s="6" t="s">
        <v>149</v>
      </c>
      <c r="D490" s="6" t="s">
        <v>149</v>
      </c>
      <c r="E490" s="6">
        <v>489</v>
      </c>
      <c r="G490" s="9" t="s">
        <v>74</v>
      </c>
      <c r="H490" s="10" t="s">
        <v>680</v>
      </c>
      <c r="I490" s="11" t="s">
        <v>1004</v>
      </c>
      <c r="J490" s="12" t="s">
        <v>1005</v>
      </c>
      <c r="K490" s="11" t="str">
        <f>CONCATENATE(Table3[[#This Row],[Type]]," "&amp;TEXT(Table3[[#This Row],[Diameter]],".0000")&amp;""," "&amp;Table3[[#This Row],[NumFlutes]]&amp;"FL")</f>
        <v>DS .1406 2FL</v>
      </c>
      <c r="L490" s="17" t="s">
        <v>2440</v>
      </c>
      <c r="M490" s="13">
        <v>0.1406</v>
      </c>
      <c r="N490" s="13">
        <v>0.1406</v>
      </c>
      <c r="O490" s="6">
        <v>0.1406</v>
      </c>
      <c r="P490" s="6">
        <v>1.05</v>
      </c>
      <c r="R490" s="14">
        <f>IF(Table3[[#This Row],[ShoulderLenEnd]]="",0,90-(DEGREES(ATAN((Q490-P490)/((N490-O490)/2)))))</f>
        <v>0</v>
      </c>
      <c r="S490" s="15">
        <v>1.075</v>
      </c>
      <c r="T490" s="6">
        <v>2</v>
      </c>
      <c r="U490" s="6">
        <v>2</v>
      </c>
      <c r="V490" s="6">
        <v>0.77500000000000002</v>
      </c>
      <c r="Z490" s="6">
        <v>118</v>
      </c>
      <c r="AA490" s="13">
        <f t="shared" si="7"/>
        <v>4.2240501517637488E-2</v>
      </c>
      <c r="AE490" s="6" t="s">
        <v>49</v>
      </c>
      <c r="AF490" s="6" t="s">
        <v>545</v>
      </c>
      <c r="AH490" s="6" t="s">
        <v>683</v>
      </c>
      <c r="AI490" s="6">
        <v>1</v>
      </c>
      <c r="AJ490" s="6">
        <v>0</v>
      </c>
      <c r="AK490" s="6">
        <v>0</v>
      </c>
      <c r="AL490" s="6">
        <v>0</v>
      </c>
      <c r="AM490" s="6">
        <v>0</v>
      </c>
      <c r="AN490" s="6">
        <v>0</v>
      </c>
      <c r="AO490" s="6">
        <v>1</v>
      </c>
      <c r="AQ490" s="6">
        <v>0</v>
      </c>
      <c r="AR490" s="6">
        <v>0</v>
      </c>
      <c r="AS490" s="6">
        <v>0</v>
      </c>
      <c r="AT490" s="6">
        <v>0</v>
      </c>
      <c r="AU490" s="6">
        <f>IF(Table3[[#This Row],[ShankDiameter]]&gt;0.5,0,2)</f>
        <v>2</v>
      </c>
      <c r="AV490" s="6">
        <v>0</v>
      </c>
      <c r="AW490" s="6">
        <v>0</v>
      </c>
      <c r="AX490" s="6">
        <v>2</v>
      </c>
      <c r="AY490" s="6">
        <f>IF(Table3[[#This Row],[ShankDiameter]]=0.225,2,IF(Table3[[#This Row],[ShankDiameter]]=0.25,2,IF(Table3[[#This Row],[ShankDiameter]]=0.2875,2,0)))</f>
        <v>0</v>
      </c>
      <c r="AZ490" s="6">
        <v>0</v>
      </c>
      <c r="BA490" s="6">
        <v>0</v>
      </c>
      <c r="BB490" s="6">
        <v>0</v>
      </c>
      <c r="BC490" s="6">
        <v>0</v>
      </c>
      <c r="BD490" s="6">
        <v>0</v>
      </c>
      <c r="BE490" s="6">
        <v>0</v>
      </c>
      <c r="BF490" s="6">
        <v>0</v>
      </c>
      <c r="BG490" s="6">
        <v>0</v>
      </c>
      <c r="BH490" s="6">
        <v>0</v>
      </c>
      <c r="BI490" s="6">
        <f>IF(Table3[[#This Row],[Type]]="EM",IF((Table3[[#This Row],[Diameter]]/2)-Table3[[#This Row],[CornerRadius]]-0.012&gt;0,(Table3[[#This Row],[Diameter]]/2)-Table3[[#This Row],[CornerRadius]]-0.012,0),)</f>
        <v>0</v>
      </c>
      <c r="BK490" s="6" t="str">
        <f>IF(Table3[[#This Row],[ShoulderLength]]="","",IF(Table3[[#This Row],[ShoulderLength]]&lt;Table3[[#This Row],[LOC]],"FIX",""))</f>
        <v/>
      </c>
    </row>
    <row r="491" spans="1:63" x14ac:dyDescent="0.25">
      <c r="A491" s="7">
        <f>IF(Table3[[#This Row],[SoflexRule]]="",1,IF(Table3[[#This Row],[MinOHL]]="",1,IF(Table3[[#This Row],[Type]]="CT",1,IF(Table3[[#This Row],[I]]=1,0,1))))</f>
        <v>1</v>
      </c>
      <c r="B491" s="6" t="s">
        <v>149</v>
      </c>
      <c r="D491" s="6" t="s">
        <v>149</v>
      </c>
      <c r="E491" s="6">
        <v>490</v>
      </c>
      <c r="F491" s="8" t="s">
        <v>60</v>
      </c>
      <c r="H491" s="10" t="s">
        <v>802</v>
      </c>
      <c r="I491" s="11" t="s">
        <v>1006</v>
      </c>
      <c r="K491" s="11" t="str">
        <f>CONCATENATE(Table3[[#This Row],[Type]]," "&amp;TEXT(Table3[[#This Row],[Diameter]],".0000")&amp;""," "&amp;Table3[[#This Row],[NumFlutes]]&amp;"FL")</f>
        <v>DJ .1406 2FL</v>
      </c>
      <c r="L491" s="17" t="s">
        <v>2440</v>
      </c>
      <c r="M491" s="13">
        <v>0.1406</v>
      </c>
      <c r="N491" s="13">
        <v>0.1406</v>
      </c>
      <c r="O491" s="6">
        <v>0.1406</v>
      </c>
      <c r="P491" s="6">
        <v>1.85</v>
      </c>
      <c r="R491" s="14">
        <f>IF(Table3[[#This Row],[ShoulderLenEnd]]="",0,90-(DEGREES(ATAN((Q491-P491)/((N491-O491)/2)))))</f>
        <v>0</v>
      </c>
      <c r="S491" s="15">
        <v>1.9</v>
      </c>
      <c r="T491" s="6">
        <v>2</v>
      </c>
      <c r="U491" s="6">
        <v>3</v>
      </c>
      <c r="V491" s="6">
        <v>1.56</v>
      </c>
      <c r="Z491" s="6">
        <v>118</v>
      </c>
      <c r="AA491" s="13">
        <f t="shared" si="7"/>
        <v>4.2240501517637488E-2</v>
      </c>
      <c r="AE491" s="6" t="s">
        <v>49</v>
      </c>
      <c r="AF491" s="6" t="s">
        <v>545</v>
      </c>
      <c r="AH491" s="6" t="s">
        <v>636</v>
      </c>
      <c r="AI491" s="6">
        <v>1</v>
      </c>
      <c r="AJ491" s="6">
        <v>0</v>
      </c>
      <c r="AK491" s="6">
        <v>0</v>
      </c>
      <c r="AL491" s="6">
        <v>0</v>
      </c>
      <c r="AM491" s="6">
        <v>0</v>
      </c>
      <c r="AN491" s="6">
        <v>0</v>
      </c>
      <c r="AO491" s="6">
        <v>1</v>
      </c>
      <c r="AQ491" s="6">
        <v>0</v>
      </c>
      <c r="AR491" s="6">
        <v>0</v>
      </c>
      <c r="AS491" s="6">
        <v>0</v>
      </c>
      <c r="AT491" s="6">
        <v>0</v>
      </c>
      <c r="AU491" s="6">
        <f>IF(Table3[[#This Row],[ShankDiameter]]&gt;0.5,0,2)</f>
        <v>2</v>
      </c>
      <c r="AV491" s="6">
        <v>0</v>
      </c>
      <c r="AW491" s="6">
        <v>0</v>
      </c>
      <c r="AX491" s="6">
        <v>2</v>
      </c>
      <c r="AY491" s="6">
        <f>IF(Table3[[#This Row],[ShankDiameter]]=0.225,2,IF(Table3[[#This Row],[ShankDiameter]]=0.25,2,IF(Table3[[#This Row],[ShankDiameter]]=0.2875,2,0)))</f>
        <v>0</v>
      </c>
      <c r="AZ491" s="6">
        <v>0</v>
      </c>
      <c r="BA491" s="6">
        <v>0</v>
      </c>
      <c r="BB491" s="6">
        <v>0</v>
      </c>
      <c r="BC491" s="6">
        <v>0</v>
      </c>
      <c r="BD491" s="6">
        <v>0</v>
      </c>
      <c r="BE491" s="6">
        <v>0</v>
      </c>
      <c r="BF491" s="6">
        <v>0</v>
      </c>
      <c r="BG491" s="6">
        <v>0</v>
      </c>
      <c r="BH491" s="6">
        <v>0</v>
      </c>
      <c r="BI491" s="6">
        <f>IF(Table3[[#This Row],[Type]]="EM",IF((Table3[[#This Row],[Diameter]]/2)-Table3[[#This Row],[CornerRadius]]-0.012&gt;0,(Table3[[#This Row],[Diameter]]/2)-Table3[[#This Row],[CornerRadius]]-0.012,0),)</f>
        <v>0</v>
      </c>
      <c r="BK491" s="6" t="str">
        <f>IF(Table3[[#This Row],[ShoulderLength]]="","",IF(Table3[[#This Row],[ShoulderLength]]&lt;Table3[[#This Row],[LOC]],"FIX",""))</f>
        <v/>
      </c>
    </row>
    <row r="492" spans="1:63" x14ac:dyDescent="0.25">
      <c r="A492" s="7">
        <f>IF(Table3[[#This Row],[SoflexRule]]="",1,IF(Table3[[#This Row],[MinOHL]]="",1,IF(Table3[[#This Row],[Type]]="CT",1,IF(Table3[[#This Row],[I]]=1,0,1))))</f>
        <v>1</v>
      </c>
      <c r="B492" s="6" t="s">
        <v>149</v>
      </c>
      <c r="D492" s="6" t="s">
        <v>149</v>
      </c>
      <c r="E492" s="6">
        <v>491</v>
      </c>
      <c r="F492" s="8" t="s">
        <v>60</v>
      </c>
      <c r="H492" s="10" t="s">
        <v>802</v>
      </c>
      <c r="I492" s="11" t="s">
        <v>1007</v>
      </c>
      <c r="J492" s="12" t="s">
        <v>1008</v>
      </c>
      <c r="K492" s="11" t="str">
        <f>CONCATENATE(Table3[[#This Row],[Type]]," "&amp;TEXT(Table3[[#This Row],[Diameter]],".0000")&amp;""," "&amp;Table3[[#This Row],[NumFlutes]]&amp;"FL")</f>
        <v>DJ .1440 2FL</v>
      </c>
      <c r="L492" s="17" t="s">
        <v>827</v>
      </c>
      <c r="M492" s="13">
        <v>0.14399999999999999</v>
      </c>
      <c r="N492" s="13">
        <v>0.14399999999999999</v>
      </c>
      <c r="O492" s="6">
        <v>0.14399999999999999</v>
      </c>
      <c r="P492" s="6">
        <v>2</v>
      </c>
      <c r="R492" s="14">
        <f>IF(Table3[[#This Row],[ShoulderLenEnd]]="",0,90-(DEGREES(ATAN((Q492-P492)/((N492-O492)/2)))))</f>
        <v>0</v>
      </c>
      <c r="S492" s="15">
        <v>2.0499999999999998</v>
      </c>
      <c r="T492" s="6">
        <v>2</v>
      </c>
      <c r="U492" s="6">
        <v>3.09</v>
      </c>
      <c r="V492" s="6">
        <v>1.7</v>
      </c>
      <c r="Z492" s="6">
        <v>118</v>
      </c>
      <c r="AA492" s="13">
        <f t="shared" si="7"/>
        <v>4.3261964569984337E-2</v>
      </c>
      <c r="AE492" s="6" t="s">
        <v>49</v>
      </c>
      <c r="AF492" s="6" t="s">
        <v>545</v>
      </c>
      <c r="AH492" s="6" t="s">
        <v>636</v>
      </c>
      <c r="AI492" s="6">
        <v>1</v>
      </c>
      <c r="AJ492" s="6">
        <v>0</v>
      </c>
      <c r="AK492" s="6">
        <v>0</v>
      </c>
      <c r="AL492" s="6">
        <v>0</v>
      </c>
      <c r="AM492" s="6">
        <v>0</v>
      </c>
      <c r="AN492" s="6">
        <v>0</v>
      </c>
      <c r="AO492" s="6">
        <v>1</v>
      </c>
      <c r="AQ492" s="6">
        <v>0</v>
      </c>
      <c r="AR492" s="6">
        <v>0</v>
      </c>
      <c r="AS492" s="6">
        <v>0</v>
      </c>
      <c r="AT492" s="6">
        <v>0</v>
      </c>
      <c r="AU492" s="6">
        <f>IF(Table3[[#This Row],[ShankDiameter]]&gt;0.5,0,2)</f>
        <v>2</v>
      </c>
      <c r="AV492" s="6">
        <v>0</v>
      </c>
      <c r="AW492" s="6">
        <v>0</v>
      </c>
      <c r="AX492" s="6">
        <v>2</v>
      </c>
      <c r="AY492" s="6">
        <f>IF(Table3[[#This Row],[ShankDiameter]]=0.225,2,IF(Table3[[#This Row],[ShankDiameter]]=0.25,2,IF(Table3[[#This Row],[ShankDiameter]]=0.2875,2,0)))</f>
        <v>0</v>
      </c>
      <c r="AZ492" s="6">
        <v>0</v>
      </c>
      <c r="BA492" s="6">
        <v>0</v>
      </c>
      <c r="BB492" s="6">
        <v>0</v>
      </c>
      <c r="BC492" s="6">
        <v>0</v>
      </c>
      <c r="BD492" s="6">
        <v>0</v>
      </c>
      <c r="BE492" s="6">
        <v>0</v>
      </c>
      <c r="BF492" s="6">
        <v>0</v>
      </c>
      <c r="BG492" s="6">
        <v>0</v>
      </c>
      <c r="BH492" s="6">
        <v>0</v>
      </c>
      <c r="BI492" s="6">
        <f>IF(Table3[[#This Row],[Type]]="EM",IF((Table3[[#This Row],[Diameter]]/2)-Table3[[#This Row],[CornerRadius]]-0.012&gt;0,(Table3[[#This Row],[Diameter]]/2)-Table3[[#This Row],[CornerRadius]]-0.012,0),)</f>
        <v>0</v>
      </c>
      <c r="BK492" s="6" t="str">
        <f>IF(Table3[[#This Row],[ShoulderLength]]="","",IF(Table3[[#This Row],[ShoulderLength]]&lt;Table3[[#This Row],[LOC]],"FIX",""))</f>
        <v/>
      </c>
    </row>
    <row r="493" spans="1:63" x14ac:dyDescent="0.25">
      <c r="A493" s="7">
        <f>IF(Table3[[#This Row],[SoflexRule]]="",1,IF(Table3[[#This Row],[MinOHL]]="",1,IF(Table3[[#This Row],[Type]]="CT",1,IF(Table3[[#This Row],[I]]=1,0,1))))</f>
        <v>1</v>
      </c>
      <c r="B493" s="6" t="s">
        <v>149</v>
      </c>
      <c r="D493" s="6" t="s">
        <v>149</v>
      </c>
      <c r="E493" s="6">
        <v>492</v>
      </c>
      <c r="G493" s="9" t="s">
        <v>74</v>
      </c>
      <c r="H493" s="10" t="s">
        <v>680</v>
      </c>
      <c r="I493" s="11" t="s">
        <v>1009</v>
      </c>
      <c r="J493" s="12" t="s">
        <v>1010</v>
      </c>
      <c r="K493" s="11" t="str">
        <f>CONCATENATE(Table3[[#This Row],[Type]]," "&amp;TEXT(Table3[[#This Row],[Diameter]],".0000")&amp;""," "&amp;Table3[[#This Row],[NumFlutes]]&amp;"FL")</f>
        <v>DS .1440 2FL</v>
      </c>
      <c r="L493" s="17" t="s">
        <v>827</v>
      </c>
      <c r="M493" s="13">
        <v>0.14399999999999999</v>
      </c>
      <c r="N493" s="13">
        <v>0.14399999999999999</v>
      </c>
      <c r="O493" s="6">
        <v>0.14399999999999999</v>
      </c>
      <c r="P493" s="6">
        <v>1.125</v>
      </c>
      <c r="R493" s="14">
        <f>IF(Table3[[#This Row],[ShoulderLenEnd]]="",0,90-(DEGREES(ATAN((Q493-P493)/((N493-O493)/2)))))</f>
        <v>0</v>
      </c>
      <c r="S493" s="15">
        <v>1.1499999999999999</v>
      </c>
      <c r="T493" s="6">
        <v>2</v>
      </c>
      <c r="U493" s="6">
        <v>2.12</v>
      </c>
      <c r="V493" s="6">
        <v>0.87</v>
      </c>
      <c r="Z493" s="6">
        <v>118</v>
      </c>
      <c r="AA493" s="13">
        <f t="shared" si="7"/>
        <v>4.3261964569984337E-2</v>
      </c>
      <c r="AE493" s="6" t="s">
        <v>49</v>
      </c>
      <c r="AF493" s="6" t="s">
        <v>545</v>
      </c>
      <c r="AH493" s="6" t="s">
        <v>683</v>
      </c>
      <c r="AI493" s="6">
        <v>1</v>
      </c>
      <c r="AJ493" s="6">
        <v>0</v>
      </c>
      <c r="AK493" s="6">
        <v>0</v>
      </c>
      <c r="AL493" s="6">
        <v>0</v>
      </c>
      <c r="AM493" s="6">
        <v>0</v>
      </c>
      <c r="AN493" s="6">
        <v>0</v>
      </c>
      <c r="AO493" s="6">
        <v>1</v>
      </c>
      <c r="AQ493" s="6">
        <v>0</v>
      </c>
      <c r="AR493" s="6">
        <v>0</v>
      </c>
      <c r="AS493" s="6">
        <v>0</v>
      </c>
      <c r="AT493" s="6">
        <v>0</v>
      </c>
      <c r="AU493" s="6">
        <f>IF(Table3[[#This Row],[ShankDiameter]]&gt;0.5,0,2)</f>
        <v>2</v>
      </c>
      <c r="AV493" s="6">
        <v>0</v>
      </c>
      <c r="AW493" s="6">
        <v>0</v>
      </c>
      <c r="AX493" s="6">
        <v>2</v>
      </c>
      <c r="AY493" s="6">
        <f>IF(Table3[[#This Row],[ShankDiameter]]=0.225,2,IF(Table3[[#This Row],[ShankDiameter]]=0.25,2,IF(Table3[[#This Row],[ShankDiameter]]=0.2875,2,0)))</f>
        <v>0</v>
      </c>
      <c r="AZ493" s="6">
        <v>0</v>
      </c>
      <c r="BA493" s="6">
        <v>0</v>
      </c>
      <c r="BB493" s="6">
        <v>0</v>
      </c>
      <c r="BC493" s="6">
        <v>0</v>
      </c>
      <c r="BD493" s="6">
        <v>0</v>
      </c>
      <c r="BE493" s="6">
        <v>0</v>
      </c>
      <c r="BF493" s="6">
        <v>0</v>
      </c>
      <c r="BG493" s="6">
        <v>0</v>
      </c>
      <c r="BH493" s="6">
        <v>0</v>
      </c>
      <c r="BI493" s="6">
        <f>IF(Table3[[#This Row],[Type]]="EM",IF((Table3[[#This Row],[Diameter]]/2)-Table3[[#This Row],[CornerRadius]]-0.012&gt;0,(Table3[[#This Row],[Diameter]]/2)-Table3[[#This Row],[CornerRadius]]-0.012,0),)</f>
        <v>0</v>
      </c>
      <c r="BK493" s="6" t="str">
        <f>IF(Table3[[#This Row],[ShoulderLength]]="","",IF(Table3[[#This Row],[ShoulderLength]]&lt;Table3[[#This Row],[LOC]],"FIX",""))</f>
        <v/>
      </c>
    </row>
    <row r="494" spans="1:63" x14ac:dyDescent="0.25">
      <c r="A494" s="7">
        <f>IF(Table3[[#This Row],[SoflexRule]]="",1,IF(Table3[[#This Row],[MinOHL]]="",1,IF(Table3[[#This Row],[Type]]="CT",1,IF(Table3[[#This Row],[I]]=1,0,1))))</f>
        <v>1</v>
      </c>
      <c r="B494" s="6" t="s">
        <v>149</v>
      </c>
      <c r="D494" s="6" t="s">
        <v>149</v>
      </c>
      <c r="E494" s="6">
        <v>493</v>
      </c>
      <c r="F494" s="8" t="s">
        <v>60</v>
      </c>
      <c r="H494" s="10" t="s">
        <v>802</v>
      </c>
      <c r="I494" s="11" t="s">
        <v>1011</v>
      </c>
      <c r="J494" s="12" t="s">
        <v>1012</v>
      </c>
      <c r="K494" s="11" t="str">
        <f>CONCATENATE(Table3[[#This Row],[Type]]," "&amp;TEXT(Table3[[#This Row],[Diameter]],".0000")&amp;""," "&amp;Table3[[#This Row],[NumFlutes]]&amp;"FL")</f>
        <v>DJ .1470 2FL</v>
      </c>
      <c r="L494" s="17" t="s">
        <v>829</v>
      </c>
      <c r="M494" s="13">
        <v>0.14699999999999999</v>
      </c>
      <c r="N494" s="13">
        <v>0.14699999999999999</v>
      </c>
      <c r="O494" s="6">
        <v>0.14699999999999999</v>
      </c>
      <c r="P494" s="6">
        <v>2.0499999999999998</v>
      </c>
      <c r="R494" s="14">
        <f>IF(Table3[[#This Row],[ShoulderLenEnd]]="",0,90-(DEGREES(ATAN((Q494-P494)/((N494-O494)/2)))))</f>
        <v>0</v>
      </c>
      <c r="S494" s="15">
        <v>2.1</v>
      </c>
      <c r="T494" s="6">
        <v>2</v>
      </c>
      <c r="U494" s="6">
        <v>3.12</v>
      </c>
      <c r="V494" s="6">
        <v>1.7</v>
      </c>
      <c r="Z494" s="6">
        <v>118</v>
      </c>
      <c r="AA494" s="13">
        <f t="shared" si="7"/>
        <v>4.4163255498525678E-2</v>
      </c>
      <c r="AE494" s="6" t="s">
        <v>49</v>
      </c>
      <c r="AF494" s="6" t="s">
        <v>545</v>
      </c>
      <c r="AH494" s="6" t="s">
        <v>636</v>
      </c>
      <c r="AI494" s="6">
        <v>1</v>
      </c>
      <c r="AJ494" s="6">
        <v>0</v>
      </c>
      <c r="AK494" s="6">
        <v>0</v>
      </c>
      <c r="AL494" s="6">
        <v>0</v>
      </c>
      <c r="AM494" s="6">
        <v>0</v>
      </c>
      <c r="AN494" s="6">
        <v>0</v>
      </c>
      <c r="AO494" s="6">
        <v>1</v>
      </c>
      <c r="AQ494" s="6">
        <v>0</v>
      </c>
      <c r="AR494" s="6">
        <v>0</v>
      </c>
      <c r="AS494" s="6">
        <v>0</v>
      </c>
      <c r="AT494" s="6">
        <v>0</v>
      </c>
      <c r="AU494" s="6">
        <f>IF(Table3[[#This Row],[ShankDiameter]]&gt;0.5,0,2)</f>
        <v>2</v>
      </c>
      <c r="AV494" s="6">
        <v>0</v>
      </c>
      <c r="AW494" s="6">
        <v>0</v>
      </c>
      <c r="AX494" s="6">
        <v>2</v>
      </c>
      <c r="AY494" s="6">
        <f>IF(Table3[[#This Row],[ShankDiameter]]=0.225,2,IF(Table3[[#This Row],[ShankDiameter]]=0.25,2,IF(Table3[[#This Row],[ShankDiameter]]=0.2875,2,0)))</f>
        <v>0</v>
      </c>
      <c r="AZ494" s="6">
        <v>0</v>
      </c>
      <c r="BA494" s="6">
        <v>0</v>
      </c>
      <c r="BB494" s="6">
        <v>0</v>
      </c>
      <c r="BC494" s="6">
        <v>0</v>
      </c>
      <c r="BD494" s="6">
        <v>0</v>
      </c>
      <c r="BE494" s="6">
        <v>0</v>
      </c>
      <c r="BF494" s="6">
        <v>0</v>
      </c>
      <c r="BG494" s="6">
        <v>0</v>
      </c>
      <c r="BH494" s="6">
        <v>0</v>
      </c>
      <c r="BI494" s="6">
        <f>IF(Table3[[#This Row],[Type]]="EM",IF((Table3[[#This Row],[Diameter]]/2)-Table3[[#This Row],[CornerRadius]]-0.012&gt;0,(Table3[[#This Row],[Diameter]]/2)-Table3[[#This Row],[CornerRadius]]-0.012,0),)</f>
        <v>0</v>
      </c>
      <c r="BK494" s="6" t="str">
        <f>IF(Table3[[#This Row],[ShoulderLength]]="","",IF(Table3[[#This Row],[ShoulderLength]]&lt;Table3[[#This Row],[LOC]],"FIX",""))</f>
        <v/>
      </c>
    </row>
    <row r="495" spans="1:63" x14ac:dyDescent="0.25">
      <c r="A495" s="7">
        <f>IF(Table3[[#This Row],[SoflexRule]]="",1,IF(Table3[[#This Row],[MinOHL]]="",1,IF(Table3[[#This Row],[Type]]="CT",1,IF(Table3[[#This Row],[I]]=1,0,1))))</f>
        <v>1</v>
      </c>
      <c r="B495" s="6" t="s">
        <v>149</v>
      </c>
      <c r="D495" s="6" t="s">
        <v>149</v>
      </c>
      <c r="E495" s="6">
        <v>494</v>
      </c>
      <c r="G495" s="9" t="s">
        <v>74</v>
      </c>
      <c r="H495" s="10" t="s">
        <v>680</v>
      </c>
      <c r="I495" s="11" t="s">
        <v>1013</v>
      </c>
      <c r="J495" s="12" t="s">
        <v>1014</v>
      </c>
      <c r="K495" s="11" t="str">
        <f>CONCATENATE(Table3[[#This Row],[Type]]," "&amp;TEXT(Table3[[#This Row],[Diameter]],".0000")&amp;""," "&amp;Table3[[#This Row],[NumFlutes]]&amp;"FL")</f>
        <v>DS .1470 2FL</v>
      </c>
      <c r="L495" s="17" t="s">
        <v>829</v>
      </c>
      <c r="M495" s="13">
        <v>0.14699999999999999</v>
      </c>
      <c r="N495" s="13">
        <v>0.14699999999999999</v>
      </c>
      <c r="O495" s="6">
        <v>0.14699999999999999</v>
      </c>
      <c r="P495" s="6">
        <v>1.075</v>
      </c>
      <c r="R495" s="14">
        <f>IF(Table3[[#This Row],[ShoulderLenEnd]]="",0,90-(DEGREES(ATAN((Q495-P495)/((N495-O495)/2)))))</f>
        <v>0</v>
      </c>
      <c r="S495" s="15">
        <v>1.1000000000000001</v>
      </c>
      <c r="T495" s="6">
        <v>2</v>
      </c>
      <c r="U495" s="6">
        <v>2.17</v>
      </c>
      <c r="V495" s="6">
        <v>0.86</v>
      </c>
      <c r="Z495" s="6">
        <v>118</v>
      </c>
      <c r="AA495" s="13">
        <f t="shared" si="7"/>
        <v>4.4163255498525678E-2</v>
      </c>
      <c r="AE495" s="6" t="s">
        <v>49</v>
      </c>
      <c r="AF495" s="6" t="s">
        <v>545</v>
      </c>
      <c r="AH495" s="6" t="s">
        <v>683</v>
      </c>
      <c r="AI495" s="6">
        <v>1</v>
      </c>
      <c r="AJ495" s="6">
        <v>0</v>
      </c>
      <c r="AK495" s="6">
        <v>0</v>
      </c>
      <c r="AL495" s="6">
        <v>0</v>
      </c>
      <c r="AM495" s="6">
        <v>0</v>
      </c>
      <c r="AN495" s="6">
        <v>1</v>
      </c>
      <c r="AO495" s="6">
        <v>1</v>
      </c>
      <c r="AQ495" s="6">
        <v>0</v>
      </c>
      <c r="AR495" s="6">
        <v>0</v>
      </c>
      <c r="AS495" s="6">
        <v>0</v>
      </c>
      <c r="AT495" s="6">
        <v>0</v>
      </c>
      <c r="AU495" s="6">
        <f>IF(Table3[[#This Row],[ShankDiameter]]&gt;0.5,0,2)</f>
        <v>2</v>
      </c>
      <c r="AV495" s="6">
        <v>0</v>
      </c>
      <c r="AW495" s="6">
        <v>0</v>
      </c>
      <c r="AX495" s="6">
        <v>2</v>
      </c>
      <c r="AY495" s="6">
        <f>IF(Table3[[#This Row],[ShankDiameter]]=0.225,2,IF(Table3[[#This Row],[ShankDiameter]]=0.25,2,IF(Table3[[#This Row],[ShankDiameter]]=0.2875,2,0)))</f>
        <v>0</v>
      </c>
      <c r="AZ495" s="6">
        <v>0</v>
      </c>
      <c r="BA495" s="6">
        <v>0</v>
      </c>
      <c r="BB495" s="6">
        <v>0</v>
      </c>
      <c r="BC495" s="6">
        <v>0</v>
      </c>
      <c r="BD495" s="6">
        <v>0</v>
      </c>
      <c r="BE495" s="6">
        <v>0</v>
      </c>
      <c r="BF495" s="6">
        <v>0</v>
      </c>
      <c r="BG495" s="6">
        <v>0</v>
      </c>
      <c r="BH495" s="6">
        <v>0</v>
      </c>
      <c r="BI495" s="6">
        <f>IF(Table3[[#This Row],[Type]]="EM",IF((Table3[[#This Row],[Diameter]]/2)-Table3[[#This Row],[CornerRadius]]-0.012&gt;0,(Table3[[#This Row],[Diameter]]/2)-Table3[[#This Row],[CornerRadius]]-0.012,0),)</f>
        <v>0</v>
      </c>
      <c r="BK495" s="6" t="str">
        <f>IF(Table3[[#This Row],[ShoulderLength]]="","",IF(Table3[[#This Row],[ShoulderLength]]&lt;Table3[[#This Row],[LOC]],"FIX",""))</f>
        <v/>
      </c>
    </row>
    <row r="496" spans="1:63" x14ac:dyDescent="0.25">
      <c r="A496" s="7">
        <f>IF(Table3[[#This Row],[SoflexRule]]="",1,IF(Table3[[#This Row],[MinOHL]]="",1,IF(Table3[[#This Row],[Type]]="CT",1,IF(Table3[[#This Row],[I]]=1,0,1))))</f>
        <v>1</v>
      </c>
      <c r="B496" s="6" t="s">
        <v>149</v>
      </c>
      <c r="D496" s="6" t="s">
        <v>149</v>
      </c>
      <c r="E496" s="6">
        <v>495</v>
      </c>
      <c r="F496" s="8" t="s">
        <v>60</v>
      </c>
      <c r="H496" s="10" t="s">
        <v>802</v>
      </c>
      <c r="I496" s="11" t="s">
        <v>1015</v>
      </c>
      <c r="J496" s="12" t="s">
        <v>1016</v>
      </c>
      <c r="K496" s="11" t="str">
        <f>CONCATENATE(Table3[[#This Row],[Type]]," "&amp;TEXT(Table3[[#This Row],[Diameter]],".0000")&amp;""," "&amp;Table3[[#This Row],[NumFlutes]]&amp;"FL")</f>
        <v>DJ .1495 2FL</v>
      </c>
      <c r="L496" s="17" t="s">
        <v>831</v>
      </c>
      <c r="M496" s="13">
        <v>0.14949999999999999</v>
      </c>
      <c r="N496" s="13">
        <v>0.14949999999999999</v>
      </c>
      <c r="O496" s="6">
        <v>0.14949999999999999</v>
      </c>
      <c r="P496" s="6">
        <v>2.02</v>
      </c>
      <c r="R496" s="14">
        <f>IF(Table3[[#This Row],[ShoulderLenEnd]]="",0,90-(DEGREES(ATAN((Q496-P496)/((N496-O496)/2)))))</f>
        <v>0</v>
      </c>
      <c r="S496" s="15">
        <v>2.0699999999999998</v>
      </c>
      <c r="T496" s="6">
        <v>2</v>
      </c>
      <c r="U496" s="6">
        <v>3.13</v>
      </c>
      <c r="V496" s="6">
        <v>1.71</v>
      </c>
      <c r="Z496" s="6">
        <v>118</v>
      </c>
      <c r="AA496" s="13">
        <f t="shared" si="7"/>
        <v>4.4914331272310128E-2</v>
      </c>
      <c r="AE496" s="6" t="s">
        <v>49</v>
      </c>
      <c r="AF496" s="6" t="s">
        <v>545</v>
      </c>
      <c r="AH496" s="6" t="s">
        <v>636</v>
      </c>
      <c r="AI496" s="6">
        <v>1</v>
      </c>
      <c r="AJ496" s="6">
        <v>0</v>
      </c>
      <c r="AK496" s="6">
        <v>0</v>
      </c>
      <c r="AL496" s="6">
        <v>0</v>
      </c>
      <c r="AM496" s="6">
        <v>0</v>
      </c>
      <c r="AN496" s="6">
        <v>0</v>
      </c>
      <c r="AO496" s="6">
        <v>1</v>
      </c>
      <c r="AQ496" s="6">
        <v>0</v>
      </c>
      <c r="AR496" s="6">
        <v>0</v>
      </c>
      <c r="AS496" s="6">
        <v>0</v>
      </c>
      <c r="AT496" s="6">
        <v>0</v>
      </c>
      <c r="AU496" s="6">
        <f>IF(Table3[[#This Row],[ShankDiameter]]&gt;0.5,0,2)</f>
        <v>2</v>
      </c>
      <c r="AV496" s="6">
        <v>0</v>
      </c>
      <c r="AW496" s="6">
        <v>0</v>
      </c>
      <c r="AX496" s="6">
        <v>2</v>
      </c>
      <c r="AY496" s="6">
        <f>IF(Table3[[#This Row],[ShankDiameter]]=0.225,2,IF(Table3[[#This Row],[ShankDiameter]]=0.25,2,IF(Table3[[#This Row],[ShankDiameter]]=0.2875,2,0)))</f>
        <v>0</v>
      </c>
      <c r="AZ496" s="6">
        <v>0</v>
      </c>
      <c r="BA496" s="6">
        <v>0</v>
      </c>
      <c r="BB496" s="6">
        <v>0</v>
      </c>
      <c r="BC496" s="6">
        <v>0</v>
      </c>
      <c r="BD496" s="6">
        <v>0</v>
      </c>
      <c r="BE496" s="6">
        <v>0</v>
      </c>
      <c r="BF496" s="6">
        <v>0</v>
      </c>
      <c r="BG496" s="6">
        <v>0</v>
      </c>
      <c r="BH496" s="6">
        <v>0</v>
      </c>
      <c r="BI496" s="6">
        <f>IF(Table3[[#This Row],[Type]]="EM",IF((Table3[[#This Row],[Diameter]]/2)-Table3[[#This Row],[CornerRadius]]-0.012&gt;0,(Table3[[#This Row],[Diameter]]/2)-Table3[[#This Row],[CornerRadius]]-0.012,0),)</f>
        <v>0</v>
      </c>
      <c r="BK496" s="6" t="str">
        <f>IF(Table3[[#This Row],[ShoulderLength]]="","",IF(Table3[[#This Row],[ShoulderLength]]&lt;Table3[[#This Row],[LOC]],"FIX",""))</f>
        <v/>
      </c>
    </row>
    <row r="497" spans="1:63" x14ac:dyDescent="0.25">
      <c r="A497" s="7">
        <f>IF(Table3[[#This Row],[SoflexRule]]="",1,IF(Table3[[#This Row],[MinOHL]]="",1,IF(Table3[[#This Row],[Type]]="CT",1,IF(Table3[[#This Row],[I]]=1,0,1))))</f>
        <v>1</v>
      </c>
      <c r="B497" s="6" t="s">
        <v>149</v>
      </c>
      <c r="D497" s="6" t="s">
        <v>149</v>
      </c>
      <c r="E497" s="6">
        <v>496</v>
      </c>
      <c r="G497" s="9" t="s">
        <v>74</v>
      </c>
      <c r="H497" s="10" t="s">
        <v>680</v>
      </c>
      <c r="I497" s="11" t="s">
        <v>1017</v>
      </c>
      <c r="J497" s="12" t="s">
        <v>1018</v>
      </c>
      <c r="K497" s="11" t="str">
        <f>CONCATENATE(Table3[[#This Row],[Type]]," "&amp;TEXT(Table3[[#This Row],[Diameter]],".0000")&amp;""," "&amp;Table3[[#This Row],[NumFlutes]]&amp;"FL")</f>
        <v>DS .1495 2FL</v>
      </c>
      <c r="L497" s="17" t="s">
        <v>831</v>
      </c>
      <c r="M497" s="13">
        <v>0.14949999999999999</v>
      </c>
      <c r="N497" s="13">
        <v>0.14949999999999999</v>
      </c>
      <c r="O497" s="6">
        <v>0.14949999999999999</v>
      </c>
      <c r="P497" s="6">
        <v>1.075</v>
      </c>
      <c r="R497" s="14">
        <f>IF(Table3[[#This Row],[ShoulderLenEnd]]="",0,90-(DEGREES(ATAN((Q497-P497)/((N497-O497)/2)))))</f>
        <v>0</v>
      </c>
      <c r="S497" s="15">
        <v>1.1000000000000001</v>
      </c>
      <c r="T497" s="6">
        <v>2</v>
      </c>
      <c r="U497" s="6">
        <v>2.16</v>
      </c>
      <c r="V497" s="6">
        <v>0.82</v>
      </c>
      <c r="Z497" s="6">
        <v>118</v>
      </c>
      <c r="AA497" s="13">
        <f t="shared" si="7"/>
        <v>4.4914331272310128E-2</v>
      </c>
      <c r="AE497" s="6" t="s">
        <v>49</v>
      </c>
      <c r="AF497" s="6" t="s">
        <v>545</v>
      </c>
      <c r="AH497" s="6" t="s">
        <v>683</v>
      </c>
      <c r="AI497" s="6">
        <v>1</v>
      </c>
      <c r="AJ497" s="6">
        <v>0</v>
      </c>
      <c r="AK497" s="6">
        <v>0</v>
      </c>
      <c r="AL497" s="6">
        <v>0</v>
      </c>
      <c r="AM497" s="6">
        <v>0</v>
      </c>
      <c r="AN497" s="6">
        <v>0</v>
      </c>
      <c r="AO497" s="6">
        <v>1</v>
      </c>
      <c r="AQ497" s="6">
        <v>0</v>
      </c>
      <c r="AR497" s="6">
        <v>0</v>
      </c>
      <c r="AS497" s="6">
        <v>0</v>
      </c>
      <c r="AT497" s="6">
        <v>0</v>
      </c>
      <c r="AU497" s="6">
        <f>IF(Table3[[#This Row],[ShankDiameter]]&gt;0.5,0,2)</f>
        <v>2</v>
      </c>
      <c r="AV497" s="6">
        <v>0</v>
      </c>
      <c r="AW497" s="6">
        <v>0</v>
      </c>
      <c r="AX497" s="6">
        <v>2</v>
      </c>
      <c r="AY497" s="6">
        <f>IF(Table3[[#This Row],[ShankDiameter]]=0.225,2,IF(Table3[[#This Row],[ShankDiameter]]=0.25,2,IF(Table3[[#This Row],[ShankDiameter]]=0.2875,2,0)))</f>
        <v>0</v>
      </c>
      <c r="AZ497" s="6">
        <v>0</v>
      </c>
      <c r="BA497" s="6">
        <v>0</v>
      </c>
      <c r="BB497" s="6">
        <v>0</v>
      </c>
      <c r="BC497" s="6">
        <v>0</v>
      </c>
      <c r="BD497" s="6">
        <v>0</v>
      </c>
      <c r="BE497" s="6">
        <v>0</v>
      </c>
      <c r="BF497" s="6">
        <v>0</v>
      </c>
      <c r="BG497" s="6">
        <v>0</v>
      </c>
      <c r="BH497" s="6">
        <v>0</v>
      </c>
      <c r="BI497" s="6">
        <f>IF(Table3[[#This Row],[Type]]="EM",IF((Table3[[#This Row],[Diameter]]/2)-Table3[[#This Row],[CornerRadius]]-0.012&gt;0,(Table3[[#This Row],[Diameter]]/2)-Table3[[#This Row],[CornerRadius]]-0.012,0),)</f>
        <v>0</v>
      </c>
      <c r="BK497" s="6" t="str">
        <f>IF(Table3[[#This Row],[ShoulderLength]]="","",IF(Table3[[#This Row],[ShoulderLength]]&lt;Table3[[#This Row],[LOC]],"FIX",""))</f>
        <v/>
      </c>
    </row>
    <row r="498" spans="1:63" x14ac:dyDescent="0.25">
      <c r="A498" s="7">
        <f>IF(Table3[[#This Row],[SoflexRule]]="",1,IF(Table3[[#This Row],[MinOHL]]="",1,IF(Table3[[#This Row],[Type]]="CT",1,IF(Table3[[#This Row],[I]]=1,0,1))))</f>
        <v>1</v>
      </c>
      <c r="B498" s="6" t="s">
        <v>149</v>
      </c>
      <c r="D498" s="6" t="s">
        <v>149</v>
      </c>
      <c r="E498" s="6">
        <v>497</v>
      </c>
      <c r="F498" s="8" t="s">
        <v>60</v>
      </c>
      <c r="H498" s="10" t="s">
        <v>802</v>
      </c>
      <c r="I498" s="11" t="s">
        <v>1019</v>
      </c>
      <c r="J498" s="12" t="s">
        <v>1020</v>
      </c>
      <c r="K498" s="11" t="str">
        <f>CONCATENATE(Table3[[#This Row],[Type]]," "&amp;TEXT(Table3[[#This Row],[Diameter]],".0000")&amp;""," "&amp;Table3[[#This Row],[NumFlutes]]&amp;"FL")</f>
        <v>DJ .1520 2FL</v>
      </c>
      <c r="L498" s="17" t="s">
        <v>1021</v>
      </c>
      <c r="M498" s="13">
        <v>0.152</v>
      </c>
      <c r="N498" s="13">
        <v>0.152</v>
      </c>
      <c r="O498" s="6">
        <v>0.152</v>
      </c>
      <c r="P498" s="6">
        <v>2.09</v>
      </c>
      <c r="R498" s="14">
        <f>IF(Table3[[#This Row],[ShoulderLenEnd]]="",0,90-(DEGREES(ATAN((Q498-P498)/((N498-O498)/2)))))</f>
        <v>0</v>
      </c>
      <c r="S498" s="15">
        <v>2.14</v>
      </c>
      <c r="T498" s="6">
        <v>2</v>
      </c>
      <c r="U498" s="6">
        <v>3.23</v>
      </c>
      <c r="V498" s="6">
        <v>1.78</v>
      </c>
      <c r="Z498" s="6">
        <v>118</v>
      </c>
      <c r="AA498" s="13">
        <f t="shared" si="7"/>
        <v>4.5665407046094578E-2</v>
      </c>
      <c r="AE498" s="6" t="s">
        <v>49</v>
      </c>
      <c r="AF498" s="6" t="s">
        <v>545</v>
      </c>
      <c r="AH498" s="6" t="s">
        <v>636</v>
      </c>
      <c r="AI498" s="6">
        <v>1</v>
      </c>
      <c r="AJ498" s="6">
        <v>0</v>
      </c>
      <c r="AK498" s="6">
        <v>0</v>
      </c>
      <c r="AL498" s="6">
        <v>0</v>
      </c>
      <c r="AM498" s="6">
        <v>0</v>
      </c>
      <c r="AN498" s="6">
        <v>0</v>
      </c>
      <c r="AO498" s="6">
        <v>1</v>
      </c>
      <c r="AQ498" s="6">
        <v>0</v>
      </c>
      <c r="AR498" s="6">
        <v>0</v>
      </c>
      <c r="AS498" s="6">
        <v>0</v>
      </c>
      <c r="AT498" s="6">
        <v>0</v>
      </c>
      <c r="AU498" s="6">
        <f>IF(Table3[[#This Row],[ShankDiameter]]&gt;0.5,0,2)</f>
        <v>2</v>
      </c>
      <c r="AV498" s="6">
        <v>0</v>
      </c>
      <c r="AW498" s="6">
        <v>0</v>
      </c>
      <c r="AX498" s="6">
        <v>2</v>
      </c>
      <c r="AY498" s="6">
        <f>IF(Table3[[#This Row],[ShankDiameter]]=0.225,2,IF(Table3[[#This Row],[ShankDiameter]]=0.25,2,IF(Table3[[#This Row],[ShankDiameter]]=0.2875,2,0)))</f>
        <v>0</v>
      </c>
      <c r="AZ498" s="6">
        <v>0</v>
      </c>
      <c r="BA498" s="6">
        <v>0</v>
      </c>
      <c r="BB498" s="6">
        <v>0</v>
      </c>
      <c r="BC498" s="6">
        <v>0</v>
      </c>
      <c r="BD498" s="6">
        <v>0</v>
      </c>
      <c r="BE498" s="6">
        <v>0</v>
      </c>
      <c r="BF498" s="6">
        <v>0</v>
      </c>
      <c r="BG498" s="6">
        <v>0</v>
      </c>
      <c r="BH498" s="6">
        <v>0</v>
      </c>
      <c r="BI498" s="6">
        <f>IF(Table3[[#This Row],[Type]]="EM",IF((Table3[[#This Row],[Diameter]]/2)-Table3[[#This Row],[CornerRadius]]-0.012&gt;0,(Table3[[#This Row],[Diameter]]/2)-Table3[[#This Row],[CornerRadius]]-0.012,0),)</f>
        <v>0</v>
      </c>
      <c r="BK498" s="6" t="str">
        <f>IF(Table3[[#This Row],[ShoulderLength]]="","",IF(Table3[[#This Row],[ShoulderLength]]&lt;Table3[[#This Row],[LOC]],"FIX",""))</f>
        <v/>
      </c>
    </row>
    <row r="499" spans="1:63" x14ac:dyDescent="0.25">
      <c r="A499" s="7">
        <f>IF(Table3[[#This Row],[SoflexRule]]="",1,IF(Table3[[#This Row],[MinOHL]]="",1,IF(Table3[[#This Row],[Type]]="CT",1,IF(Table3[[#This Row],[I]]=1,0,1))))</f>
        <v>1</v>
      </c>
      <c r="B499" s="6" t="s">
        <v>149</v>
      </c>
      <c r="D499" s="6" t="s">
        <v>149</v>
      </c>
      <c r="E499" s="6">
        <v>498</v>
      </c>
      <c r="F499" s="8" t="s">
        <v>60</v>
      </c>
      <c r="H499" s="10" t="s">
        <v>680</v>
      </c>
      <c r="I499" s="11" t="s">
        <v>1022</v>
      </c>
      <c r="J499" s="12" t="s">
        <v>1023</v>
      </c>
      <c r="K499" s="11" t="str">
        <f>CONCATENATE(Table3[[#This Row],[Type]]," "&amp;TEXT(Table3[[#This Row],[Diameter]],".0000")&amp;""," "&amp;Table3[[#This Row],[NumFlutes]]&amp;"FL")</f>
        <v>DS .1520 2FL</v>
      </c>
      <c r="L499" s="17" t="s">
        <v>1021</v>
      </c>
      <c r="M499" s="13">
        <v>0.152</v>
      </c>
      <c r="N499" s="13">
        <v>0.152</v>
      </c>
      <c r="O499" s="6">
        <v>0.152</v>
      </c>
      <c r="P499" s="6">
        <v>1.08</v>
      </c>
      <c r="R499" s="14">
        <f>IF(Table3[[#This Row],[ShoulderLenEnd]]="",0,90-(DEGREES(ATAN((Q499-P499)/((N499-O499)/2)))))</f>
        <v>0</v>
      </c>
      <c r="S499" s="15">
        <v>1.1299999999999999</v>
      </c>
      <c r="T499" s="6">
        <v>2</v>
      </c>
      <c r="U499" s="6">
        <v>2.15</v>
      </c>
      <c r="V499" s="6">
        <v>0.85</v>
      </c>
      <c r="Z499" s="6">
        <v>118</v>
      </c>
      <c r="AA499" s="13">
        <f t="shared" si="7"/>
        <v>4.5665407046094578E-2</v>
      </c>
      <c r="AE499" s="6" t="s">
        <v>49</v>
      </c>
      <c r="AF499" s="6" t="s">
        <v>545</v>
      </c>
      <c r="AH499" s="6" t="s">
        <v>683</v>
      </c>
      <c r="AI499" s="6">
        <v>1</v>
      </c>
      <c r="AJ499" s="6">
        <v>0</v>
      </c>
      <c r="AK499" s="6">
        <v>0</v>
      </c>
      <c r="AL499" s="6">
        <v>0</v>
      </c>
      <c r="AM499" s="6">
        <v>0</v>
      </c>
      <c r="AN499" s="6">
        <v>0</v>
      </c>
      <c r="AO499" s="6">
        <v>1</v>
      </c>
      <c r="AQ499" s="6">
        <v>0</v>
      </c>
      <c r="AR499" s="6">
        <v>0</v>
      </c>
      <c r="AS499" s="6">
        <v>0</v>
      </c>
      <c r="AT499" s="6">
        <v>0</v>
      </c>
      <c r="AU499" s="6">
        <f>IF(Table3[[#This Row],[ShankDiameter]]&gt;0.5,0,2)</f>
        <v>2</v>
      </c>
      <c r="AV499" s="6">
        <v>0</v>
      </c>
      <c r="AW499" s="6">
        <v>0</v>
      </c>
      <c r="AX499" s="6">
        <v>2</v>
      </c>
      <c r="AY499" s="6">
        <f>IF(Table3[[#This Row],[ShankDiameter]]=0.225,2,IF(Table3[[#This Row],[ShankDiameter]]=0.25,2,IF(Table3[[#This Row],[ShankDiameter]]=0.2875,2,0)))</f>
        <v>0</v>
      </c>
      <c r="AZ499" s="6">
        <v>0</v>
      </c>
      <c r="BA499" s="6">
        <v>0</v>
      </c>
      <c r="BB499" s="6">
        <v>0</v>
      </c>
      <c r="BC499" s="6">
        <v>0</v>
      </c>
      <c r="BD499" s="6">
        <v>0</v>
      </c>
      <c r="BE499" s="6">
        <v>0</v>
      </c>
      <c r="BF499" s="6">
        <v>0</v>
      </c>
      <c r="BG499" s="6">
        <v>0</v>
      </c>
      <c r="BH499" s="6">
        <v>0</v>
      </c>
      <c r="BI499" s="6">
        <f>IF(Table3[[#This Row],[Type]]="EM",IF((Table3[[#This Row],[Diameter]]/2)-Table3[[#This Row],[CornerRadius]]-0.012&gt;0,(Table3[[#This Row],[Diameter]]/2)-Table3[[#This Row],[CornerRadius]]-0.012,0),)</f>
        <v>0</v>
      </c>
      <c r="BK499" s="6" t="str">
        <f>IF(Table3[[#This Row],[ShoulderLength]]="","",IF(Table3[[#This Row],[ShoulderLength]]&lt;Table3[[#This Row],[LOC]],"FIX",""))</f>
        <v/>
      </c>
    </row>
    <row r="500" spans="1:63" x14ac:dyDescent="0.25">
      <c r="A500" s="7">
        <f>IF(Table3[[#This Row],[SoflexRule]]="",1,IF(Table3[[#This Row],[MinOHL]]="",1,IF(Table3[[#This Row],[Type]]="CT",1,IF(Table3[[#This Row],[I]]=1,0,1))))</f>
        <v>1</v>
      </c>
      <c r="B500" s="6" t="s">
        <v>149</v>
      </c>
      <c r="D500" s="6" t="s">
        <v>149</v>
      </c>
      <c r="E500" s="6">
        <v>499</v>
      </c>
      <c r="F500" s="8" t="s">
        <v>60</v>
      </c>
      <c r="H500" s="10" t="s">
        <v>802</v>
      </c>
      <c r="I500" s="11" t="s">
        <v>1024</v>
      </c>
      <c r="J500" s="12" t="s">
        <v>1025</v>
      </c>
      <c r="K500" s="11" t="str">
        <f>CONCATENATE(Table3[[#This Row],[Type]]," "&amp;TEXT(Table3[[#This Row],[Diameter]],".0000")&amp;""," "&amp;Table3[[#This Row],[NumFlutes]]&amp;"FL")</f>
        <v>DJ .1540 2FL</v>
      </c>
      <c r="L500" s="17" t="s">
        <v>1026</v>
      </c>
      <c r="M500" s="13">
        <v>0.154</v>
      </c>
      <c r="N500" s="13">
        <v>0.154</v>
      </c>
      <c r="O500" s="6">
        <v>0.154</v>
      </c>
      <c r="P500" s="6">
        <v>2.04</v>
      </c>
      <c r="R500" s="14">
        <f>IF(Table3[[#This Row],[ShoulderLenEnd]]="",0,90-(DEGREES(ATAN((Q500-P500)/((N500-O500)/2)))))</f>
        <v>0</v>
      </c>
      <c r="S500" s="15">
        <v>2.09</v>
      </c>
      <c r="T500" s="6">
        <v>2</v>
      </c>
      <c r="U500" s="6">
        <v>3.26</v>
      </c>
      <c r="V500" s="6">
        <v>1.877</v>
      </c>
      <c r="Z500" s="6">
        <v>118</v>
      </c>
      <c r="AA500" s="13">
        <f t="shared" si="7"/>
        <v>4.6266267665122145E-2</v>
      </c>
      <c r="AE500" s="6" t="s">
        <v>49</v>
      </c>
      <c r="AF500" s="6" t="s">
        <v>545</v>
      </c>
      <c r="AH500" s="6" t="s">
        <v>636</v>
      </c>
      <c r="AI500" s="6">
        <v>1</v>
      </c>
      <c r="AJ500" s="6">
        <v>0</v>
      </c>
      <c r="AK500" s="6">
        <v>0</v>
      </c>
      <c r="AL500" s="6">
        <v>0</v>
      </c>
      <c r="AM500" s="6">
        <v>0</v>
      </c>
      <c r="AN500" s="6">
        <v>0</v>
      </c>
      <c r="AO500" s="6">
        <v>1</v>
      </c>
      <c r="AQ500" s="6">
        <v>0</v>
      </c>
      <c r="AR500" s="6">
        <v>0</v>
      </c>
      <c r="AS500" s="6">
        <v>0</v>
      </c>
      <c r="AT500" s="6">
        <v>0</v>
      </c>
      <c r="AU500" s="6">
        <f>IF(Table3[[#This Row],[ShankDiameter]]&gt;0.5,0,2)</f>
        <v>2</v>
      </c>
      <c r="AV500" s="6">
        <v>0</v>
      </c>
      <c r="AW500" s="6">
        <v>0</v>
      </c>
      <c r="AX500" s="6">
        <v>2</v>
      </c>
      <c r="AY500" s="6">
        <f>IF(Table3[[#This Row],[ShankDiameter]]=0.225,2,IF(Table3[[#This Row],[ShankDiameter]]=0.25,2,IF(Table3[[#This Row],[ShankDiameter]]=0.2875,2,0)))</f>
        <v>0</v>
      </c>
      <c r="AZ500" s="6">
        <v>0</v>
      </c>
      <c r="BA500" s="6">
        <v>0</v>
      </c>
      <c r="BB500" s="6">
        <v>0</v>
      </c>
      <c r="BC500" s="6">
        <v>0</v>
      </c>
      <c r="BD500" s="6">
        <v>0</v>
      </c>
      <c r="BE500" s="6">
        <v>0</v>
      </c>
      <c r="BF500" s="6">
        <v>0</v>
      </c>
      <c r="BG500" s="6">
        <v>0</v>
      </c>
      <c r="BH500" s="6">
        <v>0</v>
      </c>
      <c r="BI500" s="6">
        <f>IF(Table3[[#This Row],[Type]]="EM",IF((Table3[[#This Row],[Diameter]]/2)-Table3[[#This Row],[CornerRadius]]-0.012&gt;0,(Table3[[#This Row],[Diameter]]/2)-Table3[[#This Row],[CornerRadius]]-0.012,0),)</f>
        <v>0</v>
      </c>
      <c r="BK500" s="6" t="str">
        <f>IF(Table3[[#This Row],[ShoulderLength]]="","",IF(Table3[[#This Row],[ShoulderLength]]&lt;Table3[[#This Row],[LOC]],"FIX",""))</f>
        <v/>
      </c>
    </row>
    <row r="501" spans="1:63" x14ac:dyDescent="0.25">
      <c r="A501" s="7">
        <f>IF(Table3[[#This Row],[SoflexRule]]="",1,IF(Table3[[#This Row],[MinOHL]]="",1,IF(Table3[[#This Row],[Type]]="CT",1,IF(Table3[[#This Row],[I]]=1,0,1))))</f>
        <v>1</v>
      </c>
      <c r="B501" s="6" t="s">
        <v>149</v>
      </c>
      <c r="D501" s="6" t="s">
        <v>149</v>
      </c>
      <c r="E501" s="6">
        <v>500</v>
      </c>
      <c r="G501" s="9" t="s">
        <v>74</v>
      </c>
      <c r="H501" s="10" t="s">
        <v>680</v>
      </c>
      <c r="I501" s="11" t="s">
        <v>1027</v>
      </c>
      <c r="J501" s="12" t="s">
        <v>1028</v>
      </c>
      <c r="K501" s="11" t="str">
        <f>CONCATENATE(Table3[[#This Row],[Type]]," "&amp;TEXT(Table3[[#This Row],[Diameter]],".0000")&amp;""," "&amp;Table3[[#This Row],[NumFlutes]]&amp;"FL")</f>
        <v>DS .1540 2FL</v>
      </c>
      <c r="L501" s="17" t="s">
        <v>1026</v>
      </c>
      <c r="M501" s="13">
        <v>0.154</v>
      </c>
      <c r="N501" s="13">
        <v>0.154</v>
      </c>
      <c r="O501" s="6">
        <v>0.154</v>
      </c>
      <c r="P501" s="6">
        <v>1.125</v>
      </c>
      <c r="R501" s="14">
        <f>IF(Table3[[#This Row],[ShoulderLenEnd]]="",0,90-(DEGREES(ATAN((Q501-P501)/((N501-O501)/2)))))</f>
        <v>0</v>
      </c>
      <c r="S501" s="15">
        <v>1.5</v>
      </c>
      <c r="T501" s="6">
        <v>2</v>
      </c>
      <c r="U501" s="6">
        <v>2.15</v>
      </c>
      <c r="V501" s="6">
        <v>0.86</v>
      </c>
      <c r="Z501" s="6">
        <v>118</v>
      </c>
      <c r="AA501" s="13">
        <f t="shared" si="7"/>
        <v>4.6266267665122145E-2</v>
      </c>
      <c r="AE501" s="6" t="s">
        <v>49</v>
      </c>
      <c r="AF501" s="6" t="s">
        <v>545</v>
      </c>
      <c r="AH501" s="6" t="s">
        <v>683</v>
      </c>
      <c r="AI501" s="6">
        <v>1</v>
      </c>
      <c r="AJ501" s="6">
        <v>0</v>
      </c>
      <c r="AK501" s="6">
        <v>0</v>
      </c>
      <c r="AL501" s="6">
        <v>0</v>
      </c>
      <c r="AM501" s="6">
        <v>0</v>
      </c>
      <c r="AN501" s="6">
        <v>0</v>
      </c>
      <c r="AO501" s="6">
        <v>1</v>
      </c>
      <c r="AQ501" s="6">
        <v>0</v>
      </c>
      <c r="AR501" s="6">
        <v>0</v>
      </c>
      <c r="AS501" s="6">
        <v>0</v>
      </c>
      <c r="AT501" s="6">
        <v>0</v>
      </c>
      <c r="AU501" s="6">
        <f>IF(Table3[[#This Row],[ShankDiameter]]&gt;0.5,0,2)</f>
        <v>2</v>
      </c>
      <c r="AV501" s="6">
        <v>0</v>
      </c>
      <c r="AW501" s="6">
        <v>0</v>
      </c>
      <c r="AX501" s="6">
        <v>2</v>
      </c>
      <c r="AY501" s="6">
        <f>IF(Table3[[#This Row],[ShankDiameter]]=0.225,2,IF(Table3[[#This Row],[ShankDiameter]]=0.25,2,IF(Table3[[#This Row],[ShankDiameter]]=0.2875,2,0)))</f>
        <v>0</v>
      </c>
      <c r="AZ501" s="6">
        <v>0</v>
      </c>
      <c r="BA501" s="6">
        <v>0</v>
      </c>
      <c r="BB501" s="6">
        <v>0</v>
      </c>
      <c r="BC501" s="6">
        <v>0</v>
      </c>
      <c r="BD501" s="6">
        <v>0</v>
      </c>
      <c r="BE501" s="6">
        <v>0</v>
      </c>
      <c r="BF501" s="6">
        <v>0</v>
      </c>
      <c r="BG501" s="6">
        <v>0</v>
      </c>
      <c r="BH501" s="6">
        <v>0</v>
      </c>
      <c r="BI501" s="6">
        <f>IF(Table3[[#This Row],[Type]]="EM",IF((Table3[[#This Row],[Diameter]]/2)-Table3[[#This Row],[CornerRadius]]-0.012&gt;0,(Table3[[#This Row],[Diameter]]/2)-Table3[[#This Row],[CornerRadius]]-0.012,0),)</f>
        <v>0</v>
      </c>
      <c r="BK501" s="6" t="str">
        <f>IF(Table3[[#This Row],[ShoulderLength]]="","",IF(Table3[[#This Row],[ShoulderLength]]&lt;Table3[[#This Row],[LOC]],"FIX",""))</f>
        <v/>
      </c>
    </row>
    <row r="502" spans="1:63" x14ac:dyDescent="0.25">
      <c r="A502" s="7">
        <f>IF(Table3[[#This Row],[SoflexRule]]="",1,IF(Table3[[#This Row],[MinOHL]]="",1,IF(Table3[[#This Row],[Type]]="CT",1,IF(Table3[[#This Row],[I]]=1,0,1))))</f>
        <v>1</v>
      </c>
      <c r="B502" s="6" t="s">
        <v>149</v>
      </c>
      <c r="D502" s="6" t="s">
        <v>149</v>
      </c>
      <c r="E502" s="6">
        <v>501</v>
      </c>
      <c r="G502" s="9" t="s">
        <v>74</v>
      </c>
      <c r="H502" s="10" t="s">
        <v>680</v>
      </c>
      <c r="I502" s="11" t="s">
        <v>1029</v>
      </c>
      <c r="J502" s="12" t="s">
        <v>1030</v>
      </c>
      <c r="K502" s="11" t="str">
        <f>CONCATENATE(Table3[[#This Row],[Type]]," "&amp;TEXT(Table3[[#This Row],[Diameter]],".0000")&amp;""," "&amp;Table3[[#This Row],[NumFlutes]]&amp;"FL")</f>
        <v>DS .1563 2FL</v>
      </c>
      <c r="L502" s="17" t="s">
        <v>2439</v>
      </c>
      <c r="M502" s="13">
        <v>0.15629999999999999</v>
      </c>
      <c r="N502" s="13">
        <v>0.15629999999999999</v>
      </c>
      <c r="O502" s="6">
        <v>0.15629999999999999</v>
      </c>
      <c r="P502" s="6">
        <v>1.1499999999999999</v>
      </c>
      <c r="R502" s="14">
        <f>IF(Table3[[#This Row],[ShoulderLenEnd]]="",0,90-(DEGREES(ATAN((Q502-P502)/((N502-O502)/2)))))</f>
        <v>0</v>
      </c>
      <c r="S502" s="15">
        <v>1.175</v>
      </c>
      <c r="T502" s="6">
        <v>2</v>
      </c>
      <c r="U502" s="6">
        <v>2.14</v>
      </c>
      <c r="V502" s="6">
        <v>0.83</v>
      </c>
      <c r="Z502" s="6">
        <v>118</v>
      </c>
      <c r="AA502" s="13">
        <f t="shared" si="7"/>
        <v>4.6957257377003833E-2</v>
      </c>
      <c r="AE502" s="6" t="s">
        <v>49</v>
      </c>
      <c r="AF502" s="6" t="s">
        <v>545</v>
      </c>
      <c r="AH502" s="6" t="s">
        <v>683</v>
      </c>
      <c r="AI502" s="6">
        <v>1</v>
      </c>
      <c r="AJ502" s="6">
        <v>0</v>
      </c>
      <c r="AK502" s="6">
        <v>0</v>
      </c>
      <c r="AL502" s="6">
        <v>0</v>
      </c>
      <c r="AM502" s="6">
        <v>0</v>
      </c>
      <c r="AN502" s="6">
        <v>0</v>
      </c>
      <c r="AO502" s="6">
        <v>1</v>
      </c>
      <c r="AQ502" s="6">
        <v>0</v>
      </c>
      <c r="AR502" s="6">
        <v>0</v>
      </c>
      <c r="AS502" s="6">
        <v>0</v>
      </c>
      <c r="AT502" s="6">
        <v>0</v>
      </c>
      <c r="AU502" s="6">
        <f>IF(Table3[[#This Row],[ShankDiameter]]&gt;0.5,0,2)</f>
        <v>2</v>
      </c>
      <c r="AV502" s="6">
        <v>0</v>
      </c>
      <c r="AW502" s="6">
        <v>0</v>
      </c>
      <c r="AX502" s="6">
        <v>2</v>
      </c>
      <c r="AY502" s="6">
        <f>IF(Table3[[#This Row],[ShankDiameter]]=0.225,2,IF(Table3[[#This Row],[ShankDiameter]]=0.25,2,IF(Table3[[#This Row],[ShankDiameter]]=0.2875,2,0)))</f>
        <v>0</v>
      </c>
      <c r="AZ502" s="6">
        <v>0</v>
      </c>
      <c r="BA502" s="6">
        <v>0</v>
      </c>
      <c r="BB502" s="6">
        <v>0</v>
      </c>
      <c r="BC502" s="6">
        <v>0</v>
      </c>
      <c r="BD502" s="6">
        <v>0</v>
      </c>
      <c r="BE502" s="6">
        <v>0</v>
      </c>
      <c r="BF502" s="6">
        <v>0</v>
      </c>
      <c r="BG502" s="6">
        <v>0</v>
      </c>
      <c r="BH502" s="6">
        <v>0</v>
      </c>
      <c r="BI502" s="6">
        <f>IF(Table3[[#This Row],[Type]]="EM",IF((Table3[[#This Row],[Diameter]]/2)-Table3[[#This Row],[CornerRadius]]-0.012&gt;0,(Table3[[#This Row],[Diameter]]/2)-Table3[[#This Row],[CornerRadius]]-0.012,0),)</f>
        <v>0</v>
      </c>
      <c r="BK502" s="6" t="str">
        <f>IF(Table3[[#This Row],[ShoulderLength]]="","",IF(Table3[[#This Row],[ShoulderLength]]&lt;Table3[[#This Row],[LOC]],"FIX",""))</f>
        <v/>
      </c>
    </row>
    <row r="503" spans="1:63" x14ac:dyDescent="0.25">
      <c r="A503" s="7">
        <f>IF(Table3[[#This Row],[SoflexRule]]="",1,IF(Table3[[#This Row],[MinOHL]]="",1,IF(Table3[[#This Row],[Type]]="CT",1,IF(Table3[[#This Row],[I]]=1,0,1))))</f>
        <v>1</v>
      </c>
      <c r="B503" s="6" t="s">
        <v>149</v>
      </c>
      <c r="D503" s="6" t="s">
        <v>149</v>
      </c>
      <c r="E503" s="6">
        <v>502</v>
      </c>
      <c r="F503" s="8" t="s">
        <v>60</v>
      </c>
      <c r="H503" s="10" t="s">
        <v>802</v>
      </c>
      <c r="I503" s="11" t="s">
        <v>1031</v>
      </c>
      <c r="K503" s="11" t="str">
        <f>CONCATENATE(Table3[[#This Row],[Type]]," "&amp;TEXT(Table3[[#This Row],[Diameter]],".0000")&amp;""," "&amp;Table3[[#This Row],[NumFlutes]]&amp;"FL")</f>
        <v>DJ .1563 2FL</v>
      </c>
      <c r="L503" s="17" t="s">
        <v>2439</v>
      </c>
      <c r="M503" s="13">
        <v>0.15629999999999999</v>
      </c>
      <c r="N503" s="13">
        <v>0.15629999999999999</v>
      </c>
      <c r="O503" s="6">
        <v>0.15629999999999999</v>
      </c>
      <c r="P503" s="6">
        <v>2.1</v>
      </c>
      <c r="R503" s="14">
        <f>IF(Table3[[#This Row],[ShoulderLenEnd]]="",0,90-(DEGREES(ATAN((Q503-P503)/((N503-O503)/2)))))</f>
        <v>0</v>
      </c>
      <c r="S503" s="15">
        <v>2.6</v>
      </c>
      <c r="T503" s="6">
        <v>2</v>
      </c>
      <c r="U503" s="6">
        <v>3.2</v>
      </c>
      <c r="V503" s="6">
        <v>1.76</v>
      </c>
      <c r="Z503" s="6">
        <v>118</v>
      </c>
      <c r="AA503" s="13">
        <f t="shared" si="7"/>
        <v>4.6957257377003833E-2</v>
      </c>
      <c r="AE503" s="6" t="s">
        <v>49</v>
      </c>
      <c r="AF503" s="6" t="s">
        <v>545</v>
      </c>
      <c r="AH503" s="6" t="s">
        <v>636</v>
      </c>
      <c r="AI503" s="6">
        <v>1</v>
      </c>
      <c r="AJ503" s="6">
        <v>0</v>
      </c>
      <c r="AK503" s="6">
        <v>0</v>
      </c>
      <c r="AL503" s="6">
        <v>0</v>
      </c>
      <c r="AM503" s="6">
        <v>0</v>
      </c>
      <c r="AN503" s="6">
        <v>0</v>
      </c>
      <c r="AO503" s="6">
        <v>1</v>
      </c>
      <c r="AQ503" s="6">
        <v>0</v>
      </c>
      <c r="AR503" s="6">
        <v>0</v>
      </c>
      <c r="AS503" s="6">
        <v>0</v>
      </c>
      <c r="AT503" s="6">
        <v>0</v>
      </c>
      <c r="AU503" s="6">
        <f>IF(Table3[[#This Row],[ShankDiameter]]&gt;0.5,0,2)</f>
        <v>2</v>
      </c>
      <c r="AV503" s="6">
        <v>0</v>
      </c>
      <c r="AW503" s="6">
        <v>0</v>
      </c>
      <c r="AX503" s="6">
        <v>2</v>
      </c>
      <c r="AY503" s="6">
        <f>IF(Table3[[#This Row],[ShankDiameter]]=0.225,2,IF(Table3[[#This Row],[ShankDiameter]]=0.25,2,IF(Table3[[#This Row],[ShankDiameter]]=0.2875,2,0)))</f>
        <v>0</v>
      </c>
      <c r="AZ503" s="6">
        <v>0</v>
      </c>
      <c r="BA503" s="6">
        <v>0</v>
      </c>
      <c r="BB503" s="6">
        <v>0</v>
      </c>
      <c r="BC503" s="6">
        <v>0</v>
      </c>
      <c r="BD503" s="6">
        <v>0</v>
      </c>
      <c r="BE503" s="6">
        <v>0</v>
      </c>
      <c r="BF503" s="6">
        <v>0</v>
      </c>
      <c r="BG503" s="6">
        <v>0</v>
      </c>
      <c r="BH503" s="6">
        <v>0</v>
      </c>
      <c r="BI503" s="6">
        <f>IF(Table3[[#This Row],[Type]]="EM",IF((Table3[[#This Row],[Diameter]]/2)-Table3[[#This Row],[CornerRadius]]-0.012&gt;0,(Table3[[#This Row],[Diameter]]/2)-Table3[[#This Row],[CornerRadius]]-0.012,0),)</f>
        <v>0</v>
      </c>
      <c r="BK503" s="6" t="str">
        <f>IF(Table3[[#This Row],[ShoulderLength]]="","",IF(Table3[[#This Row],[ShoulderLength]]&lt;Table3[[#This Row],[LOC]],"FIX",""))</f>
        <v/>
      </c>
    </row>
    <row r="504" spans="1:63" x14ac:dyDescent="0.25">
      <c r="A504" s="7">
        <f>IF(Table3[[#This Row],[SoflexRule]]="",1,IF(Table3[[#This Row],[MinOHL]]="",1,IF(Table3[[#This Row],[Type]]="CT",1,IF(Table3[[#This Row],[I]]=1,0,1))))</f>
        <v>1</v>
      </c>
      <c r="B504" s="6" t="s">
        <v>149</v>
      </c>
      <c r="D504" s="6" t="s">
        <v>149</v>
      </c>
      <c r="E504" s="6">
        <v>503</v>
      </c>
      <c r="F504" s="8" t="s">
        <v>60</v>
      </c>
      <c r="H504" s="10" t="s">
        <v>802</v>
      </c>
      <c r="I504" s="11" t="s">
        <v>1032</v>
      </c>
      <c r="J504" s="12" t="s">
        <v>1033</v>
      </c>
      <c r="K504" s="11" t="str">
        <f>CONCATENATE(Table3[[#This Row],[Type]]," "&amp;TEXT(Table3[[#This Row],[Diameter]],".0000")&amp;""," "&amp;Table3[[#This Row],[NumFlutes]]&amp;"FL")</f>
        <v>DJ .1570 2FL</v>
      </c>
      <c r="L504" s="17" t="s">
        <v>837</v>
      </c>
      <c r="M504" s="13">
        <v>0.157</v>
      </c>
      <c r="N504" s="13">
        <v>0.157</v>
      </c>
      <c r="O504" s="6">
        <v>0.157</v>
      </c>
      <c r="P504" s="6">
        <v>2.16</v>
      </c>
      <c r="R504" s="14">
        <f>IF(Table3[[#This Row],[ShoulderLenEnd]]="",0,90-(DEGREES(ATAN((Q504-P504)/((N504-O504)/2)))))</f>
        <v>0</v>
      </c>
      <c r="S504" s="15">
        <v>2.21</v>
      </c>
      <c r="T504" s="6">
        <v>2</v>
      </c>
      <c r="U504" s="6">
        <v>3.24</v>
      </c>
      <c r="V504" s="6">
        <v>1.84</v>
      </c>
      <c r="Z504" s="6">
        <v>118</v>
      </c>
      <c r="AA504" s="13">
        <f t="shared" si="7"/>
        <v>4.7167558593663485E-2</v>
      </c>
      <c r="AE504" s="6" t="s">
        <v>49</v>
      </c>
      <c r="AF504" s="6" t="s">
        <v>545</v>
      </c>
      <c r="AH504" s="6" t="s">
        <v>636</v>
      </c>
      <c r="AI504" s="6">
        <v>1</v>
      </c>
      <c r="AJ504" s="6">
        <v>0</v>
      </c>
      <c r="AK504" s="6">
        <v>0</v>
      </c>
      <c r="AL504" s="6">
        <v>0</v>
      </c>
      <c r="AM504" s="6">
        <v>0</v>
      </c>
      <c r="AN504" s="6">
        <v>0</v>
      </c>
      <c r="AO504" s="6">
        <v>1</v>
      </c>
      <c r="AQ504" s="6">
        <v>0</v>
      </c>
      <c r="AR504" s="6">
        <v>0</v>
      </c>
      <c r="AS504" s="6">
        <v>0</v>
      </c>
      <c r="AT504" s="6">
        <v>0</v>
      </c>
      <c r="AU504" s="6">
        <f>IF(Table3[[#This Row],[ShankDiameter]]&gt;0.5,0,2)</f>
        <v>2</v>
      </c>
      <c r="AV504" s="6">
        <v>0</v>
      </c>
      <c r="AW504" s="6">
        <v>0</v>
      </c>
      <c r="AX504" s="6">
        <v>2</v>
      </c>
      <c r="AY504" s="6">
        <f>IF(Table3[[#This Row],[ShankDiameter]]=0.225,2,IF(Table3[[#This Row],[ShankDiameter]]=0.25,2,IF(Table3[[#This Row],[ShankDiameter]]=0.2875,2,0)))</f>
        <v>0</v>
      </c>
      <c r="AZ504" s="6">
        <v>0</v>
      </c>
      <c r="BA504" s="6">
        <v>0</v>
      </c>
      <c r="BB504" s="6">
        <v>0</v>
      </c>
      <c r="BC504" s="6">
        <v>0</v>
      </c>
      <c r="BD504" s="6">
        <v>0</v>
      </c>
      <c r="BE504" s="6">
        <v>0</v>
      </c>
      <c r="BF504" s="6">
        <v>0</v>
      </c>
      <c r="BG504" s="6">
        <v>0</v>
      </c>
      <c r="BH504" s="6">
        <v>0</v>
      </c>
      <c r="BI504" s="6">
        <f>IF(Table3[[#This Row],[Type]]="EM",IF((Table3[[#This Row],[Diameter]]/2)-Table3[[#This Row],[CornerRadius]]-0.012&gt;0,(Table3[[#This Row],[Diameter]]/2)-Table3[[#This Row],[CornerRadius]]-0.012,0),)</f>
        <v>0</v>
      </c>
      <c r="BK504" s="6" t="str">
        <f>IF(Table3[[#This Row],[ShoulderLength]]="","",IF(Table3[[#This Row],[ShoulderLength]]&lt;Table3[[#This Row],[LOC]],"FIX",""))</f>
        <v/>
      </c>
    </row>
    <row r="505" spans="1:63" x14ac:dyDescent="0.25">
      <c r="A505" s="7">
        <f>IF(Table3[[#This Row],[SoflexRule]]="",1,IF(Table3[[#This Row],[MinOHL]]="",1,IF(Table3[[#This Row],[Type]]="CT",1,IF(Table3[[#This Row],[I]]=1,0,1))))</f>
        <v>1</v>
      </c>
      <c r="B505" s="6" t="s">
        <v>149</v>
      </c>
      <c r="D505" s="6" t="s">
        <v>149</v>
      </c>
      <c r="E505" s="6">
        <v>504</v>
      </c>
      <c r="G505" s="9" t="s">
        <v>74</v>
      </c>
      <c r="H505" s="10" t="s">
        <v>680</v>
      </c>
      <c r="I505" s="11" t="s">
        <v>1034</v>
      </c>
      <c r="J505" s="12" t="s">
        <v>1035</v>
      </c>
      <c r="K505" s="11" t="str">
        <f>CONCATENATE(Table3[[#This Row],[Type]]," "&amp;TEXT(Table3[[#This Row],[Diameter]],".0000")&amp;""," "&amp;Table3[[#This Row],[NumFlutes]]&amp;"FL")</f>
        <v>DS .1570 2FL</v>
      </c>
      <c r="L505" s="17" t="s">
        <v>837</v>
      </c>
      <c r="M505" s="13">
        <v>0.157</v>
      </c>
      <c r="N505" s="13">
        <v>0.157</v>
      </c>
      <c r="O505" s="6">
        <v>0.157</v>
      </c>
      <c r="P505" s="6">
        <v>1.175</v>
      </c>
      <c r="R505" s="14">
        <f>IF(Table3[[#This Row],[ShoulderLenEnd]]="",0,90-(DEGREES(ATAN((Q505-P505)/((N505-O505)/2)))))</f>
        <v>0</v>
      </c>
      <c r="S505" s="15">
        <v>1.2</v>
      </c>
      <c r="T505" s="6">
        <v>2</v>
      </c>
      <c r="U505" s="6">
        <v>2.2000000000000002</v>
      </c>
      <c r="V505" s="6">
        <v>0.91</v>
      </c>
      <c r="Z505" s="6">
        <v>118</v>
      </c>
      <c r="AA505" s="13">
        <f t="shared" si="7"/>
        <v>4.7167558593663485E-2</v>
      </c>
      <c r="AE505" s="6" t="s">
        <v>49</v>
      </c>
      <c r="AF505" s="6" t="s">
        <v>545</v>
      </c>
      <c r="AH505" s="6" t="s">
        <v>683</v>
      </c>
      <c r="AI505" s="6">
        <v>1</v>
      </c>
      <c r="AJ505" s="6">
        <v>0</v>
      </c>
      <c r="AK505" s="6">
        <v>0</v>
      </c>
      <c r="AL505" s="6">
        <v>0</v>
      </c>
      <c r="AM505" s="6">
        <v>0</v>
      </c>
      <c r="AN505" s="6">
        <v>0</v>
      </c>
      <c r="AO505" s="6">
        <v>1</v>
      </c>
      <c r="AQ505" s="6">
        <v>0</v>
      </c>
      <c r="AR505" s="6">
        <v>0</v>
      </c>
      <c r="AS505" s="6">
        <v>0</v>
      </c>
      <c r="AT505" s="6">
        <v>0</v>
      </c>
      <c r="AU505" s="6">
        <f>IF(Table3[[#This Row],[ShankDiameter]]&gt;0.5,0,2)</f>
        <v>2</v>
      </c>
      <c r="AV505" s="6">
        <v>0</v>
      </c>
      <c r="AW505" s="6">
        <v>0</v>
      </c>
      <c r="AX505" s="6">
        <v>2</v>
      </c>
      <c r="AY505" s="6">
        <f>IF(Table3[[#This Row],[ShankDiameter]]=0.225,2,IF(Table3[[#This Row],[ShankDiameter]]=0.25,2,IF(Table3[[#This Row],[ShankDiameter]]=0.2875,2,0)))</f>
        <v>0</v>
      </c>
      <c r="AZ505" s="6">
        <v>0</v>
      </c>
      <c r="BA505" s="6">
        <v>0</v>
      </c>
      <c r="BB505" s="6">
        <v>0</v>
      </c>
      <c r="BC505" s="6">
        <v>0</v>
      </c>
      <c r="BD505" s="6">
        <v>0</v>
      </c>
      <c r="BE505" s="6">
        <v>0</v>
      </c>
      <c r="BF505" s="6">
        <v>0</v>
      </c>
      <c r="BG505" s="6">
        <v>0</v>
      </c>
      <c r="BH505" s="6">
        <v>0</v>
      </c>
      <c r="BI505" s="6">
        <f>IF(Table3[[#This Row],[Type]]="EM",IF((Table3[[#This Row],[Diameter]]/2)-Table3[[#This Row],[CornerRadius]]-0.012&gt;0,(Table3[[#This Row],[Diameter]]/2)-Table3[[#This Row],[CornerRadius]]-0.012,0),)</f>
        <v>0</v>
      </c>
      <c r="BK505" s="6" t="str">
        <f>IF(Table3[[#This Row],[ShoulderLength]]="","",IF(Table3[[#This Row],[ShoulderLength]]&lt;Table3[[#This Row],[LOC]],"FIX",""))</f>
        <v/>
      </c>
    </row>
    <row r="506" spans="1:63" x14ac:dyDescent="0.25">
      <c r="A506" s="7">
        <f>IF(Table3[[#This Row],[SoflexRule]]="",1,IF(Table3[[#This Row],[MinOHL]]="",1,IF(Table3[[#This Row],[Type]]="CT",1,IF(Table3[[#This Row],[I]]=1,0,1))))</f>
        <v>1</v>
      </c>
      <c r="B506" s="6" t="s">
        <v>149</v>
      </c>
      <c r="D506" s="6" t="s">
        <v>149</v>
      </c>
      <c r="E506" s="6">
        <v>505</v>
      </c>
      <c r="F506" s="8" t="s">
        <v>60</v>
      </c>
      <c r="H506" s="10" t="s">
        <v>802</v>
      </c>
      <c r="I506" s="11" t="s">
        <v>1036</v>
      </c>
      <c r="J506" s="12" t="s">
        <v>1037</v>
      </c>
      <c r="K506" s="11" t="str">
        <f>CONCATENATE(Table3[[#This Row],[Type]]," "&amp;TEXT(Table3[[#This Row],[Diameter]],".0000")&amp;""," "&amp;Table3[[#This Row],[NumFlutes]]&amp;"FL")</f>
        <v>DJ .1590 2FL</v>
      </c>
      <c r="L506" s="17" t="s">
        <v>841</v>
      </c>
      <c r="M506" s="13">
        <v>0.159</v>
      </c>
      <c r="N506" s="13">
        <v>0.159</v>
      </c>
      <c r="O506" s="6">
        <v>0.159</v>
      </c>
      <c r="P506" s="6">
        <v>2.2400000000000002</v>
      </c>
      <c r="R506" s="14">
        <f>IF(Table3[[#This Row],[ShoulderLenEnd]]="",0,90-(DEGREES(ATAN((Q506-P506)/((N506-O506)/2)))))</f>
        <v>0</v>
      </c>
      <c r="S506" s="15">
        <v>2.29</v>
      </c>
      <c r="T506" s="6">
        <v>2</v>
      </c>
      <c r="U506" s="6">
        <v>3.38</v>
      </c>
      <c r="V506" s="6">
        <v>1.9</v>
      </c>
      <c r="Z506" s="6">
        <v>118</v>
      </c>
      <c r="AA506" s="13">
        <f t="shared" si="7"/>
        <v>4.7768419212691045E-2</v>
      </c>
      <c r="AE506" s="6" t="s">
        <v>49</v>
      </c>
      <c r="AF506" s="6" t="s">
        <v>545</v>
      </c>
      <c r="AH506" s="6" t="s">
        <v>636</v>
      </c>
      <c r="AI506" s="6">
        <v>1</v>
      </c>
      <c r="AJ506" s="6">
        <v>0</v>
      </c>
      <c r="AK506" s="6">
        <v>0</v>
      </c>
      <c r="AL506" s="6">
        <v>0</v>
      </c>
      <c r="AM506" s="6">
        <v>0</v>
      </c>
      <c r="AN506" s="6">
        <v>0</v>
      </c>
      <c r="AO506" s="6">
        <v>1</v>
      </c>
      <c r="AQ506" s="6">
        <v>0</v>
      </c>
      <c r="AR506" s="6">
        <v>0</v>
      </c>
      <c r="AS506" s="6">
        <v>0</v>
      </c>
      <c r="AT506" s="6">
        <v>0</v>
      </c>
      <c r="AU506" s="6">
        <f>IF(Table3[[#This Row],[ShankDiameter]]&gt;0.5,0,2)</f>
        <v>2</v>
      </c>
      <c r="AV506" s="6">
        <v>0</v>
      </c>
      <c r="AW506" s="6">
        <v>0</v>
      </c>
      <c r="AX506" s="6">
        <v>2</v>
      </c>
      <c r="AY506" s="6">
        <f>IF(Table3[[#This Row],[ShankDiameter]]=0.225,2,IF(Table3[[#This Row],[ShankDiameter]]=0.25,2,IF(Table3[[#This Row],[ShankDiameter]]=0.2875,2,0)))</f>
        <v>0</v>
      </c>
      <c r="AZ506" s="6">
        <v>0</v>
      </c>
      <c r="BA506" s="6">
        <v>0</v>
      </c>
      <c r="BB506" s="6">
        <v>0</v>
      </c>
      <c r="BC506" s="6">
        <v>0</v>
      </c>
      <c r="BD506" s="6">
        <v>0</v>
      </c>
      <c r="BE506" s="6">
        <v>0</v>
      </c>
      <c r="BF506" s="6">
        <v>0</v>
      </c>
      <c r="BG506" s="6">
        <v>0</v>
      </c>
      <c r="BH506" s="6">
        <v>0</v>
      </c>
      <c r="BI506" s="6">
        <f>IF(Table3[[#This Row],[Type]]="EM",IF((Table3[[#This Row],[Diameter]]/2)-Table3[[#This Row],[CornerRadius]]-0.012&gt;0,(Table3[[#This Row],[Diameter]]/2)-Table3[[#This Row],[CornerRadius]]-0.012,0),)</f>
        <v>0</v>
      </c>
      <c r="BK506" s="6" t="str">
        <f>IF(Table3[[#This Row],[ShoulderLength]]="","",IF(Table3[[#This Row],[ShoulderLength]]&lt;Table3[[#This Row],[LOC]],"FIX",""))</f>
        <v/>
      </c>
    </row>
    <row r="507" spans="1:63" x14ac:dyDescent="0.25">
      <c r="A507" s="7">
        <f>IF(Table3[[#This Row],[SoflexRule]]="",1,IF(Table3[[#This Row],[MinOHL]]="",1,IF(Table3[[#This Row],[Type]]="CT",1,IF(Table3[[#This Row],[I]]=1,0,1))))</f>
        <v>1</v>
      </c>
      <c r="B507" s="6" t="s">
        <v>149</v>
      </c>
      <c r="D507" s="6" t="s">
        <v>149</v>
      </c>
      <c r="E507" s="6">
        <v>506</v>
      </c>
      <c r="G507" s="9" t="s">
        <v>74</v>
      </c>
      <c r="H507" s="10" t="s">
        <v>680</v>
      </c>
      <c r="I507" s="11" t="s">
        <v>1038</v>
      </c>
      <c r="J507" s="12" t="s">
        <v>1039</v>
      </c>
      <c r="K507" s="11" t="str">
        <f>CONCATENATE(Table3[[#This Row],[Type]]," "&amp;TEXT(Table3[[#This Row],[Diameter]],".0000")&amp;""," "&amp;Table3[[#This Row],[NumFlutes]]&amp;"FL")</f>
        <v>DS .1590 2FL</v>
      </c>
      <c r="L507" s="17" t="s">
        <v>841</v>
      </c>
      <c r="M507" s="13">
        <v>0.159</v>
      </c>
      <c r="N507" s="13">
        <v>0.159</v>
      </c>
      <c r="O507" s="6">
        <v>0.159</v>
      </c>
      <c r="P507" s="6">
        <v>1.2</v>
      </c>
      <c r="R507" s="14">
        <f>IF(Table3[[#This Row],[ShoulderLenEnd]]="",0,90-(DEGREES(ATAN((Q507-P507)/((N507-O507)/2)))))</f>
        <v>0</v>
      </c>
      <c r="S507" s="15">
        <v>1.2250000000000001</v>
      </c>
      <c r="T507" s="6">
        <v>2</v>
      </c>
      <c r="U507" s="6">
        <v>2.2000000000000002</v>
      </c>
      <c r="V507" s="6">
        <v>0.87</v>
      </c>
      <c r="Z507" s="6">
        <v>118</v>
      </c>
      <c r="AA507" s="13">
        <f t="shared" si="7"/>
        <v>4.7768419212691045E-2</v>
      </c>
      <c r="AE507" s="6" t="s">
        <v>49</v>
      </c>
      <c r="AF507" s="6" t="s">
        <v>545</v>
      </c>
      <c r="AH507" s="6" t="s">
        <v>683</v>
      </c>
      <c r="AI507" s="6">
        <v>1</v>
      </c>
      <c r="AJ507" s="6">
        <v>0</v>
      </c>
      <c r="AK507" s="6">
        <v>0</v>
      </c>
      <c r="AL507" s="6">
        <v>0</v>
      </c>
      <c r="AM507" s="6">
        <v>0</v>
      </c>
      <c r="AN507" s="6">
        <v>0</v>
      </c>
      <c r="AO507" s="6">
        <v>1</v>
      </c>
      <c r="AQ507" s="6">
        <v>0</v>
      </c>
      <c r="AR507" s="6">
        <v>0</v>
      </c>
      <c r="AS507" s="6">
        <v>0</v>
      </c>
      <c r="AT507" s="6">
        <v>0</v>
      </c>
      <c r="AU507" s="6">
        <f>IF(Table3[[#This Row],[ShankDiameter]]&gt;0.5,0,2)</f>
        <v>2</v>
      </c>
      <c r="AV507" s="6">
        <v>0</v>
      </c>
      <c r="AW507" s="6">
        <v>0</v>
      </c>
      <c r="AX507" s="6">
        <v>2</v>
      </c>
      <c r="AY507" s="6">
        <f>IF(Table3[[#This Row],[ShankDiameter]]=0.225,2,IF(Table3[[#This Row],[ShankDiameter]]=0.25,2,IF(Table3[[#This Row],[ShankDiameter]]=0.2875,2,0)))</f>
        <v>0</v>
      </c>
      <c r="AZ507" s="6">
        <v>0</v>
      </c>
      <c r="BA507" s="6">
        <v>0</v>
      </c>
      <c r="BB507" s="6">
        <v>0</v>
      </c>
      <c r="BC507" s="6">
        <v>0</v>
      </c>
      <c r="BD507" s="6">
        <v>0</v>
      </c>
      <c r="BE507" s="6">
        <v>0</v>
      </c>
      <c r="BF507" s="6">
        <v>0</v>
      </c>
      <c r="BG507" s="6">
        <v>0</v>
      </c>
      <c r="BH507" s="6">
        <v>0</v>
      </c>
      <c r="BI507" s="6">
        <f>IF(Table3[[#This Row],[Type]]="EM",IF((Table3[[#This Row],[Diameter]]/2)-Table3[[#This Row],[CornerRadius]]-0.012&gt;0,(Table3[[#This Row],[Diameter]]/2)-Table3[[#This Row],[CornerRadius]]-0.012,0),)</f>
        <v>0</v>
      </c>
      <c r="BK507" s="6" t="str">
        <f>IF(Table3[[#This Row],[ShoulderLength]]="","",IF(Table3[[#This Row],[ShoulderLength]]&lt;Table3[[#This Row],[LOC]],"FIX",""))</f>
        <v/>
      </c>
    </row>
    <row r="508" spans="1:63" x14ac:dyDescent="0.25">
      <c r="A508" s="7">
        <f>IF(Table3[[#This Row],[SoflexRule]]="",1,IF(Table3[[#This Row],[MinOHL]]="",1,IF(Table3[[#This Row],[Type]]="CT",1,IF(Table3[[#This Row],[I]]=1,0,1))))</f>
        <v>1</v>
      </c>
      <c r="B508" s="6" t="s">
        <v>149</v>
      </c>
      <c r="D508" s="6" t="s">
        <v>149</v>
      </c>
      <c r="E508" s="6">
        <v>507</v>
      </c>
      <c r="F508" s="8" t="s">
        <v>60</v>
      </c>
      <c r="H508" s="10" t="s">
        <v>802</v>
      </c>
      <c r="I508" s="11" t="s">
        <v>1040</v>
      </c>
      <c r="J508" s="12" t="s">
        <v>1041</v>
      </c>
      <c r="K508" s="11" t="str">
        <f>CONCATENATE(Table3[[#This Row],[Type]]," "&amp;TEXT(Table3[[#This Row],[Diameter]],".0000")&amp;""," "&amp;Table3[[#This Row],[NumFlutes]]&amp;"FL")</f>
        <v>DJ .1610 2FL</v>
      </c>
      <c r="L508" s="17" t="s">
        <v>1042</v>
      </c>
      <c r="M508" s="13">
        <v>0.161</v>
      </c>
      <c r="N508" s="13">
        <v>0.161</v>
      </c>
      <c r="O508" s="6">
        <v>0.161</v>
      </c>
      <c r="P508" s="6">
        <v>2.23</v>
      </c>
      <c r="R508" s="14">
        <f>IF(Table3[[#This Row],[ShoulderLenEnd]]="",0,90-(DEGREES(ATAN((Q508-P508)/((N508-O508)/2)))))</f>
        <v>0</v>
      </c>
      <c r="S508" s="15">
        <v>2.2799999999999998</v>
      </c>
      <c r="T508" s="6">
        <v>2</v>
      </c>
      <c r="U508" s="6">
        <v>3.4</v>
      </c>
      <c r="V508" s="6">
        <v>1.92</v>
      </c>
      <c r="Z508" s="6">
        <v>118</v>
      </c>
      <c r="AA508" s="13">
        <f t="shared" si="7"/>
        <v>4.8369279831718605E-2</v>
      </c>
      <c r="AE508" s="6" t="s">
        <v>49</v>
      </c>
      <c r="AF508" s="6" t="s">
        <v>545</v>
      </c>
      <c r="AH508" s="6" t="s">
        <v>636</v>
      </c>
      <c r="AI508" s="6">
        <v>1</v>
      </c>
      <c r="AJ508" s="6">
        <v>0</v>
      </c>
      <c r="AK508" s="6">
        <v>0</v>
      </c>
      <c r="AL508" s="6">
        <v>0</v>
      </c>
      <c r="AM508" s="6">
        <v>0</v>
      </c>
      <c r="AN508" s="6">
        <v>0</v>
      </c>
      <c r="AO508" s="6">
        <v>1</v>
      </c>
      <c r="AQ508" s="6">
        <v>0</v>
      </c>
      <c r="AR508" s="6">
        <v>0</v>
      </c>
      <c r="AS508" s="6">
        <v>0</v>
      </c>
      <c r="AT508" s="6">
        <v>0</v>
      </c>
      <c r="AU508" s="6">
        <f>IF(Table3[[#This Row],[ShankDiameter]]&gt;0.5,0,2)</f>
        <v>2</v>
      </c>
      <c r="AV508" s="6">
        <v>0</v>
      </c>
      <c r="AW508" s="6">
        <v>0</v>
      </c>
      <c r="AX508" s="6">
        <v>2</v>
      </c>
      <c r="AY508" s="6">
        <f>IF(Table3[[#This Row],[ShankDiameter]]=0.225,2,IF(Table3[[#This Row],[ShankDiameter]]=0.25,2,IF(Table3[[#This Row],[ShankDiameter]]=0.2875,2,0)))</f>
        <v>0</v>
      </c>
      <c r="AZ508" s="6">
        <v>0</v>
      </c>
      <c r="BA508" s="6">
        <v>0</v>
      </c>
      <c r="BB508" s="6">
        <v>0</v>
      </c>
      <c r="BC508" s="6">
        <v>0</v>
      </c>
      <c r="BD508" s="6">
        <v>0</v>
      </c>
      <c r="BE508" s="6">
        <v>0</v>
      </c>
      <c r="BF508" s="6">
        <v>0</v>
      </c>
      <c r="BG508" s="6">
        <v>0</v>
      </c>
      <c r="BH508" s="6">
        <v>0</v>
      </c>
      <c r="BI508" s="6">
        <f>IF(Table3[[#This Row],[Type]]="EM",IF((Table3[[#This Row],[Diameter]]/2)-Table3[[#This Row],[CornerRadius]]-0.012&gt;0,(Table3[[#This Row],[Diameter]]/2)-Table3[[#This Row],[CornerRadius]]-0.012,0),)</f>
        <v>0</v>
      </c>
      <c r="BK508" s="6" t="str">
        <f>IF(Table3[[#This Row],[ShoulderLength]]="","",IF(Table3[[#This Row],[ShoulderLength]]&lt;Table3[[#This Row],[LOC]],"FIX",""))</f>
        <v/>
      </c>
    </row>
    <row r="509" spans="1:63" x14ac:dyDescent="0.25">
      <c r="A509" s="7">
        <f>IF(Table3[[#This Row],[SoflexRule]]="",1,IF(Table3[[#This Row],[MinOHL]]="",1,IF(Table3[[#This Row],[Type]]="CT",1,IF(Table3[[#This Row],[I]]=1,0,1))))</f>
        <v>1</v>
      </c>
      <c r="B509" s="6" t="s">
        <v>149</v>
      </c>
      <c r="D509" s="6" t="s">
        <v>149</v>
      </c>
      <c r="E509" s="6">
        <v>508</v>
      </c>
      <c r="G509" s="9" t="s">
        <v>74</v>
      </c>
      <c r="H509" s="10" t="s">
        <v>680</v>
      </c>
      <c r="I509" s="11" t="s">
        <v>1043</v>
      </c>
      <c r="J509" s="12" t="s">
        <v>1044</v>
      </c>
      <c r="K509" s="11" t="str">
        <f>CONCATENATE(Table3[[#This Row],[Type]]," "&amp;TEXT(Table3[[#This Row],[Diameter]],".0000")&amp;""," "&amp;Table3[[#This Row],[NumFlutes]]&amp;"FL")</f>
        <v>DS .1610 2FL</v>
      </c>
      <c r="L509" s="17" t="s">
        <v>1042</v>
      </c>
      <c r="M509" s="13">
        <v>0.161</v>
      </c>
      <c r="N509" s="13">
        <v>0.161</v>
      </c>
      <c r="O509" s="6">
        <v>0.161</v>
      </c>
      <c r="P509" s="6">
        <v>1.2</v>
      </c>
      <c r="R509" s="14">
        <f>IF(Table3[[#This Row],[ShoulderLenEnd]]="",0,90-(DEGREES(ATAN((Q509-P509)/((N509-O509)/2)))))</f>
        <v>0</v>
      </c>
      <c r="S509" s="15">
        <v>1.2250000000000001</v>
      </c>
      <c r="T509" s="6">
        <v>2</v>
      </c>
      <c r="U509" s="6">
        <v>2.1800000000000002</v>
      </c>
      <c r="V509" s="6">
        <v>0.91</v>
      </c>
      <c r="Z509" s="6">
        <v>118</v>
      </c>
      <c r="AA509" s="13">
        <f t="shared" si="7"/>
        <v>4.8369279831718605E-2</v>
      </c>
      <c r="AE509" s="6" t="s">
        <v>49</v>
      </c>
      <c r="AF509" s="6" t="s">
        <v>545</v>
      </c>
      <c r="AH509" s="6" t="s">
        <v>683</v>
      </c>
      <c r="AI509" s="6">
        <v>1</v>
      </c>
      <c r="AJ509" s="6">
        <v>0</v>
      </c>
      <c r="AK509" s="6">
        <v>0</v>
      </c>
      <c r="AL509" s="6">
        <v>0</v>
      </c>
      <c r="AM509" s="6">
        <v>0</v>
      </c>
      <c r="AN509" s="6">
        <v>0</v>
      </c>
      <c r="AO509" s="6">
        <v>1</v>
      </c>
      <c r="AQ509" s="6">
        <v>0</v>
      </c>
      <c r="AR509" s="6">
        <v>0</v>
      </c>
      <c r="AS509" s="6">
        <v>0</v>
      </c>
      <c r="AT509" s="6">
        <v>0</v>
      </c>
      <c r="AU509" s="6">
        <f>IF(Table3[[#This Row],[ShankDiameter]]&gt;0.5,0,2)</f>
        <v>2</v>
      </c>
      <c r="AV509" s="6">
        <v>0</v>
      </c>
      <c r="AW509" s="6">
        <v>0</v>
      </c>
      <c r="AX509" s="6">
        <v>2</v>
      </c>
      <c r="AY509" s="6">
        <f>IF(Table3[[#This Row],[ShankDiameter]]=0.225,2,IF(Table3[[#This Row],[ShankDiameter]]=0.25,2,IF(Table3[[#This Row],[ShankDiameter]]=0.2875,2,0)))</f>
        <v>0</v>
      </c>
      <c r="AZ509" s="6">
        <v>0</v>
      </c>
      <c r="BA509" s="6">
        <v>0</v>
      </c>
      <c r="BB509" s="6">
        <v>0</v>
      </c>
      <c r="BC509" s="6">
        <v>0</v>
      </c>
      <c r="BD509" s="6">
        <v>0</v>
      </c>
      <c r="BE509" s="6">
        <v>0</v>
      </c>
      <c r="BF509" s="6">
        <v>0</v>
      </c>
      <c r="BG509" s="6">
        <v>0</v>
      </c>
      <c r="BH509" s="6">
        <v>0</v>
      </c>
      <c r="BI509" s="6">
        <f>IF(Table3[[#This Row],[Type]]="EM",IF((Table3[[#This Row],[Diameter]]/2)-Table3[[#This Row],[CornerRadius]]-0.012&gt;0,(Table3[[#This Row],[Diameter]]/2)-Table3[[#This Row],[CornerRadius]]-0.012,0),)</f>
        <v>0</v>
      </c>
      <c r="BK509" s="6" t="str">
        <f>IF(Table3[[#This Row],[ShoulderLength]]="","",IF(Table3[[#This Row],[ShoulderLength]]&lt;Table3[[#This Row],[LOC]],"FIX",""))</f>
        <v/>
      </c>
    </row>
    <row r="510" spans="1:63" x14ac:dyDescent="0.25">
      <c r="A510" s="7">
        <f>IF(Table3[[#This Row],[SoflexRule]]="",1,IF(Table3[[#This Row],[MinOHL]]="",1,IF(Table3[[#This Row],[Type]]="CT",1,IF(Table3[[#This Row],[I]]=1,0,1))))</f>
        <v>1</v>
      </c>
      <c r="B510" s="6" t="s">
        <v>149</v>
      </c>
      <c r="D510" s="6" t="s">
        <v>149</v>
      </c>
      <c r="E510" s="6">
        <v>509</v>
      </c>
      <c r="F510" s="8" t="s">
        <v>60</v>
      </c>
      <c r="H510" s="10" t="s">
        <v>680</v>
      </c>
      <c r="I510" s="11" t="s">
        <v>1045</v>
      </c>
      <c r="J510" s="12" t="s">
        <v>2438</v>
      </c>
      <c r="K510" s="11" t="str">
        <f>CONCATENATE(Table3[[#This Row],[Type]]," "&amp;TEXT(Table3[[#This Row],[Diameter]],".0000")&amp;""," "&amp;Table3[[#This Row],[NumFlutes]]&amp;"FL")</f>
        <v>DS .1660 2FL</v>
      </c>
      <c r="L510" s="17" t="s">
        <v>1046</v>
      </c>
      <c r="M510" s="13">
        <v>0.16600000000000001</v>
      </c>
      <c r="N510" s="13">
        <v>0.16600000000000001</v>
      </c>
      <c r="O510" s="6">
        <v>0.16600000000000001</v>
      </c>
      <c r="P510" s="6">
        <v>1.1399999999999999</v>
      </c>
      <c r="R510" s="14">
        <f>IF(Table3[[#This Row],[ShoulderLenEnd]]="",0,90-(DEGREES(ATAN((Q510-P510)/((N510-O510)/2)))))</f>
        <v>0</v>
      </c>
      <c r="S510" s="15">
        <v>1.19</v>
      </c>
      <c r="T510" s="6">
        <v>2</v>
      </c>
      <c r="U510" s="6">
        <v>2.125</v>
      </c>
      <c r="V510" s="6">
        <v>1.0625</v>
      </c>
      <c r="Z510" s="6">
        <v>118</v>
      </c>
      <c r="AA510" s="13">
        <f t="shared" si="7"/>
        <v>4.9871431379287505E-2</v>
      </c>
      <c r="AE510" s="6" t="s">
        <v>49</v>
      </c>
      <c r="AF510" s="6" t="s">
        <v>545</v>
      </c>
      <c r="AG510" s="6" t="s">
        <v>532</v>
      </c>
      <c r="AH510" s="6" t="s">
        <v>683</v>
      </c>
      <c r="AI510" s="6">
        <v>1</v>
      </c>
      <c r="AJ510" s="6">
        <v>0</v>
      </c>
      <c r="AK510" s="6">
        <v>0</v>
      </c>
      <c r="AL510" s="6">
        <v>0</v>
      </c>
      <c r="AM510" s="6">
        <v>0</v>
      </c>
      <c r="AN510" s="6">
        <v>0</v>
      </c>
      <c r="AO510" s="6">
        <v>1</v>
      </c>
      <c r="AQ510" s="6">
        <v>0</v>
      </c>
      <c r="AR510" s="6">
        <v>0</v>
      </c>
      <c r="AS510" s="6">
        <v>0</v>
      </c>
      <c r="AT510" s="6">
        <v>0</v>
      </c>
      <c r="AU510" s="6">
        <f>IF(Table3[[#This Row],[ShankDiameter]]&gt;0.5,0,2)</f>
        <v>2</v>
      </c>
      <c r="AV510" s="6">
        <v>0</v>
      </c>
      <c r="AW510" s="6">
        <v>0</v>
      </c>
      <c r="AX510" s="6">
        <v>2</v>
      </c>
      <c r="AY510" s="6">
        <f>IF(Table3[[#This Row],[ShankDiameter]]=0.225,2,IF(Table3[[#This Row],[ShankDiameter]]=0.25,2,IF(Table3[[#This Row],[ShankDiameter]]=0.2875,2,0)))</f>
        <v>0</v>
      </c>
      <c r="AZ510" s="6">
        <v>0</v>
      </c>
      <c r="BA510" s="6">
        <v>0</v>
      </c>
      <c r="BB510" s="6">
        <v>0</v>
      </c>
      <c r="BC510" s="6">
        <v>0</v>
      </c>
      <c r="BD510" s="6">
        <v>0</v>
      </c>
      <c r="BE510" s="6">
        <v>0</v>
      </c>
      <c r="BF510" s="6">
        <v>0</v>
      </c>
      <c r="BG510" s="6">
        <v>0</v>
      </c>
      <c r="BH510" s="6">
        <v>0</v>
      </c>
      <c r="BI510" s="6">
        <f>IF(Table3[[#This Row],[Type]]="EM",IF((Table3[[#This Row],[Diameter]]/2)-Table3[[#This Row],[CornerRadius]]-0.012&gt;0,(Table3[[#This Row],[Diameter]]/2)-Table3[[#This Row],[CornerRadius]]-0.012,0),)</f>
        <v>0</v>
      </c>
      <c r="BK510" s="6" t="str">
        <f>IF(Table3[[#This Row],[ShoulderLength]]="","",IF(Table3[[#This Row],[ShoulderLength]]&lt;Table3[[#This Row],[LOC]],"FIX",""))</f>
        <v/>
      </c>
    </row>
    <row r="511" spans="1:63" x14ac:dyDescent="0.25">
      <c r="A511" s="7">
        <f>IF(Table3[[#This Row],[SoflexRule]]="",1,IF(Table3[[#This Row],[MinOHL]]="",1,IF(Table3[[#This Row],[Type]]="CT",1,IF(Table3[[#This Row],[I]]=1,0,1))))</f>
        <v>1</v>
      </c>
      <c r="B511" s="6" t="s">
        <v>149</v>
      </c>
      <c r="D511" s="6" t="s">
        <v>149</v>
      </c>
      <c r="E511" s="6">
        <v>510</v>
      </c>
      <c r="F511" s="8" t="s">
        <v>60</v>
      </c>
      <c r="H511" s="10" t="s">
        <v>802</v>
      </c>
      <c r="I511" s="11" t="s">
        <v>1047</v>
      </c>
      <c r="J511" s="12" t="s">
        <v>1048</v>
      </c>
      <c r="K511" s="11" t="str">
        <f>CONCATENATE(Table3[[#This Row],[Type]]," "&amp;TEXT(Table3[[#This Row],[Diameter]],".0000")&amp;""," "&amp;Table3[[#This Row],[NumFlutes]]&amp;"FL")</f>
        <v>DJ .1660 2FL</v>
      </c>
      <c r="L511" s="17" t="s">
        <v>1046</v>
      </c>
      <c r="M511" s="13">
        <v>0.16600000000000001</v>
      </c>
      <c r="N511" s="13">
        <v>0.16600000000000001</v>
      </c>
      <c r="O511" s="6">
        <v>0.16600000000000001</v>
      </c>
      <c r="P511" s="6">
        <v>2.29</v>
      </c>
      <c r="R511" s="14">
        <f>IF(Table3[[#This Row],[ShoulderLenEnd]]="",0,90-(DEGREES(ATAN((Q511-P511)/((N511-O511)/2)))))</f>
        <v>0</v>
      </c>
      <c r="S511" s="15">
        <v>2.34</v>
      </c>
      <c r="T511" s="6">
        <v>2</v>
      </c>
      <c r="U511" s="6">
        <v>3.39</v>
      </c>
      <c r="V511" s="6">
        <v>1.94</v>
      </c>
      <c r="Z511" s="6">
        <v>118</v>
      </c>
      <c r="AA511" s="13">
        <f t="shared" si="7"/>
        <v>4.9871431379287505E-2</v>
      </c>
      <c r="AE511" s="6" t="s">
        <v>49</v>
      </c>
      <c r="AF511" s="6" t="s">
        <v>545</v>
      </c>
      <c r="AH511" s="6" t="s">
        <v>636</v>
      </c>
      <c r="AI511" s="6">
        <v>1</v>
      </c>
      <c r="AJ511" s="6">
        <v>0</v>
      </c>
      <c r="AK511" s="6">
        <v>0</v>
      </c>
      <c r="AL511" s="6">
        <v>0</v>
      </c>
      <c r="AM511" s="6">
        <v>0</v>
      </c>
      <c r="AN511" s="6">
        <v>0</v>
      </c>
      <c r="AO511" s="6">
        <v>1</v>
      </c>
      <c r="AQ511" s="6">
        <v>0</v>
      </c>
      <c r="AR511" s="6">
        <v>0</v>
      </c>
      <c r="AS511" s="6">
        <v>0</v>
      </c>
      <c r="AT511" s="6">
        <v>0</v>
      </c>
      <c r="AU511" s="6">
        <f>IF(Table3[[#This Row],[ShankDiameter]]&gt;0.5,0,2)</f>
        <v>2</v>
      </c>
      <c r="AV511" s="6">
        <v>0</v>
      </c>
      <c r="AW511" s="6">
        <v>0</v>
      </c>
      <c r="AX511" s="6">
        <v>2</v>
      </c>
      <c r="AY511" s="6">
        <f>IF(Table3[[#This Row],[ShankDiameter]]=0.225,2,IF(Table3[[#This Row],[ShankDiameter]]=0.25,2,IF(Table3[[#This Row],[ShankDiameter]]=0.2875,2,0)))</f>
        <v>0</v>
      </c>
      <c r="AZ511" s="6">
        <v>0</v>
      </c>
      <c r="BA511" s="6">
        <v>0</v>
      </c>
      <c r="BB511" s="6">
        <v>0</v>
      </c>
      <c r="BC511" s="6">
        <v>0</v>
      </c>
      <c r="BD511" s="6">
        <v>0</v>
      </c>
      <c r="BE511" s="6">
        <v>0</v>
      </c>
      <c r="BF511" s="6">
        <v>0</v>
      </c>
      <c r="BG511" s="6">
        <v>0</v>
      </c>
      <c r="BH511" s="6">
        <v>0</v>
      </c>
      <c r="BI511" s="6">
        <f>IF(Table3[[#This Row],[Type]]="EM",IF((Table3[[#This Row],[Diameter]]/2)-Table3[[#This Row],[CornerRadius]]-0.012&gt;0,(Table3[[#This Row],[Diameter]]/2)-Table3[[#This Row],[CornerRadius]]-0.012,0),)</f>
        <v>0</v>
      </c>
      <c r="BK511" s="6" t="str">
        <f>IF(Table3[[#This Row],[ShoulderLength]]="","",IF(Table3[[#This Row],[ShoulderLength]]&lt;Table3[[#This Row],[LOC]],"FIX",""))</f>
        <v/>
      </c>
    </row>
    <row r="512" spans="1:63" x14ac:dyDescent="0.25">
      <c r="A512" s="7">
        <f>IF(Table3[[#This Row],[SoflexRule]]="",1,IF(Table3[[#This Row],[MinOHL]]="",1,IF(Table3[[#This Row],[Type]]="CT",1,IF(Table3[[#This Row],[I]]=1,0,1))))</f>
        <v>1</v>
      </c>
      <c r="B512" s="6" t="s">
        <v>149</v>
      </c>
      <c r="D512" s="6" t="s">
        <v>149</v>
      </c>
      <c r="E512" s="6">
        <v>511</v>
      </c>
      <c r="F512" s="8" t="s">
        <v>60</v>
      </c>
      <c r="H512" s="10" t="s">
        <v>802</v>
      </c>
      <c r="I512" s="11" t="s">
        <v>1049</v>
      </c>
      <c r="J512" s="12" t="s">
        <v>1050</v>
      </c>
      <c r="K512" s="11" t="str">
        <f>CONCATENATE(Table3[[#This Row],[Type]]," "&amp;TEXT(Table3[[#This Row],[Diameter]],".0000")&amp;""," "&amp;Table3[[#This Row],[NumFlutes]]&amp;"FL")</f>
        <v>DJ .1695 2FL</v>
      </c>
      <c r="L512" s="17" t="s">
        <v>1051</v>
      </c>
      <c r="M512" s="13">
        <v>0.16950000000000001</v>
      </c>
      <c r="N512" s="13">
        <v>0.16950000000000001</v>
      </c>
      <c r="O512" s="6">
        <v>0.16950000000000001</v>
      </c>
      <c r="P512" s="6">
        <v>2.25</v>
      </c>
      <c r="R512" s="14">
        <f>IF(Table3[[#This Row],[ShoulderLenEnd]]="",0,90-(DEGREES(ATAN((Q512-P512)/((N512-O512)/2)))))</f>
        <v>0</v>
      </c>
      <c r="S512" s="15">
        <v>2.2999999999999998</v>
      </c>
      <c r="T512" s="6">
        <v>2</v>
      </c>
      <c r="U512" s="6">
        <v>3.32</v>
      </c>
      <c r="V512" s="6">
        <v>1.89</v>
      </c>
      <c r="Z512" s="6">
        <v>118</v>
      </c>
      <c r="AA512" s="13">
        <f t="shared" si="7"/>
        <v>5.0922937462585735E-2</v>
      </c>
      <c r="AE512" s="6" t="s">
        <v>49</v>
      </c>
      <c r="AF512" s="6" t="s">
        <v>545</v>
      </c>
      <c r="AH512" s="6" t="s">
        <v>636</v>
      </c>
      <c r="AI512" s="6">
        <v>1</v>
      </c>
      <c r="AJ512" s="6">
        <v>0</v>
      </c>
      <c r="AK512" s="6">
        <v>0</v>
      </c>
      <c r="AL512" s="6">
        <v>0</v>
      </c>
      <c r="AM512" s="6">
        <v>0</v>
      </c>
      <c r="AN512" s="6">
        <v>0</v>
      </c>
      <c r="AO512" s="6">
        <v>1</v>
      </c>
      <c r="AQ512" s="6">
        <v>0</v>
      </c>
      <c r="AR512" s="6">
        <v>0</v>
      </c>
      <c r="AS512" s="6">
        <v>0</v>
      </c>
      <c r="AT512" s="6">
        <v>0</v>
      </c>
      <c r="AU512" s="6">
        <f>IF(Table3[[#This Row],[ShankDiameter]]&gt;0.5,0,2)</f>
        <v>2</v>
      </c>
      <c r="AV512" s="6">
        <v>0</v>
      </c>
      <c r="AW512" s="6">
        <v>0</v>
      </c>
      <c r="AX512" s="6">
        <v>2</v>
      </c>
      <c r="AY512" s="6">
        <f>IF(Table3[[#This Row],[ShankDiameter]]=0.225,2,IF(Table3[[#This Row],[ShankDiameter]]=0.25,2,IF(Table3[[#This Row],[ShankDiameter]]=0.2875,2,0)))</f>
        <v>0</v>
      </c>
      <c r="AZ512" s="6">
        <v>0</v>
      </c>
      <c r="BA512" s="6">
        <v>0</v>
      </c>
      <c r="BB512" s="6">
        <v>0</v>
      </c>
      <c r="BC512" s="6">
        <v>0</v>
      </c>
      <c r="BD512" s="6">
        <v>0</v>
      </c>
      <c r="BE512" s="6">
        <v>0</v>
      </c>
      <c r="BF512" s="6">
        <v>0</v>
      </c>
      <c r="BG512" s="6">
        <v>0</v>
      </c>
      <c r="BH512" s="6">
        <v>0</v>
      </c>
      <c r="BI512" s="6">
        <f>IF(Table3[[#This Row],[Type]]="EM",IF((Table3[[#This Row],[Diameter]]/2)-Table3[[#This Row],[CornerRadius]]-0.012&gt;0,(Table3[[#This Row],[Diameter]]/2)-Table3[[#This Row],[CornerRadius]]-0.012,0),)</f>
        <v>0</v>
      </c>
      <c r="BK512" s="6" t="str">
        <f>IF(Table3[[#This Row],[ShoulderLength]]="","",IF(Table3[[#This Row],[ShoulderLength]]&lt;Table3[[#This Row],[LOC]],"FIX",""))</f>
        <v/>
      </c>
    </row>
    <row r="513" spans="1:63" x14ac:dyDescent="0.25">
      <c r="A513" s="7">
        <f>IF(Table3[[#This Row],[SoflexRule]]="",1,IF(Table3[[#This Row],[MinOHL]]="",1,IF(Table3[[#This Row],[Type]]="CT",1,IF(Table3[[#This Row],[I]]=1,0,1))))</f>
        <v>1</v>
      </c>
      <c r="B513" s="6" t="s">
        <v>149</v>
      </c>
      <c r="D513" s="6" t="s">
        <v>149</v>
      </c>
      <c r="E513" s="6">
        <v>512</v>
      </c>
      <c r="G513" s="9" t="s">
        <v>74</v>
      </c>
      <c r="H513" s="10" t="s">
        <v>680</v>
      </c>
      <c r="I513" s="11" t="s">
        <v>1052</v>
      </c>
      <c r="J513" s="12" t="s">
        <v>1053</v>
      </c>
      <c r="K513" s="11" t="str">
        <f>CONCATENATE(Table3[[#This Row],[Type]]," "&amp;TEXT(Table3[[#This Row],[Diameter]],".0000")&amp;""," "&amp;Table3[[#This Row],[NumFlutes]]&amp;"FL")</f>
        <v>DS .1695 2FL</v>
      </c>
      <c r="L513" s="17" t="s">
        <v>1051</v>
      </c>
      <c r="M513" s="13">
        <v>0.16950000000000001</v>
      </c>
      <c r="N513" s="13">
        <v>0.16950000000000001</v>
      </c>
      <c r="O513" s="6">
        <v>0.16950000000000001</v>
      </c>
      <c r="P513" s="6">
        <v>1.2</v>
      </c>
      <c r="R513" s="14">
        <f>IF(Table3[[#This Row],[ShoulderLenEnd]]="",0,90-(DEGREES(ATAN((Q513-P513)/((N513-O513)/2)))))</f>
        <v>0</v>
      </c>
      <c r="S513" s="15">
        <v>1.2250000000000001</v>
      </c>
      <c r="T513" s="6">
        <v>2</v>
      </c>
      <c r="U513" s="6">
        <v>2.17</v>
      </c>
      <c r="V513" s="6">
        <v>0.95</v>
      </c>
      <c r="Z513" s="6">
        <v>118</v>
      </c>
      <c r="AA513" s="13">
        <f t="shared" si="7"/>
        <v>5.0922937462585735E-2</v>
      </c>
      <c r="AE513" s="6" t="s">
        <v>49</v>
      </c>
      <c r="AF513" s="6" t="s">
        <v>545</v>
      </c>
      <c r="AH513" s="6" t="s">
        <v>683</v>
      </c>
      <c r="AI513" s="6">
        <v>1</v>
      </c>
      <c r="AJ513" s="6">
        <v>0</v>
      </c>
      <c r="AK513" s="6">
        <v>0</v>
      </c>
      <c r="AL513" s="6">
        <v>0</v>
      </c>
      <c r="AM513" s="6">
        <v>0</v>
      </c>
      <c r="AN513" s="6">
        <v>0</v>
      </c>
      <c r="AO513" s="6">
        <v>1</v>
      </c>
      <c r="AQ513" s="6">
        <v>0</v>
      </c>
      <c r="AR513" s="6">
        <v>0</v>
      </c>
      <c r="AS513" s="6">
        <v>0</v>
      </c>
      <c r="AT513" s="6">
        <v>0</v>
      </c>
      <c r="AU513" s="6">
        <f>IF(Table3[[#This Row],[ShankDiameter]]&gt;0.5,0,2)</f>
        <v>2</v>
      </c>
      <c r="AV513" s="6">
        <v>0</v>
      </c>
      <c r="AW513" s="6">
        <v>0</v>
      </c>
      <c r="AX513" s="6">
        <v>2</v>
      </c>
      <c r="AY513" s="6">
        <f>IF(Table3[[#This Row],[ShankDiameter]]=0.225,2,IF(Table3[[#This Row],[ShankDiameter]]=0.25,2,IF(Table3[[#This Row],[ShankDiameter]]=0.2875,2,0)))</f>
        <v>0</v>
      </c>
      <c r="AZ513" s="6">
        <v>0</v>
      </c>
      <c r="BA513" s="6">
        <v>0</v>
      </c>
      <c r="BB513" s="6">
        <v>0</v>
      </c>
      <c r="BC513" s="6">
        <v>0</v>
      </c>
      <c r="BD513" s="6">
        <v>0</v>
      </c>
      <c r="BE513" s="6">
        <v>0</v>
      </c>
      <c r="BF513" s="6">
        <v>0</v>
      </c>
      <c r="BG513" s="6">
        <v>0</v>
      </c>
      <c r="BH513" s="6">
        <v>0</v>
      </c>
      <c r="BI513" s="6">
        <f>IF(Table3[[#This Row],[Type]]="EM",IF((Table3[[#This Row],[Diameter]]/2)-Table3[[#This Row],[CornerRadius]]-0.012&gt;0,(Table3[[#This Row],[Diameter]]/2)-Table3[[#This Row],[CornerRadius]]-0.012,0),)</f>
        <v>0</v>
      </c>
      <c r="BK513" s="6" t="str">
        <f>IF(Table3[[#This Row],[ShoulderLength]]="","",IF(Table3[[#This Row],[ShoulderLength]]&lt;Table3[[#This Row],[LOC]],"FIX",""))</f>
        <v/>
      </c>
    </row>
    <row r="514" spans="1:63" x14ac:dyDescent="0.25">
      <c r="A514" s="7">
        <f>IF(Table3[[#This Row],[SoflexRule]]="",1,IF(Table3[[#This Row],[MinOHL]]="",1,IF(Table3[[#This Row],[Type]]="CT",1,IF(Table3[[#This Row],[I]]=1,0,1))))</f>
        <v>1</v>
      </c>
      <c r="B514" s="6" t="s">
        <v>149</v>
      </c>
      <c r="D514" s="6" t="s">
        <v>149</v>
      </c>
      <c r="E514" s="6">
        <v>513</v>
      </c>
      <c r="G514" s="9" t="s">
        <v>74</v>
      </c>
      <c r="H514" s="10" t="s">
        <v>680</v>
      </c>
      <c r="I514" s="11" t="s">
        <v>1054</v>
      </c>
      <c r="J514" s="12" t="s">
        <v>1055</v>
      </c>
      <c r="K514" s="11" t="str">
        <f>CONCATENATE(Table3[[#This Row],[Type]]," "&amp;TEXT(Table3[[#This Row],[Diameter]],".0000")&amp;""," "&amp;Table3[[#This Row],[NumFlutes]]&amp;"FL")</f>
        <v>DS .1719 2FL</v>
      </c>
      <c r="L514" s="17" t="s">
        <v>2437</v>
      </c>
      <c r="M514" s="13">
        <v>0.1719</v>
      </c>
      <c r="N514" s="13">
        <v>0.1719</v>
      </c>
      <c r="O514" s="6">
        <v>0.1719</v>
      </c>
      <c r="P514" s="6">
        <v>1.2250000000000001</v>
      </c>
      <c r="R514" s="14">
        <f>IF(Table3[[#This Row],[ShoulderLenEnd]]="",0,90-(DEGREES(ATAN((Q514-P514)/((N514-O514)/2)))))</f>
        <v>0</v>
      </c>
      <c r="S514" s="15">
        <v>1.25</v>
      </c>
      <c r="T514" s="6">
        <v>2</v>
      </c>
      <c r="U514" s="6">
        <v>2.19</v>
      </c>
      <c r="V514" s="6">
        <v>0.89</v>
      </c>
      <c r="Z514" s="6">
        <v>118</v>
      </c>
      <c r="AA514" s="13">
        <f t="shared" ref="AA514:AA577" si="8">IF(Z514 &lt; 1, "", (M514/2)/TAN(RADIANS(Z514/2)))</f>
        <v>5.1643970205418804E-2</v>
      </c>
      <c r="AE514" s="6" t="s">
        <v>49</v>
      </c>
      <c r="AF514" s="6" t="s">
        <v>545</v>
      </c>
      <c r="AH514" s="6" t="s">
        <v>683</v>
      </c>
      <c r="AI514" s="6">
        <v>1</v>
      </c>
      <c r="AJ514" s="6">
        <v>0</v>
      </c>
      <c r="AK514" s="6">
        <v>0</v>
      </c>
      <c r="AL514" s="6">
        <v>0</v>
      </c>
      <c r="AM514" s="6">
        <v>0</v>
      </c>
      <c r="AN514" s="6">
        <v>0</v>
      </c>
      <c r="AO514" s="6">
        <v>1</v>
      </c>
      <c r="AQ514" s="6">
        <v>0</v>
      </c>
      <c r="AR514" s="6">
        <v>0</v>
      </c>
      <c r="AS514" s="6">
        <v>0</v>
      </c>
      <c r="AT514" s="6">
        <v>0</v>
      </c>
      <c r="AU514" s="6">
        <f>IF(Table3[[#This Row],[ShankDiameter]]&gt;0.5,0,2)</f>
        <v>2</v>
      </c>
      <c r="AV514" s="6">
        <v>0</v>
      </c>
      <c r="AW514" s="6">
        <v>0</v>
      </c>
      <c r="AX514" s="6">
        <v>2</v>
      </c>
      <c r="AY514" s="6">
        <f>IF(Table3[[#This Row],[ShankDiameter]]=0.225,2,IF(Table3[[#This Row],[ShankDiameter]]=0.25,2,IF(Table3[[#This Row],[ShankDiameter]]=0.2875,2,0)))</f>
        <v>0</v>
      </c>
      <c r="AZ514" s="6">
        <v>0</v>
      </c>
      <c r="BA514" s="6">
        <v>0</v>
      </c>
      <c r="BB514" s="6">
        <v>0</v>
      </c>
      <c r="BC514" s="6">
        <v>0</v>
      </c>
      <c r="BD514" s="6">
        <v>0</v>
      </c>
      <c r="BE514" s="6">
        <v>0</v>
      </c>
      <c r="BF514" s="6">
        <v>0</v>
      </c>
      <c r="BG514" s="6">
        <v>0</v>
      </c>
      <c r="BH514" s="6">
        <v>0</v>
      </c>
      <c r="BI514" s="6">
        <f>IF(Table3[[#This Row],[Type]]="EM",IF((Table3[[#This Row],[Diameter]]/2)-Table3[[#This Row],[CornerRadius]]-0.012&gt;0,(Table3[[#This Row],[Diameter]]/2)-Table3[[#This Row],[CornerRadius]]-0.012,0),)</f>
        <v>0</v>
      </c>
      <c r="BK514" s="6" t="str">
        <f>IF(Table3[[#This Row],[ShoulderLength]]="","",IF(Table3[[#This Row],[ShoulderLength]]&lt;Table3[[#This Row],[LOC]],"FIX",""))</f>
        <v/>
      </c>
    </row>
    <row r="515" spans="1:63" x14ac:dyDescent="0.25">
      <c r="A515" s="7">
        <f>IF(Table3[[#This Row],[SoflexRule]]="",1,IF(Table3[[#This Row],[MinOHL]]="",1,IF(Table3[[#This Row],[Type]]="CT",1,IF(Table3[[#This Row],[I]]=1,0,1))))</f>
        <v>1</v>
      </c>
      <c r="B515" s="6" t="s">
        <v>149</v>
      </c>
      <c r="D515" s="6" t="s">
        <v>149</v>
      </c>
      <c r="E515" s="6">
        <v>514</v>
      </c>
      <c r="F515" s="8" t="s">
        <v>60</v>
      </c>
      <c r="H515" s="10" t="s">
        <v>802</v>
      </c>
      <c r="I515" s="11" t="s">
        <v>1056</v>
      </c>
      <c r="K515" s="11" t="str">
        <f>CONCATENATE(Table3[[#This Row],[Type]]," "&amp;TEXT(Table3[[#This Row],[Diameter]],".0000")&amp;""," "&amp;Table3[[#This Row],[NumFlutes]]&amp;"FL")</f>
        <v>DJ .1719 2FL</v>
      </c>
      <c r="L515" s="17" t="s">
        <v>2437</v>
      </c>
      <c r="M515" s="13">
        <v>0.1719</v>
      </c>
      <c r="N515" s="13">
        <v>0.1719</v>
      </c>
      <c r="O515" s="6">
        <v>0.1719</v>
      </c>
      <c r="P515" s="6">
        <v>2.27</v>
      </c>
      <c r="R515" s="14">
        <f>IF(Table3[[#This Row],[ShoulderLenEnd]]="",0,90-(DEGREES(ATAN((Q515-P515)/((N515-O515)/2)))))</f>
        <v>0</v>
      </c>
      <c r="S515" s="15">
        <v>2.3199999999999998</v>
      </c>
      <c r="T515" s="6">
        <v>2</v>
      </c>
      <c r="U515" s="6">
        <v>3.32</v>
      </c>
      <c r="V515" s="6">
        <v>1.93</v>
      </c>
      <c r="Z515" s="6">
        <v>118</v>
      </c>
      <c r="AA515" s="13">
        <f t="shared" si="8"/>
        <v>5.1643970205418804E-2</v>
      </c>
      <c r="AE515" s="6" t="s">
        <v>49</v>
      </c>
      <c r="AF515" s="6" t="s">
        <v>545</v>
      </c>
      <c r="AH515" s="6" t="s">
        <v>636</v>
      </c>
      <c r="AI515" s="6">
        <v>1</v>
      </c>
      <c r="AJ515" s="6">
        <v>0</v>
      </c>
      <c r="AK515" s="6">
        <v>0</v>
      </c>
      <c r="AL515" s="6">
        <v>0</v>
      </c>
      <c r="AM515" s="6">
        <v>0</v>
      </c>
      <c r="AN515" s="6">
        <v>0</v>
      </c>
      <c r="AO515" s="6">
        <v>1</v>
      </c>
      <c r="AQ515" s="6">
        <v>0</v>
      </c>
      <c r="AR515" s="6">
        <v>0</v>
      </c>
      <c r="AS515" s="6">
        <v>0</v>
      </c>
      <c r="AT515" s="6">
        <v>0</v>
      </c>
      <c r="AU515" s="6">
        <f>IF(Table3[[#This Row],[ShankDiameter]]&gt;0.5,0,2)</f>
        <v>2</v>
      </c>
      <c r="AV515" s="6">
        <v>0</v>
      </c>
      <c r="AW515" s="6">
        <v>0</v>
      </c>
      <c r="AX515" s="6">
        <v>2</v>
      </c>
      <c r="AY515" s="6">
        <f>IF(Table3[[#This Row],[ShankDiameter]]=0.225,2,IF(Table3[[#This Row],[ShankDiameter]]=0.25,2,IF(Table3[[#This Row],[ShankDiameter]]=0.2875,2,0)))</f>
        <v>0</v>
      </c>
      <c r="AZ515" s="6">
        <v>0</v>
      </c>
      <c r="BA515" s="6">
        <v>0</v>
      </c>
      <c r="BB515" s="6">
        <v>0</v>
      </c>
      <c r="BC515" s="6">
        <v>0</v>
      </c>
      <c r="BD515" s="6">
        <v>0</v>
      </c>
      <c r="BE515" s="6">
        <v>0</v>
      </c>
      <c r="BF515" s="6">
        <v>0</v>
      </c>
      <c r="BG515" s="6">
        <v>0</v>
      </c>
      <c r="BH515" s="6">
        <v>0</v>
      </c>
      <c r="BI515" s="6">
        <f>IF(Table3[[#This Row],[Type]]="EM",IF((Table3[[#This Row],[Diameter]]/2)-Table3[[#This Row],[CornerRadius]]-0.012&gt;0,(Table3[[#This Row],[Diameter]]/2)-Table3[[#This Row],[CornerRadius]]-0.012,0),)</f>
        <v>0</v>
      </c>
      <c r="BK515" s="6" t="str">
        <f>IF(Table3[[#This Row],[ShoulderLength]]="","",IF(Table3[[#This Row],[ShoulderLength]]&lt;Table3[[#This Row],[LOC]],"FIX",""))</f>
        <v/>
      </c>
    </row>
    <row r="516" spans="1:63" x14ac:dyDescent="0.25">
      <c r="A516" s="7">
        <f>IF(Table3[[#This Row],[SoflexRule]]="",1,IF(Table3[[#This Row],[MinOHL]]="",1,IF(Table3[[#This Row],[Type]]="CT",1,IF(Table3[[#This Row],[I]]=1,0,1))))</f>
        <v>1</v>
      </c>
      <c r="B516" s="6" t="s">
        <v>149</v>
      </c>
      <c r="D516" s="6" t="s">
        <v>149</v>
      </c>
      <c r="E516" s="6">
        <v>515</v>
      </c>
      <c r="F516" s="8" t="s">
        <v>60</v>
      </c>
      <c r="H516" s="10" t="s">
        <v>802</v>
      </c>
      <c r="I516" s="11" t="s">
        <v>1057</v>
      </c>
      <c r="J516" s="12" t="s">
        <v>1058</v>
      </c>
      <c r="K516" s="11" t="str">
        <f>CONCATENATE(Table3[[#This Row],[Type]]," "&amp;TEXT(Table3[[#This Row],[Diameter]],".0000")&amp;""," "&amp;Table3[[#This Row],[NumFlutes]]&amp;"FL")</f>
        <v>DJ .1730 2FL</v>
      </c>
      <c r="L516" s="17" t="s">
        <v>1059</v>
      </c>
      <c r="M516" s="13">
        <v>0.17299999999999999</v>
      </c>
      <c r="N516" s="13">
        <v>0.17299999999999999</v>
      </c>
      <c r="O516" s="6">
        <v>0.17299999999999999</v>
      </c>
      <c r="P516" s="6">
        <v>2.35</v>
      </c>
      <c r="R516" s="14">
        <f>IF(Table3[[#This Row],[ShoulderLenEnd]]="",0,90-(DEGREES(ATAN((Q516-P516)/((N516-O516)/2)))))</f>
        <v>0</v>
      </c>
      <c r="S516" s="15">
        <v>2.4</v>
      </c>
      <c r="T516" s="6">
        <v>2</v>
      </c>
      <c r="U516" s="6">
        <v>3.5</v>
      </c>
      <c r="V516" s="6">
        <v>1.96</v>
      </c>
      <c r="Z516" s="6">
        <v>118</v>
      </c>
      <c r="AA516" s="13">
        <f t="shared" si="8"/>
        <v>5.1974443545883958E-2</v>
      </c>
      <c r="AE516" s="6" t="s">
        <v>49</v>
      </c>
      <c r="AF516" s="6" t="s">
        <v>545</v>
      </c>
      <c r="AH516" s="6" t="s">
        <v>636</v>
      </c>
      <c r="AI516" s="6">
        <v>1</v>
      </c>
      <c r="AJ516" s="6">
        <v>0</v>
      </c>
      <c r="AK516" s="6">
        <v>0</v>
      </c>
      <c r="AL516" s="6">
        <v>0</v>
      </c>
      <c r="AM516" s="6">
        <v>0</v>
      </c>
      <c r="AN516" s="6">
        <v>0</v>
      </c>
      <c r="AO516" s="6">
        <v>1</v>
      </c>
      <c r="AQ516" s="6">
        <v>0</v>
      </c>
      <c r="AR516" s="6">
        <v>0</v>
      </c>
      <c r="AS516" s="6">
        <v>0</v>
      </c>
      <c r="AT516" s="6">
        <v>0</v>
      </c>
      <c r="AU516" s="6">
        <f>IF(Table3[[#This Row],[ShankDiameter]]&gt;0.5,0,2)</f>
        <v>2</v>
      </c>
      <c r="AV516" s="6">
        <v>0</v>
      </c>
      <c r="AW516" s="6">
        <v>0</v>
      </c>
      <c r="AX516" s="6">
        <v>2</v>
      </c>
      <c r="AY516" s="6">
        <f>IF(Table3[[#This Row],[ShankDiameter]]=0.225,2,IF(Table3[[#This Row],[ShankDiameter]]=0.25,2,IF(Table3[[#This Row],[ShankDiameter]]=0.2875,2,0)))</f>
        <v>0</v>
      </c>
      <c r="AZ516" s="6">
        <v>0</v>
      </c>
      <c r="BA516" s="6">
        <v>0</v>
      </c>
      <c r="BB516" s="6">
        <v>0</v>
      </c>
      <c r="BC516" s="6">
        <v>0</v>
      </c>
      <c r="BD516" s="6">
        <v>0</v>
      </c>
      <c r="BE516" s="6">
        <v>0</v>
      </c>
      <c r="BF516" s="6">
        <v>0</v>
      </c>
      <c r="BG516" s="6">
        <v>0</v>
      </c>
      <c r="BH516" s="6">
        <v>0</v>
      </c>
      <c r="BI516" s="6">
        <f>IF(Table3[[#This Row],[Type]]="EM",IF((Table3[[#This Row],[Diameter]]/2)-Table3[[#This Row],[CornerRadius]]-0.012&gt;0,(Table3[[#This Row],[Diameter]]/2)-Table3[[#This Row],[CornerRadius]]-0.012,0),)</f>
        <v>0</v>
      </c>
      <c r="BK516" s="6" t="str">
        <f>IF(Table3[[#This Row],[ShoulderLength]]="","",IF(Table3[[#This Row],[ShoulderLength]]&lt;Table3[[#This Row],[LOC]],"FIX",""))</f>
        <v/>
      </c>
    </row>
    <row r="517" spans="1:63" x14ac:dyDescent="0.25">
      <c r="A517" s="7">
        <f>IF(Table3[[#This Row],[SoflexRule]]="",1,IF(Table3[[#This Row],[MinOHL]]="",1,IF(Table3[[#This Row],[Type]]="CT",1,IF(Table3[[#This Row],[I]]=1,0,1))))</f>
        <v>1</v>
      </c>
      <c r="B517" s="6" t="s">
        <v>149</v>
      </c>
      <c r="D517" s="6" t="s">
        <v>149</v>
      </c>
      <c r="E517" s="6">
        <v>516</v>
      </c>
      <c r="G517" s="9" t="s">
        <v>74</v>
      </c>
      <c r="H517" s="10" t="s">
        <v>680</v>
      </c>
      <c r="I517" s="11" t="s">
        <v>1060</v>
      </c>
      <c r="J517" s="12" t="s">
        <v>1061</v>
      </c>
      <c r="K517" s="11" t="str">
        <f>CONCATENATE(Table3[[#This Row],[Type]]," "&amp;TEXT(Table3[[#This Row],[Diameter]],".0000")&amp;""," "&amp;Table3[[#This Row],[NumFlutes]]&amp;"FL")</f>
        <v>DS .1730 2FL</v>
      </c>
      <c r="L517" s="17" t="s">
        <v>1059</v>
      </c>
      <c r="M517" s="13">
        <v>0.17299999999999999</v>
      </c>
      <c r="N517" s="13">
        <v>0.17299999999999999</v>
      </c>
      <c r="O517" s="6">
        <v>0.17299999999999999</v>
      </c>
      <c r="P517" s="6">
        <v>1.325</v>
      </c>
      <c r="R517" s="14">
        <f>IF(Table3[[#This Row],[ShoulderLenEnd]]="",0,90-(DEGREES(ATAN((Q517-P517)/((N517-O517)/2)))))</f>
        <v>0</v>
      </c>
      <c r="S517" s="15">
        <v>1.35</v>
      </c>
      <c r="T517" s="6">
        <v>2</v>
      </c>
      <c r="U517" s="6">
        <v>2.2999999999999998</v>
      </c>
      <c r="V517" s="6">
        <v>1.01</v>
      </c>
      <c r="Z517" s="6">
        <v>118</v>
      </c>
      <c r="AA517" s="13">
        <f t="shared" si="8"/>
        <v>5.1974443545883958E-2</v>
      </c>
      <c r="AE517" s="6" t="s">
        <v>49</v>
      </c>
      <c r="AF517" s="6" t="s">
        <v>545</v>
      </c>
      <c r="AH517" s="6" t="s">
        <v>683</v>
      </c>
      <c r="AI517" s="6">
        <v>1</v>
      </c>
      <c r="AJ517" s="6">
        <v>0</v>
      </c>
      <c r="AK517" s="6">
        <v>0</v>
      </c>
      <c r="AL517" s="6">
        <v>0</v>
      </c>
      <c r="AM517" s="6">
        <v>0</v>
      </c>
      <c r="AN517" s="6">
        <v>0</v>
      </c>
      <c r="AO517" s="6">
        <v>1</v>
      </c>
      <c r="AQ517" s="6">
        <v>0</v>
      </c>
      <c r="AR517" s="6">
        <v>0</v>
      </c>
      <c r="AS517" s="6">
        <v>0</v>
      </c>
      <c r="AT517" s="6">
        <v>0</v>
      </c>
      <c r="AU517" s="6">
        <f>IF(Table3[[#This Row],[ShankDiameter]]&gt;0.5,0,2)</f>
        <v>2</v>
      </c>
      <c r="AV517" s="6">
        <v>0</v>
      </c>
      <c r="AW517" s="6">
        <v>0</v>
      </c>
      <c r="AX517" s="6">
        <v>2</v>
      </c>
      <c r="AY517" s="6">
        <f>IF(Table3[[#This Row],[ShankDiameter]]=0.225,2,IF(Table3[[#This Row],[ShankDiameter]]=0.25,2,IF(Table3[[#This Row],[ShankDiameter]]=0.2875,2,0)))</f>
        <v>0</v>
      </c>
      <c r="AZ517" s="6">
        <v>0</v>
      </c>
      <c r="BA517" s="6">
        <v>0</v>
      </c>
      <c r="BB517" s="6">
        <v>0</v>
      </c>
      <c r="BC517" s="6">
        <v>0</v>
      </c>
      <c r="BD517" s="6">
        <v>0</v>
      </c>
      <c r="BE517" s="6">
        <v>0</v>
      </c>
      <c r="BF517" s="6">
        <v>0</v>
      </c>
      <c r="BG517" s="6">
        <v>0</v>
      </c>
      <c r="BH517" s="6">
        <v>0</v>
      </c>
      <c r="BI517" s="6">
        <f>IF(Table3[[#This Row],[Type]]="EM",IF((Table3[[#This Row],[Diameter]]/2)-Table3[[#This Row],[CornerRadius]]-0.012&gt;0,(Table3[[#This Row],[Diameter]]/2)-Table3[[#This Row],[CornerRadius]]-0.012,0),)</f>
        <v>0</v>
      </c>
      <c r="BK517" s="6" t="str">
        <f>IF(Table3[[#This Row],[ShoulderLength]]="","",IF(Table3[[#This Row],[ShoulderLength]]&lt;Table3[[#This Row],[LOC]],"FIX",""))</f>
        <v/>
      </c>
    </row>
    <row r="518" spans="1:63" x14ac:dyDescent="0.25">
      <c r="A518" s="7">
        <f>IF(Table3[[#This Row],[SoflexRule]]="",1,IF(Table3[[#This Row],[MinOHL]]="",1,IF(Table3[[#This Row],[Type]]="CT",1,IF(Table3[[#This Row],[I]]=1,0,1))))</f>
        <v>1</v>
      </c>
      <c r="B518" s="6" t="s">
        <v>149</v>
      </c>
      <c r="D518" s="6" t="s">
        <v>149</v>
      </c>
      <c r="E518" s="6">
        <v>517</v>
      </c>
      <c r="G518" s="9" t="s">
        <v>74</v>
      </c>
      <c r="H518" s="10" t="s">
        <v>680</v>
      </c>
      <c r="I518" s="11" t="s">
        <v>1062</v>
      </c>
      <c r="J518" s="12" t="s">
        <v>1063</v>
      </c>
      <c r="K518" s="11" t="str">
        <f>CONCATENATE(Table3[[#This Row],[Type]]," "&amp;TEXT(Table3[[#This Row],[Diameter]],".0000")&amp;""," "&amp;Table3[[#This Row],[NumFlutes]]&amp;"FL")</f>
        <v>DS .1770 2FL</v>
      </c>
      <c r="L518" s="17" t="s">
        <v>844</v>
      </c>
      <c r="M518" s="13">
        <v>0.17699999999999999</v>
      </c>
      <c r="N518" s="13">
        <v>0.17699999999999999</v>
      </c>
      <c r="O518" s="6">
        <v>0.17699999999999999</v>
      </c>
      <c r="P518" s="6">
        <v>1.3</v>
      </c>
      <c r="R518" s="14">
        <f>IF(Table3[[#This Row],[ShoulderLenEnd]]="",0,90-(DEGREES(ATAN((Q518-P518)/((N518-O518)/2)))))</f>
        <v>0</v>
      </c>
      <c r="S518" s="15">
        <v>1.325</v>
      </c>
      <c r="T518" s="6">
        <v>2</v>
      </c>
      <c r="U518" s="6">
        <v>2.2999999999999998</v>
      </c>
      <c r="V518" s="6">
        <v>1</v>
      </c>
      <c r="Z518" s="6">
        <v>118</v>
      </c>
      <c r="AA518" s="13">
        <f t="shared" si="8"/>
        <v>5.3176164783939085E-2</v>
      </c>
      <c r="AE518" s="6" t="s">
        <v>49</v>
      </c>
      <c r="AF518" s="6" t="s">
        <v>545</v>
      </c>
      <c r="AH518" s="6" t="s">
        <v>683</v>
      </c>
      <c r="AI518" s="6">
        <v>1</v>
      </c>
      <c r="AJ518" s="6">
        <v>0</v>
      </c>
      <c r="AK518" s="6">
        <v>0</v>
      </c>
      <c r="AL518" s="6">
        <v>0</v>
      </c>
      <c r="AM518" s="6">
        <v>0</v>
      </c>
      <c r="AN518" s="6">
        <v>0</v>
      </c>
      <c r="AO518" s="6">
        <v>1</v>
      </c>
      <c r="AQ518" s="6">
        <v>0</v>
      </c>
      <c r="AR518" s="6">
        <v>0</v>
      </c>
      <c r="AS518" s="6">
        <v>0</v>
      </c>
      <c r="AT518" s="6">
        <v>0</v>
      </c>
      <c r="AU518" s="6">
        <f>IF(Table3[[#This Row],[ShankDiameter]]&gt;0.5,0,2)</f>
        <v>2</v>
      </c>
      <c r="AV518" s="6">
        <v>0</v>
      </c>
      <c r="AW518" s="6">
        <v>0</v>
      </c>
      <c r="AX518" s="6">
        <v>2</v>
      </c>
      <c r="AY518" s="6">
        <f>IF(Table3[[#This Row],[ShankDiameter]]=0.225,2,IF(Table3[[#This Row],[ShankDiameter]]=0.25,2,IF(Table3[[#This Row],[ShankDiameter]]=0.2875,2,0)))</f>
        <v>0</v>
      </c>
      <c r="AZ518" s="6">
        <v>0</v>
      </c>
      <c r="BA518" s="6">
        <v>0</v>
      </c>
      <c r="BB518" s="6">
        <v>0</v>
      </c>
      <c r="BC518" s="6">
        <v>0</v>
      </c>
      <c r="BD518" s="6">
        <v>0</v>
      </c>
      <c r="BE518" s="6">
        <v>0</v>
      </c>
      <c r="BF518" s="6">
        <v>0</v>
      </c>
      <c r="BG518" s="6">
        <v>0</v>
      </c>
      <c r="BH518" s="6">
        <v>0</v>
      </c>
      <c r="BI518" s="6">
        <f>IF(Table3[[#This Row],[Type]]="EM",IF((Table3[[#This Row],[Diameter]]/2)-Table3[[#This Row],[CornerRadius]]-0.012&gt;0,(Table3[[#This Row],[Diameter]]/2)-Table3[[#This Row],[CornerRadius]]-0.012,0),)</f>
        <v>0</v>
      </c>
      <c r="BK518" s="6" t="str">
        <f>IF(Table3[[#This Row],[ShoulderLength]]="","",IF(Table3[[#This Row],[ShoulderLength]]&lt;Table3[[#This Row],[LOC]],"FIX",""))</f>
        <v/>
      </c>
    </row>
    <row r="519" spans="1:63" x14ac:dyDescent="0.25">
      <c r="A519" s="7">
        <f>IF(Table3[[#This Row],[SoflexRule]]="",1,IF(Table3[[#This Row],[MinOHL]]="",1,IF(Table3[[#This Row],[Type]]="CT",1,IF(Table3[[#This Row],[I]]=1,0,1))))</f>
        <v>1</v>
      </c>
      <c r="B519" s="6" t="s">
        <v>149</v>
      </c>
      <c r="D519" s="6" t="s">
        <v>149</v>
      </c>
      <c r="E519" s="6">
        <v>518</v>
      </c>
      <c r="F519" s="8" t="s">
        <v>60</v>
      </c>
      <c r="H519" s="10" t="s">
        <v>802</v>
      </c>
      <c r="I519" s="11" t="s">
        <v>1064</v>
      </c>
      <c r="J519" s="12" t="s">
        <v>2436</v>
      </c>
      <c r="K519" s="11" t="str">
        <f>CONCATENATE(Table3[[#This Row],[Type]]," "&amp;TEXT(Table3[[#This Row],[Diameter]],".0000")&amp;""," "&amp;Table3[[#This Row],[NumFlutes]]&amp;"FL")</f>
        <v>DJ .1770 2FL</v>
      </c>
      <c r="L519" s="17" t="s">
        <v>844</v>
      </c>
      <c r="M519" s="13">
        <v>0.17699999999999999</v>
      </c>
      <c r="N519" s="13">
        <v>0.17699999999999999</v>
      </c>
      <c r="O519" s="6">
        <v>0.17699999999999999</v>
      </c>
      <c r="P519" s="6">
        <v>2.2999999999999998</v>
      </c>
      <c r="R519" s="14">
        <f>IF(Table3[[#This Row],[ShoulderLenEnd]]="",0,90-(DEGREES(ATAN((Q519-P519)/((N519-O519)/2)))))</f>
        <v>0</v>
      </c>
      <c r="S519" s="15">
        <v>2.35</v>
      </c>
      <c r="T519" s="6">
        <v>2</v>
      </c>
      <c r="U519" s="6">
        <v>3.375</v>
      </c>
      <c r="V519" s="6">
        <v>2.1875</v>
      </c>
      <c r="Z519" s="6">
        <v>118</v>
      </c>
      <c r="AA519" s="13">
        <f t="shared" si="8"/>
        <v>5.3176164783939085E-2</v>
      </c>
      <c r="AE519" s="6" t="s">
        <v>49</v>
      </c>
      <c r="AF519" s="6" t="s">
        <v>545</v>
      </c>
      <c r="AH519" s="6" t="s">
        <v>636</v>
      </c>
      <c r="AI519" s="6">
        <v>1</v>
      </c>
      <c r="AJ519" s="6">
        <v>0</v>
      </c>
      <c r="AK519" s="6">
        <v>0</v>
      </c>
      <c r="AL519" s="6">
        <v>0</v>
      </c>
      <c r="AM519" s="6">
        <v>0</v>
      </c>
      <c r="AN519" s="6">
        <v>0</v>
      </c>
      <c r="AO519" s="6">
        <v>1</v>
      </c>
      <c r="AQ519" s="6">
        <v>0</v>
      </c>
      <c r="AR519" s="6">
        <v>0</v>
      </c>
      <c r="AS519" s="6">
        <v>0</v>
      </c>
      <c r="AT519" s="6">
        <v>0</v>
      </c>
      <c r="AU519" s="6">
        <f>IF(Table3[[#This Row],[ShankDiameter]]&gt;0.5,0,2)</f>
        <v>2</v>
      </c>
      <c r="AV519" s="6">
        <v>0</v>
      </c>
      <c r="AW519" s="6">
        <v>0</v>
      </c>
      <c r="AX519" s="6">
        <v>2</v>
      </c>
      <c r="AY519" s="6">
        <f>IF(Table3[[#This Row],[ShankDiameter]]=0.225,2,IF(Table3[[#This Row],[ShankDiameter]]=0.25,2,IF(Table3[[#This Row],[ShankDiameter]]=0.2875,2,0)))</f>
        <v>0</v>
      </c>
      <c r="AZ519" s="6">
        <v>0</v>
      </c>
      <c r="BA519" s="6">
        <v>0</v>
      </c>
      <c r="BB519" s="6">
        <v>0</v>
      </c>
      <c r="BC519" s="6">
        <v>0</v>
      </c>
      <c r="BD519" s="6">
        <v>0</v>
      </c>
      <c r="BE519" s="6">
        <v>0</v>
      </c>
      <c r="BF519" s="6">
        <v>0</v>
      </c>
      <c r="BG519" s="6">
        <v>0</v>
      </c>
      <c r="BH519" s="6">
        <v>0</v>
      </c>
      <c r="BI519" s="6">
        <f>IF(Table3[[#This Row],[Type]]="EM",IF((Table3[[#This Row],[Diameter]]/2)-Table3[[#This Row],[CornerRadius]]-0.012&gt;0,(Table3[[#This Row],[Diameter]]/2)-Table3[[#This Row],[CornerRadius]]-0.012,0),)</f>
        <v>0</v>
      </c>
      <c r="BK519" s="6" t="str">
        <f>IF(Table3[[#This Row],[ShoulderLength]]="","",IF(Table3[[#This Row],[ShoulderLength]]&lt;Table3[[#This Row],[LOC]],"FIX",""))</f>
        <v/>
      </c>
    </row>
    <row r="520" spans="1:63" x14ac:dyDescent="0.25">
      <c r="A520" s="7">
        <f>IF(Table3[[#This Row],[SoflexRule]]="",1,IF(Table3[[#This Row],[MinOHL]]="",1,IF(Table3[[#This Row],[Type]]="CT",1,IF(Table3[[#This Row],[I]]=1,0,1))))</f>
        <v>1</v>
      </c>
      <c r="B520" s="6" t="s">
        <v>149</v>
      </c>
      <c r="D520" s="6" t="s">
        <v>149</v>
      </c>
      <c r="E520" s="6">
        <v>519</v>
      </c>
      <c r="F520" s="8" t="s">
        <v>60</v>
      </c>
      <c r="H520" s="10" t="s">
        <v>802</v>
      </c>
      <c r="I520" s="11" t="s">
        <v>1065</v>
      </c>
      <c r="J520" s="12" t="s">
        <v>1066</v>
      </c>
      <c r="K520" s="11" t="str">
        <f>CONCATENATE(Table3[[#This Row],[Type]]," "&amp;TEXT(Table3[[#This Row],[Diameter]],".0000")&amp;""," "&amp;Table3[[#This Row],[NumFlutes]]&amp;"FL")</f>
        <v>DJ .1800 2FL</v>
      </c>
      <c r="L520" s="17" t="s">
        <v>1067</v>
      </c>
      <c r="M520" s="13">
        <v>0.18</v>
      </c>
      <c r="N520" s="13">
        <v>0.18</v>
      </c>
      <c r="O520" s="6">
        <v>0.18</v>
      </c>
      <c r="P520" s="6">
        <v>2.39</v>
      </c>
      <c r="R520" s="14">
        <f>IF(Table3[[#This Row],[ShoulderLenEnd]]="",0,90-(DEGREES(ATAN((Q520-P520)/((N520-O520)/2)))))</f>
        <v>0</v>
      </c>
      <c r="S520" s="15">
        <v>2.44</v>
      </c>
      <c r="T520" s="6">
        <v>2</v>
      </c>
      <c r="U520" s="6">
        <v>3.5</v>
      </c>
      <c r="V520" s="6">
        <v>2.06</v>
      </c>
      <c r="Z520" s="6">
        <v>118</v>
      </c>
      <c r="AA520" s="13">
        <f t="shared" si="8"/>
        <v>5.4077455712480425E-2</v>
      </c>
      <c r="AE520" s="6" t="s">
        <v>49</v>
      </c>
      <c r="AF520" s="6" t="s">
        <v>545</v>
      </c>
      <c r="AH520" s="6" t="s">
        <v>636</v>
      </c>
      <c r="AI520" s="6">
        <v>1</v>
      </c>
      <c r="AJ520" s="6">
        <v>0</v>
      </c>
      <c r="AK520" s="6">
        <v>0</v>
      </c>
      <c r="AL520" s="6">
        <v>0</v>
      </c>
      <c r="AM520" s="6">
        <v>0</v>
      </c>
      <c r="AN520" s="6">
        <v>0</v>
      </c>
      <c r="AO520" s="6">
        <v>1</v>
      </c>
      <c r="AQ520" s="6">
        <v>0</v>
      </c>
      <c r="AR520" s="6">
        <v>0</v>
      </c>
      <c r="AS520" s="6">
        <v>0</v>
      </c>
      <c r="AT520" s="6">
        <v>0</v>
      </c>
      <c r="AU520" s="6">
        <f>IF(Table3[[#This Row],[ShankDiameter]]&gt;0.5,0,2)</f>
        <v>2</v>
      </c>
      <c r="AV520" s="6">
        <v>0</v>
      </c>
      <c r="AW520" s="6">
        <v>0</v>
      </c>
      <c r="AX520" s="6">
        <v>2</v>
      </c>
      <c r="AY520" s="6">
        <f>IF(Table3[[#This Row],[ShankDiameter]]=0.225,2,IF(Table3[[#This Row],[ShankDiameter]]=0.25,2,IF(Table3[[#This Row],[ShankDiameter]]=0.2875,2,0)))</f>
        <v>0</v>
      </c>
      <c r="AZ520" s="6">
        <v>0</v>
      </c>
      <c r="BA520" s="6">
        <v>0</v>
      </c>
      <c r="BB520" s="6">
        <v>0</v>
      </c>
      <c r="BC520" s="6">
        <v>0</v>
      </c>
      <c r="BD520" s="6">
        <v>0</v>
      </c>
      <c r="BE520" s="6">
        <v>0</v>
      </c>
      <c r="BF520" s="6">
        <v>0</v>
      </c>
      <c r="BG520" s="6">
        <v>0</v>
      </c>
      <c r="BH520" s="6">
        <v>0</v>
      </c>
      <c r="BI520" s="6">
        <f>IF(Table3[[#This Row],[Type]]="EM",IF((Table3[[#This Row],[Diameter]]/2)-Table3[[#This Row],[CornerRadius]]-0.012&gt;0,(Table3[[#This Row],[Diameter]]/2)-Table3[[#This Row],[CornerRadius]]-0.012,0),)</f>
        <v>0</v>
      </c>
      <c r="BK520" s="6" t="str">
        <f>IF(Table3[[#This Row],[ShoulderLength]]="","",IF(Table3[[#This Row],[ShoulderLength]]&lt;Table3[[#This Row],[LOC]],"FIX",""))</f>
        <v/>
      </c>
    </row>
    <row r="521" spans="1:63" x14ac:dyDescent="0.25">
      <c r="A521" s="7">
        <f>IF(Table3[[#This Row],[SoflexRule]]="",1,IF(Table3[[#This Row],[MinOHL]]="",1,IF(Table3[[#This Row],[Type]]="CT",1,IF(Table3[[#This Row],[I]]=1,0,1))))</f>
        <v>1</v>
      </c>
      <c r="B521" s="6" t="s">
        <v>149</v>
      </c>
      <c r="D521" s="6" t="s">
        <v>149</v>
      </c>
      <c r="E521" s="6">
        <v>520</v>
      </c>
      <c r="F521" s="8" t="s">
        <v>60</v>
      </c>
      <c r="H521" s="10" t="s">
        <v>680</v>
      </c>
      <c r="I521" s="11" t="s">
        <v>1068</v>
      </c>
      <c r="J521" s="12" t="s">
        <v>1069</v>
      </c>
      <c r="K521" s="11" t="str">
        <f>CONCATENATE(Table3[[#This Row],[Type]]," "&amp;TEXT(Table3[[#This Row],[Diameter]],".0000")&amp;""," "&amp;Table3[[#This Row],[NumFlutes]]&amp;"FL")</f>
        <v>DS .1800 2FL</v>
      </c>
      <c r="L521" s="17" t="s">
        <v>1067</v>
      </c>
      <c r="M521" s="13">
        <v>0.18</v>
      </c>
      <c r="N521" s="13">
        <v>0.18</v>
      </c>
      <c r="O521" s="6">
        <v>0.18</v>
      </c>
      <c r="P521" s="6">
        <v>1.29</v>
      </c>
      <c r="R521" s="14">
        <f>IF(Table3[[#This Row],[ShoulderLenEnd]]="",0,90-(DEGREES(ATAN((Q521-P521)/((N521-O521)/2)))))</f>
        <v>0</v>
      </c>
      <c r="S521" s="15">
        <v>1.34</v>
      </c>
      <c r="T521" s="6">
        <v>2</v>
      </c>
      <c r="U521" s="6">
        <v>2.31</v>
      </c>
      <c r="V521" s="6">
        <v>1</v>
      </c>
      <c r="Z521" s="6">
        <v>118</v>
      </c>
      <c r="AA521" s="13">
        <f t="shared" si="8"/>
        <v>5.4077455712480425E-2</v>
      </c>
      <c r="AE521" s="6" t="s">
        <v>49</v>
      </c>
      <c r="AF521" s="6" t="s">
        <v>545</v>
      </c>
      <c r="AH521" s="6" t="s">
        <v>683</v>
      </c>
      <c r="AI521" s="6">
        <v>1</v>
      </c>
      <c r="AJ521" s="6">
        <v>0</v>
      </c>
      <c r="AK521" s="6">
        <v>0</v>
      </c>
      <c r="AL521" s="6">
        <v>0</v>
      </c>
      <c r="AM521" s="6">
        <v>0</v>
      </c>
      <c r="AN521" s="6">
        <v>0</v>
      </c>
      <c r="AO521" s="6">
        <v>1</v>
      </c>
      <c r="AQ521" s="6">
        <v>0</v>
      </c>
      <c r="AR521" s="6">
        <v>0</v>
      </c>
      <c r="AS521" s="6">
        <v>0</v>
      </c>
      <c r="AT521" s="6">
        <v>0</v>
      </c>
      <c r="AU521" s="6">
        <f>IF(Table3[[#This Row],[ShankDiameter]]&gt;0.5,0,2)</f>
        <v>2</v>
      </c>
      <c r="AV521" s="6">
        <v>0</v>
      </c>
      <c r="AW521" s="6">
        <v>0</v>
      </c>
      <c r="AX521" s="6">
        <v>2</v>
      </c>
      <c r="AY521" s="6">
        <f>IF(Table3[[#This Row],[ShankDiameter]]=0.225,2,IF(Table3[[#This Row],[ShankDiameter]]=0.25,2,IF(Table3[[#This Row],[ShankDiameter]]=0.2875,2,0)))</f>
        <v>0</v>
      </c>
      <c r="AZ521" s="6">
        <v>0</v>
      </c>
      <c r="BA521" s="6">
        <v>0</v>
      </c>
      <c r="BB521" s="6">
        <v>0</v>
      </c>
      <c r="BC521" s="6">
        <v>0</v>
      </c>
      <c r="BD521" s="6">
        <v>0</v>
      </c>
      <c r="BE521" s="6">
        <v>0</v>
      </c>
      <c r="BF521" s="6">
        <v>0</v>
      </c>
      <c r="BG521" s="6">
        <v>0</v>
      </c>
      <c r="BH521" s="6">
        <v>0</v>
      </c>
      <c r="BI521" s="6">
        <f>IF(Table3[[#This Row],[Type]]="EM",IF((Table3[[#This Row],[Diameter]]/2)-Table3[[#This Row],[CornerRadius]]-0.012&gt;0,(Table3[[#This Row],[Diameter]]/2)-Table3[[#This Row],[CornerRadius]]-0.012,0),)</f>
        <v>0</v>
      </c>
      <c r="BK521" s="6" t="str">
        <f>IF(Table3[[#This Row],[ShoulderLength]]="","",IF(Table3[[#This Row],[ShoulderLength]]&lt;Table3[[#This Row],[LOC]],"FIX",""))</f>
        <v/>
      </c>
    </row>
    <row r="522" spans="1:63" x14ac:dyDescent="0.25">
      <c r="A522" s="7">
        <f>IF(Table3[[#This Row],[SoflexRule]]="",1,IF(Table3[[#This Row],[MinOHL]]="",1,IF(Table3[[#This Row],[Type]]="CT",1,IF(Table3[[#This Row],[I]]=1,0,1))))</f>
        <v>1</v>
      </c>
      <c r="B522" s="6" t="s">
        <v>149</v>
      </c>
      <c r="D522" s="6" t="s">
        <v>149</v>
      </c>
      <c r="E522" s="6">
        <v>521</v>
      </c>
      <c r="F522" s="8" t="s">
        <v>60</v>
      </c>
      <c r="H522" s="10" t="s">
        <v>802</v>
      </c>
      <c r="I522" s="11" t="s">
        <v>1070</v>
      </c>
      <c r="J522" s="12" t="s">
        <v>1071</v>
      </c>
      <c r="K522" s="11" t="str">
        <f>CONCATENATE(Table3[[#This Row],[Type]]," "&amp;TEXT(Table3[[#This Row],[Diameter]],".0000")&amp;""," "&amp;Table3[[#This Row],[NumFlutes]]&amp;"FL")</f>
        <v>DJ .1820 2FL</v>
      </c>
      <c r="L522" s="17" t="s">
        <v>1072</v>
      </c>
      <c r="M522" s="13">
        <v>0.182</v>
      </c>
      <c r="N522" s="13">
        <v>0.182</v>
      </c>
      <c r="O522" s="6">
        <v>0.182</v>
      </c>
      <c r="P522" s="6">
        <v>2.35</v>
      </c>
      <c r="R522" s="14">
        <f>IF(Table3[[#This Row],[ShoulderLenEnd]]="",0,90-(DEGREES(ATAN((Q522-P522)/((N522-O522)/2)))))</f>
        <v>0</v>
      </c>
      <c r="S522" s="15">
        <v>2.5</v>
      </c>
      <c r="T522" s="6">
        <v>2</v>
      </c>
      <c r="U522" s="6">
        <v>3.5</v>
      </c>
      <c r="V522" s="6">
        <v>2.08</v>
      </c>
      <c r="Z522" s="6">
        <v>118</v>
      </c>
      <c r="AA522" s="13">
        <f t="shared" si="8"/>
        <v>5.4678316331507985E-2</v>
      </c>
      <c r="AE522" s="6" t="s">
        <v>49</v>
      </c>
      <c r="AF522" s="6" t="s">
        <v>545</v>
      </c>
      <c r="AH522" s="6" t="s">
        <v>636</v>
      </c>
      <c r="AI522" s="6">
        <v>1</v>
      </c>
      <c r="AJ522" s="6">
        <v>0</v>
      </c>
      <c r="AK522" s="6">
        <v>0</v>
      </c>
      <c r="AL522" s="6">
        <v>0</v>
      </c>
      <c r="AM522" s="6">
        <v>0</v>
      </c>
      <c r="AN522" s="6">
        <v>0</v>
      </c>
      <c r="AO522" s="6">
        <v>1</v>
      </c>
      <c r="AQ522" s="6">
        <v>0</v>
      </c>
      <c r="AR522" s="6">
        <v>0</v>
      </c>
      <c r="AS522" s="6">
        <v>0</v>
      </c>
      <c r="AT522" s="6">
        <v>0</v>
      </c>
      <c r="AU522" s="6">
        <f>IF(Table3[[#This Row],[ShankDiameter]]&gt;0.5,0,2)</f>
        <v>2</v>
      </c>
      <c r="AV522" s="6">
        <v>0</v>
      </c>
      <c r="AW522" s="6">
        <v>0</v>
      </c>
      <c r="AX522" s="6">
        <v>2</v>
      </c>
      <c r="AY522" s="6">
        <f>IF(Table3[[#This Row],[ShankDiameter]]=0.225,2,IF(Table3[[#This Row],[ShankDiameter]]=0.25,2,IF(Table3[[#This Row],[ShankDiameter]]=0.2875,2,0)))</f>
        <v>0</v>
      </c>
      <c r="AZ522" s="6">
        <v>0</v>
      </c>
      <c r="BA522" s="6">
        <v>0</v>
      </c>
      <c r="BB522" s="6">
        <v>0</v>
      </c>
      <c r="BC522" s="6">
        <v>0</v>
      </c>
      <c r="BD522" s="6">
        <v>0</v>
      </c>
      <c r="BE522" s="6">
        <v>0</v>
      </c>
      <c r="BF522" s="6">
        <v>0</v>
      </c>
      <c r="BG522" s="6">
        <v>0</v>
      </c>
      <c r="BH522" s="6">
        <v>0</v>
      </c>
      <c r="BI522" s="6">
        <f>IF(Table3[[#This Row],[Type]]="EM",IF((Table3[[#This Row],[Diameter]]/2)-Table3[[#This Row],[CornerRadius]]-0.012&gt;0,(Table3[[#This Row],[Diameter]]/2)-Table3[[#This Row],[CornerRadius]]-0.012,0),)</f>
        <v>0</v>
      </c>
      <c r="BK522" s="6" t="str">
        <f>IF(Table3[[#This Row],[ShoulderLength]]="","",IF(Table3[[#This Row],[ShoulderLength]]&lt;Table3[[#This Row],[LOC]],"FIX",""))</f>
        <v/>
      </c>
    </row>
    <row r="523" spans="1:63" x14ac:dyDescent="0.25">
      <c r="A523" s="7">
        <f>IF(Table3[[#This Row],[SoflexRule]]="",1,IF(Table3[[#This Row],[MinOHL]]="",1,IF(Table3[[#This Row],[Type]]="CT",1,IF(Table3[[#This Row],[I]]=1,0,1))))</f>
        <v>1</v>
      </c>
      <c r="B523" s="6" t="s">
        <v>149</v>
      </c>
      <c r="D523" s="6" t="s">
        <v>149</v>
      </c>
      <c r="E523" s="6">
        <v>522</v>
      </c>
      <c r="G523" s="9" t="s">
        <v>74</v>
      </c>
      <c r="H523" s="10" t="s">
        <v>680</v>
      </c>
      <c r="I523" s="11" t="s">
        <v>1073</v>
      </c>
      <c r="J523" s="12" t="s">
        <v>1074</v>
      </c>
      <c r="K523" s="11" t="str">
        <f>CONCATENATE(Table3[[#This Row],[Type]]," "&amp;TEXT(Table3[[#This Row],[Diameter]],".0000")&amp;""," "&amp;Table3[[#This Row],[NumFlutes]]&amp;"FL")</f>
        <v>DS .1820 2FL</v>
      </c>
      <c r="L523" s="17" t="s">
        <v>1072</v>
      </c>
      <c r="M523" s="13">
        <v>0.182</v>
      </c>
      <c r="N523" s="13">
        <v>0.182</v>
      </c>
      <c r="O523" s="6">
        <v>0.182</v>
      </c>
      <c r="P523" s="6">
        <v>1.25</v>
      </c>
      <c r="R523" s="14">
        <f>IF(Table3[[#This Row],[ShoulderLenEnd]]="",0,90-(DEGREES(ATAN((Q523-P523)/((N523-O523)/2)))))</f>
        <v>0</v>
      </c>
      <c r="S523" s="15">
        <v>1.2749999999999999</v>
      </c>
      <c r="T523" s="6">
        <v>2</v>
      </c>
      <c r="U523" s="6">
        <v>2.33</v>
      </c>
      <c r="V523" s="6">
        <v>1.04</v>
      </c>
      <c r="Z523" s="6">
        <v>118</v>
      </c>
      <c r="AA523" s="13">
        <f t="shared" si="8"/>
        <v>5.4678316331507985E-2</v>
      </c>
      <c r="AE523" s="6" t="s">
        <v>49</v>
      </c>
      <c r="AF523" s="6" t="s">
        <v>545</v>
      </c>
      <c r="AH523" s="6" t="s">
        <v>683</v>
      </c>
      <c r="AI523" s="6">
        <v>1</v>
      </c>
      <c r="AJ523" s="6">
        <v>0</v>
      </c>
      <c r="AK523" s="6">
        <v>0</v>
      </c>
      <c r="AL523" s="6">
        <v>0</v>
      </c>
      <c r="AM523" s="6">
        <v>0</v>
      </c>
      <c r="AN523" s="6">
        <v>0</v>
      </c>
      <c r="AO523" s="6">
        <v>1</v>
      </c>
      <c r="AQ523" s="6">
        <v>0</v>
      </c>
      <c r="AR523" s="6">
        <v>0</v>
      </c>
      <c r="AS523" s="6">
        <v>0</v>
      </c>
      <c r="AT523" s="6">
        <v>0</v>
      </c>
      <c r="AU523" s="6">
        <f>IF(Table3[[#This Row],[ShankDiameter]]&gt;0.5,0,2)</f>
        <v>2</v>
      </c>
      <c r="AV523" s="6">
        <v>0</v>
      </c>
      <c r="AW523" s="6">
        <v>0</v>
      </c>
      <c r="AX523" s="6">
        <v>2</v>
      </c>
      <c r="AY523" s="6">
        <f>IF(Table3[[#This Row],[ShankDiameter]]=0.225,2,IF(Table3[[#This Row],[ShankDiameter]]=0.25,2,IF(Table3[[#This Row],[ShankDiameter]]=0.2875,2,0)))</f>
        <v>0</v>
      </c>
      <c r="AZ523" s="6">
        <v>0</v>
      </c>
      <c r="BA523" s="6">
        <v>0</v>
      </c>
      <c r="BB523" s="6">
        <v>0</v>
      </c>
      <c r="BC523" s="6">
        <v>0</v>
      </c>
      <c r="BD523" s="6">
        <v>0</v>
      </c>
      <c r="BE523" s="6">
        <v>0</v>
      </c>
      <c r="BF523" s="6">
        <v>0</v>
      </c>
      <c r="BG523" s="6">
        <v>0</v>
      </c>
      <c r="BH523" s="6">
        <v>0</v>
      </c>
      <c r="BI523" s="6">
        <f>IF(Table3[[#This Row],[Type]]="EM",IF((Table3[[#This Row],[Diameter]]/2)-Table3[[#This Row],[CornerRadius]]-0.012&gt;0,(Table3[[#This Row],[Diameter]]/2)-Table3[[#This Row],[CornerRadius]]-0.012,0),)</f>
        <v>0</v>
      </c>
      <c r="BK523" s="6" t="str">
        <f>IF(Table3[[#This Row],[ShoulderLength]]="","",IF(Table3[[#This Row],[ShoulderLength]]&lt;Table3[[#This Row],[LOC]],"FIX",""))</f>
        <v/>
      </c>
    </row>
    <row r="524" spans="1:63" x14ac:dyDescent="0.25">
      <c r="A524" s="7">
        <f>IF(Table3[[#This Row],[SoflexRule]]="",1,IF(Table3[[#This Row],[MinOHL]]="",1,IF(Table3[[#This Row],[Type]]="CT",1,IF(Table3[[#This Row],[I]]=1,0,1))))</f>
        <v>1</v>
      </c>
      <c r="B524" s="6" t="s">
        <v>149</v>
      </c>
      <c r="D524" s="6" t="s">
        <v>149</v>
      </c>
      <c r="E524" s="6">
        <v>523</v>
      </c>
      <c r="F524" s="8" t="s">
        <v>60</v>
      </c>
      <c r="H524" s="10" t="s">
        <v>802</v>
      </c>
      <c r="I524" s="11" t="s">
        <v>1075</v>
      </c>
      <c r="J524" s="12" t="s">
        <v>1076</v>
      </c>
      <c r="K524" s="11" t="str">
        <f>CONCATENATE(Table3[[#This Row],[Type]]," "&amp;TEXT(Table3[[#This Row],[Diameter]],".0000")&amp;""," "&amp;Table3[[#This Row],[NumFlutes]]&amp;"FL")</f>
        <v>DJ .1850 2FL</v>
      </c>
      <c r="L524" s="17" t="s">
        <v>1077</v>
      </c>
      <c r="M524" s="13">
        <v>0.185</v>
      </c>
      <c r="N524" s="13">
        <v>0.185</v>
      </c>
      <c r="O524" s="6">
        <v>0.185</v>
      </c>
      <c r="P524" s="6">
        <v>2.5</v>
      </c>
      <c r="R524" s="14">
        <f>IF(Table3[[#This Row],[ShoulderLenEnd]]="",0,90-(DEGREES(ATAN((Q524-P524)/((N524-O524)/2)))))</f>
        <v>0</v>
      </c>
      <c r="S524" s="15">
        <v>2.5499999999999998</v>
      </c>
      <c r="T524" s="6">
        <v>2</v>
      </c>
      <c r="U524" s="6">
        <v>3.58</v>
      </c>
      <c r="V524" s="6">
        <v>2.2200000000000002</v>
      </c>
      <c r="Z524" s="6">
        <v>118</v>
      </c>
      <c r="AA524" s="13">
        <f t="shared" si="8"/>
        <v>5.5579607260049325E-2</v>
      </c>
      <c r="AE524" s="6" t="s">
        <v>49</v>
      </c>
      <c r="AF524" s="6" t="s">
        <v>545</v>
      </c>
      <c r="AH524" s="6" t="s">
        <v>636</v>
      </c>
      <c r="AI524" s="6">
        <v>1</v>
      </c>
      <c r="AJ524" s="6">
        <v>0</v>
      </c>
      <c r="AK524" s="6">
        <v>0</v>
      </c>
      <c r="AL524" s="6">
        <v>0</v>
      </c>
      <c r="AM524" s="6">
        <v>0</v>
      </c>
      <c r="AN524" s="6">
        <v>0</v>
      </c>
      <c r="AO524" s="6">
        <v>1</v>
      </c>
      <c r="AQ524" s="6">
        <v>0</v>
      </c>
      <c r="AR524" s="6">
        <v>0</v>
      </c>
      <c r="AS524" s="6">
        <v>0</v>
      </c>
      <c r="AT524" s="6">
        <v>0</v>
      </c>
      <c r="AU524" s="6">
        <f>IF(Table3[[#This Row],[ShankDiameter]]&gt;0.5,0,2)</f>
        <v>2</v>
      </c>
      <c r="AV524" s="6">
        <v>0</v>
      </c>
      <c r="AW524" s="6">
        <v>0</v>
      </c>
      <c r="AX524" s="6">
        <v>2</v>
      </c>
      <c r="AY524" s="6">
        <f>IF(Table3[[#This Row],[ShankDiameter]]=0.225,2,IF(Table3[[#This Row],[ShankDiameter]]=0.25,2,IF(Table3[[#This Row],[ShankDiameter]]=0.2875,2,0)))</f>
        <v>0</v>
      </c>
      <c r="AZ524" s="6">
        <v>0</v>
      </c>
      <c r="BA524" s="6">
        <v>0</v>
      </c>
      <c r="BB524" s="6">
        <v>0</v>
      </c>
      <c r="BC524" s="6">
        <v>0</v>
      </c>
      <c r="BD524" s="6">
        <v>0</v>
      </c>
      <c r="BE524" s="6">
        <v>0</v>
      </c>
      <c r="BF524" s="6">
        <v>0</v>
      </c>
      <c r="BG524" s="6">
        <v>0</v>
      </c>
      <c r="BH524" s="6">
        <v>0</v>
      </c>
      <c r="BI524" s="6">
        <f>IF(Table3[[#This Row],[Type]]="EM",IF((Table3[[#This Row],[Diameter]]/2)-Table3[[#This Row],[CornerRadius]]-0.012&gt;0,(Table3[[#This Row],[Diameter]]/2)-Table3[[#This Row],[CornerRadius]]-0.012,0),)</f>
        <v>0</v>
      </c>
      <c r="BK524" s="6" t="str">
        <f>IF(Table3[[#This Row],[ShoulderLength]]="","",IF(Table3[[#This Row],[ShoulderLength]]&lt;Table3[[#This Row],[LOC]],"FIX",""))</f>
        <v/>
      </c>
    </row>
    <row r="525" spans="1:63" x14ac:dyDescent="0.25">
      <c r="A525" s="7">
        <f>IF(Table3[[#This Row],[SoflexRule]]="",1,IF(Table3[[#This Row],[MinOHL]]="",1,IF(Table3[[#This Row],[Type]]="CT",1,IF(Table3[[#This Row],[I]]=1,0,1))))</f>
        <v>1</v>
      </c>
      <c r="B525" s="6" t="s">
        <v>149</v>
      </c>
      <c r="D525" s="6" t="s">
        <v>149</v>
      </c>
      <c r="E525" s="6">
        <v>524</v>
      </c>
      <c r="G525" s="9" t="s">
        <v>74</v>
      </c>
      <c r="H525" s="10" t="s">
        <v>680</v>
      </c>
      <c r="I525" s="11" t="s">
        <v>1078</v>
      </c>
      <c r="J525" s="12" t="s">
        <v>1079</v>
      </c>
      <c r="K525" s="11" t="str">
        <f>CONCATENATE(Table3[[#This Row],[Type]]," "&amp;TEXT(Table3[[#This Row],[Diameter]],".0000")&amp;""," "&amp;Table3[[#This Row],[NumFlutes]]&amp;"FL")</f>
        <v>DS .1850 2FL</v>
      </c>
      <c r="L525" s="17" t="s">
        <v>1077</v>
      </c>
      <c r="M525" s="13">
        <v>0.185</v>
      </c>
      <c r="N525" s="13">
        <v>0.185</v>
      </c>
      <c r="O525" s="6">
        <v>0.185</v>
      </c>
      <c r="P525" s="6">
        <v>1.2749999999999999</v>
      </c>
      <c r="R525" s="14">
        <f>IF(Table3[[#This Row],[ShoulderLenEnd]]="",0,90-(DEGREES(ATAN((Q525-P525)/((N525-O525)/2)))))</f>
        <v>0</v>
      </c>
      <c r="S525" s="15">
        <v>1.3</v>
      </c>
      <c r="T525" s="6">
        <v>2</v>
      </c>
      <c r="U525" s="6">
        <v>2.2599999999999998</v>
      </c>
      <c r="V525" s="6">
        <v>1</v>
      </c>
      <c r="Z525" s="6">
        <v>118</v>
      </c>
      <c r="AA525" s="13">
        <f t="shared" si="8"/>
        <v>5.5579607260049325E-2</v>
      </c>
      <c r="AE525" s="6" t="s">
        <v>49</v>
      </c>
      <c r="AF525" s="6" t="s">
        <v>545</v>
      </c>
      <c r="AH525" s="6" t="s">
        <v>683</v>
      </c>
      <c r="AI525" s="6">
        <v>1</v>
      </c>
      <c r="AJ525" s="6">
        <v>0</v>
      </c>
      <c r="AK525" s="6">
        <v>0</v>
      </c>
      <c r="AL525" s="6">
        <v>0</v>
      </c>
      <c r="AM525" s="6">
        <v>0</v>
      </c>
      <c r="AN525" s="6">
        <v>0</v>
      </c>
      <c r="AO525" s="6">
        <v>1</v>
      </c>
      <c r="AQ525" s="6">
        <v>0</v>
      </c>
      <c r="AR525" s="6">
        <v>0</v>
      </c>
      <c r="AS525" s="6">
        <v>0</v>
      </c>
      <c r="AT525" s="6">
        <v>0</v>
      </c>
      <c r="AU525" s="6">
        <f>IF(Table3[[#This Row],[ShankDiameter]]&gt;0.5,0,2)</f>
        <v>2</v>
      </c>
      <c r="AV525" s="6">
        <v>0</v>
      </c>
      <c r="AW525" s="6">
        <v>0</v>
      </c>
      <c r="AX525" s="6">
        <v>2</v>
      </c>
      <c r="AY525" s="6">
        <f>IF(Table3[[#This Row],[ShankDiameter]]=0.225,2,IF(Table3[[#This Row],[ShankDiameter]]=0.25,2,IF(Table3[[#This Row],[ShankDiameter]]=0.2875,2,0)))</f>
        <v>0</v>
      </c>
      <c r="AZ525" s="6">
        <v>0</v>
      </c>
      <c r="BA525" s="6">
        <v>0</v>
      </c>
      <c r="BB525" s="6">
        <v>0</v>
      </c>
      <c r="BC525" s="6">
        <v>0</v>
      </c>
      <c r="BD525" s="6">
        <v>0</v>
      </c>
      <c r="BE525" s="6">
        <v>0</v>
      </c>
      <c r="BF525" s="6">
        <v>0</v>
      </c>
      <c r="BG525" s="6">
        <v>0</v>
      </c>
      <c r="BH525" s="6">
        <v>0</v>
      </c>
      <c r="BI525" s="6">
        <f>IF(Table3[[#This Row],[Type]]="EM",IF((Table3[[#This Row],[Diameter]]/2)-Table3[[#This Row],[CornerRadius]]-0.012&gt;0,(Table3[[#This Row],[Diameter]]/2)-Table3[[#This Row],[CornerRadius]]-0.012,0),)</f>
        <v>0</v>
      </c>
      <c r="BK525" s="6" t="str">
        <f>IF(Table3[[#This Row],[ShoulderLength]]="","",IF(Table3[[#This Row],[ShoulderLength]]&lt;Table3[[#This Row],[LOC]],"FIX",""))</f>
        <v/>
      </c>
    </row>
    <row r="526" spans="1:63" x14ac:dyDescent="0.25">
      <c r="A526" s="7">
        <f>IF(Table3[[#This Row],[SoflexRule]]="",1,IF(Table3[[#This Row],[MinOHL]]="",1,IF(Table3[[#This Row],[Type]]="CT",1,IF(Table3[[#This Row],[I]]=1,0,1))))</f>
        <v>1</v>
      </c>
      <c r="B526" s="6" t="s">
        <v>149</v>
      </c>
      <c r="D526" s="6" t="s">
        <v>149</v>
      </c>
      <c r="E526" s="6">
        <v>525</v>
      </c>
      <c r="G526" s="9" t="s">
        <v>74</v>
      </c>
      <c r="H526" s="10" t="s">
        <v>680</v>
      </c>
      <c r="I526" s="11" t="s">
        <v>1080</v>
      </c>
      <c r="J526" s="12" t="s">
        <v>1081</v>
      </c>
      <c r="K526" s="11" t="str">
        <f>CONCATENATE(Table3[[#This Row],[Type]]," "&amp;TEXT(Table3[[#This Row],[Diameter]],".0000")&amp;""," "&amp;Table3[[#This Row],[NumFlutes]]&amp;"FL")</f>
        <v>DS .1875 2FL</v>
      </c>
      <c r="L526" s="17" t="s">
        <v>2423</v>
      </c>
      <c r="M526" s="13">
        <v>0.1875</v>
      </c>
      <c r="N526" s="13">
        <v>0.1875</v>
      </c>
      <c r="O526" s="6">
        <v>0.1875</v>
      </c>
      <c r="P526" s="6">
        <v>1.3</v>
      </c>
      <c r="R526" s="14">
        <f>IF(Table3[[#This Row],[ShoulderLenEnd]]="",0,90-(DEGREES(ATAN((Q526-P526)/((N526-O526)/2)))))</f>
        <v>0</v>
      </c>
      <c r="S526" s="15">
        <v>1.325</v>
      </c>
      <c r="T526" s="6">
        <v>2</v>
      </c>
      <c r="U526" s="6">
        <v>2.31</v>
      </c>
      <c r="V526" s="6">
        <v>0.97</v>
      </c>
      <c r="Z526" s="6">
        <v>118</v>
      </c>
      <c r="AA526" s="13">
        <f t="shared" si="8"/>
        <v>5.6330683033833776E-2</v>
      </c>
      <c r="AE526" s="6" t="s">
        <v>49</v>
      </c>
      <c r="AF526" s="6" t="s">
        <v>545</v>
      </c>
      <c r="AH526" s="6" t="s">
        <v>683</v>
      </c>
      <c r="AI526" s="6">
        <v>1</v>
      </c>
      <c r="AJ526" s="6">
        <v>0</v>
      </c>
      <c r="AK526" s="6">
        <v>0</v>
      </c>
      <c r="AL526" s="6">
        <v>0</v>
      </c>
      <c r="AM526" s="6">
        <v>0</v>
      </c>
      <c r="AN526" s="6">
        <v>1</v>
      </c>
      <c r="AO526" s="6">
        <v>1</v>
      </c>
      <c r="AQ526" s="6">
        <v>0</v>
      </c>
      <c r="AR526" s="6">
        <v>0</v>
      </c>
      <c r="AS526" s="6">
        <v>0</v>
      </c>
      <c r="AT526" s="6">
        <v>0</v>
      </c>
      <c r="AU526" s="6">
        <f>IF(Table3[[#This Row],[ShankDiameter]]&gt;0.5,0,2)</f>
        <v>2</v>
      </c>
      <c r="AV526" s="6">
        <v>0</v>
      </c>
      <c r="AW526" s="6">
        <v>0</v>
      </c>
      <c r="AX526" s="6">
        <v>2</v>
      </c>
      <c r="AY526" s="6">
        <f>IF(Table3[[#This Row],[ShankDiameter]]=0.225,2,IF(Table3[[#This Row],[ShankDiameter]]=0.25,2,IF(Table3[[#This Row],[ShankDiameter]]=0.2875,2,0)))</f>
        <v>0</v>
      </c>
      <c r="AZ526" s="6">
        <v>0</v>
      </c>
      <c r="BA526" s="6">
        <v>0</v>
      </c>
      <c r="BB526" s="6">
        <v>0</v>
      </c>
      <c r="BC526" s="6">
        <v>0</v>
      </c>
      <c r="BD526" s="6">
        <v>0</v>
      </c>
      <c r="BE526" s="6">
        <v>0</v>
      </c>
      <c r="BF526" s="6">
        <v>0</v>
      </c>
      <c r="BG526" s="6">
        <v>0</v>
      </c>
      <c r="BH526" s="6">
        <v>0</v>
      </c>
      <c r="BI526" s="6">
        <f>IF(Table3[[#This Row],[Type]]="EM",IF((Table3[[#This Row],[Diameter]]/2)-Table3[[#This Row],[CornerRadius]]-0.012&gt;0,(Table3[[#This Row],[Diameter]]/2)-Table3[[#This Row],[CornerRadius]]-0.012,0),)</f>
        <v>0</v>
      </c>
      <c r="BK526" s="6" t="str">
        <f>IF(Table3[[#This Row],[ShoulderLength]]="","",IF(Table3[[#This Row],[ShoulderLength]]&lt;Table3[[#This Row],[LOC]],"FIX",""))</f>
        <v/>
      </c>
    </row>
    <row r="527" spans="1:63" x14ac:dyDescent="0.25">
      <c r="A527" s="7">
        <f>IF(Table3[[#This Row],[SoflexRule]]="",1,IF(Table3[[#This Row],[MinOHL]]="",1,IF(Table3[[#This Row],[Type]]="CT",1,IF(Table3[[#This Row],[I]]=1,0,1))))</f>
        <v>1</v>
      </c>
      <c r="B527" s="6" t="s">
        <v>149</v>
      </c>
      <c r="D527" s="6" t="s">
        <v>149</v>
      </c>
      <c r="E527" s="6">
        <v>526</v>
      </c>
      <c r="F527" s="8" t="s">
        <v>60</v>
      </c>
      <c r="H527" s="10" t="s">
        <v>802</v>
      </c>
      <c r="I527" s="11" t="s">
        <v>1082</v>
      </c>
      <c r="K527" s="11" t="str">
        <f>CONCATENATE(Table3[[#This Row],[Type]]," "&amp;TEXT(Table3[[#This Row],[Diameter]],".0000")&amp;""," "&amp;Table3[[#This Row],[NumFlutes]]&amp;"FL")</f>
        <v>DJ .1875 2FL</v>
      </c>
      <c r="L527" s="17" t="s">
        <v>2423</v>
      </c>
      <c r="M527" s="13">
        <v>0.1875</v>
      </c>
      <c r="N527" s="13">
        <v>0.1875</v>
      </c>
      <c r="O527" s="6">
        <v>0.1875</v>
      </c>
      <c r="P527" s="6">
        <v>2.48</v>
      </c>
      <c r="R527" s="14">
        <f>IF(Table3[[#This Row],[ShoulderLenEnd]]="",0,90-(DEGREES(ATAN((Q527-P527)/((N527-O527)/2)))))</f>
        <v>0</v>
      </c>
      <c r="S527" s="15">
        <v>2.5299999999999998</v>
      </c>
      <c r="T527" s="6">
        <v>2</v>
      </c>
      <c r="U527" s="6">
        <v>3.6</v>
      </c>
      <c r="V527" s="6">
        <v>2.1</v>
      </c>
      <c r="Z527" s="6">
        <v>118</v>
      </c>
      <c r="AA527" s="13">
        <f t="shared" si="8"/>
        <v>5.6330683033833776E-2</v>
      </c>
      <c r="AE527" s="6" t="s">
        <v>49</v>
      </c>
      <c r="AF527" s="6" t="s">
        <v>545</v>
      </c>
      <c r="AH527" s="6" t="s">
        <v>636</v>
      </c>
      <c r="AI527" s="6">
        <v>1</v>
      </c>
      <c r="AJ527" s="6">
        <v>0</v>
      </c>
      <c r="AK527" s="6">
        <v>0</v>
      </c>
      <c r="AL527" s="6">
        <v>0</v>
      </c>
      <c r="AM527" s="6">
        <v>0</v>
      </c>
      <c r="AN527" s="6">
        <v>0</v>
      </c>
      <c r="AO527" s="6">
        <v>1</v>
      </c>
      <c r="AQ527" s="6">
        <v>0</v>
      </c>
      <c r="AR527" s="6">
        <v>0</v>
      </c>
      <c r="AS527" s="6">
        <v>0</v>
      </c>
      <c r="AT527" s="6">
        <v>0</v>
      </c>
      <c r="AU527" s="6">
        <f>IF(Table3[[#This Row],[ShankDiameter]]&gt;0.5,0,2)</f>
        <v>2</v>
      </c>
      <c r="AV527" s="6">
        <v>0</v>
      </c>
      <c r="AW527" s="6">
        <v>0</v>
      </c>
      <c r="AX527" s="6">
        <v>2</v>
      </c>
      <c r="AY527" s="6">
        <f>IF(Table3[[#This Row],[ShankDiameter]]=0.225,2,IF(Table3[[#This Row],[ShankDiameter]]=0.25,2,IF(Table3[[#This Row],[ShankDiameter]]=0.2875,2,0)))</f>
        <v>0</v>
      </c>
      <c r="AZ527" s="6">
        <v>0</v>
      </c>
      <c r="BA527" s="6">
        <v>0</v>
      </c>
      <c r="BB527" s="6">
        <v>0</v>
      </c>
      <c r="BC527" s="6">
        <v>0</v>
      </c>
      <c r="BD527" s="6">
        <v>0</v>
      </c>
      <c r="BE527" s="6">
        <v>0</v>
      </c>
      <c r="BF527" s="6">
        <v>0</v>
      </c>
      <c r="BG527" s="6">
        <v>0</v>
      </c>
      <c r="BH527" s="6">
        <v>0</v>
      </c>
      <c r="BI527" s="6">
        <f>IF(Table3[[#This Row],[Type]]="EM",IF((Table3[[#This Row],[Diameter]]/2)-Table3[[#This Row],[CornerRadius]]-0.012&gt;0,(Table3[[#This Row],[Diameter]]/2)-Table3[[#This Row],[CornerRadius]]-0.012,0),)</f>
        <v>0</v>
      </c>
      <c r="BK527" s="6" t="str">
        <f>IF(Table3[[#This Row],[ShoulderLength]]="","",IF(Table3[[#This Row],[ShoulderLength]]&lt;Table3[[#This Row],[LOC]],"FIX",""))</f>
        <v/>
      </c>
    </row>
    <row r="528" spans="1:63" x14ac:dyDescent="0.25">
      <c r="A528" s="7">
        <f>IF(Table3[[#This Row],[SoflexRule]]="",1,IF(Table3[[#This Row],[MinOHL]]="",1,IF(Table3[[#This Row],[Type]]="CT",1,IF(Table3[[#This Row],[I]]=1,0,1))))</f>
        <v>1</v>
      </c>
      <c r="B528" s="6" t="s">
        <v>149</v>
      </c>
      <c r="D528" s="6" t="s">
        <v>149</v>
      </c>
      <c r="E528" s="6">
        <v>527</v>
      </c>
      <c r="H528" s="10" t="s">
        <v>802</v>
      </c>
      <c r="I528" s="11" t="s">
        <v>1083</v>
      </c>
      <c r="J528" s="12" t="s">
        <v>1084</v>
      </c>
      <c r="K528" s="11" t="str">
        <f>CONCATENATE(Table3[[#This Row],[Type]]," "&amp;TEXT(Table3[[#This Row],[Diameter]],".0000")&amp;""," "&amp;Table3[[#This Row],[NumFlutes]]&amp;"FL")</f>
        <v>DJ .1890 2FL</v>
      </c>
      <c r="L528" s="17" t="s">
        <v>847</v>
      </c>
      <c r="M528" s="13">
        <v>0.189</v>
      </c>
      <c r="N528" s="13">
        <v>0.189</v>
      </c>
      <c r="O528" s="6">
        <v>0.189</v>
      </c>
      <c r="P528" s="6">
        <v>2.52</v>
      </c>
      <c r="R528" s="14">
        <f>IF(Table3[[#This Row],[ShoulderLenEnd]]="",0,90-(DEGREES(ATAN((Q528-P528)/((N528-O528)/2)))))</f>
        <v>0</v>
      </c>
      <c r="S528" s="15">
        <v>2.57</v>
      </c>
      <c r="T528" s="6">
        <v>2</v>
      </c>
      <c r="U528" s="6">
        <v>3.57</v>
      </c>
      <c r="V528" s="6">
        <v>2.13</v>
      </c>
      <c r="Z528" s="6">
        <v>118</v>
      </c>
      <c r="AA528" s="13">
        <f t="shared" si="8"/>
        <v>5.6781328498104446E-2</v>
      </c>
      <c r="AE528" s="6" t="s">
        <v>49</v>
      </c>
      <c r="AF528" s="6" t="s">
        <v>545</v>
      </c>
      <c r="AH528" s="6" t="s">
        <v>636</v>
      </c>
      <c r="AI528" s="6">
        <v>1</v>
      </c>
      <c r="AJ528" s="6">
        <v>0</v>
      </c>
      <c r="AK528" s="6">
        <v>0</v>
      </c>
      <c r="AL528" s="6">
        <v>0</v>
      </c>
      <c r="AM528" s="6">
        <v>0</v>
      </c>
      <c r="AN528" s="6">
        <v>0</v>
      </c>
      <c r="AO528" s="6">
        <v>1</v>
      </c>
      <c r="AQ528" s="6">
        <v>0</v>
      </c>
      <c r="AR528" s="6">
        <v>0</v>
      </c>
      <c r="AS528" s="6">
        <v>0</v>
      </c>
      <c r="AT528" s="6">
        <v>0</v>
      </c>
      <c r="AU528" s="6">
        <f>IF(Table3[[#This Row],[ShankDiameter]]&gt;0.5,0,2)</f>
        <v>2</v>
      </c>
      <c r="AV528" s="6">
        <v>0</v>
      </c>
      <c r="AW528" s="6">
        <v>0</v>
      </c>
      <c r="AX528" s="6">
        <v>2</v>
      </c>
      <c r="AY528" s="6">
        <f>IF(Table3[[#This Row],[ShankDiameter]]=0.225,2,IF(Table3[[#This Row],[ShankDiameter]]=0.25,2,IF(Table3[[#This Row],[ShankDiameter]]=0.2875,2,0)))</f>
        <v>0</v>
      </c>
      <c r="AZ528" s="6">
        <v>0</v>
      </c>
      <c r="BA528" s="6">
        <v>0</v>
      </c>
      <c r="BB528" s="6">
        <v>0</v>
      </c>
      <c r="BC528" s="6">
        <v>0</v>
      </c>
      <c r="BD528" s="6">
        <v>0</v>
      </c>
      <c r="BE528" s="6">
        <v>0</v>
      </c>
      <c r="BF528" s="6">
        <v>0</v>
      </c>
      <c r="BG528" s="6">
        <v>0</v>
      </c>
      <c r="BH528" s="6">
        <v>0</v>
      </c>
      <c r="BI528" s="6">
        <f>IF(Table3[[#This Row],[Type]]="EM",IF((Table3[[#This Row],[Diameter]]/2)-Table3[[#This Row],[CornerRadius]]-0.012&gt;0,(Table3[[#This Row],[Diameter]]/2)-Table3[[#This Row],[CornerRadius]]-0.012,0),)</f>
        <v>0</v>
      </c>
      <c r="BK528" s="6" t="str">
        <f>IF(Table3[[#This Row],[ShoulderLength]]="","",IF(Table3[[#This Row],[ShoulderLength]]&lt;Table3[[#This Row],[LOC]],"FIX",""))</f>
        <v/>
      </c>
    </row>
    <row r="529" spans="1:63" x14ac:dyDescent="0.25">
      <c r="A529" s="7">
        <f>IF(Table3[[#This Row],[SoflexRule]]="",1,IF(Table3[[#This Row],[MinOHL]]="",1,IF(Table3[[#This Row],[Type]]="CT",1,IF(Table3[[#This Row],[I]]=1,0,1))))</f>
        <v>1</v>
      </c>
      <c r="B529" s="6" t="s">
        <v>149</v>
      </c>
      <c r="D529" s="6" t="s">
        <v>149</v>
      </c>
      <c r="E529" s="6">
        <v>528</v>
      </c>
      <c r="F529" s="8" t="s">
        <v>60</v>
      </c>
      <c r="H529" s="10" t="s">
        <v>680</v>
      </c>
      <c r="I529" s="11" t="s">
        <v>1085</v>
      </c>
      <c r="J529" s="12" t="s">
        <v>1086</v>
      </c>
      <c r="K529" s="11" t="str">
        <f>CONCATENATE(Table3[[#This Row],[Type]]," "&amp;TEXT(Table3[[#This Row],[Diameter]],".0000")&amp;""," "&amp;Table3[[#This Row],[NumFlutes]]&amp;"FL")</f>
        <v>DS .1890 2FL</v>
      </c>
      <c r="L529" s="17" t="s">
        <v>847</v>
      </c>
      <c r="M529" s="13">
        <v>0.189</v>
      </c>
      <c r="N529" s="13">
        <v>0.189</v>
      </c>
      <c r="O529" s="6">
        <v>0.189</v>
      </c>
      <c r="P529" s="6">
        <v>1.31</v>
      </c>
      <c r="R529" s="14">
        <f>IF(Table3[[#This Row],[ShoulderLenEnd]]="",0,90-(DEGREES(ATAN((Q529-P529)/((N529-O529)/2)))))</f>
        <v>0</v>
      </c>
      <c r="S529" s="15">
        <v>1.36</v>
      </c>
      <c r="T529" s="6">
        <v>2</v>
      </c>
      <c r="U529" s="6">
        <v>2.33</v>
      </c>
      <c r="V529" s="6">
        <v>1.05</v>
      </c>
      <c r="Z529" s="6">
        <v>118</v>
      </c>
      <c r="AA529" s="13">
        <f t="shared" si="8"/>
        <v>5.6781328498104446E-2</v>
      </c>
      <c r="AE529" s="6" t="s">
        <v>49</v>
      </c>
      <c r="AF529" s="6" t="s">
        <v>545</v>
      </c>
      <c r="AH529" s="6" t="s">
        <v>683</v>
      </c>
      <c r="AI529" s="6">
        <v>1</v>
      </c>
      <c r="AJ529" s="6">
        <v>0</v>
      </c>
      <c r="AK529" s="6">
        <v>0</v>
      </c>
      <c r="AL529" s="6">
        <v>0</v>
      </c>
      <c r="AM529" s="6">
        <v>0</v>
      </c>
      <c r="AN529" s="6">
        <v>0</v>
      </c>
      <c r="AO529" s="6">
        <v>1</v>
      </c>
      <c r="AQ529" s="6">
        <v>0</v>
      </c>
      <c r="AR529" s="6">
        <v>0</v>
      </c>
      <c r="AS529" s="6">
        <v>0</v>
      </c>
      <c r="AT529" s="6">
        <v>0</v>
      </c>
      <c r="AU529" s="6">
        <f>IF(Table3[[#This Row],[ShankDiameter]]&gt;0.5,0,2)</f>
        <v>2</v>
      </c>
      <c r="AV529" s="6">
        <v>0</v>
      </c>
      <c r="AW529" s="6">
        <v>0</v>
      </c>
      <c r="AX529" s="6">
        <v>2</v>
      </c>
      <c r="AY529" s="6">
        <f>IF(Table3[[#This Row],[ShankDiameter]]=0.225,2,IF(Table3[[#This Row],[ShankDiameter]]=0.25,2,IF(Table3[[#This Row],[ShankDiameter]]=0.2875,2,0)))</f>
        <v>0</v>
      </c>
      <c r="AZ529" s="6">
        <v>0</v>
      </c>
      <c r="BA529" s="6">
        <v>0</v>
      </c>
      <c r="BB529" s="6">
        <v>0</v>
      </c>
      <c r="BC529" s="6">
        <v>0</v>
      </c>
      <c r="BD529" s="6">
        <v>0</v>
      </c>
      <c r="BE529" s="6">
        <v>0</v>
      </c>
      <c r="BF529" s="6">
        <v>0</v>
      </c>
      <c r="BG529" s="6">
        <v>0</v>
      </c>
      <c r="BH529" s="6">
        <v>0</v>
      </c>
      <c r="BI529" s="6">
        <f>IF(Table3[[#This Row],[Type]]="EM",IF((Table3[[#This Row],[Diameter]]/2)-Table3[[#This Row],[CornerRadius]]-0.012&gt;0,(Table3[[#This Row],[Diameter]]/2)-Table3[[#This Row],[CornerRadius]]-0.012,0),)</f>
        <v>0</v>
      </c>
      <c r="BK529" s="6" t="str">
        <f>IF(Table3[[#This Row],[ShoulderLength]]="","",IF(Table3[[#This Row],[ShoulderLength]]&lt;Table3[[#This Row],[LOC]],"FIX",""))</f>
        <v/>
      </c>
    </row>
    <row r="530" spans="1:63" x14ac:dyDescent="0.25">
      <c r="A530" s="7">
        <f>IF(Table3[[#This Row],[SoflexRule]]="",1,IF(Table3[[#This Row],[MinOHL]]="",1,IF(Table3[[#This Row],[Type]]="CT",1,IF(Table3[[#This Row],[I]]=1,0,1))))</f>
        <v>1</v>
      </c>
      <c r="B530" s="6" t="s">
        <v>149</v>
      </c>
      <c r="D530" s="6" t="s">
        <v>149</v>
      </c>
      <c r="E530" s="6">
        <v>529</v>
      </c>
      <c r="F530" s="8" t="s">
        <v>60</v>
      </c>
      <c r="H530" s="10" t="s">
        <v>802</v>
      </c>
      <c r="I530" s="11" t="s">
        <v>1087</v>
      </c>
      <c r="J530" s="12" t="s">
        <v>1088</v>
      </c>
      <c r="K530" s="11" t="str">
        <f>CONCATENATE(Table3[[#This Row],[Type]]," "&amp;TEXT(Table3[[#This Row],[Diameter]],".0000")&amp;""," "&amp;Table3[[#This Row],[NumFlutes]]&amp;"FL")</f>
        <v>DJ .1910 2FL</v>
      </c>
      <c r="L530" s="17" t="s">
        <v>849</v>
      </c>
      <c r="M530" s="13">
        <v>0.191</v>
      </c>
      <c r="N530" s="13">
        <v>0.191</v>
      </c>
      <c r="O530" s="6">
        <v>0.191</v>
      </c>
      <c r="P530" s="6">
        <v>2.5</v>
      </c>
      <c r="R530" s="14">
        <f>IF(Table3[[#This Row],[ShoulderLenEnd]]="",0,90-(DEGREES(ATAN((Q530-P530)/((N530-O530)/2)))))</f>
        <v>0</v>
      </c>
      <c r="S530" s="15">
        <v>2.5499999999999998</v>
      </c>
      <c r="T530" s="6">
        <v>2</v>
      </c>
      <c r="U530" s="6">
        <v>3.6</v>
      </c>
      <c r="V530" s="6">
        <v>2.08</v>
      </c>
      <c r="Z530" s="6">
        <v>118</v>
      </c>
      <c r="AA530" s="13">
        <f t="shared" si="8"/>
        <v>5.7382189117132006E-2</v>
      </c>
      <c r="AE530" s="6" t="s">
        <v>49</v>
      </c>
      <c r="AF530" s="6" t="s">
        <v>545</v>
      </c>
      <c r="AH530" s="6" t="s">
        <v>636</v>
      </c>
      <c r="AI530" s="6">
        <v>1</v>
      </c>
      <c r="AJ530" s="6">
        <v>0</v>
      </c>
      <c r="AK530" s="6">
        <v>0</v>
      </c>
      <c r="AL530" s="6">
        <v>0</v>
      </c>
      <c r="AM530" s="6">
        <v>0</v>
      </c>
      <c r="AN530" s="6">
        <v>0</v>
      </c>
      <c r="AO530" s="6">
        <v>1</v>
      </c>
      <c r="AQ530" s="6">
        <v>0</v>
      </c>
      <c r="AR530" s="6">
        <v>0</v>
      </c>
      <c r="AS530" s="6">
        <v>0</v>
      </c>
      <c r="AT530" s="6">
        <v>0</v>
      </c>
      <c r="AU530" s="6">
        <f>IF(Table3[[#This Row],[ShankDiameter]]&gt;0.5,0,2)</f>
        <v>2</v>
      </c>
      <c r="AV530" s="6">
        <v>0</v>
      </c>
      <c r="AW530" s="6">
        <v>0</v>
      </c>
      <c r="AX530" s="6">
        <v>2</v>
      </c>
      <c r="AY530" s="6">
        <f>IF(Table3[[#This Row],[ShankDiameter]]=0.225,2,IF(Table3[[#This Row],[ShankDiameter]]=0.25,2,IF(Table3[[#This Row],[ShankDiameter]]=0.2875,2,0)))</f>
        <v>0</v>
      </c>
      <c r="AZ530" s="6">
        <v>0</v>
      </c>
      <c r="BA530" s="6">
        <v>0</v>
      </c>
      <c r="BB530" s="6">
        <v>0</v>
      </c>
      <c r="BC530" s="6">
        <v>0</v>
      </c>
      <c r="BD530" s="6">
        <v>0</v>
      </c>
      <c r="BE530" s="6">
        <v>0</v>
      </c>
      <c r="BF530" s="6">
        <v>0</v>
      </c>
      <c r="BG530" s="6">
        <v>0</v>
      </c>
      <c r="BH530" s="6">
        <v>0</v>
      </c>
      <c r="BI530" s="6">
        <f>IF(Table3[[#This Row],[Type]]="EM",IF((Table3[[#This Row],[Diameter]]/2)-Table3[[#This Row],[CornerRadius]]-0.012&gt;0,(Table3[[#This Row],[Diameter]]/2)-Table3[[#This Row],[CornerRadius]]-0.012,0),)</f>
        <v>0</v>
      </c>
      <c r="BK530" s="6" t="str">
        <f>IF(Table3[[#This Row],[ShoulderLength]]="","",IF(Table3[[#This Row],[ShoulderLength]]&lt;Table3[[#This Row],[LOC]],"FIX",""))</f>
        <v/>
      </c>
    </row>
    <row r="531" spans="1:63" x14ac:dyDescent="0.25">
      <c r="A531" s="7">
        <f>IF(Table3[[#This Row],[SoflexRule]]="",1,IF(Table3[[#This Row],[MinOHL]]="",1,IF(Table3[[#This Row],[Type]]="CT",1,IF(Table3[[#This Row],[I]]=1,0,1))))</f>
        <v>1</v>
      </c>
      <c r="B531" s="6" t="s">
        <v>149</v>
      </c>
      <c r="D531" s="6" t="s">
        <v>149</v>
      </c>
      <c r="E531" s="6">
        <v>530</v>
      </c>
      <c r="G531" s="9" t="s">
        <v>74</v>
      </c>
      <c r="H531" s="10" t="s">
        <v>680</v>
      </c>
      <c r="I531" s="11" t="s">
        <v>1089</v>
      </c>
      <c r="J531" s="12" t="s">
        <v>1090</v>
      </c>
      <c r="K531" s="11" t="str">
        <f>CONCATENATE(Table3[[#This Row],[Type]]," "&amp;TEXT(Table3[[#This Row],[Diameter]],".0000")&amp;""," "&amp;Table3[[#This Row],[NumFlutes]]&amp;"FL")</f>
        <v>DS .1910 2FL</v>
      </c>
      <c r="L531" s="17" t="s">
        <v>849</v>
      </c>
      <c r="M531" s="13">
        <v>0.191</v>
      </c>
      <c r="N531" s="13">
        <v>0.191</v>
      </c>
      <c r="O531" s="6">
        <v>0.191</v>
      </c>
      <c r="P531" s="6">
        <v>1.35</v>
      </c>
      <c r="R531" s="14">
        <f>IF(Table3[[#This Row],[ShoulderLenEnd]]="",0,90-(DEGREES(ATAN((Q531-P531)/((N531-O531)/2)))))</f>
        <v>0</v>
      </c>
      <c r="S531" s="15">
        <v>1.375</v>
      </c>
      <c r="T531" s="6">
        <v>2</v>
      </c>
      <c r="U531" s="6">
        <v>2.33</v>
      </c>
      <c r="V531" s="6">
        <v>1.01</v>
      </c>
      <c r="Z531" s="6">
        <v>118</v>
      </c>
      <c r="AA531" s="13">
        <f t="shared" si="8"/>
        <v>5.7382189117132006E-2</v>
      </c>
      <c r="AE531" s="6" t="s">
        <v>49</v>
      </c>
      <c r="AF531" s="6" t="s">
        <v>545</v>
      </c>
      <c r="AH531" s="6" t="s">
        <v>683</v>
      </c>
      <c r="AI531" s="6">
        <v>1</v>
      </c>
      <c r="AJ531" s="6">
        <v>0</v>
      </c>
      <c r="AK531" s="6">
        <v>0</v>
      </c>
      <c r="AL531" s="6">
        <v>0</v>
      </c>
      <c r="AM531" s="6">
        <v>0</v>
      </c>
      <c r="AN531" s="6">
        <v>0</v>
      </c>
      <c r="AO531" s="6">
        <v>1</v>
      </c>
      <c r="AQ531" s="6">
        <v>0</v>
      </c>
      <c r="AR531" s="6">
        <v>0</v>
      </c>
      <c r="AS531" s="6">
        <v>0</v>
      </c>
      <c r="AT531" s="6">
        <v>0</v>
      </c>
      <c r="AU531" s="6">
        <f>IF(Table3[[#This Row],[ShankDiameter]]&gt;0.5,0,2)</f>
        <v>2</v>
      </c>
      <c r="AV531" s="6">
        <v>0</v>
      </c>
      <c r="AW531" s="6">
        <v>0</v>
      </c>
      <c r="AX531" s="6">
        <v>2</v>
      </c>
      <c r="AY531" s="6">
        <f>IF(Table3[[#This Row],[ShankDiameter]]=0.225,2,IF(Table3[[#This Row],[ShankDiameter]]=0.25,2,IF(Table3[[#This Row],[ShankDiameter]]=0.2875,2,0)))</f>
        <v>0</v>
      </c>
      <c r="AZ531" s="6">
        <v>0</v>
      </c>
      <c r="BA531" s="6">
        <v>0</v>
      </c>
      <c r="BB531" s="6">
        <v>0</v>
      </c>
      <c r="BC531" s="6">
        <v>0</v>
      </c>
      <c r="BD531" s="6">
        <v>0</v>
      </c>
      <c r="BE531" s="6">
        <v>0</v>
      </c>
      <c r="BF531" s="6">
        <v>0</v>
      </c>
      <c r="BG531" s="6">
        <v>0</v>
      </c>
      <c r="BH531" s="6">
        <v>0</v>
      </c>
      <c r="BI531" s="6">
        <f>IF(Table3[[#This Row],[Type]]="EM",IF((Table3[[#This Row],[Diameter]]/2)-Table3[[#This Row],[CornerRadius]]-0.012&gt;0,(Table3[[#This Row],[Diameter]]/2)-Table3[[#This Row],[CornerRadius]]-0.012,0),)</f>
        <v>0</v>
      </c>
      <c r="BK531" s="6" t="str">
        <f>IF(Table3[[#This Row],[ShoulderLength]]="","",IF(Table3[[#This Row],[ShoulderLength]]&lt;Table3[[#This Row],[LOC]],"FIX",""))</f>
        <v/>
      </c>
    </row>
    <row r="532" spans="1:63" x14ac:dyDescent="0.25">
      <c r="A532" s="7">
        <f>IF(Table3[[#This Row],[SoflexRule]]="",1,IF(Table3[[#This Row],[MinOHL]]="",1,IF(Table3[[#This Row],[Type]]="CT",1,IF(Table3[[#This Row],[I]]=1,0,1))))</f>
        <v>1</v>
      </c>
      <c r="B532" s="6" t="s">
        <v>149</v>
      </c>
      <c r="D532" s="6" t="s">
        <v>149</v>
      </c>
      <c r="E532" s="6">
        <v>531</v>
      </c>
      <c r="F532" s="8" t="s">
        <v>60</v>
      </c>
      <c r="H532" s="10" t="s">
        <v>802</v>
      </c>
      <c r="I532" s="11" t="s">
        <v>1091</v>
      </c>
      <c r="J532" s="12" t="s">
        <v>1092</v>
      </c>
      <c r="K532" s="11" t="str">
        <f>CONCATENATE(Table3[[#This Row],[Type]]," "&amp;TEXT(Table3[[#This Row],[Diameter]],".0000")&amp;""," "&amp;Table3[[#This Row],[NumFlutes]]&amp;"FL")</f>
        <v>DJ .1935 2FL</v>
      </c>
      <c r="L532" s="17" t="s">
        <v>1093</v>
      </c>
      <c r="M532" s="13">
        <v>0.19350000000000001</v>
      </c>
      <c r="N532" s="13">
        <v>0.19350000000000001</v>
      </c>
      <c r="O532" s="6">
        <v>0.19350000000000001</v>
      </c>
      <c r="P532" s="6">
        <v>2.57</v>
      </c>
      <c r="R532" s="14">
        <f>IF(Table3[[#This Row],[ShoulderLenEnd]]="",0,90-(DEGREES(ATAN((Q532-P532)/((N532-O532)/2)))))</f>
        <v>0</v>
      </c>
      <c r="S532" s="15">
        <v>2.62</v>
      </c>
      <c r="T532" s="6">
        <v>2</v>
      </c>
      <c r="U532" s="6">
        <v>3.7</v>
      </c>
      <c r="V532" s="6">
        <v>2.2000000000000002</v>
      </c>
      <c r="Z532" s="6">
        <v>118</v>
      </c>
      <c r="AA532" s="13">
        <f t="shared" si="8"/>
        <v>5.8133264890916463E-2</v>
      </c>
      <c r="AE532" s="6" t="s">
        <v>49</v>
      </c>
      <c r="AF532" s="6" t="s">
        <v>545</v>
      </c>
      <c r="AH532" s="6" t="s">
        <v>636</v>
      </c>
      <c r="AI532" s="6">
        <v>1</v>
      </c>
      <c r="AJ532" s="6">
        <v>0</v>
      </c>
      <c r="AK532" s="6">
        <v>0</v>
      </c>
      <c r="AL532" s="6">
        <v>0</v>
      </c>
      <c r="AM532" s="6">
        <v>0</v>
      </c>
      <c r="AN532" s="6">
        <v>0</v>
      </c>
      <c r="AO532" s="6">
        <v>1</v>
      </c>
      <c r="AQ532" s="6">
        <v>0</v>
      </c>
      <c r="AR532" s="6">
        <v>0</v>
      </c>
      <c r="AS532" s="6">
        <v>0</v>
      </c>
      <c r="AT532" s="6">
        <v>0</v>
      </c>
      <c r="AU532" s="6">
        <f>IF(Table3[[#This Row],[ShankDiameter]]&gt;0.5,0,2)</f>
        <v>2</v>
      </c>
      <c r="AV532" s="6">
        <v>0</v>
      </c>
      <c r="AW532" s="6">
        <v>0</v>
      </c>
      <c r="AX532" s="6">
        <v>2</v>
      </c>
      <c r="AY532" s="6">
        <f>IF(Table3[[#This Row],[ShankDiameter]]=0.225,2,IF(Table3[[#This Row],[ShankDiameter]]=0.25,2,IF(Table3[[#This Row],[ShankDiameter]]=0.2875,2,0)))</f>
        <v>0</v>
      </c>
      <c r="AZ532" s="6">
        <v>0</v>
      </c>
      <c r="BA532" s="6">
        <v>0</v>
      </c>
      <c r="BB532" s="6">
        <v>0</v>
      </c>
      <c r="BC532" s="6">
        <v>0</v>
      </c>
      <c r="BD532" s="6">
        <v>0</v>
      </c>
      <c r="BE532" s="6">
        <v>0</v>
      </c>
      <c r="BF532" s="6">
        <v>0</v>
      </c>
      <c r="BG532" s="6">
        <v>0</v>
      </c>
      <c r="BH532" s="6">
        <v>0</v>
      </c>
      <c r="BI532" s="6">
        <f>IF(Table3[[#This Row],[Type]]="EM",IF((Table3[[#This Row],[Diameter]]/2)-Table3[[#This Row],[CornerRadius]]-0.012&gt;0,(Table3[[#This Row],[Diameter]]/2)-Table3[[#This Row],[CornerRadius]]-0.012,0),)</f>
        <v>0</v>
      </c>
      <c r="BK532" s="6" t="str">
        <f>IF(Table3[[#This Row],[ShoulderLength]]="","",IF(Table3[[#This Row],[ShoulderLength]]&lt;Table3[[#This Row],[LOC]],"FIX",""))</f>
        <v/>
      </c>
    </row>
    <row r="533" spans="1:63" x14ac:dyDescent="0.25">
      <c r="A533" s="7">
        <f>IF(Table3[[#This Row],[SoflexRule]]="",1,IF(Table3[[#This Row],[MinOHL]]="",1,IF(Table3[[#This Row],[Type]]="CT",1,IF(Table3[[#This Row],[I]]=1,0,1))))</f>
        <v>1</v>
      </c>
      <c r="B533" s="6" t="s">
        <v>149</v>
      </c>
      <c r="D533" s="6" t="s">
        <v>149</v>
      </c>
      <c r="E533" s="6">
        <v>532</v>
      </c>
      <c r="G533" s="9" t="s">
        <v>74</v>
      </c>
      <c r="H533" s="10" t="s">
        <v>680</v>
      </c>
      <c r="I533" s="11" t="s">
        <v>1094</v>
      </c>
      <c r="J533" s="12" t="s">
        <v>1095</v>
      </c>
      <c r="K533" s="11" t="str">
        <f>CONCATENATE(Table3[[#This Row],[Type]]," "&amp;TEXT(Table3[[#This Row],[Diameter]],".0000")&amp;""," "&amp;Table3[[#This Row],[NumFlutes]]&amp;"FL")</f>
        <v>DS .1935 2FL</v>
      </c>
      <c r="L533" s="17" t="s">
        <v>1093</v>
      </c>
      <c r="M533" s="13">
        <v>0.19350000000000001</v>
      </c>
      <c r="N533" s="13">
        <v>0.19350000000000001</v>
      </c>
      <c r="O533" s="6">
        <v>0.19350000000000001</v>
      </c>
      <c r="P533" s="6">
        <v>1.2749999999999999</v>
      </c>
      <c r="R533" s="14">
        <f>IF(Table3[[#This Row],[ShoulderLenEnd]]="",0,90-(DEGREES(ATAN((Q533-P533)/((N533-O533)/2)))))</f>
        <v>0</v>
      </c>
      <c r="S533" s="15">
        <v>1.3</v>
      </c>
      <c r="T533" s="6">
        <v>2</v>
      </c>
      <c r="U533" s="6">
        <v>2.2999999999999998</v>
      </c>
      <c r="V533" s="6">
        <v>0.92</v>
      </c>
      <c r="Z533" s="6">
        <v>118</v>
      </c>
      <c r="AA533" s="13">
        <f t="shared" si="8"/>
        <v>5.8133264890916463E-2</v>
      </c>
      <c r="AE533" s="6" t="s">
        <v>49</v>
      </c>
      <c r="AF533" s="6" t="s">
        <v>545</v>
      </c>
      <c r="AH533" s="6" t="s">
        <v>683</v>
      </c>
      <c r="AI533" s="6">
        <v>1</v>
      </c>
      <c r="AJ533" s="6">
        <v>0</v>
      </c>
      <c r="AK533" s="6">
        <v>0</v>
      </c>
      <c r="AL533" s="6">
        <v>0</v>
      </c>
      <c r="AM533" s="6">
        <v>0</v>
      </c>
      <c r="AN533" s="6">
        <v>0</v>
      </c>
      <c r="AO533" s="6">
        <v>1</v>
      </c>
      <c r="AQ533" s="6">
        <v>0</v>
      </c>
      <c r="AR533" s="6">
        <v>0</v>
      </c>
      <c r="AS533" s="6">
        <v>0</v>
      </c>
      <c r="AT533" s="6">
        <v>0</v>
      </c>
      <c r="AU533" s="6">
        <f>IF(Table3[[#This Row],[ShankDiameter]]&gt;0.5,0,2)</f>
        <v>2</v>
      </c>
      <c r="AV533" s="6">
        <v>0</v>
      </c>
      <c r="AW533" s="6">
        <v>0</v>
      </c>
      <c r="AX533" s="6">
        <v>2</v>
      </c>
      <c r="AY533" s="6">
        <f>IF(Table3[[#This Row],[ShankDiameter]]=0.225,2,IF(Table3[[#This Row],[ShankDiameter]]=0.25,2,IF(Table3[[#This Row],[ShankDiameter]]=0.2875,2,0)))</f>
        <v>0</v>
      </c>
      <c r="AZ533" s="6">
        <v>0</v>
      </c>
      <c r="BA533" s="6">
        <v>0</v>
      </c>
      <c r="BB533" s="6">
        <v>0</v>
      </c>
      <c r="BC533" s="6">
        <v>0</v>
      </c>
      <c r="BD533" s="6">
        <v>0</v>
      </c>
      <c r="BE533" s="6">
        <v>0</v>
      </c>
      <c r="BF533" s="6">
        <v>0</v>
      </c>
      <c r="BG533" s="6">
        <v>0</v>
      </c>
      <c r="BH533" s="6">
        <v>0</v>
      </c>
      <c r="BI533" s="6">
        <f>IF(Table3[[#This Row],[Type]]="EM",IF((Table3[[#This Row],[Diameter]]/2)-Table3[[#This Row],[CornerRadius]]-0.012&gt;0,(Table3[[#This Row],[Diameter]]/2)-Table3[[#This Row],[CornerRadius]]-0.012,0),)</f>
        <v>0</v>
      </c>
      <c r="BK533" s="6" t="str">
        <f>IF(Table3[[#This Row],[ShoulderLength]]="","",IF(Table3[[#This Row],[ShoulderLength]]&lt;Table3[[#This Row],[LOC]],"FIX",""))</f>
        <v/>
      </c>
    </row>
    <row r="534" spans="1:63" x14ac:dyDescent="0.25">
      <c r="A534" s="7">
        <f>IF(Table3[[#This Row],[SoflexRule]]="",1,IF(Table3[[#This Row],[MinOHL]]="",1,IF(Table3[[#This Row],[Type]]="CT",1,IF(Table3[[#This Row],[I]]=1,0,1))))</f>
        <v>1</v>
      </c>
      <c r="B534" s="6" t="s">
        <v>149</v>
      </c>
      <c r="D534" s="6" t="s">
        <v>149</v>
      </c>
      <c r="E534" s="6">
        <v>533</v>
      </c>
      <c r="H534" s="10" t="s">
        <v>802</v>
      </c>
      <c r="I534" s="11" t="s">
        <v>1096</v>
      </c>
      <c r="J534" s="12" t="s">
        <v>1097</v>
      </c>
      <c r="K534" s="11" t="str">
        <f>CONCATENATE(Table3[[#This Row],[Type]]," "&amp;TEXT(Table3[[#This Row],[Diameter]],".0000")&amp;""," "&amp;Table3[[#This Row],[NumFlutes]]&amp;"FL")</f>
        <v>DJ .1960 2FL</v>
      </c>
      <c r="L534" s="17" t="s">
        <v>1098</v>
      </c>
      <c r="M534" s="13">
        <v>0.19600000000000001</v>
      </c>
      <c r="N534" s="13">
        <v>0.19600000000000001</v>
      </c>
      <c r="O534" s="6">
        <v>0.19600000000000001</v>
      </c>
      <c r="P534" s="6">
        <v>2.57</v>
      </c>
      <c r="R534" s="14">
        <f>IF(Table3[[#This Row],[ShoulderLenEnd]]="",0,90-(DEGREES(ATAN((Q534-P534)/((N534-O534)/2)))))</f>
        <v>0</v>
      </c>
      <c r="S534" s="15">
        <v>2.62</v>
      </c>
      <c r="T534" s="6">
        <v>2</v>
      </c>
      <c r="U534" s="6">
        <v>3.75</v>
      </c>
      <c r="V534" s="6">
        <v>2.2000000000000002</v>
      </c>
      <c r="Z534" s="6">
        <v>118</v>
      </c>
      <c r="AA534" s="13">
        <f t="shared" si="8"/>
        <v>5.8884340664700913E-2</v>
      </c>
      <c r="AE534" s="6" t="s">
        <v>49</v>
      </c>
      <c r="AF534" s="6" t="s">
        <v>545</v>
      </c>
      <c r="AH534" s="6" t="s">
        <v>636</v>
      </c>
      <c r="AI534" s="6">
        <v>1</v>
      </c>
      <c r="AJ534" s="6">
        <v>0</v>
      </c>
      <c r="AK534" s="6">
        <v>0</v>
      </c>
      <c r="AL534" s="6">
        <v>0</v>
      </c>
      <c r="AM534" s="6">
        <v>0</v>
      </c>
      <c r="AN534" s="6">
        <v>0</v>
      </c>
      <c r="AO534" s="6">
        <v>1</v>
      </c>
      <c r="AQ534" s="6">
        <v>0</v>
      </c>
      <c r="AR534" s="6">
        <v>0</v>
      </c>
      <c r="AS534" s="6">
        <v>0</v>
      </c>
      <c r="AT534" s="6">
        <v>0</v>
      </c>
      <c r="AU534" s="6">
        <f>IF(Table3[[#This Row],[ShankDiameter]]&gt;0.5,0,2)</f>
        <v>2</v>
      </c>
      <c r="AV534" s="6">
        <v>0</v>
      </c>
      <c r="AW534" s="6">
        <v>0</v>
      </c>
      <c r="AX534" s="6">
        <v>2</v>
      </c>
      <c r="AY534" s="6">
        <f>IF(Table3[[#This Row],[ShankDiameter]]=0.225,2,IF(Table3[[#This Row],[ShankDiameter]]=0.25,2,IF(Table3[[#This Row],[ShankDiameter]]=0.2875,2,0)))</f>
        <v>0</v>
      </c>
      <c r="AZ534" s="6">
        <v>0</v>
      </c>
      <c r="BA534" s="6">
        <v>0</v>
      </c>
      <c r="BB534" s="6">
        <v>0</v>
      </c>
      <c r="BC534" s="6">
        <v>0</v>
      </c>
      <c r="BD534" s="6">
        <v>0</v>
      </c>
      <c r="BE534" s="6">
        <v>0</v>
      </c>
      <c r="BF534" s="6">
        <v>0</v>
      </c>
      <c r="BG534" s="6">
        <v>0</v>
      </c>
      <c r="BH534" s="6">
        <v>0</v>
      </c>
      <c r="BI534" s="6">
        <f>IF(Table3[[#This Row],[Type]]="EM",IF((Table3[[#This Row],[Diameter]]/2)-Table3[[#This Row],[CornerRadius]]-0.012&gt;0,(Table3[[#This Row],[Diameter]]/2)-Table3[[#This Row],[CornerRadius]]-0.012,0),)</f>
        <v>0</v>
      </c>
      <c r="BK534" s="6" t="str">
        <f>IF(Table3[[#This Row],[ShoulderLength]]="","",IF(Table3[[#This Row],[ShoulderLength]]&lt;Table3[[#This Row],[LOC]],"FIX",""))</f>
        <v/>
      </c>
    </row>
    <row r="535" spans="1:63" x14ac:dyDescent="0.25">
      <c r="A535" s="7">
        <f>IF(Table3[[#This Row],[SoflexRule]]="",1,IF(Table3[[#This Row],[MinOHL]]="",1,IF(Table3[[#This Row],[Type]]="CT",1,IF(Table3[[#This Row],[I]]=1,0,1))))</f>
        <v>1</v>
      </c>
      <c r="B535" s="6" t="s">
        <v>149</v>
      </c>
      <c r="D535" s="6" t="s">
        <v>149</v>
      </c>
      <c r="E535" s="6">
        <v>534</v>
      </c>
      <c r="F535" s="8" t="s">
        <v>60</v>
      </c>
      <c r="H535" s="10" t="s">
        <v>680</v>
      </c>
      <c r="I535" s="11" t="s">
        <v>1099</v>
      </c>
      <c r="J535" s="12" t="s">
        <v>1100</v>
      </c>
      <c r="K535" s="11" t="str">
        <f>CONCATENATE(Table3[[#This Row],[Type]]," "&amp;TEXT(Table3[[#This Row],[Diameter]],".0000")&amp;""," "&amp;Table3[[#This Row],[NumFlutes]]&amp;"FL")</f>
        <v>DS .1960 2FL</v>
      </c>
      <c r="L535" s="17" t="s">
        <v>1098</v>
      </c>
      <c r="M535" s="13">
        <v>0.19600000000000001</v>
      </c>
      <c r="N535" s="13">
        <v>0.19600000000000001</v>
      </c>
      <c r="O535" s="6">
        <v>0.19600000000000001</v>
      </c>
      <c r="P535" s="6">
        <v>1.29</v>
      </c>
      <c r="R535" s="14">
        <f>IF(Table3[[#This Row],[ShoulderLenEnd]]="",0,90-(DEGREES(ATAN((Q535-P535)/((N535-O535)/2)))))</f>
        <v>0</v>
      </c>
      <c r="S535" s="15">
        <v>1.34</v>
      </c>
      <c r="T535" s="6">
        <v>2</v>
      </c>
      <c r="U535" s="6">
        <v>2.34</v>
      </c>
      <c r="V535" s="6">
        <v>0.98</v>
      </c>
      <c r="Z535" s="6">
        <v>118</v>
      </c>
      <c r="AA535" s="13">
        <f t="shared" si="8"/>
        <v>5.8884340664700913E-2</v>
      </c>
      <c r="AE535" s="6" t="s">
        <v>49</v>
      </c>
      <c r="AF535" s="6" t="s">
        <v>545</v>
      </c>
      <c r="AH535" s="6" t="s">
        <v>683</v>
      </c>
      <c r="AI535" s="6">
        <v>1</v>
      </c>
      <c r="AJ535" s="6">
        <v>0</v>
      </c>
      <c r="AK535" s="6">
        <v>0</v>
      </c>
      <c r="AL535" s="6">
        <v>0</v>
      </c>
      <c r="AM535" s="6">
        <v>0</v>
      </c>
      <c r="AN535" s="6">
        <v>0</v>
      </c>
      <c r="AO535" s="6">
        <v>1</v>
      </c>
      <c r="AQ535" s="6">
        <v>0</v>
      </c>
      <c r="AR535" s="6">
        <v>0</v>
      </c>
      <c r="AS535" s="6">
        <v>0</v>
      </c>
      <c r="AT535" s="6">
        <v>0</v>
      </c>
      <c r="AU535" s="6">
        <f>IF(Table3[[#This Row],[ShankDiameter]]&gt;0.5,0,2)</f>
        <v>2</v>
      </c>
      <c r="AV535" s="6">
        <v>0</v>
      </c>
      <c r="AW535" s="6">
        <v>0</v>
      </c>
      <c r="AX535" s="6">
        <v>2</v>
      </c>
      <c r="AY535" s="6">
        <f>IF(Table3[[#This Row],[ShankDiameter]]=0.225,2,IF(Table3[[#This Row],[ShankDiameter]]=0.25,2,IF(Table3[[#This Row],[ShankDiameter]]=0.2875,2,0)))</f>
        <v>0</v>
      </c>
      <c r="AZ535" s="6">
        <v>0</v>
      </c>
      <c r="BA535" s="6">
        <v>0</v>
      </c>
      <c r="BB535" s="6">
        <v>0</v>
      </c>
      <c r="BC535" s="6">
        <v>0</v>
      </c>
      <c r="BD535" s="6">
        <v>0</v>
      </c>
      <c r="BE535" s="6">
        <v>0</v>
      </c>
      <c r="BF535" s="6">
        <v>0</v>
      </c>
      <c r="BG535" s="6">
        <v>0</v>
      </c>
      <c r="BH535" s="6">
        <v>0</v>
      </c>
      <c r="BI535" s="6">
        <f>IF(Table3[[#This Row],[Type]]="EM",IF((Table3[[#This Row],[Diameter]]/2)-Table3[[#This Row],[CornerRadius]]-0.012&gt;0,(Table3[[#This Row],[Diameter]]/2)-Table3[[#This Row],[CornerRadius]]-0.012,0),)</f>
        <v>0</v>
      </c>
      <c r="BK535" s="6" t="str">
        <f>IF(Table3[[#This Row],[ShoulderLength]]="","",IF(Table3[[#This Row],[ShoulderLength]]&lt;Table3[[#This Row],[LOC]],"FIX",""))</f>
        <v/>
      </c>
    </row>
    <row r="536" spans="1:63" x14ac:dyDescent="0.25">
      <c r="A536" s="7">
        <f>IF(Table3[[#This Row],[SoflexRule]]="",1,IF(Table3[[#This Row],[MinOHL]]="",1,IF(Table3[[#This Row],[Type]]="CT",1,IF(Table3[[#This Row],[I]]=1,0,1))))</f>
        <v>1</v>
      </c>
      <c r="B536" s="6" t="s">
        <v>149</v>
      </c>
      <c r="D536" s="6" t="s">
        <v>149</v>
      </c>
      <c r="E536" s="6">
        <v>535</v>
      </c>
      <c r="F536" s="8" t="s">
        <v>60</v>
      </c>
      <c r="H536" s="10" t="s">
        <v>802</v>
      </c>
      <c r="I536" s="11" t="s">
        <v>1101</v>
      </c>
      <c r="J536" s="12" t="s">
        <v>1102</v>
      </c>
      <c r="K536" s="11" t="str">
        <f>CONCATENATE(Table3[[#This Row],[Type]]," "&amp;TEXT(Table3[[#This Row],[Diameter]],".0000")&amp;""," "&amp;Table3[[#This Row],[NumFlutes]]&amp;"FL")</f>
        <v>DJ .1990 2FL</v>
      </c>
      <c r="L536" s="17" t="s">
        <v>1103</v>
      </c>
      <c r="M536" s="13">
        <v>0.19900000000000001</v>
      </c>
      <c r="N536" s="13">
        <v>0.19900000000000001</v>
      </c>
      <c r="O536" s="6">
        <v>0.19900000000000001</v>
      </c>
      <c r="P536" s="6">
        <v>2.5299999999999998</v>
      </c>
      <c r="R536" s="14">
        <f>IF(Table3[[#This Row],[ShoulderLenEnd]]="",0,90-(DEGREES(ATAN((Q536-P536)/((N536-O536)/2)))))</f>
        <v>0</v>
      </c>
      <c r="S536" s="15">
        <v>2.58</v>
      </c>
      <c r="T536" s="6">
        <v>2</v>
      </c>
      <c r="U536" s="6">
        <v>3.73</v>
      </c>
      <c r="V536" s="6">
        <v>2.2000000000000002</v>
      </c>
      <c r="Z536" s="6">
        <v>118</v>
      </c>
      <c r="AA536" s="13">
        <f t="shared" si="8"/>
        <v>5.9785631593242253E-2</v>
      </c>
      <c r="AE536" s="6" t="s">
        <v>49</v>
      </c>
      <c r="AF536" s="6" t="s">
        <v>545</v>
      </c>
      <c r="AH536" s="6" t="s">
        <v>636</v>
      </c>
      <c r="AI536" s="6">
        <v>1</v>
      </c>
      <c r="AJ536" s="6">
        <v>0</v>
      </c>
      <c r="AK536" s="6">
        <v>0</v>
      </c>
      <c r="AL536" s="6">
        <v>0</v>
      </c>
      <c r="AM536" s="6">
        <v>0</v>
      </c>
      <c r="AN536" s="6">
        <v>0</v>
      </c>
      <c r="AO536" s="6">
        <v>1</v>
      </c>
      <c r="AQ536" s="6">
        <v>0</v>
      </c>
      <c r="AR536" s="6">
        <v>0</v>
      </c>
      <c r="AS536" s="6">
        <v>0</v>
      </c>
      <c r="AT536" s="6">
        <v>0</v>
      </c>
      <c r="AU536" s="6">
        <f>IF(Table3[[#This Row],[ShankDiameter]]&gt;0.5,0,2)</f>
        <v>2</v>
      </c>
      <c r="AV536" s="6">
        <v>0</v>
      </c>
      <c r="AW536" s="6">
        <v>0</v>
      </c>
      <c r="AX536" s="6">
        <v>2</v>
      </c>
      <c r="AY536" s="6">
        <f>IF(Table3[[#This Row],[ShankDiameter]]=0.225,2,IF(Table3[[#This Row],[ShankDiameter]]=0.25,2,IF(Table3[[#This Row],[ShankDiameter]]=0.2875,2,0)))</f>
        <v>0</v>
      </c>
      <c r="AZ536" s="6">
        <v>0</v>
      </c>
      <c r="BA536" s="6">
        <v>0</v>
      </c>
      <c r="BB536" s="6">
        <v>0</v>
      </c>
      <c r="BC536" s="6">
        <v>0</v>
      </c>
      <c r="BD536" s="6">
        <v>0</v>
      </c>
      <c r="BE536" s="6">
        <v>0</v>
      </c>
      <c r="BF536" s="6">
        <v>0</v>
      </c>
      <c r="BG536" s="6">
        <v>0</v>
      </c>
      <c r="BH536" s="6">
        <v>0</v>
      </c>
      <c r="BI536" s="6">
        <f>IF(Table3[[#This Row],[Type]]="EM",IF((Table3[[#This Row],[Diameter]]/2)-Table3[[#This Row],[CornerRadius]]-0.012&gt;0,(Table3[[#This Row],[Diameter]]/2)-Table3[[#This Row],[CornerRadius]]-0.012,0),)</f>
        <v>0</v>
      </c>
      <c r="BK536" s="6" t="str">
        <f>IF(Table3[[#This Row],[ShoulderLength]]="","",IF(Table3[[#This Row],[ShoulderLength]]&lt;Table3[[#This Row],[LOC]],"FIX",""))</f>
        <v/>
      </c>
    </row>
    <row r="537" spans="1:63" x14ac:dyDescent="0.25">
      <c r="A537" s="7">
        <f>IF(Table3[[#This Row],[SoflexRule]]="",1,IF(Table3[[#This Row],[MinOHL]]="",1,IF(Table3[[#This Row],[Type]]="CT",1,IF(Table3[[#This Row],[I]]=1,0,1))))</f>
        <v>1</v>
      </c>
      <c r="B537" s="6" t="s">
        <v>149</v>
      </c>
      <c r="D537" s="6" t="s">
        <v>149</v>
      </c>
      <c r="E537" s="6">
        <v>536</v>
      </c>
      <c r="G537" s="9" t="s">
        <v>74</v>
      </c>
      <c r="H537" s="10" t="s">
        <v>680</v>
      </c>
      <c r="I537" s="11" t="s">
        <v>1104</v>
      </c>
      <c r="J537" s="12" t="s">
        <v>1105</v>
      </c>
      <c r="K537" s="11" t="str">
        <f>CONCATENATE(Table3[[#This Row],[Type]]," "&amp;TEXT(Table3[[#This Row],[Diameter]],".0000")&amp;""," "&amp;Table3[[#This Row],[NumFlutes]]&amp;"FL")</f>
        <v>DS .1990 2FL</v>
      </c>
      <c r="L537" s="17" t="s">
        <v>1103</v>
      </c>
      <c r="M537" s="13">
        <v>0.19900000000000001</v>
      </c>
      <c r="N537" s="13">
        <v>0.19900000000000001</v>
      </c>
      <c r="O537" s="6">
        <v>0.19900000000000001</v>
      </c>
      <c r="P537" s="6">
        <v>1.325</v>
      </c>
      <c r="R537" s="14">
        <f>IF(Table3[[#This Row],[ShoulderLenEnd]]="",0,90-(DEGREES(ATAN((Q537-P537)/((N537-O537)/2)))))</f>
        <v>0</v>
      </c>
      <c r="S537" s="15">
        <v>1.35</v>
      </c>
      <c r="T537" s="6">
        <v>2</v>
      </c>
      <c r="U537" s="6">
        <v>2.33</v>
      </c>
      <c r="V537" s="6">
        <v>1.03</v>
      </c>
      <c r="Z537" s="6">
        <v>118</v>
      </c>
      <c r="AA537" s="13">
        <f t="shared" si="8"/>
        <v>5.9785631593242253E-2</v>
      </c>
      <c r="AE537" s="6" t="s">
        <v>49</v>
      </c>
      <c r="AF537" s="6" t="s">
        <v>545</v>
      </c>
      <c r="AH537" s="6" t="s">
        <v>683</v>
      </c>
      <c r="AI537" s="6">
        <v>1</v>
      </c>
      <c r="AJ537" s="6">
        <v>0</v>
      </c>
      <c r="AK537" s="6">
        <v>0</v>
      </c>
      <c r="AL537" s="6">
        <v>0</v>
      </c>
      <c r="AM537" s="6">
        <v>0</v>
      </c>
      <c r="AN537" s="6">
        <v>0</v>
      </c>
      <c r="AO537" s="6">
        <v>1</v>
      </c>
      <c r="AQ537" s="6">
        <v>0</v>
      </c>
      <c r="AR537" s="6">
        <v>0</v>
      </c>
      <c r="AS537" s="6">
        <v>0</v>
      </c>
      <c r="AT537" s="6">
        <v>0</v>
      </c>
      <c r="AU537" s="6">
        <f>IF(Table3[[#This Row],[ShankDiameter]]&gt;0.5,0,2)</f>
        <v>2</v>
      </c>
      <c r="AV537" s="6">
        <v>0</v>
      </c>
      <c r="AW537" s="6">
        <v>0</v>
      </c>
      <c r="AX537" s="6">
        <v>2</v>
      </c>
      <c r="AY537" s="6">
        <f>IF(Table3[[#This Row],[ShankDiameter]]=0.225,2,IF(Table3[[#This Row],[ShankDiameter]]=0.25,2,IF(Table3[[#This Row],[ShankDiameter]]=0.2875,2,0)))</f>
        <v>0</v>
      </c>
      <c r="AZ537" s="6">
        <v>0</v>
      </c>
      <c r="BA537" s="6">
        <v>0</v>
      </c>
      <c r="BB537" s="6">
        <v>0</v>
      </c>
      <c r="BC537" s="6">
        <v>0</v>
      </c>
      <c r="BD537" s="6">
        <v>0</v>
      </c>
      <c r="BE537" s="6">
        <v>0</v>
      </c>
      <c r="BF537" s="6">
        <v>0</v>
      </c>
      <c r="BG537" s="6">
        <v>0</v>
      </c>
      <c r="BH537" s="6">
        <v>0</v>
      </c>
      <c r="BI537" s="6">
        <f>IF(Table3[[#This Row],[Type]]="EM",IF((Table3[[#This Row],[Diameter]]/2)-Table3[[#This Row],[CornerRadius]]-0.012&gt;0,(Table3[[#This Row],[Diameter]]/2)-Table3[[#This Row],[CornerRadius]]-0.012,0),)</f>
        <v>0</v>
      </c>
      <c r="BK537" s="6" t="str">
        <f>IF(Table3[[#This Row],[ShoulderLength]]="","",IF(Table3[[#This Row],[ShoulderLength]]&lt;Table3[[#This Row],[LOC]],"FIX",""))</f>
        <v/>
      </c>
    </row>
    <row r="538" spans="1:63" x14ac:dyDescent="0.25">
      <c r="A538" s="7">
        <f>IF(Table3[[#This Row],[SoflexRule]]="",1,IF(Table3[[#This Row],[MinOHL]]="",1,IF(Table3[[#This Row],[Type]]="CT",1,IF(Table3[[#This Row],[I]]=1,0,1))))</f>
        <v>1</v>
      </c>
      <c r="B538" s="6" t="s">
        <v>149</v>
      </c>
      <c r="D538" s="6" t="s">
        <v>149</v>
      </c>
      <c r="E538" s="6">
        <v>537</v>
      </c>
      <c r="F538" s="8" t="s">
        <v>60</v>
      </c>
      <c r="H538" s="10" t="s">
        <v>802</v>
      </c>
      <c r="I538" s="11" t="s">
        <v>1106</v>
      </c>
      <c r="J538" s="12" t="s">
        <v>1107</v>
      </c>
      <c r="K538" s="11" t="str">
        <f>CONCATENATE(Table3[[#This Row],[Type]]," "&amp;TEXT(Table3[[#This Row],[Diameter]],".0000")&amp;""," "&amp;Table3[[#This Row],[NumFlutes]]&amp;"FL")</f>
        <v>DJ .2010 2FL</v>
      </c>
      <c r="L538" s="17" t="s">
        <v>1108</v>
      </c>
      <c r="M538" s="13">
        <v>0.20100000000000001</v>
      </c>
      <c r="N538" s="13">
        <v>0.20100000000000001</v>
      </c>
      <c r="O538" s="6">
        <v>0.20100000000000001</v>
      </c>
      <c r="P538" s="6">
        <v>2.54</v>
      </c>
      <c r="R538" s="14">
        <f>IF(Table3[[#This Row],[ShoulderLenEnd]]="",0,90-(DEGREES(ATAN((Q538-P538)/((N538-O538)/2)))))</f>
        <v>0</v>
      </c>
      <c r="S538" s="15">
        <v>2.6</v>
      </c>
      <c r="T538" s="6">
        <v>2</v>
      </c>
      <c r="U538" s="6">
        <v>3.7</v>
      </c>
      <c r="V538" s="6">
        <v>2.21</v>
      </c>
      <c r="Z538" s="6">
        <v>118</v>
      </c>
      <c r="AA538" s="13">
        <f t="shared" si="8"/>
        <v>6.0386492212269813E-2</v>
      </c>
      <c r="AE538" s="6" t="s">
        <v>49</v>
      </c>
      <c r="AF538" s="6" t="s">
        <v>545</v>
      </c>
      <c r="AH538" s="6" t="s">
        <v>636</v>
      </c>
      <c r="AI538" s="6">
        <v>1</v>
      </c>
      <c r="AJ538" s="6">
        <v>0</v>
      </c>
      <c r="AK538" s="6">
        <v>0</v>
      </c>
      <c r="AL538" s="6">
        <v>0</v>
      </c>
      <c r="AM538" s="6">
        <v>0</v>
      </c>
      <c r="AN538" s="6">
        <v>0</v>
      </c>
      <c r="AO538" s="6">
        <v>1</v>
      </c>
      <c r="AQ538" s="6">
        <v>0</v>
      </c>
      <c r="AR538" s="6">
        <v>0</v>
      </c>
      <c r="AS538" s="6">
        <v>0</v>
      </c>
      <c r="AT538" s="6">
        <v>0</v>
      </c>
      <c r="AU538" s="6">
        <f>IF(Table3[[#This Row],[ShankDiameter]]&gt;0.5,0,2)</f>
        <v>2</v>
      </c>
      <c r="AV538" s="6">
        <v>0</v>
      </c>
      <c r="AW538" s="6">
        <v>0</v>
      </c>
      <c r="AX538" s="6">
        <v>2</v>
      </c>
      <c r="AY538" s="6">
        <f>IF(Table3[[#This Row],[ShankDiameter]]=0.225,2,IF(Table3[[#This Row],[ShankDiameter]]=0.25,2,IF(Table3[[#This Row],[ShankDiameter]]=0.2875,2,0)))</f>
        <v>0</v>
      </c>
      <c r="AZ538" s="6">
        <v>0</v>
      </c>
      <c r="BA538" s="6">
        <v>0</v>
      </c>
      <c r="BB538" s="6">
        <v>0</v>
      </c>
      <c r="BC538" s="6">
        <v>0</v>
      </c>
      <c r="BD538" s="6">
        <v>0</v>
      </c>
      <c r="BE538" s="6">
        <v>0</v>
      </c>
      <c r="BF538" s="6">
        <v>0</v>
      </c>
      <c r="BG538" s="6">
        <v>0</v>
      </c>
      <c r="BH538" s="6">
        <v>0</v>
      </c>
      <c r="BI538" s="6">
        <f>IF(Table3[[#This Row],[Type]]="EM",IF((Table3[[#This Row],[Diameter]]/2)-Table3[[#This Row],[CornerRadius]]-0.012&gt;0,(Table3[[#This Row],[Diameter]]/2)-Table3[[#This Row],[CornerRadius]]-0.012,0),)</f>
        <v>0</v>
      </c>
      <c r="BK538" s="6" t="str">
        <f>IF(Table3[[#This Row],[ShoulderLength]]="","",IF(Table3[[#This Row],[ShoulderLength]]&lt;Table3[[#This Row],[LOC]],"FIX",""))</f>
        <v/>
      </c>
    </row>
    <row r="539" spans="1:63" x14ac:dyDescent="0.25">
      <c r="A539" s="7">
        <f>IF(Table3[[#This Row],[SoflexRule]]="",1,IF(Table3[[#This Row],[MinOHL]]="",1,IF(Table3[[#This Row],[Type]]="CT",1,IF(Table3[[#This Row],[I]]=1,0,1))))</f>
        <v>1</v>
      </c>
      <c r="B539" s="6" t="s">
        <v>149</v>
      </c>
      <c r="D539" s="6" t="s">
        <v>149</v>
      </c>
      <c r="E539" s="6">
        <v>538</v>
      </c>
      <c r="G539" s="9" t="s">
        <v>74</v>
      </c>
      <c r="H539" s="10" t="s">
        <v>680</v>
      </c>
      <c r="I539" s="11" t="s">
        <v>1109</v>
      </c>
      <c r="J539" s="12" t="s">
        <v>1110</v>
      </c>
      <c r="K539" s="11" t="str">
        <f>CONCATENATE(Table3[[#This Row],[Type]]," "&amp;TEXT(Table3[[#This Row],[Diameter]],".0000")&amp;""," "&amp;Table3[[#This Row],[NumFlutes]]&amp;"FL")</f>
        <v>DS .2010 2FL</v>
      </c>
      <c r="L539" s="17" t="s">
        <v>1108</v>
      </c>
      <c r="M539" s="13">
        <v>0.20100000000000001</v>
      </c>
      <c r="N539" s="13">
        <v>0.20100000000000001</v>
      </c>
      <c r="O539" s="6">
        <v>0.20100000000000001</v>
      </c>
      <c r="P539" s="6">
        <v>1.3</v>
      </c>
      <c r="R539" s="14">
        <f>IF(Table3[[#This Row],[ShoulderLenEnd]]="",0,90-(DEGREES(ATAN((Q539-P539)/((N539-O539)/2)))))</f>
        <v>0</v>
      </c>
      <c r="S539" s="15">
        <v>1.325</v>
      </c>
      <c r="T539" s="6">
        <v>2</v>
      </c>
      <c r="U539" s="6">
        <v>2.31</v>
      </c>
      <c r="V539" s="6">
        <v>1.01</v>
      </c>
      <c r="Z539" s="6">
        <v>118</v>
      </c>
      <c r="AA539" s="13">
        <f t="shared" si="8"/>
        <v>6.0386492212269813E-2</v>
      </c>
      <c r="AE539" s="6" t="s">
        <v>49</v>
      </c>
      <c r="AF539" s="6" t="s">
        <v>545</v>
      </c>
      <c r="AH539" s="6" t="s">
        <v>683</v>
      </c>
      <c r="AI539" s="6">
        <v>1</v>
      </c>
      <c r="AJ539" s="6">
        <v>0</v>
      </c>
      <c r="AK539" s="6">
        <v>0</v>
      </c>
      <c r="AL539" s="6">
        <v>0</v>
      </c>
      <c r="AM539" s="6">
        <v>0</v>
      </c>
      <c r="AN539" s="6">
        <v>0</v>
      </c>
      <c r="AO539" s="6">
        <v>1</v>
      </c>
      <c r="AQ539" s="6">
        <v>0</v>
      </c>
      <c r="AR539" s="6">
        <v>0</v>
      </c>
      <c r="AS539" s="6">
        <v>0</v>
      </c>
      <c r="AT539" s="6">
        <v>0</v>
      </c>
      <c r="AU539" s="6">
        <f>IF(Table3[[#This Row],[ShankDiameter]]&gt;0.5,0,2)</f>
        <v>2</v>
      </c>
      <c r="AV539" s="6">
        <v>0</v>
      </c>
      <c r="AW539" s="6">
        <v>0</v>
      </c>
      <c r="AX539" s="6">
        <v>2</v>
      </c>
      <c r="AY539" s="6">
        <f>IF(Table3[[#This Row],[ShankDiameter]]=0.225,2,IF(Table3[[#This Row],[ShankDiameter]]=0.25,2,IF(Table3[[#This Row],[ShankDiameter]]=0.2875,2,0)))</f>
        <v>0</v>
      </c>
      <c r="AZ539" s="6">
        <v>0</v>
      </c>
      <c r="BA539" s="6">
        <v>0</v>
      </c>
      <c r="BB539" s="6">
        <v>0</v>
      </c>
      <c r="BC539" s="6">
        <v>0</v>
      </c>
      <c r="BD539" s="6">
        <v>0</v>
      </c>
      <c r="BE539" s="6">
        <v>0</v>
      </c>
      <c r="BF539" s="6">
        <v>0</v>
      </c>
      <c r="BG539" s="6">
        <v>0</v>
      </c>
      <c r="BH539" s="6">
        <v>0</v>
      </c>
      <c r="BI539" s="6">
        <f>IF(Table3[[#This Row],[Type]]="EM",IF((Table3[[#This Row],[Diameter]]/2)-Table3[[#This Row],[CornerRadius]]-0.012&gt;0,(Table3[[#This Row],[Diameter]]/2)-Table3[[#This Row],[CornerRadius]]-0.012,0),)</f>
        <v>0</v>
      </c>
      <c r="BK539" s="6" t="str">
        <f>IF(Table3[[#This Row],[ShoulderLength]]="","",IF(Table3[[#This Row],[ShoulderLength]]&lt;Table3[[#This Row],[LOC]],"FIX",""))</f>
        <v/>
      </c>
    </row>
    <row r="540" spans="1:63" x14ac:dyDescent="0.25">
      <c r="A540" s="7">
        <f>IF(Table3[[#This Row],[SoflexRule]]="",1,IF(Table3[[#This Row],[MinOHL]]="",1,IF(Table3[[#This Row],[Type]]="CT",1,IF(Table3[[#This Row],[I]]=1,0,1))))</f>
        <v>1</v>
      </c>
      <c r="B540" s="6" t="s">
        <v>149</v>
      </c>
      <c r="D540" s="6" t="s">
        <v>149</v>
      </c>
      <c r="E540" s="6">
        <v>539</v>
      </c>
      <c r="G540" s="9" t="s">
        <v>74</v>
      </c>
      <c r="H540" s="10" t="s">
        <v>680</v>
      </c>
      <c r="I540" s="11" t="s">
        <v>1111</v>
      </c>
      <c r="J540" s="12" t="s">
        <v>1112</v>
      </c>
      <c r="K540" s="11" t="str">
        <f>CONCATENATE(Table3[[#This Row],[Type]]," "&amp;TEXT(Table3[[#This Row],[Diameter]],".0000")&amp;""," "&amp;Table3[[#This Row],[NumFlutes]]&amp;"FL")</f>
        <v>DS .2031 2FL</v>
      </c>
      <c r="L540" s="17" t="s">
        <v>1113</v>
      </c>
      <c r="M540" s="13">
        <v>0.2031</v>
      </c>
      <c r="N540" s="13">
        <v>0.2031</v>
      </c>
      <c r="O540" s="6">
        <v>0.2031</v>
      </c>
      <c r="P540" s="6">
        <v>1.325</v>
      </c>
      <c r="R540" s="14">
        <f>IF(Table3[[#This Row],[ShoulderLenEnd]]="",0,90-(DEGREES(ATAN((Q540-P540)/((N540-O540)/2)))))</f>
        <v>0</v>
      </c>
      <c r="S540" s="15">
        <v>1.35</v>
      </c>
      <c r="T540" s="6">
        <v>2</v>
      </c>
      <c r="U540" s="6">
        <v>2.31</v>
      </c>
      <c r="V540" s="6">
        <v>0.97</v>
      </c>
      <c r="Z540" s="6">
        <v>118</v>
      </c>
      <c r="AA540" s="13">
        <f t="shared" si="8"/>
        <v>6.1017395862248747E-2</v>
      </c>
      <c r="AE540" s="6" t="s">
        <v>49</v>
      </c>
      <c r="AF540" s="6" t="s">
        <v>545</v>
      </c>
      <c r="AH540" s="6" t="s">
        <v>683</v>
      </c>
      <c r="AI540" s="6">
        <v>1</v>
      </c>
      <c r="AJ540" s="6">
        <v>0</v>
      </c>
      <c r="AK540" s="6">
        <v>0</v>
      </c>
      <c r="AL540" s="6">
        <v>0</v>
      </c>
      <c r="AM540" s="6">
        <v>0</v>
      </c>
      <c r="AN540" s="6">
        <v>0</v>
      </c>
      <c r="AO540" s="6">
        <v>1</v>
      </c>
      <c r="AQ540" s="6">
        <v>0</v>
      </c>
      <c r="AR540" s="6">
        <v>0</v>
      </c>
      <c r="AS540" s="6">
        <v>0</v>
      </c>
      <c r="AT540" s="6">
        <v>0</v>
      </c>
      <c r="AU540" s="6">
        <f>IF(Table3[[#This Row],[ShankDiameter]]&gt;0.5,0,2)</f>
        <v>2</v>
      </c>
      <c r="AV540" s="6">
        <v>0</v>
      </c>
      <c r="AW540" s="6">
        <v>0</v>
      </c>
      <c r="AX540" s="6">
        <v>2</v>
      </c>
      <c r="AY540" s="6">
        <f>IF(Table3[[#This Row],[ShankDiameter]]=0.225,2,IF(Table3[[#This Row],[ShankDiameter]]=0.25,2,IF(Table3[[#This Row],[ShankDiameter]]=0.2875,2,0)))</f>
        <v>0</v>
      </c>
      <c r="AZ540" s="6">
        <v>0</v>
      </c>
      <c r="BA540" s="6">
        <v>0</v>
      </c>
      <c r="BB540" s="6">
        <v>0</v>
      </c>
      <c r="BC540" s="6">
        <v>0</v>
      </c>
      <c r="BD540" s="6">
        <v>0</v>
      </c>
      <c r="BE540" s="6">
        <v>0</v>
      </c>
      <c r="BF540" s="6">
        <v>0</v>
      </c>
      <c r="BG540" s="6">
        <v>0</v>
      </c>
      <c r="BH540" s="6">
        <v>0</v>
      </c>
      <c r="BI540" s="6">
        <f>IF(Table3[[#This Row],[Type]]="EM",IF((Table3[[#This Row],[Diameter]]/2)-Table3[[#This Row],[CornerRadius]]-0.012&gt;0,(Table3[[#This Row],[Diameter]]/2)-Table3[[#This Row],[CornerRadius]]-0.012,0),)</f>
        <v>0</v>
      </c>
      <c r="BK540" s="6" t="str">
        <f>IF(Table3[[#This Row],[ShoulderLength]]="","",IF(Table3[[#This Row],[ShoulderLength]]&lt;Table3[[#This Row],[LOC]],"FIX",""))</f>
        <v/>
      </c>
    </row>
    <row r="541" spans="1:63" x14ac:dyDescent="0.25">
      <c r="A541" s="7">
        <f>IF(Table3[[#This Row],[SoflexRule]]="",1,IF(Table3[[#This Row],[MinOHL]]="",1,IF(Table3[[#This Row],[Type]]="CT",1,IF(Table3[[#This Row],[I]]=1,0,1))))</f>
        <v>1</v>
      </c>
      <c r="B541" s="6" t="s">
        <v>149</v>
      </c>
      <c r="D541" s="6" t="s">
        <v>149</v>
      </c>
      <c r="E541" s="6">
        <v>540</v>
      </c>
      <c r="G541" s="9" t="s">
        <v>74</v>
      </c>
      <c r="H541" s="10" t="s">
        <v>802</v>
      </c>
      <c r="I541" s="11" t="s">
        <v>1114</v>
      </c>
      <c r="K541" s="11" t="str">
        <f>CONCATENATE(Table3[[#This Row],[Type]]," "&amp;TEXT(Table3[[#This Row],[Diameter]],".0000")&amp;""," "&amp;Table3[[#This Row],[NumFlutes]]&amp;"FL")</f>
        <v>DJ .2031 2FL</v>
      </c>
      <c r="L541" s="17" t="s">
        <v>1113</v>
      </c>
      <c r="M541" s="13">
        <v>0.2031</v>
      </c>
      <c r="N541" s="13">
        <v>0.2031</v>
      </c>
      <c r="O541" s="6">
        <v>0.2031</v>
      </c>
      <c r="P541" s="6">
        <v>2.58</v>
      </c>
      <c r="R541" s="14">
        <f>IF(Table3[[#This Row],[ShoulderLenEnd]]="",0,90-(DEGREES(ATAN((Q541-P541)/((N541-O541)/2)))))</f>
        <v>0</v>
      </c>
      <c r="S541" s="15">
        <v>2.64</v>
      </c>
      <c r="T541" s="6">
        <v>2</v>
      </c>
      <c r="U541" s="6">
        <v>3.76</v>
      </c>
      <c r="V541" s="6">
        <v>2.2000000000000002</v>
      </c>
      <c r="Z541" s="6">
        <v>118</v>
      </c>
      <c r="AA541" s="13">
        <f t="shared" si="8"/>
        <v>6.1017395862248747E-2</v>
      </c>
      <c r="AE541" s="6" t="s">
        <v>49</v>
      </c>
      <c r="AF541" s="6" t="s">
        <v>545</v>
      </c>
      <c r="AH541" s="6" t="s">
        <v>636</v>
      </c>
      <c r="AI541" s="6">
        <v>1</v>
      </c>
      <c r="AJ541" s="6">
        <v>0</v>
      </c>
      <c r="AK541" s="6">
        <v>0</v>
      </c>
      <c r="AL541" s="6">
        <v>0</v>
      </c>
      <c r="AM541" s="6">
        <v>0</v>
      </c>
      <c r="AN541" s="6">
        <v>0</v>
      </c>
      <c r="AO541" s="6">
        <v>1</v>
      </c>
      <c r="AQ541" s="6">
        <v>0</v>
      </c>
      <c r="AR541" s="6">
        <v>0</v>
      </c>
      <c r="AS541" s="6">
        <v>0</v>
      </c>
      <c r="AT541" s="6">
        <v>0</v>
      </c>
      <c r="AU541" s="6">
        <f>IF(Table3[[#This Row],[ShankDiameter]]&gt;0.5,0,2)</f>
        <v>2</v>
      </c>
      <c r="AV541" s="6">
        <v>0</v>
      </c>
      <c r="AW541" s="6">
        <v>0</v>
      </c>
      <c r="AX541" s="6">
        <v>2</v>
      </c>
      <c r="AY541" s="6">
        <f>IF(Table3[[#This Row],[ShankDiameter]]=0.225,2,IF(Table3[[#This Row],[ShankDiameter]]=0.25,2,IF(Table3[[#This Row],[ShankDiameter]]=0.2875,2,0)))</f>
        <v>0</v>
      </c>
      <c r="AZ541" s="6">
        <v>0</v>
      </c>
      <c r="BA541" s="6">
        <v>0</v>
      </c>
      <c r="BB541" s="6">
        <v>0</v>
      </c>
      <c r="BC541" s="6">
        <v>0</v>
      </c>
      <c r="BD541" s="6">
        <v>0</v>
      </c>
      <c r="BE541" s="6">
        <v>0</v>
      </c>
      <c r="BF541" s="6">
        <v>0</v>
      </c>
      <c r="BG541" s="6">
        <v>0</v>
      </c>
      <c r="BH541" s="6">
        <v>0</v>
      </c>
      <c r="BI541" s="6">
        <f>IF(Table3[[#This Row],[Type]]="EM",IF((Table3[[#This Row],[Diameter]]/2)-Table3[[#This Row],[CornerRadius]]-0.012&gt;0,(Table3[[#This Row],[Diameter]]/2)-Table3[[#This Row],[CornerRadius]]-0.012,0),)</f>
        <v>0</v>
      </c>
      <c r="BK541" s="6" t="str">
        <f>IF(Table3[[#This Row],[ShoulderLength]]="","",IF(Table3[[#This Row],[ShoulderLength]]&lt;Table3[[#This Row],[LOC]],"FIX",""))</f>
        <v/>
      </c>
    </row>
    <row r="542" spans="1:63" x14ac:dyDescent="0.25">
      <c r="A542" s="7">
        <f>IF(Table3[[#This Row],[SoflexRule]]="",1,IF(Table3[[#This Row],[MinOHL]]="",1,IF(Table3[[#This Row],[Type]]="CT",1,IF(Table3[[#This Row],[I]]=1,0,1))))</f>
        <v>1</v>
      </c>
      <c r="B542" s="6" t="s">
        <v>149</v>
      </c>
      <c r="D542" s="6" t="s">
        <v>149</v>
      </c>
      <c r="E542" s="6">
        <v>541</v>
      </c>
      <c r="F542" s="8" t="s">
        <v>60</v>
      </c>
      <c r="H542" s="10" t="s">
        <v>802</v>
      </c>
      <c r="I542" s="11" t="s">
        <v>1115</v>
      </c>
      <c r="J542" s="12" t="s">
        <v>1116</v>
      </c>
      <c r="K542" s="11" t="str">
        <f>CONCATENATE(Table3[[#This Row],[Type]]," "&amp;TEXT(Table3[[#This Row],[Diameter]],".0000")&amp;""," "&amp;Table3[[#This Row],[NumFlutes]]&amp;"FL")</f>
        <v>DJ .2040 2FL</v>
      </c>
      <c r="L542" s="17" t="s">
        <v>1117</v>
      </c>
      <c r="M542" s="13">
        <v>0.20399999999999999</v>
      </c>
      <c r="N542" s="13">
        <v>0.20399999999999999</v>
      </c>
      <c r="O542" s="6">
        <v>0.20399999999999999</v>
      </c>
      <c r="P542" s="6">
        <v>2.67</v>
      </c>
      <c r="R542" s="14">
        <f>IF(Table3[[#This Row],[ShoulderLenEnd]]="",0,90-(DEGREES(ATAN((Q542-P542)/((N542-O542)/2)))))</f>
        <v>0</v>
      </c>
      <c r="S542" s="15">
        <v>2.73</v>
      </c>
      <c r="T542" s="6">
        <v>2</v>
      </c>
      <c r="U542" s="6">
        <v>3.9</v>
      </c>
      <c r="V542" s="6">
        <v>2.3199999999999998</v>
      </c>
      <c r="Z542" s="6">
        <v>118</v>
      </c>
      <c r="AA542" s="13">
        <f t="shared" si="8"/>
        <v>6.1287783140811146E-2</v>
      </c>
      <c r="AE542" s="6" t="s">
        <v>49</v>
      </c>
      <c r="AF542" s="6" t="s">
        <v>545</v>
      </c>
      <c r="AH542" s="6" t="s">
        <v>636</v>
      </c>
      <c r="AI542" s="6">
        <v>1</v>
      </c>
      <c r="AJ542" s="6">
        <v>0</v>
      </c>
      <c r="AK542" s="6">
        <v>0</v>
      </c>
      <c r="AL542" s="6">
        <v>0</v>
      </c>
      <c r="AM542" s="6">
        <v>0</v>
      </c>
      <c r="AN542" s="6">
        <v>0</v>
      </c>
      <c r="AO542" s="6">
        <v>1</v>
      </c>
      <c r="AQ542" s="6">
        <v>0</v>
      </c>
      <c r="AR542" s="6">
        <v>0</v>
      </c>
      <c r="AS542" s="6">
        <v>0</v>
      </c>
      <c r="AT542" s="6">
        <v>0</v>
      </c>
      <c r="AU542" s="6">
        <f>IF(Table3[[#This Row],[ShankDiameter]]&gt;0.5,0,2)</f>
        <v>2</v>
      </c>
      <c r="AV542" s="6">
        <v>0</v>
      </c>
      <c r="AW542" s="6">
        <v>0</v>
      </c>
      <c r="AX542" s="6">
        <v>2</v>
      </c>
      <c r="AY542" s="6">
        <f>IF(Table3[[#This Row],[ShankDiameter]]=0.225,2,IF(Table3[[#This Row],[ShankDiameter]]=0.25,2,IF(Table3[[#This Row],[ShankDiameter]]=0.2875,2,0)))</f>
        <v>0</v>
      </c>
      <c r="AZ542" s="6">
        <v>0</v>
      </c>
      <c r="BA542" s="6">
        <v>0</v>
      </c>
      <c r="BB542" s="6">
        <v>0</v>
      </c>
      <c r="BC542" s="6">
        <v>0</v>
      </c>
      <c r="BD542" s="6">
        <v>0</v>
      </c>
      <c r="BE542" s="6">
        <v>0</v>
      </c>
      <c r="BF542" s="6">
        <v>0</v>
      </c>
      <c r="BG542" s="6">
        <v>0</v>
      </c>
      <c r="BH542" s="6">
        <v>0</v>
      </c>
      <c r="BI542" s="6">
        <f>IF(Table3[[#This Row],[Type]]="EM",IF((Table3[[#This Row],[Diameter]]/2)-Table3[[#This Row],[CornerRadius]]-0.012&gt;0,(Table3[[#This Row],[Diameter]]/2)-Table3[[#This Row],[CornerRadius]]-0.012,0),)</f>
        <v>0</v>
      </c>
      <c r="BK542" s="6" t="str">
        <f>IF(Table3[[#This Row],[ShoulderLength]]="","",IF(Table3[[#This Row],[ShoulderLength]]&lt;Table3[[#This Row],[LOC]],"FIX",""))</f>
        <v/>
      </c>
    </row>
    <row r="543" spans="1:63" x14ac:dyDescent="0.25">
      <c r="A543" s="7">
        <f>IF(Table3[[#This Row],[SoflexRule]]="",1,IF(Table3[[#This Row],[MinOHL]]="",1,IF(Table3[[#This Row],[Type]]="CT",1,IF(Table3[[#This Row],[I]]=1,0,1))))</f>
        <v>1</v>
      </c>
      <c r="B543" s="6" t="s">
        <v>149</v>
      </c>
      <c r="D543" s="6" t="s">
        <v>149</v>
      </c>
      <c r="E543" s="6">
        <v>542</v>
      </c>
      <c r="G543" s="9" t="s">
        <v>74</v>
      </c>
      <c r="H543" s="10" t="s">
        <v>680</v>
      </c>
      <c r="I543" s="11" t="s">
        <v>1118</v>
      </c>
      <c r="J543" s="12" t="s">
        <v>1119</v>
      </c>
      <c r="K543" s="11" t="str">
        <f>CONCATENATE(Table3[[#This Row],[Type]]," "&amp;TEXT(Table3[[#This Row],[Diameter]],".0000")&amp;""," "&amp;Table3[[#This Row],[NumFlutes]]&amp;"FL")</f>
        <v>DS .2040 2FL</v>
      </c>
      <c r="L543" s="17" t="s">
        <v>1117</v>
      </c>
      <c r="M543" s="13">
        <v>0.20399999999999999</v>
      </c>
      <c r="N543" s="13">
        <v>0.20399999999999999</v>
      </c>
      <c r="O543" s="6">
        <v>0.20399999999999999</v>
      </c>
      <c r="P543" s="6">
        <v>1.425</v>
      </c>
      <c r="R543" s="14">
        <f>IF(Table3[[#This Row],[ShoulderLenEnd]]="",0,90-(DEGREES(ATAN((Q543-P543)/((N543-O543)/2)))))</f>
        <v>0</v>
      </c>
      <c r="S543" s="15">
        <v>1.45</v>
      </c>
      <c r="T543" s="6">
        <v>2</v>
      </c>
      <c r="U543" s="6">
        <v>2.44</v>
      </c>
      <c r="V543" s="6">
        <v>1.0900000000000001</v>
      </c>
      <c r="Z543" s="6">
        <v>118</v>
      </c>
      <c r="AA543" s="13">
        <f t="shared" si="8"/>
        <v>6.1287783140811146E-2</v>
      </c>
      <c r="AE543" s="6" t="s">
        <v>49</v>
      </c>
      <c r="AF543" s="6" t="s">
        <v>545</v>
      </c>
      <c r="AH543" s="6" t="s">
        <v>683</v>
      </c>
      <c r="AI543" s="6">
        <v>1</v>
      </c>
      <c r="AJ543" s="6">
        <v>0</v>
      </c>
      <c r="AK543" s="6">
        <v>0</v>
      </c>
      <c r="AL543" s="6">
        <v>0</v>
      </c>
      <c r="AM543" s="6">
        <v>0</v>
      </c>
      <c r="AN543" s="6">
        <v>0</v>
      </c>
      <c r="AO543" s="6">
        <v>1</v>
      </c>
      <c r="AQ543" s="6">
        <v>0</v>
      </c>
      <c r="AR543" s="6">
        <v>0</v>
      </c>
      <c r="AS543" s="6">
        <v>0</v>
      </c>
      <c r="AT543" s="6">
        <v>0</v>
      </c>
      <c r="AU543" s="6">
        <f>IF(Table3[[#This Row],[ShankDiameter]]&gt;0.5,0,2)</f>
        <v>2</v>
      </c>
      <c r="AV543" s="6">
        <v>0</v>
      </c>
      <c r="AW543" s="6">
        <v>0</v>
      </c>
      <c r="AX543" s="6">
        <v>2</v>
      </c>
      <c r="AY543" s="6">
        <f>IF(Table3[[#This Row],[ShankDiameter]]=0.225,2,IF(Table3[[#This Row],[ShankDiameter]]=0.25,2,IF(Table3[[#This Row],[ShankDiameter]]=0.2875,2,0)))</f>
        <v>0</v>
      </c>
      <c r="AZ543" s="6">
        <v>0</v>
      </c>
      <c r="BA543" s="6">
        <v>0</v>
      </c>
      <c r="BB543" s="6">
        <v>0</v>
      </c>
      <c r="BC543" s="6">
        <v>0</v>
      </c>
      <c r="BD543" s="6">
        <v>0</v>
      </c>
      <c r="BE543" s="6">
        <v>0</v>
      </c>
      <c r="BF543" s="6">
        <v>0</v>
      </c>
      <c r="BG543" s="6">
        <v>0</v>
      </c>
      <c r="BH543" s="6">
        <v>0</v>
      </c>
      <c r="BI543" s="6">
        <f>IF(Table3[[#This Row],[Type]]="EM",IF((Table3[[#This Row],[Diameter]]/2)-Table3[[#This Row],[CornerRadius]]-0.012&gt;0,(Table3[[#This Row],[Diameter]]/2)-Table3[[#This Row],[CornerRadius]]-0.012,0),)</f>
        <v>0</v>
      </c>
      <c r="BK543" s="6" t="str">
        <f>IF(Table3[[#This Row],[ShoulderLength]]="","",IF(Table3[[#This Row],[ShoulderLength]]&lt;Table3[[#This Row],[LOC]],"FIX",""))</f>
        <v/>
      </c>
    </row>
    <row r="544" spans="1:63" x14ac:dyDescent="0.25">
      <c r="A544" s="7">
        <f>IF(Table3[[#This Row],[SoflexRule]]="",1,IF(Table3[[#This Row],[MinOHL]]="",1,IF(Table3[[#This Row],[Type]]="CT",1,IF(Table3[[#This Row],[I]]=1,0,1))))</f>
        <v>1</v>
      </c>
      <c r="B544" s="6" t="s">
        <v>149</v>
      </c>
      <c r="D544" s="6" t="s">
        <v>149</v>
      </c>
      <c r="E544" s="6">
        <v>543</v>
      </c>
      <c r="F544" s="8" t="s">
        <v>60</v>
      </c>
      <c r="H544" s="10" t="s">
        <v>802</v>
      </c>
      <c r="I544" s="11" t="s">
        <v>1120</v>
      </c>
      <c r="J544" s="12" t="s">
        <v>1121</v>
      </c>
      <c r="K544" s="11" t="str">
        <f>CONCATENATE(Table3[[#This Row],[Type]]," "&amp;TEXT(Table3[[#This Row],[Diameter]],".0000")&amp;""," "&amp;Table3[[#This Row],[NumFlutes]]&amp;"FL")</f>
        <v>DJ .2055 2FL</v>
      </c>
      <c r="L544" s="17" t="s">
        <v>1122</v>
      </c>
      <c r="M544" s="13">
        <v>0.20549999999999999</v>
      </c>
      <c r="N544" s="13">
        <v>0.20549999999999999</v>
      </c>
      <c r="O544" s="6">
        <v>0.20549999999999999</v>
      </c>
      <c r="P544" s="6">
        <v>2.67</v>
      </c>
      <c r="R544" s="14">
        <f>IF(Table3[[#This Row],[ShoulderLenEnd]]="",0,90-(DEGREES(ATAN((Q544-P544)/((N544-O544)/2)))))</f>
        <v>0</v>
      </c>
      <c r="S544" s="15">
        <v>2.73</v>
      </c>
      <c r="T544" s="6">
        <v>2</v>
      </c>
      <c r="U544" s="6">
        <v>3.9</v>
      </c>
      <c r="V544" s="6">
        <v>2.25</v>
      </c>
      <c r="Z544" s="6">
        <v>118</v>
      </c>
      <c r="AA544" s="13">
        <f t="shared" si="8"/>
        <v>6.1738428605081816E-2</v>
      </c>
      <c r="AE544" s="6" t="s">
        <v>49</v>
      </c>
      <c r="AF544" s="6" t="s">
        <v>545</v>
      </c>
      <c r="AH544" s="6" t="s">
        <v>636</v>
      </c>
      <c r="AI544" s="6">
        <v>1</v>
      </c>
      <c r="AJ544" s="6">
        <v>0</v>
      </c>
      <c r="AK544" s="6">
        <v>0</v>
      </c>
      <c r="AL544" s="6">
        <v>0</v>
      </c>
      <c r="AM544" s="6">
        <v>0</v>
      </c>
      <c r="AN544" s="6">
        <v>0</v>
      </c>
      <c r="AO544" s="6">
        <v>1</v>
      </c>
      <c r="AQ544" s="6">
        <v>0</v>
      </c>
      <c r="AR544" s="6">
        <v>0</v>
      </c>
      <c r="AS544" s="6">
        <v>0</v>
      </c>
      <c r="AT544" s="6">
        <v>0</v>
      </c>
      <c r="AU544" s="6">
        <f>IF(Table3[[#This Row],[ShankDiameter]]&gt;0.5,0,2)</f>
        <v>2</v>
      </c>
      <c r="AV544" s="6">
        <v>0</v>
      </c>
      <c r="AW544" s="6">
        <v>0</v>
      </c>
      <c r="AX544" s="6">
        <v>2</v>
      </c>
      <c r="AY544" s="6">
        <f>IF(Table3[[#This Row],[ShankDiameter]]=0.225,2,IF(Table3[[#This Row],[ShankDiameter]]=0.25,2,IF(Table3[[#This Row],[ShankDiameter]]=0.2875,2,0)))</f>
        <v>0</v>
      </c>
      <c r="AZ544" s="6">
        <v>0</v>
      </c>
      <c r="BA544" s="6">
        <v>0</v>
      </c>
      <c r="BB544" s="6">
        <v>0</v>
      </c>
      <c r="BC544" s="6">
        <v>0</v>
      </c>
      <c r="BD544" s="6">
        <v>0</v>
      </c>
      <c r="BE544" s="6">
        <v>0</v>
      </c>
      <c r="BF544" s="6">
        <v>0</v>
      </c>
      <c r="BG544" s="6">
        <v>0</v>
      </c>
      <c r="BH544" s="6">
        <v>0</v>
      </c>
      <c r="BI544" s="6">
        <f>IF(Table3[[#This Row],[Type]]="EM",IF((Table3[[#This Row],[Diameter]]/2)-Table3[[#This Row],[CornerRadius]]-0.012&gt;0,(Table3[[#This Row],[Diameter]]/2)-Table3[[#This Row],[CornerRadius]]-0.012,0),)</f>
        <v>0</v>
      </c>
      <c r="BK544" s="6" t="str">
        <f>IF(Table3[[#This Row],[ShoulderLength]]="","",IF(Table3[[#This Row],[ShoulderLength]]&lt;Table3[[#This Row],[LOC]],"FIX",""))</f>
        <v/>
      </c>
    </row>
    <row r="545" spans="1:63" x14ac:dyDescent="0.25">
      <c r="A545" s="7">
        <f>IF(Table3[[#This Row],[SoflexRule]]="",1,IF(Table3[[#This Row],[MinOHL]]="",1,IF(Table3[[#This Row],[Type]]="CT",1,IF(Table3[[#This Row],[I]]=1,0,1))))</f>
        <v>1</v>
      </c>
      <c r="B545" s="6" t="s">
        <v>149</v>
      </c>
      <c r="D545" s="6" t="s">
        <v>149</v>
      </c>
      <c r="E545" s="6">
        <v>544</v>
      </c>
      <c r="G545" s="9" t="s">
        <v>74</v>
      </c>
      <c r="H545" s="10" t="s">
        <v>680</v>
      </c>
      <c r="I545" s="11" t="s">
        <v>1123</v>
      </c>
      <c r="J545" s="12" t="s">
        <v>1124</v>
      </c>
      <c r="K545" s="11" t="str">
        <f>CONCATENATE(Table3[[#This Row],[Type]]," "&amp;TEXT(Table3[[#This Row],[Diameter]],".0000")&amp;""," "&amp;Table3[[#This Row],[NumFlutes]]&amp;"FL")</f>
        <v>DS .2055 2FL</v>
      </c>
      <c r="L545" s="17" t="s">
        <v>1122</v>
      </c>
      <c r="M545" s="13">
        <v>0.20549999999999999</v>
      </c>
      <c r="N545" s="13">
        <v>0.20549999999999999</v>
      </c>
      <c r="O545" s="6">
        <v>0.20549999999999999</v>
      </c>
      <c r="P545" s="6">
        <v>1.375</v>
      </c>
      <c r="R545" s="14">
        <f>IF(Table3[[#This Row],[ShoulderLenEnd]]="",0,90-(DEGREES(ATAN((Q545-P545)/((N545-O545)/2)))))</f>
        <v>0</v>
      </c>
      <c r="S545" s="15">
        <v>1.8</v>
      </c>
      <c r="T545" s="6">
        <v>2</v>
      </c>
      <c r="U545" s="6">
        <v>2.46</v>
      </c>
      <c r="V545" s="6">
        <v>1.1000000000000001</v>
      </c>
      <c r="Z545" s="6">
        <v>118</v>
      </c>
      <c r="AA545" s="13">
        <f t="shared" si="8"/>
        <v>6.1738428605081816E-2</v>
      </c>
      <c r="AE545" s="6" t="s">
        <v>49</v>
      </c>
      <c r="AF545" s="6" t="s">
        <v>545</v>
      </c>
      <c r="AH545" s="6" t="s">
        <v>683</v>
      </c>
      <c r="AI545" s="6">
        <v>1</v>
      </c>
      <c r="AJ545" s="6">
        <v>0</v>
      </c>
      <c r="AK545" s="6">
        <v>0</v>
      </c>
      <c r="AL545" s="6">
        <v>0</v>
      </c>
      <c r="AM545" s="6">
        <v>0</v>
      </c>
      <c r="AN545" s="6">
        <v>0</v>
      </c>
      <c r="AO545" s="6">
        <v>1</v>
      </c>
      <c r="AQ545" s="6">
        <v>0</v>
      </c>
      <c r="AR545" s="6">
        <v>0</v>
      </c>
      <c r="AS545" s="6">
        <v>0</v>
      </c>
      <c r="AT545" s="6">
        <v>0</v>
      </c>
      <c r="AU545" s="6">
        <f>IF(Table3[[#This Row],[ShankDiameter]]&gt;0.5,0,2)</f>
        <v>2</v>
      </c>
      <c r="AV545" s="6">
        <v>0</v>
      </c>
      <c r="AW545" s="6">
        <v>0</v>
      </c>
      <c r="AX545" s="6">
        <v>2</v>
      </c>
      <c r="AY545" s="6">
        <f>IF(Table3[[#This Row],[ShankDiameter]]=0.225,2,IF(Table3[[#This Row],[ShankDiameter]]=0.25,2,IF(Table3[[#This Row],[ShankDiameter]]=0.2875,2,0)))</f>
        <v>0</v>
      </c>
      <c r="AZ545" s="6">
        <v>0</v>
      </c>
      <c r="BA545" s="6">
        <v>0</v>
      </c>
      <c r="BB545" s="6">
        <v>0</v>
      </c>
      <c r="BC545" s="6">
        <v>0</v>
      </c>
      <c r="BD545" s="6">
        <v>0</v>
      </c>
      <c r="BE545" s="6">
        <v>0</v>
      </c>
      <c r="BF545" s="6">
        <v>0</v>
      </c>
      <c r="BG545" s="6">
        <v>0</v>
      </c>
      <c r="BH545" s="6">
        <v>0</v>
      </c>
      <c r="BI545" s="6">
        <f>IF(Table3[[#This Row],[Type]]="EM",IF((Table3[[#This Row],[Diameter]]/2)-Table3[[#This Row],[CornerRadius]]-0.012&gt;0,(Table3[[#This Row],[Diameter]]/2)-Table3[[#This Row],[CornerRadius]]-0.012,0),)</f>
        <v>0</v>
      </c>
      <c r="BK545" s="6" t="str">
        <f>IF(Table3[[#This Row],[ShoulderLength]]="","",IF(Table3[[#This Row],[ShoulderLength]]&lt;Table3[[#This Row],[LOC]],"FIX",""))</f>
        <v/>
      </c>
    </row>
    <row r="546" spans="1:63" x14ac:dyDescent="0.25">
      <c r="A546" s="7">
        <f>IF(Table3[[#This Row],[SoflexRule]]="",1,IF(Table3[[#This Row],[MinOHL]]="",1,IF(Table3[[#This Row],[Type]]="CT",1,IF(Table3[[#This Row],[I]]=1,0,1))))</f>
        <v>1</v>
      </c>
      <c r="B546" s="6" t="s">
        <v>149</v>
      </c>
      <c r="D546" s="6" t="s">
        <v>149</v>
      </c>
      <c r="E546" s="6">
        <v>545</v>
      </c>
      <c r="F546" s="8" t="s">
        <v>60</v>
      </c>
      <c r="H546" s="10" t="s">
        <v>802</v>
      </c>
      <c r="I546" s="11" t="s">
        <v>1125</v>
      </c>
      <c r="J546" s="12" t="s">
        <v>1126</v>
      </c>
      <c r="K546" s="11" t="str">
        <f>CONCATENATE(Table3[[#This Row],[Type]]," "&amp;TEXT(Table3[[#This Row],[Diameter]],".0000")&amp;""," "&amp;Table3[[#This Row],[NumFlutes]]&amp;"FL")</f>
        <v>DJ .2090 2FL</v>
      </c>
      <c r="L546" s="17" t="s">
        <v>1127</v>
      </c>
      <c r="M546" s="13">
        <v>0.20899999999999999</v>
      </c>
      <c r="N546" s="13">
        <v>0.20899999999999999</v>
      </c>
      <c r="O546" s="6">
        <v>0.20899999999999999</v>
      </c>
      <c r="P546" s="6">
        <v>2.65</v>
      </c>
      <c r="R546" s="14">
        <f>IF(Table3[[#This Row],[ShoulderLenEnd]]="",0,90-(DEGREES(ATAN((Q546-P546)/((N546-O546)/2)))))</f>
        <v>0</v>
      </c>
      <c r="S546" s="15">
        <v>2.71</v>
      </c>
      <c r="T546" s="6">
        <v>2</v>
      </c>
      <c r="U546" s="6">
        <v>3.88</v>
      </c>
      <c r="V546" s="6">
        <v>2.2799999999999998</v>
      </c>
      <c r="Z546" s="6">
        <v>118</v>
      </c>
      <c r="AA546" s="13">
        <f t="shared" si="8"/>
        <v>6.2789934688380053E-2</v>
      </c>
      <c r="AE546" s="6" t="s">
        <v>49</v>
      </c>
      <c r="AF546" s="6" t="s">
        <v>545</v>
      </c>
      <c r="AH546" s="6" t="s">
        <v>636</v>
      </c>
      <c r="AI546" s="6">
        <v>1</v>
      </c>
      <c r="AJ546" s="6">
        <v>0</v>
      </c>
      <c r="AK546" s="6">
        <v>0</v>
      </c>
      <c r="AL546" s="6">
        <v>0</v>
      </c>
      <c r="AM546" s="6">
        <v>0</v>
      </c>
      <c r="AN546" s="6">
        <v>0</v>
      </c>
      <c r="AO546" s="6">
        <v>1</v>
      </c>
      <c r="AQ546" s="6">
        <v>0</v>
      </c>
      <c r="AR546" s="6">
        <v>0</v>
      </c>
      <c r="AS546" s="6">
        <v>0</v>
      </c>
      <c r="AT546" s="6">
        <v>0</v>
      </c>
      <c r="AU546" s="6">
        <f>IF(Table3[[#This Row],[ShankDiameter]]&gt;0.5,0,2)</f>
        <v>2</v>
      </c>
      <c r="AV546" s="6">
        <v>0</v>
      </c>
      <c r="AW546" s="6">
        <v>0</v>
      </c>
      <c r="AX546" s="6">
        <v>2</v>
      </c>
      <c r="AY546" s="6">
        <f>IF(Table3[[#This Row],[ShankDiameter]]=0.225,2,IF(Table3[[#This Row],[ShankDiameter]]=0.25,2,IF(Table3[[#This Row],[ShankDiameter]]=0.2875,2,0)))</f>
        <v>0</v>
      </c>
      <c r="AZ546" s="6">
        <v>0</v>
      </c>
      <c r="BA546" s="6">
        <v>0</v>
      </c>
      <c r="BB546" s="6">
        <v>0</v>
      </c>
      <c r="BC546" s="6">
        <v>0</v>
      </c>
      <c r="BD546" s="6">
        <v>0</v>
      </c>
      <c r="BE546" s="6">
        <v>0</v>
      </c>
      <c r="BF546" s="6">
        <v>0</v>
      </c>
      <c r="BG546" s="6">
        <v>0</v>
      </c>
      <c r="BH546" s="6">
        <v>0</v>
      </c>
      <c r="BI546" s="6">
        <f>IF(Table3[[#This Row],[Type]]="EM",IF((Table3[[#This Row],[Diameter]]/2)-Table3[[#This Row],[CornerRadius]]-0.012&gt;0,(Table3[[#This Row],[Diameter]]/2)-Table3[[#This Row],[CornerRadius]]-0.012,0),)</f>
        <v>0</v>
      </c>
      <c r="BK546" s="6" t="str">
        <f>IF(Table3[[#This Row],[ShoulderLength]]="","",IF(Table3[[#This Row],[ShoulderLength]]&lt;Table3[[#This Row],[LOC]],"FIX",""))</f>
        <v/>
      </c>
    </row>
    <row r="547" spans="1:63" x14ac:dyDescent="0.25">
      <c r="A547" s="7">
        <f>IF(Table3[[#This Row],[SoflexRule]]="",1,IF(Table3[[#This Row],[MinOHL]]="",1,IF(Table3[[#This Row],[Type]]="CT",1,IF(Table3[[#This Row],[I]]=1,0,1))))</f>
        <v>1</v>
      </c>
      <c r="B547" s="6" t="s">
        <v>149</v>
      </c>
      <c r="D547" s="6" t="s">
        <v>149</v>
      </c>
      <c r="E547" s="6">
        <v>546</v>
      </c>
      <c r="G547" s="9" t="s">
        <v>74</v>
      </c>
      <c r="H547" s="10" t="s">
        <v>680</v>
      </c>
      <c r="I547" s="11" t="s">
        <v>1128</v>
      </c>
      <c r="J547" s="12" t="s">
        <v>1129</v>
      </c>
      <c r="K547" s="11" t="str">
        <f>CONCATENATE(Table3[[#This Row],[Type]]," "&amp;TEXT(Table3[[#This Row],[Diameter]],".0000")&amp;""," "&amp;Table3[[#This Row],[NumFlutes]]&amp;"FL")</f>
        <v>DS .2090 2FL</v>
      </c>
      <c r="L547" s="17" t="s">
        <v>1127</v>
      </c>
      <c r="M547" s="13">
        <v>0.20899999999999999</v>
      </c>
      <c r="N547" s="13">
        <v>0.20899999999999999</v>
      </c>
      <c r="O547" s="6">
        <v>0.20899999999999999</v>
      </c>
      <c r="P547" s="6">
        <v>1.375</v>
      </c>
      <c r="R547" s="14">
        <f>IF(Table3[[#This Row],[ShoulderLenEnd]]="",0,90-(DEGREES(ATAN((Q547-P547)/((N547-O547)/2)))))</f>
        <v>0</v>
      </c>
      <c r="S547" s="15">
        <v>1.4</v>
      </c>
      <c r="T547" s="6">
        <v>2</v>
      </c>
      <c r="U547" s="6">
        <v>2.44</v>
      </c>
      <c r="V547" s="6">
        <v>1.0900000000000001</v>
      </c>
      <c r="Z547" s="6">
        <v>118</v>
      </c>
      <c r="AA547" s="13">
        <f t="shared" si="8"/>
        <v>6.2789934688380053E-2</v>
      </c>
      <c r="AE547" s="6" t="s">
        <v>49</v>
      </c>
      <c r="AF547" s="6" t="s">
        <v>545</v>
      </c>
      <c r="AH547" s="6" t="s">
        <v>683</v>
      </c>
      <c r="AI547" s="6">
        <v>1</v>
      </c>
      <c r="AJ547" s="6">
        <v>0</v>
      </c>
      <c r="AK547" s="6">
        <v>0</v>
      </c>
      <c r="AL547" s="6">
        <v>0</v>
      </c>
      <c r="AM547" s="6">
        <v>0</v>
      </c>
      <c r="AN547" s="6">
        <v>0</v>
      </c>
      <c r="AO547" s="6">
        <v>1</v>
      </c>
      <c r="AQ547" s="6">
        <v>0</v>
      </c>
      <c r="AR547" s="6">
        <v>0</v>
      </c>
      <c r="AS547" s="6">
        <v>0</v>
      </c>
      <c r="AT547" s="6">
        <v>0</v>
      </c>
      <c r="AU547" s="6">
        <f>IF(Table3[[#This Row],[ShankDiameter]]&gt;0.5,0,2)</f>
        <v>2</v>
      </c>
      <c r="AV547" s="6">
        <v>0</v>
      </c>
      <c r="AW547" s="6">
        <v>0</v>
      </c>
      <c r="AX547" s="6">
        <v>2</v>
      </c>
      <c r="AY547" s="6">
        <f>IF(Table3[[#This Row],[ShankDiameter]]=0.225,2,IF(Table3[[#This Row],[ShankDiameter]]=0.25,2,IF(Table3[[#This Row],[ShankDiameter]]=0.2875,2,0)))</f>
        <v>0</v>
      </c>
      <c r="AZ547" s="6">
        <v>0</v>
      </c>
      <c r="BA547" s="6">
        <v>0</v>
      </c>
      <c r="BB547" s="6">
        <v>0</v>
      </c>
      <c r="BC547" s="6">
        <v>0</v>
      </c>
      <c r="BD547" s="6">
        <v>0</v>
      </c>
      <c r="BE547" s="6">
        <v>0</v>
      </c>
      <c r="BF547" s="6">
        <v>0</v>
      </c>
      <c r="BG547" s="6">
        <v>0</v>
      </c>
      <c r="BH547" s="6">
        <v>0</v>
      </c>
      <c r="BI547" s="6">
        <f>IF(Table3[[#This Row],[Type]]="EM",IF((Table3[[#This Row],[Diameter]]/2)-Table3[[#This Row],[CornerRadius]]-0.012&gt;0,(Table3[[#This Row],[Diameter]]/2)-Table3[[#This Row],[CornerRadius]]-0.012,0),)</f>
        <v>0</v>
      </c>
      <c r="BK547" s="6" t="str">
        <f>IF(Table3[[#This Row],[ShoulderLength]]="","",IF(Table3[[#This Row],[ShoulderLength]]&lt;Table3[[#This Row],[LOC]],"FIX",""))</f>
        <v/>
      </c>
    </row>
    <row r="548" spans="1:63" x14ac:dyDescent="0.25">
      <c r="A548" s="7">
        <f>IF(Table3[[#This Row],[SoflexRule]]="",1,IF(Table3[[#This Row],[MinOHL]]="",1,IF(Table3[[#This Row],[Type]]="CT",1,IF(Table3[[#This Row],[I]]=1,0,1))))</f>
        <v>1</v>
      </c>
      <c r="B548" s="6" t="s">
        <v>149</v>
      </c>
      <c r="D548" s="6" t="s">
        <v>149</v>
      </c>
      <c r="E548" s="6">
        <v>547</v>
      </c>
      <c r="F548" s="8" t="s">
        <v>60</v>
      </c>
      <c r="H548" s="10" t="s">
        <v>802</v>
      </c>
      <c r="I548" s="11" t="s">
        <v>1130</v>
      </c>
      <c r="J548" s="12" t="s">
        <v>1131</v>
      </c>
      <c r="K548" s="11" t="str">
        <f>CONCATENATE(Table3[[#This Row],[Type]]," "&amp;TEXT(Table3[[#This Row],[Diameter]],".0000")&amp;""," "&amp;Table3[[#This Row],[NumFlutes]]&amp;"FL")</f>
        <v>DJ .2130 2FL</v>
      </c>
      <c r="L548" s="17" t="s">
        <v>1132</v>
      </c>
      <c r="M548" s="13">
        <v>0.21299999999999999</v>
      </c>
      <c r="N548" s="13">
        <v>0.21299999999999999</v>
      </c>
      <c r="O548" s="6">
        <v>0.21299999999999999</v>
      </c>
      <c r="P548" s="6">
        <v>2.63</v>
      </c>
      <c r="R548" s="14">
        <f>IF(Table3[[#This Row],[ShoulderLenEnd]]="",0,90-(DEGREES(ATAN((Q548-P548)/((N548-O548)/2)))))</f>
        <v>0</v>
      </c>
      <c r="S548" s="15">
        <v>2.69</v>
      </c>
      <c r="T548" s="6">
        <v>2</v>
      </c>
      <c r="U548" s="6">
        <v>3.85</v>
      </c>
      <c r="V548" s="6">
        <v>2.2599999999999998</v>
      </c>
      <c r="Z548" s="6">
        <v>118</v>
      </c>
      <c r="AA548" s="13">
        <f t="shared" si="8"/>
        <v>6.3991655926435173E-2</v>
      </c>
      <c r="AE548" s="6" t="s">
        <v>49</v>
      </c>
      <c r="AF548" s="6" t="s">
        <v>545</v>
      </c>
      <c r="AH548" s="6" t="s">
        <v>636</v>
      </c>
      <c r="AI548" s="6">
        <v>1</v>
      </c>
      <c r="AJ548" s="6">
        <v>0</v>
      </c>
      <c r="AK548" s="6">
        <v>0</v>
      </c>
      <c r="AL548" s="6">
        <v>0</v>
      </c>
      <c r="AM548" s="6">
        <v>0</v>
      </c>
      <c r="AN548" s="6">
        <v>0</v>
      </c>
      <c r="AO548" s="6">
        <v>1</v>
      </c>
      <c r="AQ548" s="6">
        <v>0</v>
      </c>
      <c r="AR548" s="6">
        <v>0</v>
      </c>
      <c r="AS548" s="6">
        <v>0</v>
      </c>
      <c r="AT548" s="6">
        <v>0</v>
      </c>
      <c r="AU548" s="6">
        <f>IF(Table3[[#This Row],[ShankDiameter]]&gt;0.5,0,2)</f>
        <v>2</v>
      </c>
      <c r="AV548" s="6">
        <v>0</v>
      </c>
      <c r="AW548" s="6">
        <v>0</v>
      </c>
      <c r="AX548" s="6">
        <v>2</v>
      </c>
      <c r="AY548" s="6">
        <f>IF(Table3[[#This Row],[ShankDiameter]]=0.225,2,IF(Table3[[#This Row],[ShankDiameter]]=0.25,2,IF(Table3[[#This Row],[ShankDiameter]]=0.2875,2,0)))</f>
        <v>0</v>
      </c>
      <c r="AZ548" s="6">
        <v>0</v>
      </c>
      <c r="BA548" s="6">
        <v>0</v>
      </c>
      <c r="BB548" s="6">
        <v>0</v>
      </c>
      <c r="BC548" s="6">
        <v>0</v>
      </c>
      <c r="BD548" s="6">
        <v>0</v>
      </c>
      <c r="BE548" s="6">
        <v>0</v>
      </c>
      <c r="BF548" s="6">
        <v>0</v>
      </c>
      <c r="BG548" s="6">
        <v>0</v>
      </c>
      <c r="BH548" s="6">
        <v>0</v>
      </c>
      <c r="BI548" s="6">
        <f>IF(Table3[[#This Row],[Type]]="EM",IF((Table3[[#This Row],[Diameter]]/2)-Table3[[#This Row],[CornerRadius]]-0.012&gt;0,(Table3[[#This Row],[Diameter]]/2)-Table3[[#This Row],[CornerRadius]]-0.012,0),)</f>
        <v>0</v>
      </c>
      <c r="BK548" s="6" t="str">
        <f>IF(Table3[[#This Row],[ShoulderLength]]="","",IF(Table3[[#This Row],[ShoulderLength]]&lt;Table3[[#This Row],[LOC]],"FIX",""))</f>
        <v/>
      </c>
    </row>
    <row r="549" spans="1:63" x14ac:dyDescent="0.25">
      <c r="A549" s="7">
        <f>IF(Table3[[#This Row],[SoflexRule]]="",1,IF(Table3[[#This Row],[MinOHL]]="",1,IF(Table3[[#This Row],[Type]]="CT",1,IF(Table3[[#This Row],[I]]=1,0,1))))</f>
        <v>1</v>
      </c>
      <c r="B549" s="6" t="s">
        <v>149</v>
      </c>
      <c r="D549" s="6" t="s">
        <v>149</v>
      </c>
      <c r="E549" s="6">
        <v>548</v>
      </c>
      <c r="G549" s="9" t="s">
        <v>74</v>
      </c>
      <c r="H549" s="10" t="s">
        <v>680</v>
      </c>
      <c r="I549" s="11" t="s">
        <v>1133</v>
      </c>
      <c r="J549" s="12" t="s">
        <v>1134</v>
      </c>
      <c r="K549" s="11" t="str">
        <f>CONCATENATE(Table3[[#This Row],[Type]]," "&amp;TEXT(Table3[[#This Row],[Diameter]],".0000")&amp;""," "&amp;Table3[[#This Row],[NumFlutes]]&amp;"FL")</f>
        <v>DS .2130 2FL</v>
      </c>
      <c r="L549" s="17" t="s">
        <v>1132</v>
      </c>
      <c r="M549" s="13">
        <v>0.21299999999999999</v>
      </c>
      <c r="N549" s="13">
        <v>0.21299999999999999</v>
      </c>
      <c r="O549" s="6">
        <v>0.21299999999999999</v>
      </c>
      <c r="P549" s="6">
        <v>1.4</v>
      </c>
      <c r="R549" s="14">
        <f>IF(Table3[[#This Row],[ShoulderLenEnd]]="",0,90-(DEGREES(ATAN((Q549-P549)/((N549-O549)/2)))))</f>
        <v>0</v>
      </c>
      <c r="S549" s="15">
        <v>1.425</v>
      </c>
      <c r="T549" s="6">
        <v>2</v>
      </c>
      <c r="U549" s="6">
        <v>2.44</v>
      </c>
      <c r="V549" s="6">
        <v>1.03</v>
      </c>
      <c r="Z549" s="6">
        <v>118</v>
      </c>
      <c r="AA549" s="13">
        <f t="shared" si="8"/>
        <v>6.3991655926435173E-2</v>
      </c>
      <c r="AE549" s="6" t="s">
        <v>49</v>
      </c>
      <c r="AF549" s="6" t="s">
        <v>545</v>
      </c>
      <c r="AH549" s="6" t="s">
        <v>683</v>
      </c>
      <c r="AI549" s="6">
        <v>1</v>
      </c>
      <c r="AJ549" s="6">
        <v>0</v>
      </c>
      <c r="AK549" s="6">
        <v>0</v>
      </c>
      <c r="AL549" s="6">
        <v>0</v>
      </c>
      <c r="AM549" s="6">
        <v>0</v>
      </c>
      <c r="AN549" s="6">
        <v>0</v>
      </c>
      <c r="AO549" s="6">
        <v>1</v>
      </c>
      <c r="AQ549" s="6">
        <v>0</v>
      </c>
      <c r="AR549" s="6">
        <v>0</v>
      </c>
      <c r="AS549" s="6">
        <v>0</v>
      </c>
      <c r="AT549" s="6">
        <v>0</v>
      </c>
      <c r="AU549" s="6">
        <f>IF(Table3[[#This Row],[ShankDiameter]]&gt;0.5,0,2)</f>
        <v>2</v>
      </c>
      <c r="AV549" s="6">
        <v>0</v>
      </c>
      <c r="AW549" s="6">
        <v>0</v>
      </c>
      <c r="AX549" s="6">
        <v>2</v>
      </c>
      <c r="AY549" s="6">
        <f>IF(Table3[[#This Row],[ShankDiameter]]=0.225,2,IF(Table3[[#This Row],[ShankDiameter]]=0.25,2,IF(Table3[[#This Row],[ShankDiameter]]=0.2875,2,0)))</f>
        <v>0</v>
      </c>
      <c r="AZ549" s="6">
        <v>0</v>
      </c>
      <c r="BA549" s="6">
        <v>0</v>
      </c>
      <c r="BB549" s="6">
        <v>0</v>
      </c>
      <c r="BC549" s="6">
        <v>0</v>
      </c>
      <c r="BD549" s="6">
        <v>0</v>
      </c>
      <c r="BE549" s="6">
        <v>0</v>
      </c>
      <c r="BF549" s="6">
        <v>0</v>
      </c>
      <c r="BG549" s="6">
        <v>0</v>
      </c>
      <c r="BH549" s="6">
        <v>0</v>
      </c>
      <c r="BI549" s="6">
        <f>IF(Table3[[#This Row],[Type]]="EM",IF((Table3[[#This Row],[Diameter]]/2)-Table3[[#This Row],[CornerRadius]]-0.012&gt;0,(Table3[[#This Row],[Diameter]]/2)-Table3[[#This Row],[CornerRadius]]-0.012,0),)</f>
        <v>0</v>
      </c>
      <c r="BK549" s="6" t="str">
        <f>IF(Table3[[#This Row],[ShoulderLength]]="","",IF(Table3[[#This Row],[ShoulderLength]]&lt;Table3[[#This Row],[LOC]],"FIX",""))</f>
        <v/>
      </c>
    </row>
    <row r="550" spans="1:63" x14ac:dyDescent="0.25">
      <c r="A550" s="7">
        <f>IF(Table3[[#This Row],[SoflexRule]]="",1,IF(Table3[[#This Row],[MinOHL]]="",1,IF(Table3[[#This Row],[Type]]="CT",1,IF(Table3[[#This Row],[I]]=1,0,1))))</f>
        <v>1</v>
      </c>
      <c r="B550" s="6" t="s">
        <v>149</v>
      </c>
      <c r="D550" s="6" t="s">
        <v>149</v>
      </c>
      <c r="E550" s="6">
        <v>549</v>
      </c>
      <c r="G550" s="9" t="s">
        <v>74</v>
      </c>
      <c r="H550" s="10" t="s">
        <v>680</v>
      </c>
      <c r="I550" s="11" t="s">
        <v>1135</v>
      </c>
      <c r="J550" s="12" t="s">
        <v>1136</v>
      </c>
      <c r="K550" s="11" t="str">
        <f>CONCATENATE(Table3[[#This Row],[Type]]," "&amp;TEXT(Table3[[#This Row],[Diameter]],".0000")&amp;""," "&amp;Table3[[#This Row],[NumFlutes]]&amp;"FL")</f>
        <v>DS .2188 2FL</v>
      </c>
      <c r="L550" s="17" t="s">
        <v>2435</v>
      </c>
      <c r="M550" s="13">
        <v>0.21879999999999999</v>
      </c>
      <c r="N550" s="13">
        <v>0.21879999999999999</v>
      </c>
      <c r="O550" s="6">
        <v>0.21879999999999999</v>
      </c>
      <c r="P550" s="6">
        <v>1.375</v>
      </c>
      <c r="R550" s="14">
        <f>IF(Table3[[#This Row],[ShoulderLenEnd]]="",0,90-(DEGREES(ATAN((Q550-P550)/((N550-O550)/2)))))</f>
        <v>0</v>
      </c>
      <c r="S550" s="15">
        <v>1.4</v>
      </c>
      <c r="T550" s="6">
        <v>2</v>
      </c>
      <c r="U550" s="6">
        <v>2.41</v>
      </c>
      <c r="V550" s="6">
        <v>1.02</v>
      </c>
      <c r="Z550" s="6">
        <v>118</v>
      </c>
      <c r="AA550" s="13">
        <f t="shared" si="8"/>
        <v>6.5734151721615092E-2</v>
      </c>
      <c r="AE550" s="6" t="s">
        <v>49</v>
      </c>
      <c r="AF550" s="6" t="s">
        <v>545</v>
      </c>
      <c r="AH550" s="6" t="s">
        <v>683</v>
      </c>
      <c r="AI550" s="6">
        <v>1</v>
      </c>
      <c r="AJ550" s="6">
        <v>0</v>
      </c>
      <c r="AK550" s="6">
        <v>0</v>
      </c>
      <c r="AL550" s="6">
        <v>0</v>
      </c>
      <c r="AM550" s="6">
        <v>0</v>
      </c>
      <c r="AN550" s="6">
        <v>0</v>
      </c>
      <c r="AO550" s="6">
        <v>1</v>
      </c>
      <c r="AQ550" s="6">
        <v>0</v>
      </c>
      <c r="AR550" s="6">
        <v>0</v>
      </c>
      <c r="AS550" s="6">
        <v>0</v>
      </c>
      <c r="AT550" s="6">
        <v>0</v>
      </c>
      <c r="AU550" s="6">
        <f>IF(Table3[[#This Row],[ShankDiameter]]&gt;0.5,0,2)</f>
        <v>2</v>
      </c>
      <c r="AV550" s="6">
        <v>0</v>
      </c>
      <c r="AW550" s="6">
        <v>0</v>
      </c>
      <c r="AX550" s="6">
        <v>2</v>
      </c>
      <c r="AY550" s="6">
        <f>IF(Table3[[#This Row],[ShankDiameter]]=0.225,2,IF(Table3[[#This Row],[ShankDiameter]]=0.25,2,IF(Table3[[#This Row],[ShankDiameter]]=0.2875,2,0)))</f>
        <v>0</v>
      </c>
      <c r="AZ550" s="6">
        <v>0</v>
      </c>
      <c r="BA550" s="6">
        <v>0</v>
      </c>
      <c r="BB550" s="6">
        <v>0</v>
      </c>
      <c r="BC550" s="6">
        <v>0</v>
      </c>
      <c r="BD550" s="6">
        <v>0</v>
      </c>
      <c r="BE550" s="6">
        <v>0</v>
      </c>
      <c r="BF550" s="6">
        <v>0</v>
      </c>
      <c r="BG550" s="6">
        <v>0</v>
      </c>
      <c r="BH550" s="6">
        <v>0</v>
      </c>
      <c r="BI550" s="6">
        <f>IF(Table3[[#This Row],[Type]]="EM",IF((Table3[[#This Row],[Diameter]]/2)-Table3[[#This Row],[CornerRadius]]-0.012&gt;0,(Table3[[#This Row],[Diameter]]/2)-Table3[[#This Row],[CornerRadius]]-0.012,0),)</f>
        <v>0</v>
      </c>
      <c r="BK550" s="6" t="str">
        <f>IF(Table3[[#This Row],[ShoulderLength]]="","",IF(Table3[[#This Row],[ShoulderLength]]&lt;Table3[[#This Row],[LOC]],"FIX",""))</f>
        <v/>
      </c>
    </row>
    <row r="551" spans="1:63" x14ac:dyDescent="0.25">
      <c r="A551" s="7">
        <f>IF(Table3[[#This Row],[SoflexRule]]="",1,IF(Table3[[#This Row],[MinOHL]]="",1,IF(Table3[[#This Row],[Type]]="CT",1,IF(Table3[[#This Row],[I]]=1,0,1))))</f>
        <v>1</v>
      </c>
      <c r="B551" s="6" t="s">
        <v>149</v>
      </c>
      <c r="D551" s="6" t="s">
        <v>149</v>
      </c>
      <c r="E551" s="6">
        <v>550</v>
      </c>
      <c r="F551" s="8" t="s">
        <v>60</v>
      </c>
      <c r="H551" s="10" t="s">
        <v>802</v>
      </c>
      <c r="I551" s="11" t="s">
        <v>1137</v>
      </c>
      <c r="K551" s="11" t="str">
        <f>CONCATENATE(Table3[[#This Row],[Type]]," "&amp;TEXT(Table3[[#This Row],[Diameter]],".0000")&amp;""," "&amp;Table3[[#This Row],[NumFlutes]]&amp;"FL")</f>
        <v>DJ .2188 2FL</v>
      </c>
      <c r="L551" s="17" t="s">
        <v>2435</v>
      </c>
      <c r="M551" s="13">
        <v>0.21879999999999999</v>
      </c>
      <c r="N551" s="13">
        <v>0.21879999999999999</v>
      </c>
      <c r="O551" s="6">
        <v>0.21879999999999999</v>
      </c>
      <c r="P551" s="6">
        <v>2.67</v>
      </c>
      <c r="R551" s="14">
        <f>IF(Table3[[#This Row],[ShoulderLenEnd]]="",0,90-(DEGREES(ATAN((Q551-P551)/((N551-O551)/2)))))</f>
        <v>0</v>
      </c>
      <c r="S551" s="15">
        <v>2.7</v>
      </c>
      <c r="T551" s="6">
        <v>2</v>
      </c>
      <c r="U551" s="6">
        <v>3.9</v>
      </c>
      <c r="V551" s="6">
        <v>2.2799999999999998</v>
      </c>
      <c r="Z551" s="6">
        <v>118</v>
      </c>
      <c r="AA551" s="13">
        <f t="shared" si="8"/>
        <v>6.5734151721615092E-2</v>
      </c>
      <c r="AE551" s="6" t="s">
        <v>49</v>
      </c>
      <c r="AF551" s="6" t="s">
        <v>545</v>
      </c>
      <c r="AH551" s="6" t="s">
        <v>636</v>
      </c>
      <c r="AI551" s="6">
        <v>1</v>
      </c>
      <c r="AJ551" s="6">
        <v>0</v>
      </c>
      <c r="AK551" s="6">
        <v>0</v>
      </c>
      <c r="AL551" s="6">
        <v>0</v>
      </c>
      <c r="AM551" s="6">
        <v>0</v>
      </c>
      <c r="AN551" s="6">
        <v>0</v>
      </c>
      <c r="AO551" s="6">
        <v>1</v>
      </c>
      <c r="AQ551" s="6">
        <v>0</v>
      </c>
      <c r="AR551" s="6">
        <v>0</v>
      </c>
      <c r="AS551" s="6">
        <v>0</v>
      </c>
      <c r="AT551" s="6">
        <v>0</v>
      </c>
      <c r="AU551" s="6">
        <f>IF(Table3[[#This Row],[ShankDiameter]]&gt;0.5,0,2)</f>
        <v>2</v>
      </c>
      <c r="AV551" s="6">
        <v>0</v>
      </c>
      <c r="AW551" s="6">
        <v>0</v>
      </c>
      <c r="AX551" s="6">
        <v>2</v>
      </c>
      <c r="AY551" s="6">
        <f>IF(Table3[[#This Row],[ShankDiameter]]=0.225,2,IF(Table3[[#This Row],[ShankDiameter]]=0.25,2,IF(Table3[[#This Row],[ShankDiameter]]=0.2875,2,0)))</f>
        <v>0</v>
      </c>
      <c r="AZ551" s="6">
        <v>0</v>
      </c>
      <c r="BA551" s="6">
        <v>0</v>
      </c>
      <c r="BB551" s="6">
        <v>0</v>
      </c>
      <c r="BC551" s="6">
        <v>0</v>
      </c>
      <c r="BD551" s="6">
        <v>0</v>
      </c>
      <c r="BE551" s="6">
        <v>0</v>
      </c>
      <c r="BF551" s="6">
        <v>0</v>
      </c>
      <c r="BG551" s="6">
        <v>0</v>
      </c>
      <c r="BH551" s="6">
        <v>0</v>
      </c>
      <c r="BI551" s="6">
        <f>IF(Table3[[#This Row],[Type]]="EM",IF((Table3[[#This Row],[Diameter]]/2)-Table3[[#This Row],[CornerRadius]]-0.012&gt;0,(Table3[[#This Row],[Diameter]]/2)-Table3[[#This Row],[CornerRadius]]-0.012,0),)</f>
        <v>0</v>
      </c>
      <c r="BK551" s="6" t="str">
        <f>IF(Table3[[#This Row],[ShoulderLength]]="","",IF(Table3[[#This Row],[ShoulderLength]]&lt;Table3[[#This Row],[LOC]],"FIX",""))</f>
        <v/>
      </c>
    </row>
    <row r="552" spans="1:63" x14ac:dyDescent="0.25">
      <c r="A552" s="7">
        <f>IF(Table3[[#This Row],[SoflexRule]]="",1,IF(Table3[[#This Row],[MinOHL]]="",1,IF(Table3[[#This Row],[Type]]="CT",1,IF(Table3[[#This Row],[I]]=1,0,1))))</f>
        <v>1</v>
      </c>
      <c r="B552" s="6" t="s">
        <v>149</v>
      </c>
      <c r="D552" s="6" t="s">
        <v>149</v>
      </c>
      <c r="E552" s="6">
        <v>551</v>
      </c>
      <c r="F552" s="8" t="s">
        <v>60</v>
      </c>
      <c r="H552" s="10" t="s">
        <v>802</v>
      </c>
      <c r="I552" s="11" t="s">
        <v>1138</v>
      </c>
      <c r="J552" s="12" t="s">
        <v>1139</v>
      </c>
      <c r="K552" s="11" t="str">
        <f>CONCATENATE(Table3[[#This Row],[Type]]," "&amp;TEXT(Table3[[#This Row],[Diameter]],".0000")&amp;""," "&amp;Table3[[#This Row],[NumFlutes]]&amp;"FL")</f>
        <v>DJ .2210 2FL</v>
      </c>
      <c r="L552" s="17" t="s">
        <v>1140</v>
      </c>
      <c r="M552" s="13">
        <v>0.221</v>
      </c>
      <c r="N552" s="13">
        <v>0.221</v>
      </c>
      <c r="O552" s="6">
        <v>0.221</v>
      </c>
      <c r="P552" s="6">
        <v>2.7</v>
      </c>
      <c r="R552" s="14">
        <f>IF(Table3[[#This Row],[ShoulderLenEnd]]="",0,90-(DEGREES(ATAN((Q552-P552)/((N552-O552)/2)))))</f>
        <v>0</v>
      </c>
      <c r="S552" s="15">
        <v>2.76</v>
      </c>
      <c r="T552" s="6">
        <v>2</v>
      </c>
      <c r="U552" s="6">
        <v>3.99</v>
      </c>
      <c r="V552" s="6">
        <v>2.38</v>
      </c>
      <c r="Z552" s="6">
        <v>118</v>
      </c>
      <c r="AA552" s="13">
        <f t="shared" si="8"/>
        <v>6.6395098402545413E-2</v>
      </c>
      <c r="AE552" s="6" t="s">
        <v>49</v>
      </c>
      <c r="AF552" s="6" t="s">
        <v>545</v>
      </c>
      <c r="AH552" s="6" t="s">
        <v>636</v>
      </c>
      <c r="AI552" s="6">
        <v>1</v>
      </c>
      <c r="AJ552" s="6">
        <v>0</v>
      </c>
      <c r="AK552" s="6">
        <v>0</v>
      </c>
      <c r="AL552" s="6">
        <v>0</v>
      </c>
      <c r="AM552" s="6">
        <v>0</v>
      </c>
      <c r="AN552" s="6">
        <v>0</v>
      </c>
      <c r="AO552" s="6">
        <v>1</v>
      </c>
      <c r="AQ552" s="6">
        <v>0</v>
      </c>
      <c r="AR552" s="6">
        <v>0</v>
      </c>
      <c r="AS552" s="6">
        <v>0</v>
      </c>
      <c r="AT552" s="6">
        <v>0</v>
      </c>
      <c r="AU552" s="6">
        <f>IF(Table3[[#This Row],[ShankDiameter]]&gt;0.5,0,2)</f>
        <v>2</v>
      </c>
      <c r="AV552" s="6">
        <v>0</v>
      </c>
      <c r="AW552" s="6">
        <v>0</v>
      </c>
      <c r="AX552" s="6">
        <v>2</v>
      </c>
      <c r="AY552" s="6">
        <f>IF(Table3[[#This Row],[ShankDiameter]]=0.225,2,IF(Table3[[#This Row],[ShankDiameter]]=0.25,2,IF(Table3[[#This Row],[ShankDiameter]]=0.2875,2,0)))</f>
        <v>0</v>
      </c>
      <c r="AZ552" s="6">
        <v>0</v>
      </c>
      <c r="BA552" s="6">
        <v>0</v>
      </c>
      <c r="BB552" s="6">
        <v>0</v>
      </c>
      <c r="BC552" s="6">
        <v>0</v>
      </c>
      <c r="BD552" s="6">
        <v>0</v>
      </c>
      <c r="BE552" s="6">
        <v>0</v>
      </c>
      <c r="BF552" s="6">
        <v>0</v>
      </c>
      <c r="BG552" s="6">
        <v>0</v>
      </c>
      <c r="BH552" s="6">
        <v>0</v>
      </c>
      <c r="BI552" s="6">
        <f>IF(Table3[[#This Row],[Type]]="EM",IF((Table3[[#This Row],[Diameter]]/2)-Table3[[#This Row],[CornerRadius]]-0.012&gt;0,(Table3[[#This Row],[Diameter]]/2)-Table3[[#This Row],[CornerRadius]]-0.012,0),)</f>
        <v>0</v>
      </c>
      <c r="BK552" s="6" t="str">
        <f>IF(Table3[[#This Row],[ShoulderLength]]="","",IF(Table3[[#This Row],[ShoulderLength]]&lt;Table3[[#This Row],[LOC]],"FIX",""))</f>
        <v/>
      </c>
    </row>
    <row r="553" spans="1:63" x14ac:dyDescent="0.25">
      <c r="A553" s="7">
        <f>IF(Table3[[#This Row],[SoflexRule]]="",1,IF(Table3[[#This Row],[MinOHL]]="",1,IF(Table3[[#This Row],[Type]]="CT",1,IF(Table3[[#This Row],[I]]=1,0,1))))</f>
        <v>1</v>
      </c>
      <c r="B553" s="6" t="s">
        <v>149</v>
      </c>
      <c r="D553" s="6" t="s">
        <v>149</v>
      </c>
      <c r="E553" s="6">
        <v>552</v>
      </c>
      <c r="F553" s="8" t="s">
        <v>60</v>
      </c>
      <c r="H553" s="10" t="s">
        <v>680</v>
      </c>
      <c r="I553" s="11" t="s">
        <v>1141</v>
      </c>
      <c r="J553" s="12" t="s">
        <v>1142</v>
      </c>
      <c r="K553" s="11" t="str">
        <f>CONCATENATE(Table3[[#This Row],[Type]]," "&amp;TEXT(Table3[[#This Row],[Diameter]],".0000")&amp;""," "&amp;Table3[[#This Row],[NumFlutes]]&amp;"FL")</f>
        <v>DS .2210 2FL</v>
      </c>
      <c r="L553" s="17" t="s">
        <v>1140</v>
      </c>
      <c r="M553" s="13">
        <v>0.221</v>
      </c>
      <c r="N553" s="13">
        <v>0.221</v>
      </c>
      <c r="O553" s="6">
        <v>0.221</v>
      </c>
      <c r="P553" s="6">
        <v>1.44</v>
      </c>
      <c r="R553" s="14">
        <f>IF(Table3[[#This Row],[ShoulderLenEnd]]="",0,90-(DEGREES(ATAN((Q553-P553)/((N553-O553)/2)))))</f>
        <v>0</v>
      </c>
      <c r="S553" s="15">
        <v>1.5</v>
      </c>
      <c r="T553" s="6">
        <v>2</v>
      </c>
      <c r="U553" s="6">
        <v>2.54</v>
      </c>
      <c r="V553" s="6">
        <v>1.1000000000000001</v>
      </c>
      <c r="Z553" s="6">
        <v>118</v>
      </c>
      <c r="AA553" s="13">
        <f t="shared" si="8"/>
        <v>6.6395098402545413E-2</v>
      </c>
      <c r="AE553" s="6" t="s">
        <v>49</v>
      </c>
      <c r="AF553" s="6" t="s">
        <v>545</v>
      </c>
      <c r="AH553" s="6" t="s">
        <v>683</v>
      </c>
      <c r="AI553" s="6">
        <v>1</v>
      </c>
      <c r="AJ553" s="6">
        <v>0</v>
      </c>
      <c r="AK553" s="6">
        <v>0</v>
      </c>
      <c r="AL553" s="6">
        <v>0</v>
      </c>
      <c r="AM553" s="6">
        <v>0</v>
      </c>
      <c r="AN553" s="6">
        <v>0</v>
      </c>
      <c r="AO553" s="6">
        <v>1</v>
      </c>
      <c r="AQ553" s="6">
        <v>0</v>
      </c>
      <c r="AR553" s="6">
        <v>0</v>
      </c>
      <c r="AS553" s="6">
        <v>0</v>
      </c>
      <c r="AT553" s="6">
        <v>0</v>
      </c>
      <c r="AU553" s="6">
        <f>IF(Table3[[#This Row],[ShankDiameter]]&gt;0.5,0,2)</f>
        <v>2</v>
      </c>
      <c r="AV553" s="6">
        <v>0</v>
      </c>
      <c r="AW553" s="6">
        <v>0</v>
      </c>
      <c r="AX553" s="6">
        <v>2</v>
      </c>
      <c r="AY553" s="6">
        <f>IF(Table3[[#This Row],[ShankDiameter]]=0.225,2,IF(Table3[[#This Row],[ShankDiameter]]=0.25,2,IF(Table3[[#This Row],[ShankDiameter]]=0.2875,2,0)))</f>
        <v>0</v>
      </c>
      <c r="AZ553" s="6">
        <v>0</v>
      </c>
      <c r="BA553" s="6">
        <v>0</v>
      </c>
      <c r="BB553" s="6">
        <v>0</v>
      </c>
      <c r="BC553" s="6">
        <v>0</v>
      </c>
      <c r="BD553" s="6">
        <v>0</v>
      </c>
      <c r="BE553" s="6">
        <v>0</v>
      </c>
      <c r="BF553" s="6">
        <v>0</v>
      </c>
      <c r="BG553" s="6">
        <v>0</v>
      </c>
      <c r="BH553" s="6">
        <v>0</v>
      </c>
      <c r="BI553" s="6">
        <f>IF(Table3[[#This Row],[Type]]="EM",IF((Table3[[#This Row],[Diameter]]/2)-Table3[[#This Row],[CornerRadius]]-0.012&gt;0,(Table3[[#This Row],[Diameter]]/2)-Table3[[#This Row],[CornerRadius]]-0.012,0),)</f>
        <v>0</v>
      </c>
      <c r="BK553" s="6" t="str">
        <f>IF(Table3[[#This Row],[ShoulderLength]]="","",IF(Table3[[#This Row],[ShoulderLength]]&lt;Table3[[#This Row],[LOC]],"FIX",""))</f>
        <v/>
      </c>
    </row>
    <row r="554" spans="1:63" x14ac:dyDescent="0.25">
      <c r="A554" s="7">
        <f>IF(Table3[[#This Row],[SoflexRule]]="",1,IF(Table3[[#This Row],[MinOHL]]="",1,IF(Table3[[#This Row],[Type]]="CT",1,IF(Table3[[#This Row],[I]]=1,0,1))))</f>
        <v>1</v>
      </c>
      <c r="B554" s="6" t="s">
        <v>149</v>
      </c>
      <c r="D554" s="6" t="s">
        <v>149</v>
      </c>
      <c r="E554" s="6">
        <v>553</v>
      </c>
      <c r="F554" s="8" t="s">
        <v>60</v>
      </c>
      <c r="H554" s="10" t="s">
        <v>802</v>
      </c>
      <c r="I554" s="11" t="s">
        <v>1143</v>
      </c>
      <c r="J554" s="12" t="s">
        <v>1144</v>
      </c>
      <c r="K554" s="11" t="str">
        <f>CONCATENATE(Table3[[#This Row],[Type]]," "&amp;TEXT(Table3[[#This Row],[Diameter]],".0000")&amp;""," "&amp;Table3[[#This Row],[NumFlutes]]&amp;"FL")</f>
        <v>DJ .2280 2FL</v>
      </c>
      <c r="L554" s="17" t="s">
        <v>1145</v>
      </c>
      <c r="M554" s="13">
        <v>0.22800000000000001</v>
      </c>
      <c r="N554" s="13">
        <v>0.22800000000000001</v>
      </c>
      <c r="O554" s="6">
        <v>0.22800000000000001</v>
      </c>
      <c r="P554" s="6">
        <v>2.84</v>
      </c>
      <c r="R554" s="14">
        <f>IF(Table3[[#This Row],[ShoulderLenEnd]]="",0,90-(DEGREES(ATAN((Q554-P554)/((N554-O554)/2)))))</f>
        <v>0</v>
      </c>
      <c r="S554" s="15">
        <v>2.9</v>
      </c>
      <c r="T554" s="6">
        <v>2</v>
      </c>
      <c r="U554" s="6">
        <v>4.0199999999999996</v>
      </c>
      <c r="V554" s="6">
        <v>2.33</v>
      </c>
      <c r="Z554" s="6">
        <v>118</v>
      </c>
      <c r="AA554" s="13">
        <f t="shared" si="8"/>
        <v>6.8498110569141873E-2</v>
      </c>
      <c r="AE554" s="6" t="s">
        <v>49</v>
      </c>
      <c r="AF554" s="6" t="s">
        <v>545</v>
      </c>
      <c r="AH554" s="6" t="s">
        <v>636</v>
      </c>
      <c r="AI554" s="6">
        <v>1</v>
      </c>
      <c r="AJ554" s="6">
        <v>0</v>
      </c>
      <c r="AK554" s="6">
        <v>0</v>
      </c>
      <c r="AL554" s="6">
        <v>0</v>
      </c>
      <c r="AM554" s="6">
        <v>0</v>
      </c>
      <c r="AN554" s="6">
        <v>0</v>
      </c>
      <c r="AO554" s="6">
        <v>1</v>
      </c>
      <c r="AQ554" s="6">
        <v>0</v>
      </c>
      <c r="AR554" s="6">
        <v>0</v>
      </c>
      <c r="AS554" s="6">
        <v>0</v>
      </c>
      <c r="AT554" s="6">
        <v>0</v>
      </c>
      <c r="AU554" s="6">
        <f>IF(Table3[[#This Row],[ShankDiameter]]&gt;0.5,0,2)</f>
        <v>2</v>
      </c>
      <c r="AV554" s="6">
        <v>0</v>
      </c>
      <c r="AW554" s="6">
        <v>0</v>
      </c>
      <c r="AX554" s="6">
        <v>2</v>
      </c>
      <c r="AY554" s="6">
        <f>IF(Table3[[#This Row],[ShankDiameter]]=0.225,2,IF(Table3[[#This Row],[ShankDiameter]]=0.25,2,IF(Table3[[#This Row],[ShankDiameter]]=0.2875,2,0)))</f>
        <v>0</v>
      </c>
      <c r="AZ554" s="6">
        <v>0</v>
      </c>
      <c r="BA554" s="6">
        <v>0</v>
      </c>
      <c r="BB554" s="6">
        <v>0</v>
      </c>
      <c r="BC554" s="6">
        <v>0</v>
      </c>
      <c r="BD554" s="6">
        <v>0</v>
      </c>
      <c r="BE554" s="6">
        <v>0</v>
      </c>
      <c r="BF554" s="6">
        <v>0</v>
      </c>
      <c r="BG554" s="6">
        <v>0</v>
      </c>
      <c r="BH554" s="6">
        <v>0</v>
      </c>
      <c r="BI554" s="6">
        <f>IF(Table3[[#This Row],[Type]]="EM",IF((Table3[[#This Row],[Diameter]]/2)-Table3[[#This Row],[CornerRadius]]-0.012&gt;0,(Table3[[#This Row],[Diameter]]/2)-Table3[[#This Row],[CornerRadius]]-0.012,0),)</f>
        <v>0</v>
      </c>
      <c r="BK554" s="6" t="str">
        <f>IF(Table3[[#This Row],[ShoulderLength]]="","",IF(Table3[[#This Row],[ShoulderLength]]&lt;Table3[[#This Row],[LOC]],"FIX",""))</f>
        <v/>
      </c>
    </row>
    <row r="555" spans="1:63" x14ac:dyDescent="0.25">
      <c r="A555" s="7">
        <f>IF(Table3[[#This Row],[SoflexRule]]="",1,IF(Table3[[#This Row],[MinOHL]]="",1,IF(Table3[[#This Row],[Type]]="CT",1,IF(Table3[[#This Row],[I]]=1,0,1))))</f>
        <v>1</v>
      </c>
      <c r="B555" s="6" t="s">
        <v>149</v>
      </c>
      <c r="D555" s="6" t="s">
        <v>149</v>
      </c>
      <c r="E555" s="6">
        <v>554</v>
      </c>
      <c r="G555" s="9" t="s">
        <v>74</v>
      </c>
      <c r="H555" s="10" t="s">
        <v>680</v>
      </c>
      <c r="I555" s="11" t="s">
        <v>1146</v>
      </c>
      <c r="J555" s="12" t="s">
        <v>1147</v>
      </c>
      <c r="K555" s="11" t="str">
        <f>CONCATENATE(Table3[[#This Row],[Type]]," "&amp;TEXT(Table3[[#This Row],[Diameter]],".0000")&amp;""," "&amp;Table3[[#This Row],[NumFlutes]]&amp;"FL")</f>
        <v>DS .2280 2FL</v>
      </c>
      <c r="L555" s="17" t="s">
        <v>1145</v>
      </c>
      <c r="M555" s="13">
        <v>0.22800000000000001</v>
      </c>
      <c r="N555" s="13">
        <v>0.22800000000000001</v>
      </c>
      <c r="O555" s="6">
        <v>0.22800000000000001</v>
      </c>
      <c r="P555" s="6">
        <v>1.45</v>
      </c>
      <c r="R555" s="14">
        <f>IF(Table3[[#This Row],[ShoulderLenEnd]]="",0,90-(DEGREES(ATAN((Q555-P555)/((N555-O555)/2)))))</f>
        <v>0</v>
      </c>
      <c r="S555" s="15">
        <v>1.4750000000000001</v>
      </c>
      <c r="T555" s="6">
        <v>2</v>
      </c>
      <c r="U555" s="6">
        <v>2.5299999999999998</v>
      </c>
      <c r="V555" s="6">
        <v>1.05</v>
      </c>
      <c r="Z555" s="6">
        <v>118</v>
      </c>
      <c r="AA555" s="13">
        <f t="shared" si="8"/>
        <v>6.8498110569141873E-2</v>
      </c>
      <c r="AE555" s="6" t="s">
        <v>49</v>
      </c>
      <c r="AF555" s="6" t="s">
        <v>545</v>
      </c>
      <c r="AH555" s="6" t="s">
        <v>683</v>
      </c>
      <c r="AI555" s="6">
        <v>1</v>
      </c>
      <c r="AJ555" s="6">
        <v>0</v>
      </c>
      <c r="AK555" s="6">
        <v>0</v>
      </c>
      <c r="AL555" s="6">
        <v>0</v>
      </c>
      <c r="AM555" s="6">
        <v>0</v>
      </c>
      <c r="AN555" s="6">
        <v>0</v>
      </c>
      <c r="AO555" s="6">
        <v>1</v>
      </c>
      <c r="AQ555" s="6">
        <v>0</v>
      </c>
      <c r="AR555" s="6">
        <v>0</v>
      </c>
      <c r="AS555" s="6">
        <v>0</v>
      </c>
      <c r="AT555" s="6">
        <v>0</v>
      </c>
      <c r="AU555" s="6">
        <f>IF(Table3[[#This Row],[ShankDiameter]]&gt;0.5,0,2)</f>
        <v>2</v>
      </c>
      <c r="AV555" s="6">
        <v>0</v>
      </c>
      <c r="AW555" s="6">
        <v>0</v>
      </c>
      <c r="AX555" s="6">
        <v>2</v>
      </c>
      <c r="AY555" s="6">
        <f>IF(Table3[[#This Row],[ShankDiameter]]=0.225,2,IF(Table3[[#This Row],[ShankDiameter]]=0.25,2,IF(Table3[[#This Row],[ShankDiameter]]=0.2875,2,0)))</f>
        <v>0</v>
      </c>
      <c r="AZ555" s="6">
        <v>0</v>
      </c>
      <c r="BA555" s="6">
        <v>0</v>
      </c>
      <c r="BB555" s="6">
        <v>0</v>
      </c>
      <c r="BC555" s="6">
        <v>0</v>
      </c>
      <c r="BD555" s="6">
        <v>0</v>
      </c>
      <c r="BE555" s="6">
        <v>0</v>
      </c>
      <c r="BF555" s="6">
        <v>0</v>
      </c>
      <c r="BG555" s="6">
        <v>0</v>
      </c>
      <c r="BH555" s="6">
        <v>0</v>
      </c>
      <c r="BI555" s="6">
        <f>IF(Table3[[#This Row],[Type]]="EM",IF((Table3[[#This Row],[Diameter]]/2)-Table3[[#This Row],[CornerRadius]]-0.012&gt;0,(Table3[[#This Row],[Diameter]]/2)-Table3[[#This Row],[CornerRadius]]-0.012,0),)</f>
        <v>0</v>
      </c>
      <c r="BK555" s="6" t="str">
        <f>IF(Table3[[#This Row],[ShoulderLength]]="","",IF(Table3[[#This Row],[ShoulderLength]]&lt;Table3[[#This Row],[LOC]],"FIX",""))</f>
        <v/>
      </c>
    </row>
    <row r="556" spans="1:63" x14ac:dyDescent="0.25">
      <c r="A556" s="7">
        <f>IF(Table3[[#This Row],[SoflexRule]]="",1,IF(Table3[[#This Row],[MinOHL]]="",1,IF(Table3[[#This Row],[Type]]="CT",1,IF(Table3[[#This Row],[I]]=1,0,1))))</f>
        <v>1</v>
      </c>
      <c r="B556" s="6" t="s">
        <v>149</v>
      </c>
      <c r="D556" s="6" t="s">
        <v>149</v>
      </c>
      <c r="E556" s="6">
        <v>555</v>
      </c>
      <c r="F556" s="8" t="s">
        <v>60</v>
      </c>
      <c r="H556" s="10" t="s">
        <v>802</v>
      </c>
      <c r="I556" s="11" t="s">
        <v>1148</v>
      </c>
      <c r="J556" s="12" t="s">
        <v>1149</v>
      </c>
      <c r="K556" s="11" t="str">
        <f>CONCATENATE(Table3[[#This Row],[Type]]," "&amp;TEXT(Table3[[#This Row],[Diameter]],".0000")&amp;""," "&amp;Table3[[#This Row],[NumFlutes]]&amp;"FL")</f>
        <v>DJ .2340 2FL</v>
      </c>
      <c r="L556" s="17" t="s">
        <v>42</v>
      </c>
      <c r="M556" s="13">
        <v>0.23400000000000001</v>
      </c>
      <c r="N556" s="13">
        <v>0.23400000000000001</v>
      </c>
      <c r="O556" s="6">
        <v>0.23400000000000001</v>
      </c>
      <c r="P556" s="6">
        <v>2.7</v>
      </c>
      <c r="R556" s="14">
        <f>IF(Table3[[#This Row],[ShoulderLenEnd]]="",0,90-(DEGREES(ATAN((Q556-P556)/((N556-O556)/2)))))</f>
        <v>0</v>
      </c>
      <c r="S556" s="15">
        <v>2.76</v>
      </c>
      <c r="T556" s="6">
        <v>2</v>
      </c>
      <c r="U556" s="6">
        <v>3.95</v>
      </c>
      <c r="V556" s="6">
        <v>2.21</v>
      </c>
      <c r="Z556" s="6">
        <v>118</v>
      </c>
      <c r="AA556" s="13">
        <f t="shared" si="8"/>
        <v>7.0300692426224554E-2</v>
      </c>
      <c r="AE556" s="6" t="s">
        <v>49</v>
      </c>
      <c r="AF556" s="6" t="s">
        <v>545</v>
      </c>
      <c r="AH556" s="6" t="s">
        <v>636</v>
      </c>
      <c r="AI556" s="6">
        <v>1</v>
      </c>
      <c r="AJ556" s="6">
        <v>0</v>
      </c>
      <c r="AK556" s="6">
        <v>0</v>
      </c>
      <c r="AL556" s="6">
        <v>0</v>
      </c>
      <c r="AM556" s="6">
        <v>0</v>
      </c>
      <c r="AN556" s="6">
        <v>0</v>
      </c>
      <c r="AO556" s="6">
        <v>1</v>
      </c>
      <c r="AQ556" s="6">
        <v>0</v>
      </c>
      <c r="AR556" s="6">
        <v>0</v>
      </c>
      <c r="AS556" s="6">
        <v>0</v>
      </c>
      <c r="AT556" s="6">
        <v>0</v>
      </c>
      <c r="AU556" s="6">
        <f>IF(Table3[[#This Row],[ShankDiameter]]&gt;0.5,0,2)</f>
        <v>2</v>
      </c>
      <c r="AV556" s="6">
        <v>0</v>
      </c>
      <c r="AW556" s="6">
        <v>0</v>
      </c>
      <c r="AX556" s="6">
        <v>2</v>
      </c>
      <c r="AY556" s="6">
        <f>IF(Table3[[#This Row],[ShankDiameter]]=0.225,2,IF(Table3[[#This Row],[ShankDiameter]]=0.25,2,IF(Table3[[#This Row],[ShankDiameter]]=0.2875,2,0)))</f>
        <v>0</v>
      </c>
      <c r="AZ556" s="6">
        <v>0</v>
      </c>
      <c r="BA556" s="6">
        <v>0</v>
      </c>
      <c r="BB556" s="6">
        <v>0</v>
      </c>
      <c r="BC556" s="6">
        <v>0</v>
      </c>
      <c r="BD556" s="6">
        <v>0</v>
      </c>
      <c r="BE556" s="6">
        <v>0</v>
      </c>
      <c r="BF556" s="6">
        <v>0</v>
      </c>
      <c r="BG556" s="6">
        <v>0</v>
      </c>
      <c r="BH556" s="6">
        <v>0</v>
      </c>
      <c r="BI556" s="6">
        <f>IF(Table3[[#This Row],[Type]]="EM",IF((Table3[[#This Row],[Diameter]]/2)-Table3[[#This Row],[CornerRadius]]-0.012&gt;0,(Table3[[#This Row],[Diameter]]/2)-Table3[[#This Row],[CornerRadius]]-0.012,0),)</f>
        <v>0</v>
      </c>
      <c r="BK556" s="6" t="str">
        <f>IF(Table3[[#This Row],[ShoulderLength]]="","",IF(Table3[[#This Row],[ShoulderLength]]&lt;Table3[[#This Row],[LOC]],"FIX",""))</f>
        <v/>
      </c>
    </row>
    <row r="557" spans="1:63" x14ac:dyDescent="0.25">
      <c r="A557" s="7">
        <f>IF(Table3[[#This Row],[SoflexRule]]="",1,IF(Table3[[#This Row],[MinOHL]]="",1,IF(Table3[[#This Row],[Type]]="CT",1,IF(Table3[[#This Row],[I]]=1,0,1))))</f>
        <v>1</v>
      </c>
      <c r="B557" s="6" t="s">
        <v>149</v>
      </c>
      <c r="D557" s="6" t="s">
        <v>149</v>
      </c>
      <c r="E557" s="6">
        <v>556</v>
      </c>
      <c r="F557" s="8" t="s">
        <v>60</v>
      </c>
      <c r="H557" s="10" t="s">
        <v>680</v>
      </c>
      <c r="I557" s="11" t="s">
        <v>1150</v>
      </c>
      <c r="J557" s="12">
        <v>42801</v>
      </c>
      <c r="K557" s="11" t="str">
        <f>CONCATENATE(Table3[[#This Row],[Type]]," "&amp;TEXT(Table3[[#This Row],[Diameter]],".0000")&amp;""," "&amp;Table3[[#This Row],[NumFlutes]]&amp;"FL")</f>
        <v>DS .2340 2FL</v>
      </c>
      <c r="L557" s="17" t="s">
        <v>42</v>
      </c>
      <c r="M557" s="13">
        <v>0.23400000000000001</v>
      </c>
      <c r="N557" s="13">
        <v>0.23400000000000001</v>
      </c>
      <c r="O557" s="6">
        <v>0.23400000000000001</v>
      </c>
      <c r="P557" s="6">
        <v>1.46</v>
      </c>
      <c r="R557" s="14">
        <f>IF(Table3[[#This Row],[ShoulderLenEnd]]="",0,90-(DEGREES(ATAN((Q557-P557)/((N557-O557)/2)))))</f>
        <v>0</v>
      </c>
      <c r="S557" s="15">
        <v>1.52</v>
      </c>
      <c r="T557" s="6">
        <v>2</v>
      </c>
      <c r="U557" s="6">
        <v>2.5299999999999998</v>
      </c>
      <c r="V557" s="6">
        <v>1.1000000000000001</v>
      </c>
      <c r="Z557" s="6">
        <v>118</v>
      </c>
      <c r="AA557" s="13">
        <f t="shared" si="8"/>
        <v>7.0300692426224554E-2</v>
      </c>
      <c r="AE557" s="6" t="s">
        <v>49</v>
      </c>
      <c r="AF557" s="6" t="s">
        <v>545</v>
      </c>
      <c r="AH557" s="6" t="s">
        <v>683</v>
      </c>
      <c r="AI557" s="6">
        <v>1</v>
      </c>
      <c r="AJ557" s="6">
        <v>0</v>
      </c>
      <c r="AK557" s="6">
        <v>0</v>
      </c>
      <c r="AL557" s="6">
        <v>0</v>
      </c>
      <c r="AM557" s="6">
        <v>0</v>
      </c>
      <c r="AN557" s="6">
        <v>0</v>
      </c>
      <c r="AO557" s="6">
        <v>1</v>
      </c>
      <c r="AQ557" s="6">
        <v>0</v>
      </c>
      <c r="AR557" s="6">
        <v>0</v>
      </c>
      <c r="AS557" s="6">
        <v>0</v>
      </c>
      <c r="AT557" s="6">
        <v>0</v>
      </c>
      <c r="AU557" s="6">
        <f>IF(Table3[[#This Row],[ShankDiameter]]&gt;0.5,0,2)</f>
        <v>2</v>
      </c>
      <c r="AV557" s="6">
        <v>0</v>
      </c>
      <c r="AW557" s="6">
        <v>0</v>
      </c>
      <c r="AX557" s="6">
        <v>2</v>
      </c>
      <c r="AY557" s="6">
        <f>IF(Table3[[#This Row],[ShankDiameter]]=0.225,2,IF(Table3[[#This Row],[ShankDiameter]]=0.25,2,IF(Table3[[#This Row],[ShankDiameter]]=0.2875,2,0)))</f>
        <v>0</v>
      </c>
      <c r="AZ557" s="6">
        <v>0</v>
      </c>
      <c r="BA557" s="6">
        <v>0</v>
      </c>
      <c r="BB557" s="6">
        <v>0</v>
      </c>
      <c r="BC557" s="6">
        <v>0</v>
      </c>
      <c r="BD557" s="6">
        <v>0</v>
      </c>
      <c r="BE557" s="6">
        <v>0</v>
      </c>
      <c r="BF557" s="6">
        <v>0</v>
      </c>
      <c r="BG557" s="6">
        <v>0</v>
      </c>
      <c r="BH557" s="6">
        <v>0</v>
      </c>
      <c r="BI557" s="6">
        <f>IF(Table3[[#This Row],[Type]]="EM",IF((Table3[[#This Row],[Diameter]]/2)-Table3[[#This Row],[CornerRadius]]-0.012&gt;0,(Table3[[#This Row],[Diameter]]/2)-Table3[[#This Row],[CornerRadius]]-0.012,0),)</f>
        <v>0</v>
      </c>
      <c r="BK557" s="6" t="str">
        <f>IF(Table3[[#This Row],[ShoulderLength]]="","",IF(Table3[[#This Row],[ShoulderLength]]&lt;Table3[[#This Row],[LOC]],"FIX",""))</f>
        <v/>
      </c>
    </row>
    <row r="558" spans="1:63" x14ac:dyDescent="0.25">
      <c r="A558" s="7">
        <f>IF(Table3[[#This Row],[SoflexRule]]="",1,IF(Table3[[#This Row],[MinOHL]]="",1,IF(Table3[[#This Row],[Type]]="CT",1,IF(Table3[[#This Row],[I]]=1,0,1))))</f>
        <v>1</v>
      </c>
      <c r="B558" s="6" t="s">
        <v>149</v>
      </c>
      <c r="D558" s="6" t="s">
        <v>149</v>
      </c>
      <c r="E558" s="6">
        <v>557</v>
      </c>
      <c r="F558" s="8" t="s">
        <v>60</v>
      </c>
      <c r="H558" s="10" t="s">
        <v>680</v>
      </c>
      <c r="I558" s="11" t="s">
        <v>1151</v>
      </c>
      <c r="J558" s="12" t="s">
        <v>1152</v>
      </c>
      <c r="K558" s="11" t="str">
        <f>CONCATENATE(Table3[[#This Row],[Type]]," "&amp;TEXT(Table3[[#This Row],[Diameter]],".0000")&amp;""," "&amp;Table3[[#This Row],[NumFlutes]]&amp;"FL")</f>
        <v>DS .2344 2FL</v>
      </c>
      <c r="L558" s="17" t="s">
        <v>1153</v>
      </c>
      <c r="M558" s="13">
        <v>0.2344</v>
      </c>
      <c r="N558" s="13">
        <v>0.2344</v>
      </c>
      <c r="O558" s="6">
        <v>0.2344</v>
      </c>
      <c r="P558" s="6">
        <v>1.45</v>
      </c>
      <c r="R558" s="14">
        <f>IF(Table3[[#This Row],[ShoulderLenEnd]]="",0,90-(DEGREES(ATAN((Q558-P558)/((N558-O558)/2)))))</f>
        <v>0</v>
      </c>
      <c r="S558" s="15">
        <v>1.51</v>
      </c>
      <c r="T558" s="6">
        <v>2</v>
      </c>
      <c r="U558" s="6">
        <v>2.4500000000000002</v>
      </c>
      <c r="V558" s="6">
        <v>1.07</v>
      </c>
      <c r="Z558" s="6">
        <v>118</v>
      </c>
      <c r="AA558" s="13">
        <f t="shared" si="8"/>
        <v>7.0420864550030063E-2</v>
      </c>
      <c r="AE558" s="6" t="s">
        <v>49</v>
      </c>
      <c r="AF558" s="6" t="s">
        <v>545</v>
      </c>
      <c r="AH558" s="6" t="s">
        <v>683</v>
      </c>
      <c r="AI558" s="6">
        <v>1</v>
      </c>
      <c r="AJ558" s="6">
        <v>0</v>
      </c>
      <c r="AK558" s="6">
        <v>0</v>
      </c>
      <c r="AL558" s="6">
        <v>0</v>
      </c>
      <c r="AM558" s="6">
        <v>0</v>
      </c>
      <c r="AN558" s="6">
        <v>0</v>
      </c>
      <c r="AO558" s="6">
        <v>1</v>
      </c>
      <c r="AQ558" s="6">
        <v>0</v>
      </c>
      <c r="AR558" s="6">
        <v>0</v>
      </c>
      <c r="AS558" s="6">
        <v>0</v>
      </c>
      <c r="AT558" s="6">
        <v>0</v>
      </c>
      <c r="AU558" s="6">
        <f>IF(Table3[[#This Row],[ShankDiameter]]&gt;0.5,0,2)</f>
        <v>2</v>
      </c>
      <c r="AV558" s="6">
        <v>0</v>
      </c>
      <c r="AW558" s="6">
        <v>0</v>
      </c>
      <c r="AX558" s="6">
        <v>2</v>
      </c>
      <c r="AY558" s="6">
        <f>IF(Table3[[#This Row],[ShankDiameter]]=0.225,2,IF(Table3[[#This Row],[ShankDiameter]]=0.25,2,IF(Table3[[#This Row],[ShankDiameter]]=0.2875,2,0)))</f>
        <v>0</v>
      </c>
      <c r="AZ558" s="6">
        <v>0</v>
      </c>
      <c r="BA558" s="6">
        <v>0</v>
      </c>
      <c r="BB558" s="6">
        <v>0</v>
      </c>
      <c r="BC558" s="6">
        <v>0</v>
      </c>
      <c r="BD558" s="6">
        <v>0</v>
      </c>
      <c r="BE558" s="6">
        <v>0</v>
      </c>
      <c r="BF558" s="6">
        <v>0</v>
      </c>
      <c r="BG558" s="6">
        <v>0</v>
      </c>
      <c r="BH558" s="6">
        <v>0</v>
      </c>
      <c r="BI558" s="6">
        <f>IF(Table3[[#This Row],[Type]]="EM",IF((Table3[[#This Row],[Diameter]]/2)-Table3[[#This Row],[CornerRadius]]-0.012&gt;0,(Table3[[#This Row],[Diameter]]/2)-Table3[[#This Row],[CornerRadius]]-0.012,0),)</f>
        <v>0</v>
      </c>
      <c r="BK558" s="6" t="str">
        <f>IF(Table3[[#This Row],[ShoulderLength]]="","",IF(Table3[[#This Row],[ShoulderLength]]&lt;Table3[[#This Row],[LOC]],"FIX",""))</f>
        <v/>
      </c>
    </row>
    <row r="559" spans="1:63" x14ac:dyDescent="0.25">
      <c r="A559" s="7">
        <f>IF(Table3[[#This Row],[SoflexRule]]="",1,IF(Table3[[#This Row],[MinOHL]]="",1,IF(Table3[[#This Row],[Type]]="CT",1,IF(Table3[[#This Row],[I]]=1,0,1))))</f>
        <v>1</v>
      </c>
      <c r="B559" s="6" t="s">
        <v>149</v>
      </c>
      <c r="D559" s="6" t="s">
        <v>149</v>
      </c>
      <c r="E559" s="6">
        <v>558</v>
      </c>
      <c r="F559" s="8" t="s">
        <v>60</v>
      </c>
      <c r="H559" s="10" t="s">
        <v>802</v>
      </c>
      <c r="I559" s="11" t="s">
        <v>1154</v>
      </c>
      <c r="K559" s="11" t="str">
        <f>CONCATENATE(Table3[[#This Row],[Type]]," "&amp;TEXT(Table3[[#This Row],[Diameter]],".0000")&amp;""," "&amp;Table3[[#This Row],[NumFlutes]]&amp;"FL")</f>
        <v>DJ .2344 2FL</v>
      </c>
      <c r="L559" s="17" t="s">
        <v>1153</v>
      </c>
      <c r="M559" s="13">
        <v>0.2344</v>
      </c>
      <c r="N559" s="13">
        <v>0.2344</v>
      </c>
      <c r="O559" s="6">
        <v>0.2344</v>
      </c>
      <c r="P559" s="6">
        <v>2.87</v>
      </c>
      <c r="R559" s="14">
        <f>IF(Table3[[#This Row],[ShoulderLenEnd]]="",0,90-(DEGREES(ATAN((Q559-P559)/((N559-O559)/2)))))</f>
        <v>0</v>
      </c>
      <c r="S559" s="15">
        <v>2.93</v>
      </c>
      <c r="T559" s="6">
        <v>2</v>
      </c>
      <c r="U559" s="6">
        <v>4</v>
      </c>
      <c r="V559" s="6">
        <v>2.2999999999999998</v>
      </c>
      <c r="Z559" s="6">
        <v>118</v>
      </c>
      <c r="AA559" s="13">
        <f t="shared" si="8"/>
        <v>7.0420864550030063E-2</v>
      </c>
      <c r="AE559" s="6" t="s">
        <v>49</v>
      </c>
      <c r="AF559" s="6" t="s">
        <v>545</v>
      </c>
      <c r="AH559" s="6" t="s">
        <v>636</v>
      </c>
      <c r="AI559" s="6">
        <v>1</v>
      </c>
      <c r="AJ559" s="6">
        <v>0</v>
      </c>
      <c r="AK559" s="6">
        <v>0</v>
      </c>
      <c r="AL559" s="6">
        <v>0</v>
      </c>
      <c r="AM559" s="6">
        <v>0</v>
      </c>
      <c r="AN559" s="6">
        <v>0</v>
      </c>
      <c r="AO559" s="6">
        <v>1</v>
      </c>
      <c r="AQ559" s="6">
        <v>0</v>
      </c>
      <c r="AR559" s="6">
        <v>0</v>
      </c>
      <c r="AS559" s="6">
        <v>0</v>
      </c>
      <c r="AT559" s="6">
        <v>0</v>
      </c>
      <c r="AU559" s="6">
        <f>IF(Table3[[#This Row],[ShankDiameter]]&gt;0.5,0,2)</f>
        <v>2</v>
      </c>
      <c r="AV559" s="6">
        <v>0</v>
      </c>
      <c r="AW559" s="6">
        <v>0</v>
      </c>
      <c r="AX559" s="6">
        <v>2</v>
      </c>
      <c r="AY559" s="6">
        <f>IF(Table3[[#This Row],[ShankDiameter]]=0.225,2,IF(Table3[[#This Row],[ShankDiameter]]=0.25,2,IF(Table3[[#This Row],[ShankDiameter]]=0.2875,2,0)))</f>
        <v>0</v>
      </c>
      <c r="AZ559" s="6">
        <v>0</v>
      </c>
      <c r="BA559" s="6">
        <v>0</v>
      </c>
      <c r="BB559" s="6">
        <v>0</v>
      </c>
      <c r="BC559" s="6">
        <v>0</v>
      </c>
      <c r="BD559" s="6">
        <v>0</v>
      </c>
      <c r="BE559" s="6">
        <v>0</v>
      </c>
      <c r="BF559" s="6">
        <v>0</v>
      </c>
      <c r="BG559" s="6">
        <v>0</v>
      </c>
      <c r="BH559" s="6">
        <v>0</v>
      </c>
      <c r="BI559" s="6">
        <f>IF(Table3[[#This Row],[Type]]="EM",IF((Table3[[#This Row],[Diameter]]/2)-Table3[[#This Row],[CornerRadius]]-0.012&gt;0,(Table3[[#This Row],[Diameter]]/2)-Table3[[#This Row],[CornerRadius]]-0.012,0),)</f>
        <v>0</v>
      </c>
      <c r="BK559" s="6" t="str">
        <f>IF(Table3[[#This Row],[ShoulderLength]]="","",IF(Table3[[#This Row],[ShoulderLength]]&lt;Table3[[#This Row],[LOC]],"FIX",""))</f>
        <v/>
      </c>
    </row>
    <row r="560" spans="1:63" x14ac:dyDescent="0.25">
      <c r="A560" s="7">
        <f>IF(Table3[[#This Row],[SoflexRule]]="",1,IF(Table3[[#This Row],[MinOHL]]="",1,IF(Table3[[#This Row],[Type]]="CT",1,IF(Table3[[#This Row],[I]]=1,0,1))))</f>
        <v>1</v>
      </c>
      <c r="B560" s="6" t="s">
        <v>149</v>
      </c>
      <c r="D560" s="6" t="s">
        <v>149</v>
      </c>
      <c r="E560" s="6">
        <v>559</v>
      </c>
      <c r="F560" s="8" t="s">
        <v>60</v>
      </c>
      <c r="H560" s="10" t="s">
        <v>802</v>
      </c>
      <c r="I560" s="11" t="s">
        <v>1155</v>
      </c>
      <c r="J560" s="12" t="s">
        <v>1156</v>
      </c>
      <c r="K560" s="11" t="str">
        <f>CONCATENATE(Table3[[#This Row],[Type]]," "&amp;TEXT(Table3[[#This Row],[Diameter]],".0000")&amp;""," "&amp;Table3[[#This Row],[NumFlutes]]&amp;"FL")</f>
        <v>DJ .2380 2FL</v>
      </c>
      <c r="L560" s="17" t="s">
        <v>43</v>
      </c>
      <c r="M560" s="13">
        <v>0.23799999999999999</v>
      </c>
      <c r="N560" s="13">
        <v>0.23799999999999999</v>
      </c>
      <c r="O560" s="6">
        <v>0.23799999999999999</v>
      </c>
      <c r="P560" s="6">
        <v>2.91</v>
      </c>
      <c r="R560" s="14">
        <f>IF(Table3[[#This Row],[ShoulderLenEnd]]="",0,90-(DEGREES(ATAN((Q560-P560)/((N560-O560)/2)))))</f>
        <v>0</v>
      </c>
      <c r="S560" s="15">
        <v>2.97</v>
      </c>
      <c r="T560" s="6">
        <v>2</v>
      </c>
      <c r="U560" s="6">
        <v>4.0599999999999996</v>
      </c>
      <c r="V560" s="6">
        <v>2.4500000000000002</v>
      </c>
      <c r="Z560" s="6">
        <v>118</v>
      </c>
      <c r="AA560" s="13">
        <f t="shared" si="8"/>
        <v>7.1502413664279674E-2</v>
      </c>
      <c r="AE560" s="6" t="s">
        <v>49</v>
      </c>
      <c r="AF560" s="6" t="s">
        <v>545</v>
      </c>
      <c r="AH560" s="6" t="s">
        <v>636</v>
      </c>
      <c r="AI560" s="6">
        <v>1</v>
      </c>
      <c r="AJ560" s="6">
        <v>0</v>
      </c>
      <c r="AK560" s="6">
        <v>0</v>
      </c>
      <c r="AL560" s="6">
        <v>0</v>
      </c>
      <c r="AM560" s="6">
        <v>0</v>
      </c>
      <c r="AN560" s="6">
        <v>0</v>
      </c>
      <c r="AO560" s="6">
        <v>1</v>
      </c>
      <c r="AQ560" s="6">
        <v>0</v>
      </c>
      <c r="AR560" s="6">
        <v>0</v>
      </c>
      <c r="AS560" s="6">
        <v>0</v>
      </c>
      <c r="AT560" s="6">
        <v>0</v>
      </c>
      <c r="AU560" s="6">
        <f>IF(Table3[[#This Row],[ShankDiameter]]&gt;0.5,0,2)</f>
        <v>2</v>
      </c>
      <c r="AV560" s="6">
        <v>0</v>
      </c>
      <c r="AW560" s="6">
        <v>0</v>
      </c>
      <c r="AX560" s="6">
        <v>2</v>
      </c>
      <c r="AY560" s="6">
        <f>IF(Table3[[#This Row],[ShankDiameter]]=0.225,2,IF(Table3[[#This Row],[ShankDiameter]]=0.25,2,IF(Table3[[#This Row],[ShankDiameter]]=0.2875,2,0)))</f>
        <v>0</v>
      </c>
      <c r="AZ560" s="6">
        <v>0</v>
      </c>
      <c r="BA560" s="6">
        <v>0</v>
      </c>
      <c r="BB560" s="6">
        <v>0</v>
      </c>
      <c r="BC560" s="6">
        <v>0</v>
      </c>
      <c r="BD560" s="6">
        <v>0</v>
      </c>
      <c r="BE560" s="6">
        <v>0</v>
      </c>
      <c r="BF560" s="6">
        <v>0</v>
      </c>
      <c r="BG560" s="6">
        <v>0</v>
      </c>
      <c r="BH560" s="6">
        <v>0</v>
      </c>
      <c r="BI560" s="6">
        <f>IF(Table3[[#This Row],[Type]]="EM",IF((Table3[[#This Row],[Diameter]]/2)-Table3[[#This Row],[CornerRadius]]-0.012&gt;0,(Table3[[#This Row],[Diameter]]/2)-Table3[[#This Row],[CornerRadius]]-0.012,0),)</f>
        <v>0</v>
      </c>
      <c r="BK560" s="6" t="str">
        <f>IF(Table3[[#This Row],[ShoulderLength]]="","",IF(Table3[[#This Row],[ShoulderLength]]&lt;Table3[[#This Row],[LOC]],"FIX",""))</f>
        <v/>
      </c>
    </row>
    <row r="561" spans="1:63" x14ac:dyDescent="0.25">
      <c r="A561" s="7">
        <f>IF(Table3[[#This Row],[SoflexRule]]="",1,IF(Table3[[#This Row],[MinOHL]]="",1,IF(Table3[[#This Row],[Type]]="CT",1,IF(Table3[[#This Row],[I]]=1,0,1))))</f>
        <v>1</v>
      </c>
      <c r="B561" s="6" t="s">
        <v>149</v>
      </c>
      <c r="D561" s="6" t="s">
        <v>149</v>
      </c>
      <c r="E561" s="6">
        <v>560</v>
      </c>
      <c r="G561" s="9" t="s">
        <v>74</v>
      </c>
      <c r="H561" s="10" t="s">
        <v>680</v>
      </c>
      <c r="I561" s="11" t="s">
        <v>1157</v>
      </c>
      <c r="J561" s="12" t="s">
        <v>1158</v>
      </c>
      <c r="K561" s="11" t="str">
        <f>CONCATENATE(Table3[[#This Row],[Type]]," "&amp;TEXT(Table3[[#This Row],[Diameter]],".0000")&amp;""," "&amp;Table3[[#This Row],[NumFlutes]]&amp;"FL")</f>
        <v>DS .2380 2FL</v>
      </c>
      <c r="L561" s="17" t="s">
        <v>43</v>
      </c>
      <c r="M561" s="13">
        <v>0.23799999999999999</v>
      </c>
      <c r="N561" s="13">
        <v>0.23799999999999999</v>
      </c>
      <c r="O561" s="6">
        <v>0.23799999999999999</v>
      </c>
      <c r="P561" s="6">
        <v>1.45</v>
      </c>
      <c r="R561" s="14">
        <f>IF(Table3[[#This Row],[ShoulderLenEnd]]="",0,90-(DEGREES(ATAN((Q561-P561)/((N561-O561)/2)))))</f>
        <v>0</v>
      </c>
      <c r="S561" s="15">
        <v>1.4750000000000001</v>
      </c>
      <c r="T561" s="6">
        <v>2</v>
      </c>
      <c r="U561" s="6">
        <v>2.59</v>
      </c>
      <c r="V561" s="6">
        <v>1.1299999999999999</v>
      </c>
      <c r="Z561" s="6">
        <v>118</v>
      </c>
      <c r="AA561" s="13">
        <f t="shared" si="8"/>
        <v>7.1502413664279674E-2</v>
      </c>
      <c r="AE561" s="6" t="s">
        <v>49</v>
      </c>
      <c r="AF561" s="6" t="s">
        <v>545</v>
      </c>
      <c r="AH561" s="6" t="s">
        <v>683</v>
      </c>
      <c r="AI561" s="6">
        <v>1</v>
      </c>
      <c r="AJ561" s="6">
        <v>0</v>
      </c>
      <c r="AK561" s="6">
        <v>0</v>
      </c>
      <c r="AL561" s="6">
        <v>0</v>
      </c>
      <c r="AM561" s="6">
        <v>0</v>
      </c>
      <c r="AN561" s="6">
        <v>0</v>
      </c>
      <c r="AO561" s="6">
        <v>1</v>
      </c>
      <c r="AQ561" s="6">
        <v>0</v>
      </c>
      <c r="AR561" s="6">
        <v>0</v>
      </c>
      <c r="AS561" s="6">
        <v>0</v>
      </c>
      <c r="AT561" s="6">
        <v>0</v>
      </c>
      <c r="AU561" s="6">
        <f>IF(Table3[[#This Row],[ShankDiameter]]&gt;0.5,0,2)</f>
        <v>2</v>
      </c>
      <c r="AV561" s="6">
        <v>0</v>
      </c>
      <c r="AW561" s="6">
        <v>0</v>
      </c>
      <c r="AX561" s="6">
        <v>2</v>
      </c>
      <c r="AY561" s="6">
        <f>IF(Table3[[#This Row],[ShankDiameter]]=0.225,2,IF(Table3[[#This Row],[ShankDiameter]]=0.25,2,IF(Table3[[#This Row],[ShankDiameter]]=0.2875,2,0)))</f>
        <v>0</v>
      </c>
      <c r="AZ561" s="6">
        <v>0</v>
      </c>
      <c r="BA561" s="6">
        <v>0</v>
      </c>
      <c r="BB561" s="6">
        <v>0</v>
      </c>
      <c r="BC561" s="6">
        <v>0</v>
      </c>
      <c r="BD561" s="6">
        <v>0</v>
      </c>
      <c r="BE561" s="6">
        <v>0</v>
      </c>
      <c r="BF561" s="6">
        <v>0</v>
      </c>
      <c r="BG561" s="6">
        <v>0</v>
      </c>
      <c r="BH561" s="6">
        <v>0</v>
      </c>
      <c r="BI561" s="6">
        <f>IF(Table3[[#This Row],[Type]]="EM",IF((Table3[[#This Row],[Diameter]]/2)-Table3[[#This Row],[CornerRadius]]-0.012&gt;0,(Table3[[#This Row],[Diameter]]/2)-Table3[[#This Row],[CornerRadius]]-0.012,0),)</f>
        <v>0</v>
      </c>
      <c r="BK561" s="6" t="str">
        <f>IF(Table3[[#This Row],[ShoulderLength]]="","",IF(Table3[[#This Row],[ShoulderLength]]&lt;Table3[[#This Row],[LOC]],"FIX",""))</f>
        <v/>
      </c>
    </row>
    <row r="562" spans="1:63" x14ac:dyDescent="0.25">
      <c r="A562" s="7">
        <f>IF(Table3[[#This Row],[SoflexRule]]="",1,IF(Table3[[#This Row],[MinOHL]]="",1,IF(Table3[[#This Row],[Type]]="CT",1,IF(Table3[[#This Row],[I]]=1,0,1))))</f>
        <v>1</v>
      </c>
      <c r="B562" s="6" t="s">
        <v>149</v>
      </c>
      <c r="D562" s="6" t="s">
        <v>149</v>
      </c>
      <c r="E562" s="6">
        <v>561</v>
      </c>
      <c r="F562" s="8" t="s">
        <v>60</v>
      </c>
      <c r="H562" s="10" t="s">
        <v>802</v>
      </c>
      <c r="I562" s="11" t="s">
        <v>1159</v>
      </c>
      <c r="J562" s="12" t="s">
        <v>1160</v>
      </c>
      <c r="K562" s="11" t="str">
        <f>CONCATENATE(Table3[[#This Row],[Type]]," "&amp;TEXT(Table3[[#This Row],[Diameter]],".0000")&amp;""," "&amp;Table3[[#This Row],[NumFlutes]]&amp;"FL")</f>
        <v>DJ .2420 2FL</v>
      </c>
      <c r="L562" s="17" t="s">
        <v>44</v>
      </c>
      <c r="M562" s="13">
        <v>0.24199999999999999</v>
      </c>
      <c r="N562" s="13">
        <v>0.24199999999999999</v>
      </c>
      <c r="O562" s="6">
        <v>0.24199999999999999</v>
      </c>
      <c r="P562" s="6">
        <v>2.89</v>
      </c>
      <c r="R562" s="14">
        <f>IF(Table3[[#This Row],[ShoulderLenEnd]]="",0,90-(DEGREES(ATAN((Q562-P562)/((N562-O562)/2)))))</f>
        <v>0</v>
      </c>
      <c r="S562" s="15">
        <v>2.95</v>
      </c>
      <c r="T562" s="6">
        <v>2</v>
      </c>
      <c r="U562" s="6">
        <v>4.09</v>
      </c>
      <c r="V562" s="6">
        <v>2.48</v>
      </c>
      <c r="Z562" s="6">
        <v>118</v>
      </c>
      <c r="AA562" s="13">
        <f t="shared" si="8"/>
        <v>7.2704134902334794E-2</v>
      </c>
      <c r="AE562" s="6" t="s">
        <v>49</v>
      </c>
      <c r="AF562" s="6" t="s">
        <v>545</v>
      </c>
      <c r="AH562" s="6" t="s">
        <v>636</v>
      </c>
      <c r="AI562" s="6">
        <v>1</v>
      </c>
      <c r="AJ562" s="6">
        <v>0</v>
      </c>
      <c r="AK562" s="6">
        <v>0</v>
      </c>
      <c r="AL562" s="6">
        <v>0</v>
      </c>
      <c r="AM562" s="6">
        <v>0</v>
      </c>
      <c r="AN562" s="6">
        <v>0</v>
      </c>
      <c r="AO562" s="6">
        <v>1</v>
      </c>
      <c r="AQ562" s="6">
        <v>0</v>
      </c>
      <c r="AR562" s="6">
        <v>0</v>
      </c>
      <c r="AS562" s="6">
        <v>0</v>
      </c>
      <c r="AT562" s="6">
        <v>0</v>
      </c>
      <c r="AU562" s="6">
        <f>IF(Table3[[#This Row],[ShankDiameter]]&gt;0.5,0,2)</f>
        <v>2</v>
      </c>
      <c r="AV562" s="6">
        <v>0</v>
      </c>
      <c r="AW562" s="6">
        <v>0</v>
      </c>
      <c r="AX562" s="6">
        <v>2</v>
      </c>
      <c r="AY562" s="6">
        <f>IF(Table3[[#This Row],[ShankDiameter]]=0.225,2,IF(Table3[[#This Row],[ShankDiameter]]=0.25,2,IF(Table3[[#This Row],[ShankDiameter]]=0.2875,2,0)))</f>
        <v>0</v>
      </c>
      <c r="AZ562" s="6">
        <v>0</v>
      </c>
      <c r="BA562" s="6">
        <v>0</v>
      </c>
      <c r="BB562" s="6">
        <v>0</v>
      </c>
      <c r="BC562" s="6">
        <v>0</v>
      </c>
      <c r="BD562" s="6">
        <v>0</v>
      </c>
      <c r="BE562" s="6">
        <v>0</v>
      </c>
      <c r="BF562" s="6">
        <v>0</v>
      </c>
      <c r="BG562" s="6">
        <v>0</v>
      </c>
      <c r="BH562" s="6">
        <v>0</v>
      </c>
      <c r="BI562" s="6">
        <f>IF(Table3[[#This Row],[Type]]="EM",IF((Table3[[#This Row],[Diameter]]/2)-Table3[[#This Row],[CornerRadius]]-0.012&gt;0,(Table3[[#This Row],[Diameter]]/2)-Table3[[#This Row],[CornerRadius]]-0.012,0),)</f>
        <v>0</v>
      </c>
      <c r="BK562" s="6" t="str">
        <f>IF(Table3[[#This Row],[ShoulderLength]]="","",IF(Table3[[#This Row],[ShoulderLength]]&lt;Table3[[#This Row],[LOC]],"FIX",""))</f>
        <v/>
      </c>
    </row>
    <row r="563" spans="1:63" x14ac:dyDescent="0.25">
      <c r="A563" s="7">
        <f>IF(Table3[[#This Row],[SoflexRule]]="",1,IF(Table3[[#This Row],[MinOHL]]="",1,IF(Table3[[#This Row],[Type]]="CT",1,IF(Table3[[#This Row],[I]]=1,0,1))))</f>
        <v>1</v>
      </c>
      <c r="B563" s="6" t="s">
        <v>149</v>
      </c>
      <c r="D563" s="6" t="s">
        <v>149</v>
      </c>
      <c r="E563" s="6">
        <v>562</v>
      </c>
      <c r="G563" s="9" t="s">
        <v>74</v>
      </c>
      <c r="H563" s="10" t="s">
        <v>680</v>
      </c>
      <c r="I563" s="11" t="s">
        <v>1161</v>
      </c>
      <c r="J563" s="12" t="s">
        <v>1162</v>
      </c>
      <c r="K563" s="11" t="str">
        <f>CONCATENATE(Table3[[#This Row],[Type]]," "&amp;TEXT(Table3[[#This Row],[Diameter]],".0000")&amp;""," "&amp;Table3[[#This Row],[NumFlutes]]&amp;"FL")</f>
        <v>DS .2420 2FL</v>
      </c>
      <c r="L563" s="17" t="s">
        <v>44</v>
      </c>
      <c r="M563" s="13">
        <v>0.24199999999999999</v>
      </c>
      <c r="N563" s="13">
        <v>0.24199999999999999</v>
      </c>
      <c r="O563" s="6">
        <v>0.24199999999999999</v>
      </c>
      <c r="P563" s="6">
        <v>1.5249999999999999</v>
      </c>
      <c r="R563" s="14">
        <f>IF(Table3[[#This Row],[ShoulderLenEnd]]="",0,90-(DEGREES(ATAN((Q563-P563)/((N563-O563)/2)))))</f>
        <v>0</v>
      </c>
      <c r="S563" s="15">
        <v>1.55</v>
      </c>
      <c r="T563" s="6">
        <v>2</v>
      </c>
      <c r="U563" s="6">
        <v>2.61</v>
      </c>
      <c r="V563" s="6">
        <v>1.19</v>
      </c>
      <c r="Z563" s="6">
        <v>118</v>
      </c>
      <c r="AA563" s="13">
        <f t="shared" si="8"/>
        <v>7.2704134902334794E-2</v>
      </c>
      <c r="AE563" s="6" t="s">
        <v>49</v>
      </c>
      <c r="AF563" s="6" t="s">
        <v>545</v>
      </c>
      <c r="AH563" s="6" t="s">
        <v>683</v>
      </c>
      <c r="AI563" s="6">
        <v>1</v>
      </c>
      <c r="AJ563" s="6">
        <v>0</v>
      </c>
      <c r="AK563" s="6">
        <v>0</v>
      </c>
      <c r="AL563" s="6">
        <v>0</v>
      </c>
      <c r="AM563" s="6">
        <v>0</v>
      </c>
      <c r="AN563" s="6">
        <v>0</v>
      </c>
      <c r="AO563" s="6">
        <v>1</v>
      </c>
      <c r="AQ563" s="6">
        <v>0</v>
      </c>
      <c r="AR563" s="6">
        <v>0</v>
      </c>
      <c r="AS563" s="6">
        <v>0</v>
      </c>
      <c r="AT563" s="6">
        <v>0</v>
      </c>
      <c r="AU563" s="6">
        <f>IF(Table3[[#This Row],[ShankDiameter]]&gt;0.5,0,2)</f>
        <v>2</v>
      </c>
      <c r="AV563" s="6">
        <v>0</v>
      </c>
      <c r="AW563" s="6">
        <v>0</v>
      </c>
      <c r="AX563" s="6">
        <v>2</v>
      </c>
      <c r="AY563" s="6">
        <f>IF(Table3[[#This Row],[ShankDiameter]]=0.225,2,IF(Table3[[#This Row],[ShankDiameter]]=0.25,2,IF(Table3[[#This Row],[ShankDiameter]]=0.2875,2,0)))</f>
        <v>0</v>
      </c>
      <c r="AZ563" s="6">
        <v>0</v>
      </c>
      <c r="BA563" s="6">
        <v>0</v>
      </c>
      <c r="BB563" s="6">
        <v>0</v>
      </c>
      <c r="BC563" s="6">
        <v>0</v>
      </c>
      <c r="BD563" s="6">
        <v>0</v>
      </c>
      <c r="BE563" s="6">
        <v>0</v>
      </c>
      <c r="BF563" s="6">
        <v>0</v>
      </c>
      <c r="BG563" s="6">
        <v>0</v>
      </c>
      <c r="BH563" s="6">
        <v>0</v>
      </c>
      <c r="BI563" s="6">
        <f>IF(Table3[[#This Row],[Type]]="EM",IF((Table3[[#This Row],[Diameter]]/2)-Table3[[#This Row],[CornerRadius]]-0.012&gt;0,(Table3[[#This Row],[Diameter]]/2)-Table3[[#This Row],[CornerRadius]]-0.012,0),)</f>
        <v>0</v>
      </c>
      <c r="BK563" s="6" t="str">
        <f>IF(Table3[[#This Row],[ShoulderLength]]="","",IF(Table3[[#This Row],[ShoulderLength]]&lt;Table3[[#This Row],[LOC]],"FIX",""))</f>
        <v/>
      </c>
    </row>
    <row r="564" spans="1:63" x14ac:dyDescent="0.25">
      <c r="A564" s="7">
        <f>IF(Table3[[#This Row],[SoflexRule]]="",1,IF(Table3[[#This Row],[MinOHL]]="",1,IF(Table3[[#This Row],[Type]]="CT",1,IF(Table3[[#This Row],[I]]=1,0,1))))</f>
        <v>1</v>
      </c>
      <c r="B564" s="6" t="s">
        <v>149</v>
      </c>
      <c r="D564" s="6" t="s">
        <v>149</v>
      </c>
      <c r="E564" s="6">
        <v>563</v>
      </c>
      <c r="F564" s="8" t="s">
        <v>60</v>
      </c>
      <c r="H564" s="10" t="s">
        <v>802</v>
      </c>
      <c r="I564" s="11" t="s">
        <v>1163</v>
      </c>
      <c r="J564" s="12" t="s">
        <v>1164</v>
      </c>
      <c r="K564" s="11" t="str">
        <f>CONCATENATE(Table3[[#This Row],[Type]]," "&amp;TEXT(Table3[[#This Row],[Diameter]],".0000")&amp;""," "&amp;Table3[[#This Row],[NumFlutes]]&amp;"FL")</f>
        <v>DJ .2460 2FL</v>
      </c>
      <c r="L564" s="17" t="s">
        <v>45</v>
      </c>
      <c r="M564" s="13">
        <v>0.246</v>
      </c>
      <c r="N564" s="13">
        <v>0.246</v>
      </c>
      <c r="O564" s="6">
        <v>0.246</v>
      </c>
      <c r="P564" s="6">
        <v>2.88</v>
      </c>
      <c r="R564" s="14">
        <f>IF(Table3[[#This Row],[ShoulderLenEnd]]="",0,90-(DEGREES(ATAN((Q564-P564)/((N564-O564)/2)))))</f>
        <v>0</v>
      </c>
      <c r="S564" s="15">
        <v>2.94</v>
      </c>
      <c r="T564" s="6">
        <v>2</v>
      </c>
      <c r="U564" s="6">
        <v>4.1100000000000003</v>
      </c>
      <c r="V564" s="6">
        <v>2.5099999999999998</v>
      </c>
      <c r="Z564" s="6">
        <v>118</v>
      </c>
      <c r="AA564" s="13">
        <f t="shared" si="8"/>
        <v>7.3905856140389914E-2</v>
      </c>
      <c r="AE564" s="6" t="s">
        <v>49</v>
      </c>
      <c r="AF564" s="6" t="s">
        <v>545</v>
      </c>
      <c r="AH564" s="6" t="s">
        <v>636</v>
      </c>
      <c r="AI564" s="6">
        <v>1</v>
      </c>
      <c r="AJ564" s="6">
        <v>0</v>
      </c>
      <c r="AK564" s="6">
        <v>0</v>
      </c>
      <c r="AL564" s="6">
        <v>0</v>
      </c>
      <c r="AM564" s="6">
        <v>0</v>
      </c>
      <c r="AN564" s="6">
        <v>0</v>
      </c>
      <c r="AO564" s="6">
        <v>1</v>
      </c>
      <c r="AQ564" s="6">
        <v>0</v>
      </c>
      <c r="AR564" s="6">
        <v>0</v>
      </c>
      <c r="AS564" s="6">
        <v>0</v>
      </c>
      <c r="AT564" s="6">
        <v>0</v>
      </c>
      <c r="AU564" s="6">
        <f>IF(Table3[[#This Row],[ShankDiameter]]&gt;0.5,0,2)</f>
        <v>2</v>
      </c>
      <c r="AV564" s="6">
        <v>0</v>
      </c>
      <c r="AW564" s="6">
        <v>0</v>
      </c>
      <c r="AX564" s="6">
        <v>2</v>
      </c>
      <c r="AY564" s="6">
        <f>IF(Table3[[#This Row],[ShankDiameter]]=0.225,2,IF(Table3[[#This Row],[ShankDiameter]]=0.25,2,IF(Table3[[#This Row],[ShankDiameter]]=0.2875,2,0)))</f>
        <v>0</v>
      </c>
      <c r="AZ564" s="6">
        <v>0</v>
      </c>
      <c r="BA564" s="6">
        <v>0</v>
      </c>
      <c r="BB564" s="6">
        <v>0</v>
      </c>
      <c r="BC564" s="6">
        <v>0</v>
      </c>
      <c r="BD564" s="6">
        <v>0</v>
      </c>
      <c r="BE564" s="6">
        <v>0</v>
      </c>
      <c r="BF564" s="6">
        <v>0</v>
      </c>
      <c r="BG564" s="6">
        <v>0</v>
      </c>
      <c r="BH564" s="6">
        <v>0</v>
      </c>
      <c r="BI564" s="6">
        <f>IF(Table3[[#This Row],[Type]]="EM",IF((Table3[[#This Row],[Diameter]]/2)-Table3[[#This Row],[CornerRadius]]-0.012&gt;0,(Table3[[#This Row],[Diameter]]/2)-Table3[[#This Row],[CornerRadius]]-0.012,0),)</f>
        <v>0</v>
      </c>
      <c r="BK564" s="6" t="str">
        <f>IF(Table3[[#This Row],[ShoulderLength]]="","",IF(Table3[[#This Row],[ShoulderLength]]&lt;Table3[[#This Row],[LOC]],"FIX",""))</f>
        <v/>
      </c>
    </row>
    <row r="565" spans="1:63" x14ac:dyDescent="0.25">
      <c r="A565" s="7">
        <f>IF(Table3[[#This Row],[SoflexRule]]="",1,IF(Table3[[#This Row],[MinOHL]]="",1,IF(Table3[[#This Row],[Type]]="CT",1,IF(Table3[[#This Row],[I]]=1,0,1))))</f>
        <v>1</v>
      </c>
      <c r="B565" s="6" t="s">
        <v>149</v>
      </c>
      <c r="D565" s="6" t="s">
        <v>149</v>
      </c>
      <c r="E565" s="6">
        <v>564</v>
      </c>
      <c r="G565" s="9" t="s">
        <v>74</v>
      </c>
      <c r="H565" s="10" t="s">
        <v>680</v>
      </c>
      <c r="I565" s="11" t="s">
        <v>1165</v>
      </c>
      <c r="J565" s="12" t="s">
        <v>1166</v>
      </c>
      <c r="K565" s="11" t="str">
        <f>CONCATENATE(Table3[[#This Row],[Type]]," "&amp;TEXT(Table3[[#This Row],[Diameter]],".0000")&amp;""," "&amp;Table3[[#This Row],[NumFlutes]]&amp;"FL")</f>
        <v>DS .2460 2FL</v>
      </c>
      <c r="L565" s="17" t="s">
        <v>45</v>
      </c>
      <c r="M565" s="13">
        <v>0.246</v>
      </c>
      <c r="N565" s="13">
        <v>0.246</v>
      </c>
      <c r="O565" s="6">
        <v>0.246</v>
      </c>
      <c r="P565" s="6">
        <v>1.5</v>
      </c>
      <c r="R565" s="14">
        <f>IF(Table3[[#This Row],[ShoulderLenEnd]]="",0,90-(DEGREES(ATAN((Q565-P565)/((N565-O565)/2)))))</f>
        <v>0</v>
      </c>
      <c r="S565" s="15">
        <v>1.5249999999999999</v>
      </c>
      <c r="T565" s="6">
        <v>2</v>
      </c>
      <c r="U565" s="6">
        <v>2.62</v>
      </c>
      <c r="V565" s="6">
        <v>1.1399999999999999</v>
      </c>
      <c r="Z565" s="6">
        <v>118</v>
      </c>
      <c r="AA565" s="13">
        <f t="shared" si="8"/>
        <v>7.3905856140389914E-2</v>
      </c>
      <c r="AE565" s="6" t="s">
        <v>49</v>
      </c>
      <c r="AF565" s="6" t="s">
        <v>545</v>
      </c>
      <c r="AH565" s="6" t="s">
        <v>683</v>
      </c>
      <c r="AI565" s="6">
        <v>1</v>
      </c>
      <c r="AJ565" s="6">
        <v>0</v>
      </c>
      <c r="AK565" s="6">
        <v>0</v>
      </c>
      <c r="AL565" s="6">
        <v>0</v>
      </c>
      <c r="AM565" s="6">
        <v>0</v>
      </c>
      <c r="AN565" s="6">
        <v>0</v>
      </c>
      <c r="AO565" s="6">
        <v>1</v>
      </c>
      <c r="AQ565" s="6">
        <v>0</v>
      </c>
      <c r="AR565" s="6">
        <v>0</v>
      </c>
      <c r="AS565" s="6">
        <v>0</v>
      </c>
      <c r="AT565" s="6">
        <v>0</v>
      </c>
      <c r="AU565" s="6">
        <f>IF(Table3[[#This Row],[ShankDiameter]]&gt;0.5,0,2)</f>
        <v>2</v>
      </c>
      <c r="AV565" s="6">
        <v>0</v>
      </c>
      <c r="AW565" s="6">
        <v>0</v>
      </c>
      <c r="AX565" s="6">
        <v>2</v>
      </c>
      <c r="AY565" s="6">
        <f>IF(Table3[[#This Row],[ShankDiameter]]=0.225,2,IF(Table3[[#This Row],[ShankDiameter]]=0.25,2,IF(Table3[[#This Row],[ShankDiameter]]=0.2875,2,0)))</f>
        <v>0</v>
      </c>
      <c r="AZ565" s="6">
        <v>0</v>
      </c>
      <c r="BA565" s="6">
        <v>0</v>
      </c>
      <c r="BB565" s="6">
        <v>0</v>
      </c>
      <c r="BC565" s="6">
        <v>0</v>
      </c>
      <c r="BD565" s="6">
        <v>0</v>
      </c>
      <c r="BE565" s="6">
        <v>0</v>
      </c>
      <c r="BF565" s="6">
        <v>0</v>
      </c>
      <c r="BG565" s="6">
        <v>0</v>
      </c>
      <c r="BH565" s="6">
        <v>0</v>
      </c>
      <c r="BI565" s="6">
        <f>IF(Table3[[#This Row],[Type]]="EM",IF((Table3[[#This Row],[Diameter]]/2)-Table3[[#This Row],[CornerRadius]]-0.012&gt;0,(Table3[[#This Row],[Diameter]]/2)-Table3[[#This Row],[CornerRadius]]-0.012,0),)</f>
        <v>0</v>
      </c>
      <c r="BK565" s="6" t="str">
        <f>IF(Table3[[#This Row],[ShoulderLength]]="","",IF(Table3[[#This Row],[ShoulderLength]]&lt;Table3[[#This Row],[LOC]],"FIX",""))</f>
        <v/>
      </c>
    </row>
    <row r="566" spans="1:63" x14ac:dyDescent="0.25">
      <c r="A566" s="7">
        <f>IF(Table3[[#This Row],[SoflexRule]]="",1,IF(Table3[[#This Row],[MinOHL]]="",1,IF(Table3[[#This Row],[Type]]="CT",1,IF(Table3[[#This Row],[I]]=1,0,1))))</f>
        <v>1</v>
      </c>
      <c r="B566" s="6" t="s">
        <v>149</v>
      </c>
      <c r="D566" s="6" t="s">
        <v>149</v>
      </c>
      <c r="E566" s="6">
        <v>565</v>
      </c>
      <c r="F566" s="8" t="s">
        <v>60</v>
      </c>
      <c r="H566" s="10" t="s">
        <v>802</v>
      </c>
      <c r="I566" s="11" t="s">
        <v>1167</v>
      </c>
      <c r="J566" s="12" t="s">
        <v>1168</v>
      </c>
      <c r="K566" s="11" t="str">
        <f>CONCATENATE(Table3[[#This Row],[Type]]," "&amp;TEXT(Table3[[#This Row],[Diameter]],".0000")&amp;""," "&amp;Table3[[#This Row],[NumFlutes]]&amp;"FL")</f>
        <v>DJ .2500 2FL</v>
      </c>
      <c r="L566" s="17" t="s">
        <v>46</v>
      </c>
      <c r="M566" s="13">
        <v>0.25</v>
      </c>
      <c r="N566" s="13">
        <v>0.25</v>
      </c>
      <c r="O566" s="6">
        <v>0.25</v>
      </c>
      <c r="P566" s="6">
        <v>2.97</v>
      </c>
      <c r="R566" s="14">
        <f>IF(Table3[[#This Row],[ShoulderLenEnd]]="",0,90-(DEGREES(ATAN((Q566-P566)/((N566-O566)/2)))))</f>
        <v>0</v>
      </c>
      <c r="S566" s="15">
        <v>3.03</v>
      </c>
      <c r="T566" s="6">
        <v>2</v>
      </c>
      <c r="U566" s="6">
        <v>4.1100000000000003</v>
      </c>
      <c r="V566" s="6">
        <v>2.48</v>
      </c>
      <c r="Z566" s="6">
        <v>118</v>
      </c>
      <c r="AA566" s="13">
        <f t="shared" si="8"/>
        <v>7.5107577378445034E-2</v>
      </c>
      <c r="AE566" s="6" t="s">
        <v>49</v>
      </c>
      <c r="AF566" s="6" t="s">
        <v>545</v>
      </c>
      <c r="AH566" s="6" t="s">
        <v>636</v>
      </c>
      <c r="AI566" s="6">
        <v>1</v>
      </c>
      <c r="AJ566" s="6">
        <v>0</v>
      </c>
      <c r="AK566" s="6">
        <v>0</v>
      </c>
      <c r="AL566" s="6">
        <v>0</v>
      </c>
      <c r="AM566" s="6">
        <v>0</v>
      </c>
      <c r="AN566" s="6">
        <v>0</v>
      </c>
      <c r="AO566" s="6">
        <v>1</v>
      </c>
      <c r="AQ566" s="6">
        <v>0</v>
      </c>
      <c r="AR566" s="6">
        <v>0</v>
      </c>
      <c r="AS566" s="6">
        <v>0</v>
      </c>
      <c r="AT566" s="6">
        <v>0</v>
      </c>
      <c r="AU566" s="6">
        <f>IF(Table3[[#This Row],[ShankDiameter]]&gt;0.5,0,2)</f>
        <v>2</v>
      </c>
      <c r="AV566" s="6">
        <v>0</v>
      </c>
      <c r="AW566" s="6">
        <v>0</v>
      </c>
      <c r="AX566" s="6">
        <v>2</v>
      </c>
      <c r="AY566" s="6">
        <f>IF(Table3[[#This Row],[ShankDiameter]]=0.225,2,IF(Table3[[#This Row],[ShankDiameter]]=0.25,2,IF(Table3[[#This Row],[ShankDiameter]]=0.2875,2,0)))</f>
        <v>2</v>
      </c>
      <c r="AZ566" s="6">
        <v>0</v>
      </c>
      <c r="BA566" s="6">
        <v>0</v>
      </c>
      <c r="BB566" s="6">
        <v>0</v>
      </c>
      <c r="BC566" s="6">
        <v>0</v>
      </c>
      <c r="BD566" s="6">
        <v>0</v>
      </c>
      <c r="BE566" s="6">
        <v>0</v>
      </c>
      <c r="BF566" s="6">
        <v>0</v>
      </c>
      <c r="BG566" s="6">
        <v>0</v>
      </c>
      <c r="BH566" s="6">
        <v>0</v>
      </c>
      <c r="BI566" s="6">
        <f>IF(Table3[[#This Row],[Type]]="EM",IF((Table3[[#This Row],[Diameter]]/2)-Table3[[#This Row],[CornerRadius]]-0.012&gt;0,(Table3[[#This Row],[Diameter]]/2)-Table3[[#This Row],[CornerRadius]]-0.012,0),)</f>
        <v>0</v>
      </c>
      <c r="BK566" s="6" t="str">
        <f>IF(Table3[[#This Row],[ShoulderLength]]="","",IF(Table3[[#This Row],[ShoulderLength]]&lt;Table3[[#This Row],[LOC]],"FIX",""))</f>
        <v/>
      </c>
    </row>
    <row r="567" spans="1:63" x14ac:dyDescent="0.25">
      <c r="A567" s="7">
        <f>IF(Table3[[#This Row],[SoflexRule]]="",1,IF(Table3[[#This Row],[MinOHL]]="",1,IF(Table3[[#This Row],[Type]]="CT",1,IF(Table3[[#This Row],[I]]=1,0,1))))</f>
        <v>1</v>
      </c>
      <c r="B567" s="6" t="s">
        <v>149</v>
      </c>
      <c r="D567" s="6" t="s">
        <v>149</v>
      </c>
      <c r="E567" s="6">
        <v>566</v>
      </c>
      <c r="G567" s="9" t="s">
        <v>74</v>
      </c>
      <c r="H567" s="10" t="s">
        <v>680</v>
      </c>
      <c r="I567" s="11" t="s">
        <v>1169</v>
      </c>
      <c r="J567" s="12" t="s">
        <v>1170</v>
      </c>
      <c r="K567" s="11" t="str">
        <f>CONCATENATE(Table3[[#This Row],[Type]]," "&amp;TEXT(Table3[[#This Row],[Diameter]],".0000")&amp;""," "&amp;Table3[[#This Row],[NumFlutes]]&amp;"FL")</f>
        <v>DS .2500 2FL</v>
      </c>
      <c r="L567" s="17" t="s">
        <v>2420</v>
      </c>
      <c r="M567" s="13">
        <v>0.25</v>
      </c>
      <c r="N567" s="13">
        <v>0.25</v>
      </c>
      <c r="O567" s="6">
        <v>0.25</v>
      </c>
      <c r="P567" s="6">
        <v>1.4750000000000001</v>
      </c>
      <c r="R567" s="14">
        <f>IF(Table3[[#This Row],[ShoulderLenEnd]]="",0,90-(DEGREES(ATAN((Q567-P567)/((N567-O567)/2)))))</f>
        <v>0</v>
      </c>
      <c r="S567" s="15">
        <v>1.5</v>
      </c>
      <c r="T567" s="6">
        <v>2</v>
      </c>
      <c r="U567" s="6">
        <v>2.57</v>
      </c>
      <c r="V567" s="6">
        <v>1.1000000000000001</v>
      </c>
      <c r="Z567" s="6">
        <v>118</v>
      </c>
      <c r="AA567" s="13">
        <f t="shared" si="8"/>
        <v>7.5107577378445034E-2</v>
      </c>
      <c r="AE567" s="6" t="s">
        <v>49</v>
      </c>
      <c r="AF567" s="6" t="s">
        <v>545</v>
      </c>
      <c r="AH567" s="6" t="s">
        <v>683</v>
      </c>
      <c r="AI567" s="6">
        <v>1</v>
      </c>
      <c r="AJ567" s="6">
        <v>0</v>
      </c>
      <c r="AK567" s="6">
        <v>0</v>
      </c>
      <c r="AL567" s="6">
        <v>0</v>
      </c>
      <c r="AM567" s="6">
        <v>0</v>
      </c>
      <c r="AN567" s="6">
        <v>0</v>
      </c>
      <c r="AO567" s="6">
        <v>1</v>
      </c>
      <c r="AQ567" s="6">
        <v>0</v>
      </c>
      <c r="AR567" s="6">
        <v>0</v>
      </c>
      <c r="AS567" s="6">
        <v>0</v>
      </c>
      <c r="AT567" s="6">
        <v>0</v>
      </c>
      <c r="AU567" s="6">
        <f>IF(Table3[[#This Row],[ShankDiameter]]&gt;0.5,0,2)</f>
        <v>2</v>
      </c>
      <c r="AV567" s="6">
        <v>0</v>
      </c>
      <c r="AW567" s="6">
        <v>0</v>
      </c>
      <c r="AX567" s="6">
        <v>2</v>
      </c>
      <c r="AY567" s="6">
        <f>IF(Table3[[#This Row],[ShankDiameter]]=0.225,2,IF(Table3[[#This Row],[ShankDiameter]]=0.25,2,IF(Table3[[#This Row],[ShankDiameter]]=0.2875,2,0)))</f>
        <v>2</v>
      </c>
      <c r="AZ567" s="6">
        <v>0</v>
      </c>
      <c r="BA567" s="6">
        <v>0</v>
      </c>
      <c r="BB567" s="6">
        <v>0</v>
      </c>
      <c r="BC567" s="6">
        <v>0</v>
      </c>
      <c r="BD567" s="6">
        <v>0</v>
      </c>
      <c r="BE567" s="6">
        <v>0</v>
      </c>
      <c r="BF567" s="6">
        <v>0</v>
      </c>
      <c r="BG567" s="6">
        <v>0</v>
      </c>
      <c r="BH567" s="6">
        <v>0</v>
      </c>
      <c r="BI567" s="6">
        <f>IF(Table3[[#This Row],[Type]]="EM",IF((Table3[[#This Row],[Diameter]]/2)-Table3[[#This Row],[CornerRadius]]-0.012&gt;0,(Table3[[#This Row],[Diameter]]/2)-Table3[[#This Row],[CornerRadius]]-0.012,0),)</f>
        <v>0</v>
      </c>
      <c r="BK567" s="6" t="str">
        <f>IF(Table3[[#This Row],[ShoulderLength]]="","",IF(Table3[[#This Row],[ShoulderLength]]&lt;Table3[[#This Row],[LOC]],"FIX",""))</f>
        <v/>
      </c>
    </row>
    <row r="568" spans="1:63" x14ac:dyDescent="0.25">
      <c r="A568" s="7">
        <f>IF(Table3[[#This Row],[SoflexRule]]="",1,IF(Table3[[#This Row],[MinOHL]]="",1,IF(Table3[[#This Row],[Type]]="CT",1,IF(Table3[[#This Row],[I]]=1,0,1))))</f>
        <v>1</v>
      </c>
      <c r="B568" s="6" t="s">
        <v>149</v>
      </c>
      <c r="D568" s="6" t="s">
        <v>149</v>
      </c>
      <c r="E568" s="6">
        <v>567</v>
      </c>
      <c r="F568" s="8" t="s">
        <v>60</v>
      </c>
      <c r="H568" s="10" t="s">
        <v>680</v>
      </c>
      <c r="I568" s="11" t="s">
        <v>1171</v>
      </c>
      <c r="J568" s="12" t="s">
        <v>1172</v>
      </c>
      <c r="K568" s="11" t="str">
        <f>CONCATENATE(Table3[[#This Row],[Type]]," "&amp;TEXT(Table3[[#This Row],[Diameter]],".0000")&amp;""," "&amp;Table3[[#This Row],[NumFlutes]]&amp;"FL")</f>
        <v>DS .2500 2FL</v>
      </c>
      <c r="L568" s="17" t="s">
        <v>46</v>
      </c>
      <c r="M568" s="13">
        <v>0.25</v>
      </c>
      <c r="N568" s="13">
        <v>0.25</v>
      </c>
      <c r="O568" s="6">
        <v>0.25</v>
      </c>
      <c r="P568" s="6">
        <v>1.4750000000000001</v>
      </c>
      <c r="R568" s="14">
        <f>IF(Table3[[#This Row],[ShoulderLenEnd]]="",0,90-(DEGREES(ATAN((Q568-P568)/((N568-O568)/2)))))</f>
        <v>0</v>
      </c>
      <c r="S568" s="15">
        <v>1.5</v>
      </c>
      <c r="T568" s="6">
        <v>2</v>
      </c>
      <c r="U568" s="6">
        <v>2.6</v>
      </c>
      <c r="V568" s="6">
        <v>1.17</v>
      </c>
      <c r="Z568" s="6">
        <v>118</v>
      </c>
      <c r="AA568" s="13">
        <f t="shared" si="8"/>
        <v>7.5107577378445034E-2</v>
      </c>
      <c r="AE568" s="6" t="s">
        <v>49</v>
      </c>
      <c r="AF568" s="6" t="s">
        <v>545</v>
      </c>
      <c r="AH568" s="6" t="s">
        <v>683</v>
      </c>
      <c r="AI568" s="6">
        <v>1</v>
      </c>
      <c r="AJ568" s="6">
        <v>0</v>
      </c>
      <c r="AK568" s="6">
        <v>0</v>
      </c>
      <c r="AL568" s="6">
        <v>0</v>
      </c>
      <c r="AM568" s="6">
        <v>0</v>
      </c>
      <c r="AN568" s="6">
        <v>0</v>
      </c>
      <c r="AO568" s="6">
        <v>1</v>
      </c>
      <c r="AQ568" s="6">
        <v>0</v>
      </c>
      <c r="AR568" s="6">
        <v>0</v>
      </c>
      <c r="AS568" s="6">
        <v>0</v>
      </c>
      <c r="AT568" s="6">
        <v>0</v>
      </c>
      <c r="AU568" s="6">
        <f>IF(Table3[[#This Row],[ShankDiameter]]&gt;0.5,0,2)</f>
        <v>2</v>
      </c>
      <c r="AV568" s="6">
        <v>0</v>
      </c>
      <c r="AW568" s="6">
        <v>0</v>
      </c>
      <c r="AX568" s="6">
        <v>2</v>
      </c>
      <c r="AY568" s="6">
        <f>IF(Table3[[#This Row],[ShankDiameter]]=0.225,2,IF(Table3[[#This Row],[ShankDiameter]]=0.25,2,IF(Table3[[#This Row],[ShankDiameter]]=0.2875,2,0)))</f>
        <v>2</v>
      </c>
      <c r="AZ568" s="6">
        <v>0</v>
      </c>
      <c r="BA568" s="6">
        <v>0</v>
      </c>
      <c r="BB568" s="6">
        <v>0</v>
      </c>
      <c r="BC568" s="6">
        <v>0</v>
      </c>
      <c r="BD568" s="6">
        <v>0</v>
      </c>
      <c r="BE568" s="6">
        <v>0</v>
      </c>
      <c r="BF568" s="6">
        <v>0</v>
      </c>
      <c r="BG568" s="6">
        <v>0</v>
      </c>
      <c r="BH568" s="6">
        <v>0</v>
      </c>
      <c r="BI568" s="6">
        <f>IF(Table3[[#This Row],[Type]]="EM",IF((Table3[[#This Row],[Diameter]]/2)-Table3[[#This Row],[CornerRadius]]-0.012&gt;0,(Table3[[#This Row],[Diameter]]/2)-Table3[[#This Row],[CornerRadius]]-0.012,0),)</f>
        <v>0</v>
      </c>
      <c r="BK568" s="6" t="str">
        <f>IF(Table3[[#This Row],[ShoulderLength]]="","",IF(Table3[[#This Row],[ShoulderLength]]&lt;Table3[[#This Row],[LOC]],"FIX",""))</f>
        <v/>
      </c>
    </row>
    <row r="569" spans="1:63" x14ac:dyDescent="0.25">
      <c r="A569" s="7">
        <f>IF(Table3[[#This Row],[SoflexRule]]="",1,IF(Table3[[#This Row],[MinOHL]]="",1,IF(Table3[[#This Row],[Type]]="CT",1,IF(Table3[[#This Row],[I]]=1,0,1))))</f>
        <v>1</v>
      </c>
      <c r="B569" s="6" t="s">
        <v>149</v>
      </c>
      <c r="D569" s="6" t="s">
        <v>149</v>
      </c>
      <c r="E569" s="6">
        <v>568</v>
      </c>
      <c r="F569" s="8" t="s">
        <v>60</v>
      </c>
      <c r="H569" s="10" t="s">
        <v>802</v>
      </c>
      <c r="I569" s="11" t="s">
        <v>1173</v>
      </c>
      <c r="K569" s="11" t="str">
        <f>CONCATENATE(Table3[[#This Row],[Type]]," "&amp;TEXT(Table3[[#This Row],[Diameter]],".0000")&amp;""," "&amp;Table3[[#This Row],[NumFlutes]]&amp;"FL")</f>
        <v>DJ .2500 2FL</v>
      </c>
      <c r="L569" s="17" t="s">
        <v>2420</v>
      </c>
      <c r="M569" s="13">
        <v>0.25</v>
      </c>
      <c r="N569" s="13">
        <v>0.25</v>
      </c>
      <c r="O569" s="6">
        <v>0.25</v>
      </c>
      <c r="P569" s="6">
        <v>2.97</v>
      </c>
      <c r="R569" s="14">
        <f>IF(Table3[[#This Row],[ShoulderLenEnd]]="",0,90-(DEGREES(ATAN((Q569-P569)/((N569-O569)/2)))))</f>
        <v>0</v>
      </c>
      <c r="S569" s="15">
        <v>3.03</v>
      </c>
      <c r="T569" s="6">
        <v>2</v>
      </c>
      <c r="U569" s="6">
        <v>4.09</v>
      </c>
      <c r="V569" s="6">
        <v>2.39</v>
      </c>
      <c r="Z569" s="6">
        <v>118</v>
      </c>
      <c r="AA569" s="13">
        <f t="shared" si="8"/>
        <v>7.5107577378445034E-2</v>
      </c>
      <c r="AE569" s="6" t="s">
        <v>49</v>
      </c>
      <c r="AF569" s="6" t="s">
        <v>545</v>
      </c>
      <c r="AH569" s="6" t="s">
        <v>636</v>
      </c>
      <c r="AI569" s="6">
        <v>1</v>
      </c>
      <c r="AJ569" s="6">
        <v>0</v>
      </c>
      <c r="AK569" s="6">
        <v>0</v>
      </c>
      <c r="AL569" s="6">
        <v>0</v>
      </c>
      <c r="AM569" s="6">
        <v>0</v>
      </c>
      <c r="AN569" s="6">
        <v>0</v>
      </c>
      <c r="AO569" s="6">
        <v>1</v>
      </c>
      <c r="AQ569" s="6">
        <v>0</v>
      </c>
      <c r="AR569" s="6">
        <v>0</v>
      </c>
      <c r="AS569" s="6">
        <v>0</v>
      </c>
      <c r="AT569" s="6">
        <v>0</v>
      </c>
      <c r="AU569" s="6">
        <f>IF(Table3[[#This Row],[ShankDiameter]]&gt;0.5,0,2)</f>
        <v>2</v>
      </c>
      <c r="AV569" s="6">
        <v>0</v>
      </c>
      <c r="AW569" s="6">
        <v>0</v>
      </c>
      <c r="AX569" s="6">
        <v>2</v>
      </c>
      <c r="AY569" s="6">
        <f>IF(Table3[[#This Row],[ShankDiameter]]=0.225,2,IF(Table3[[#This Row],[ShankDiameter]]=0.25,2,IF(Table3[[#This Row],[ShankDiameter]]=0.2875,2,0)))</f>
        <v>2</v>
      </c>
      <c r="AZ569" s="6">
        <v>0</v>
      </c>
      <c r="BA569" s="6">
        <v>0</v>
      </c>
      <c r="BB569" s="6">
        <v>0</v>
      </c>
      <c r="BC569" s="6">
        <v>0</v>
      </c>
      <c r="BD569" s="6">
        <v>0</v>
      </c>
      <c r="BE569" s="6">
        <v>0</v>
      </c>
      <c r="BF569" s="6">
        <v>0</v>
      </c>
      <c r="BG569" s="6">
        <v>0</v>
      </c>
      <c r="BH569" s="6">
        <v>0</v>
      </c>
      <c r="BI569" s="6">
        <f>IF(Table3[[#This Row],[Type]]="EM",IF((Table3[[#This Row],[Diameter]]/2)-Table3[[#This Row],[CornerRadius]]-0.012&gt;0,(Table3[[#This Row],[Diameter]]/2)-Table3[[#This Row],[CornerRadius]]-0.012,0),)</f>
        <v>0</v>
      </c>
      <c r="BK569" s="6" t="str">
        <f>IF(Table3[[#This Row],[ShoulderLength]]="","",IF(Table3[[#This Row],[ShoulderLength]]&lt;Table3[[#This Row],[LOC]],"FIX",""))</f>
        <v/>
      </c>
    </row>
    <row r="570" spans="1:63" x14ac:dyDescent="0.25">
      <c r="A570" s="7">
        <f>IF(Table3[[#This Row],[SoflexRule]]="",1,IF(Table3[[#This Row],[MinOHL]]="",1,IF(Table3[[#This Row],[Type]]="CT",1,IF(Table3[[#This Row],[I]]=1,0,1))))</f>
        <v>1</v>
      </c>
      <c r="B570" s="6" t="s">
        <v>149</v>
      </c>
      <c r="D570" s="6" t="s">
        <v>149</v>
      </c>
      <c r="E570" s="6">
        <v>569</v>
      </c>
      <c r="F570" s="8" t="s">
        <v>60</v>
      </c>
      <c r="H570" s="10" t="s">
        <v>802</v>
      </c>
      <c r="I570" s="11" t="s">
        <v>1174</v>
      </c>
      <c r="J570" s="12" t="s">
        <v>1175</v>
      </c>
      <c r="K570" s="11" t="str">
        <f>CONCATENATE(Table3[[#This Row],[Type]]," "&amp;TEXT(Table3[[#This Row],[Diameter]],".0000")&amp;""," "&amp;Table3[[#This Row],[NumFlutes]]&amp;"FL")</f>
        <v>DJ .2570 2FL</v>
      </c>
      <c r="L570" s="17" t="s">
        <v>47</v>
      </c>
      <c r="M570" s="13">
        <v>0.25700000000000001</v>
      </c>
      <c r="N570" s="13">
        <v>0.25700000000000001</v>
      </c>
      <c r="O570" s="6">
        <v>0.25700000000000001</v>
      </c>
      <c r="P570" s="6">
        <v>3.08</v>
      </c>
      <c r="R570" s="14">
        <f>IF(Table3[[#This Row],[ShoulderLenEnd]]="",0,90-(DEGREES(ATAN((Q570-P570)/((N570-O570)/2)))))</f>
        <v>0</v>
      </c>
      <c r="S570" s="15">
        <v>3.14</v>
      </c>
      <c r="T570" s="6">
        <v>2</v>
      </c>
      <c r="U570" s="6">
        <v>4.3</v>
      </c>
      <c r="V570" s="6">
        <v>2.6</v>
      </c>
      <c r="Z570" s="6">
        <v>118</v>
      </c>
      <c r="AA570" s="13">
        <f t="shared" si="8"/>
        <v>7.7210589545041494E-2</v>
      </c>
      <c r="AE570" s="6" t="s">
        <v>49</v>
      </c>
      <c r="AF570" s="6" t="s">
        <v>545</v>
      </c>
      <c r="AH570" s="6" t="s">
        <v>636</v>
      </c>
      <c r="AI570" s="6">
        <v>1</v>
      </c>
      <c r="AJ570" s="6">
        <v>0</v>
      </c>
      <c r="AK570" s="6">
        <v>0</v>
      </c>
      <c r="AL570" s="6">
        <v>0</v>
      </c>
      <c r="AM570" s="6">
        <v>0</v>
      </c>
      <c r="AN570" s="6">
        <v>0</v>
      </c>
      <c r="AO570" s="6">
        <v>1</v>
      </c>
      <c r="AQ570" s="6">
        <v>0</v>
      </c>
      <c r="AR570" s="6">
        <v>0</v>
      </c>
      <c r="AS570" s="6">
        <v>0</v>
      </c>
      <c r="AT570" s="6">
        <v>0</v>
      </c>
      <c r="AU570" s="6">
        <f>IF(Table3[[#This Row],[ShankDiameter]]&gt;0.5,0,2)</f>
        <v>2</v>
      </c>
      <c r="AV570" s="6">
        <v>0</v>
      </c>
      <c r="AW570" s="6">
        <v>0</v>
      </c>
      <c r="AX570" s="6">
        <v>2</v>
      </c>
      <c r="AY570" s="6">
        <f>IF(Table3[[#This Row],[ShankDiameter]]=0.225,2,IF(Table3[[#This Row],[ShankDiameter]]=0.25,2,IF(Table3[[#This Row],[ShankDiameter]]=0.2875,2,0)))</f>
        <v>0</v>
      </c>
      <c r="AZ570" s="6">
        <v>0</v>
      </c>
      <c r="BA570" s="6">
        <v>0</v>
      </c>
      <c r="BB570" s="6">
        <v>0</v>
      </c>
      <c r="BC570" s="6">
        <v>0</v>
      </c>
      <c r="BD570" s="6">
        <v>0</v>
      </c>
      <c r="BE570" s="6">
        <v>0</v>
      </c>
      <c r="BF570" s="6">
        <v>0</v>
      </c>
      <c r="BG570" s="6">
        <v>0</v>
      </c>
      <c r="BH570" s="6">
        <v>0</v>
      </c>
      <c r="BI570" s="6">
        <f>IF(Table3[[#This Row],[Type]]="EM",IF((Table3[[#This Row],[Diameter]]/2)-Table3[[#This Row],[CornerRadius]]-0.012&gt;0,(Table3[[#This Row],[Diameter]]/2)-Table3[[#This Row],[CornerRadius]]-0.012,0),)</f>
        <v>0</v>
      </c>
      <c r="BK570" s="6" t="str">
        <f>IF(Table3[[#This Row],[ShoulderLength]]="","",IF(Table3[[#This Row],[ShoulderLength]]&lt;Table3[[#This Row],[LOC]],"FIX",""))</f>
        <v/>
      </c>
    </row>
    <row r="571" spans="1:63" x14ac:dyDescent="0.25">
      <c r="A571" s="7">
        <f>IF(Table3[[#This Row],[SoflexRule]]="",1,IF(Table3[[#This Row],[MinOHL]]="",1,IF(Table3[[#This Row],[Type]]="CT",1,IF(Table3[[#This Row],[I]]=1,0,1))))</f>
        <v>1</v>
      </c>
      <c r="B571" s="6" t="s">
        <v>149</v>
      </c>
      <c r="D571" s="6" t="s">
        <v>149</v>
      </c>
      <c r="E571" s="6">
        <v>570</v>
      </c>
      <c r="G571" s="9" t="s">
        <v>74</v>
      </c>
      <c r="H571" s="10" t="s">
        <v>680</v>
      </c>
      <c r="I571" s="11" t="s">
        <v>1176</v>
      </c>
      <c r="J571" s="12" t="s">
        <v>1177</v>
      </c>
      <c r="K571" s="11" t="str">
        <f>CONCATENATE(Table3[[#This Row],[Type]]," "&amp;TEXT(Table3[[#This Row],[Diameter]],".0000")&amp;""," "&amp;Table3[[#This Row],[NumFlutes]]&amp;"FL")</f>
        <v>DS .2570 2FL</v>
      </c>
      <c r="L571" s="17" t="s">
        <v>47</v>
      </c>
      <c r="M571" s="13">
        <v>0.25700000000000001</v>
      </c>
      <c r="N571" s="13">
        <v>0.25700000000000001</v>
      </c>
      <c r="O571" s="6">
        <v>0.25700000000000001</v>
      </c>
      <c r="P571" s="6">
        <v>1.2749999999999999</v>
      </c>
      <c r="R571" s="14">
        <f>IF(Table3[[#This Row],[ShoulderLenEnd]]="",0,90-(DEGREES(ATAN((Q571-P571)/((N571-O571)/2)))))</f>
        <v>0</v>
      </c>
      <c r="S571" s="15">
        <v>1.3</v>
      </c>
      <c r="T571" s="6">
        <v>2</v>
      </c>
      <c r="U571" s="6">
        <v>2.73</v>
      </c>
      <c r="V571" s="6">
        <v>1.2</v>
      </c>
      <c r="Z571" s="6">
        <v>118</v>
      </c>
      <c r="AA571" s="13">
        <f t="shared" si="8"/>
        <v>7.7210589545041494E-2</v>
      </c>
      <c r="AE571" s="6" t="s">
        <v>49</v>
      </c>
      <c r="AF571" s="6" t="s">
        <v>545</v>
      </c>
      <c r="AH571" s="6" t="s">
        <v>683</v>
      </c>
      <c r="AI571" s="6">
        <v>1</v>
      </c>
      <c r="AJ571" s="6">
        <v>0</v>
      </c>
      <c r="AK571" s="6">
        <v>0</v>
      </c>
      <c r="AL571" s="6">
        <v>0</v>
      </c>
      <c r="AM571" s="6">
        <v>0</v>
      </c>
      <c r="AN571" s="6">
        <v>0</v>
      </c>
      <c r="AO571" s="6">
        <v>1</v>
      </c>
      <c r="AQ571" s="6">
        <v>0</v>
      </c>
      <c r="AR571" s="6">
        <v>0</v>
      </c>
      <c r="AS571" s="6">
        <v>0</v>
      </c>
      <c r="AT571" s="6">
        <v>0</v>
      </c>
      <c r="AU571" s="6">
        <f>IF(Table3[[#This Row],[ShankDiameter]]&gt;0.5,0,2)</f>
        <v>2</v>
      </c>
      <c r="AV571" s="6">
        <v>0</v>
      </c>
      <c r="AW571" s="6">
        <v>0</v>
      </c>
      <c r="AX571" s="6">
        <v>2</v>
      </c>
      <c r="AY571" s="6">
        <f>IF(Table3[[#This Row],[ShankDiameter]]=0.225,2,IF(Table3[[#This Row],[ShankDiameter]]=0.25,2,IF(Table3[[#This Row],[ShankDiameter]]=0.2875,2,0)))</f>
        <v>0</v>
      </c>
      <c r="AZ571" s="6">
        <v>0</v>
      </c>
      <c r="BA571" s="6">
        <v>0</v>
      </c>
      <c r="BB571" s="6">
        <v>0</v>
      </c>
      <c r="BC571" s="6">
        <v>0</v>
      </c>
      <c r="BD571" s="6">
        <v>0</v>
      </c>
      <c r="BE571" s="6">
        <v>0</v>
      </c>
      <c r="BF571" s="6">
        <v>0</v>
      </c>
      <c r="BG571" s="6">
        <v>0</v>
      </c>
      <c r="BH571" s="6">
        <v>0</v>
      </c>
      <c r="BI571" s="6">
        <f>IF(Table3[[#This Row],[Type]]="EM",IF((Table3[[#This Row],[Diameter]]/2)-Table3[[#This Row],[CornerRadius]]-0.012&gt;0,(Table3[[#This Row],[Diameter]]/2)-Table3[[#This Row],[CornerRadius]]-0.012,0),)</f>
        <v>0</v>
      </c>
      <c r="BK571" s="6" t="str">
        <f>IF(Table3[[#This Row],[ShoulderLength]]="","",IF(Table3[[#This Row],[ShoulderLength]]&lt;Table3[[#This Row],[LOC]],"FIX",""))</f>
        <v/>
      </c>
    </row>
    <row r="572" spans="1:63" x14ac:dyDescent="0.25">
      <c r="A572" s="7">
        <f>IF(Table3[[#This Row],[SoflexRule]]="",1,IF(Table3[[#This Row],[MinOHL]]="",1,IF(Table3[[#This Row],[Type]]="CT",1,IF(Table3[[#This Row],[I]]=1,0,1))))</f>
        <v>1</v>
      </c>
      <c r="B572" s="6" t="s">
        <v>149</v>
      </c>
      <c r="D572" s="6" t="s">
        <v>149</v>
      </c>
      <c r="E572" s="6">
        <v>571</v>
      </c>
      <c r="F572" s="8" t="s">
        <v>60</v>
      </c>
      <c r="H572" s="10" t="s">
        <v>802</v>
      </c>
      <c r="I572" s="11" t="s">
        <v>1178</v>
      </c>
      <c r="J572" s="12" t="s">
        <v>1179</v>
      </c>
      <c r="K572" s="11" t="str">
        <f>CONCATENATE(Table3[[#This Row],[Type]]," "&amp;TEXT(Table3[[#This Row],[Diameter]],".0000")&amp;""," "&amp;Table3[[#This Row],[NumFlutes]]&amp;"FL")</f>
        <v>DJ .2610 2FL</v>
      </c>
      <c r="L572" s="17" t="s">
        <v>48</v>
      </c>
      <c r="M572" s="13">
        <v>0.26100000000000001</v>
      </c>
      <c r="N572" s="13">
        <v>0.26100000000000001</v>
      </c>
      <c r="O572" s="6">
        <v>0.26100000000000001</v>
      </c>
      <c r="P572" s="6">
        <v>3.08</v>
      </c>
      <c r="R572" s="14">
        <f>IF(Table3[[#This Row],[ShoulderLenEnd]]="",0,90-(DEGREES(ATAN((Q572-P572)/((N572-O572)/2)))))</f>
        <v>0</v>
      </c>
      <c r="S572" s="15">
        <v>3.14</v>
      </c>
      <c r="T572" s="6">
        <v>2</v>
      </c>
      <c r="U572" s="6">
        <v>4.3</v>
      </c>
      <c r="V572" s="6">
        <v>2.6</v>
      </c>
      <c r="Z572" s="6">
        <v>118</v>
      </c>
      <c r="AA572" s="13">
        <f t="shared" si="8"/>
        <v>7.8412310783096614E-2</v>
      </c>
      <c r="AE572" s="6" t="s">
        <v>49</v>
      </c>
      <c r="AF572" s="6" t="s">
        <v>545</v>
      </c>
      <c r="AH572" s="6" t="s">
        <v>636</v>
      </c>
      <c r="AI572" s="6">
        <v>1</v>
      </c>
      <c r="AJ572" s="6">
        <v>0</v>
      </c>
      <c r="AK572" s="6">
        <v>0</v>
      </c>
      <c r="AL572" s="6">
        <v>0</v>
      </c>
      <c r="AM572" s="6">
        <v>0</v>
      </c>
      <c r="AN572" s="6">
        <v>0</v>
      </c>
      <c r="AO572" s="6">
        <v>1</v>
      </c>
      <c r="AQ572" s="6">
        <v>0</v>
      </c>
      <c r="AR572" s="6">
        <v>0</v>
      </c>
      <c r="AS572" s="6">
        <v>0</v>
      </c>
      <c r="AT572" s="6">
        <v>0</v>
      </c>
      <c r="AU572" s="6">
        <f>IF(Table3[[#This Row],[ShankDiameter]]&gt;0.5,0,2)</f>
        <v>2</v>
      </c>
      <c r="AV572" s="6">
        <v>0</v>
      </c>
      <c r="AW572" s="6">
        <v>0</v>
      </c>
      <c r="AX572" s="6">
        <v>2</v>
      </c>
      <c r="AY572" s="6">
        <f>IF(Table3[[#This Row],[ShankDiameter]]=0.225,2,IF(Table3[[#This Row],[ShankDiameter]]=0.25,2,IF(Table3[[#This Row],[ShankDiameter]]=0.2875,2,0)))</f>
        <v>0</v>
      </c>
      <c r="AZ572" s="6">
        <v>0</v>
      </c>
      <c r="BA572" s="6">
        <v>0</v>
      </c>
      <c r="BB572" s="6">
        <v>0</v>
      </c>
      <c r="BC572" s="6">
        <v>0</v>
      </c>
      <c r="BD572" s="6">
        <v>0</v>
      </c>
      <c r="BE572" s="6">
        <v>0</v>
      </c>
      <c r="BF572" s="6">
        <v>0</v>
      </c>
      <c r="BG572" s="6">
        <v>0</v>
      </c>
      <c r="BH572" s="6">
        <v>0</v>
      </c>
      <c r="BI572" s="6">
        <f>IF(Table3[[#This Row],[Type]]="EM",IF((Table3[[#This Row],[Diameter]]/2)-Table3[[#This Row],[CornerRadius]]-0.012&gt;0,(Table3[[#This Row],[Diameter]]/2)-Table3[[#This Row],[CornerRadius]]-0.012,0),)</f>
        <v>0</v>
      </c>
      <c r="BK572" s="6" t="str">
        <f>IF(Table3[[#This Row],[ShoulderLength]]="","",IF(Table3[[#This Row],[ShoulderLength]]&lt;Table3[[#This Row],[LOC]],"FIX",""))</f>
        <v/>
      </c>
    </row>
    <row r="573" spans="1:63" x14ac:dyDescent="0.25">
      <c r="A573" s="7">
        <f>IF(Table3[[#This Row],[SoflexRule]]="",1,IF(Table3[[#This Row],[MinOHL]]="",1,IF(Table3[[#This Row],[Type]]="CT",1,IF(Table3[[#This Row],[I]]=1,0,1))))</f>
        <v>1</v>
      </c>
      <c r="B573" s="6" t="s">
        <v>149</v>
      </c>
      <c r="D573" s="6" t="s">
        <v>149</v>
      </c>
      <c r="E573" s="6">
        <v>572</v>
      </c>
      <c r="G573" s="9" t="s">
        <v>74</v>
      </c>
      <c r="H573" s="10" t="s">
        <v>680</v>
      </c>
      <c r="I573" s="11" t="s">
        <v>1180</v>
      </c>
      <c r="J573" s="12" t="s">
        <v>1181</v>
      </c>
      <c r="K573" s="11" t="str">
        <f>CONCATENATE(Table3[[#This Row],[Type]]," "&amp;TEXT(Table3[[#This Row],[Diameter]],".0000")&amp;""," "&amp;Table3[[#This Row],[NumFlutes]]&amp;"FL")</f>
        <v>DS .2610 2FL</v>
      </c>
      <c r="L573" s="17" t="s">
        <v>48</v>
      </c>
      <c r="M573" s="13">
        <v>0.26100000000000001</v>
      </c>
      <c r="N573" s="13">
        <v>0.26100000000000001</v>
      </c>
      <c r="O573" s="6">
        <v>0.26100000000000001</v>
      </c>
      <c r="P573" s="6">
        <v>1.55</v>
      </c>
      <c r="R573" s="14">
        <f>IF(Table3[[#This Row],[ShoulderLenEnd]]="",0,90-(DEGREES(ATAN((Q573-P573)/((N573-O573)/2)))))</f>
        <v>0</v>
      </c>
      <c r="S573" s="15">
        <v>1.575</v>
      </c>
      <c r="T573" s="6">
        <v>2</v>
      </c>
      <c r="U573" s="6">
        <v>2.73</v>
      </c>
      <c r="V573" s="6">
        <v>1.1599999999999999</v>
      </c>
      <c r="Z573" s="6">
        <v>118</v>
      </c>
      <c r="AA573" s="13">
        <f t="shared" si="8"/>
        <v>7.8412310783096614E-2</v>
      </c>
      <c r="AE573" s="6" t="s">
        <v>49</v>
      </c>
      <c r="AF573" s="6" t="s">
        <v>545</v>
      </c>
      <c r="AH573" s="6" t="s">
        <v>683</v>
      </c>
      <c r="AI573" s="6">
        <v>1</v>
      </c>
      <c r="AJ573" s="6">
        <v>0</v>
      </c>
      <c r="AK573" s="6">
        <v>0</v>
      </c>
      <c r="AL573" s="6">
        <v>0</v>
      </c>
      <c r="AM573" s="6">
        <v>0</v>
      </c>
      <c r="AN573" s="6">
        <v>0</v>
      </c>
      <c r="AO573" s="6">
        <v>1</v>
      </c>
      <c r="AQ573" s="6">
        <v>0</v>
      </c>
      <c r="AR573" s="6">
        <v>0</v>
      </c>
      <c r="AS573" s="6">
        <v>0</v>
      </c>
      <c r="AT573" s="6">
        <v>0</v>
      </c>
      <c r="AU573" s="6">
        <f>IF(Table3[[#This Row],[ShankDiameter]]&gt;0.5,0,2)</f>
        <v>2</v>
      </c>
      <c r="AV573" s="6">
        <v>0</v>
      </c>
      <c r="AW573" s="6">
        <v>0</v>
      </c>
      <c r="AX573" s="6">
        <v>2</v>
      </c>
      <c r="AY573" s="6">
        <f>IF(Table3[[#This Row],[ShankDiameter]]=0.225,2,IF(Table3[[#This Row],[ShankDiameter]]=0.25,2,IF(Table3[[#This Row],[ShankDiameter]]=0.2875,2,0)))</f>
        <v>0</v>
      </c>
      <c r="AZ573" s="6">
        <v>0</v>
      </c>
      <c r="BA573" s="6">
        <v>0</v>
      </c>
      <c r="BB573" s="6">
        <v>0</v>
      </c>
      <c r="BC573" s="6">
        <v>0</v>
      </c>
      <c r="BD573" s="6">
        <v>0</v>
      </c>
      <c r="BE573" s="6">
        <v>0</v>
      </c>
      <c r="BF573" s="6">
        <v>0</v>
      </c>
      <c r="BG573" s="6">
        <v>0</v>
      </c>
      <c r="BH573" s="6">
        <v>0</v>
      </c>
      <c r="BI573" s="6">
        <f>IF(Table3[[#This Row],[Type]]="EM",IF((Table3[[#This Row],[Diameter]]/2)-Table3[[#This Row],[CornerRadius]]-0.012&gt;0,(Table3[[#This Row],[Diameter]]/2)-Table3[[#This Row],[CornerRadius]]-0.012,0),)</f>
        <v>0</v>
      </c>
      <c r="BK573" s="6" t="str">
        <f>IF(Table3[[#This Row],[ShoulderLength]]="","",IF(Table3[[#This Row],[ShoulderLength]]&lt;Table3[[#This Row],[LOC]],"FIX",""))</f>
        <v/>
      </c>
    </row>
    <row r="574" spans="1:63" x14ac:dyDescent="0.25">
      <c r="A574" s="7">
        <f>IF(Table3[[#This Row],[SoflexRule]]="",1,IF(Table3[[#This Row],[MinOHL]]="",1,IF(Table3[[#This Row],[Type]]="CT",1,IF(Table3[[#This Row],[I]]=1,0,1))))</f>
        <v>1</v>
      </c>
      <c r="B574" s="6" t="s">
        <v>149</v>
      </c>
      <c r="D574" s="6" t="s">
        <v>149</v>
      </c>
      <c r="E574" s="6">
        <v>573</v>
      </c>
      <c r="G574" s="9" t="s">
        <v>74</v>
      </c>
      <c r="H574" s="10" t="s">
        <v>680</v>
      </c>
      <c r="I574" s="11" t="s">
        <v>1182</v>
      </c>
      <c r="J574" s="12" t="s">
        <v>1183</v>
      </c>
      <c r="K574" s="11" t="str">
        <f>CONCATENATE(Table3[[#This Row],[Type]]," "&amp;TEXT(Table3[[#This Row],[Diameter]],".0000")&amp;""," "&amp;Table3[[#This Row],[NumFlutes]]&amp;"FL")</f>
        <v>DS .2656 2FL</v>
      </c>
      <c r="L574" s="17" t="s">
        <v>1184</v>
      </c>
      <c r="M574" s="13">
        <v>0.2656</v>
      </c>
      <c r="N574" s="13">
        <v>0.2656</v>
      </c>
      <c r="O574" s="6">
        <v>0.2656</v>
      </c>
      <c r="P574" s="6">
        <v>1.625</v>
      </c>
      <c r="R574" s="14">
        <f>IF(Table3[[#This Row],[ShoulderLenEnd]]="",0,90-(DEGREES(ATAN((Q574-P574)/((N574-O574)/2)))))</f>
        <v>0</v>
      </c>
      <c r="S574" s="15">
        <v>1.65</v>
      </c>
      <c r="T574" s="6">
        <v>2</v>
      </c>
      <c r="U574" s="6">
        <v>2.77</v>
      </c>
      <c r="V574" s="6">
        <v>1.18</v>
      </c>
      <c r="Z574" s="6">
        <v>118</v>
      </c>
      <c r="AA574" s="13">
        <f t="shared" si="8"/>
        <v>7.9794290206860005E-2</v>
      </c>
      <c r="AE574" s="6" t="s">
        <v>49</v>
      </c>
      <c r="AF574" s="6" t="s">
        <v>545</v>
      </c>
      <c r="AH574" s="6" t="s">
        <v>683</v>
      </c>
      <c r="AI574" s="6">
        <v>1</v>
      </c>
      <c r="AJ574" s="6">
        <v>0</v>
      </c>
      <c r="AK574" s="6">
        <v>0</v>
      </c>
      <c r="AL574" s="6">
        <v>0</v>
      </c>
      <c r="AM574" s="6">
        <v>0</v>
      </c>
      <c r="AN574" s="6">
        <v>0</v>
      </c>
      <c r="AO574" s="6">
        <v>1</v>
      </c>
      <c r="AQ574" s="6">
        <v>0</v>
      </c>
      <c r="AR574" s="6">
        <v>0</v>
      </c>
      <c r="AS574" s="6">
        <v>0</v>
      </c>
      <c r="AT574" s="6">
        <v>0</v>
      </c>
      <c r="AU574" s="6">
        <f>IF(Table3[[#This Row],[ShankDiameter]]&gt;0.5,0,2)</f>
        <v>2</v>
      </c>
      <c r="AV574" s="6">
        <v>0</v>
      </c>
      <c r="AW574" s="6">
        <v>0</v>
      </c>
      <c r="AX574" s="6">
        <v>2</v>
      </c>
      <c r="AY574" s="6">
        <f>IF(Table3[[#This Row],[ShankDiameter]]=0.225,2,IF(Table3[[#This Row],[ShankDiameter]]=0.25,2,IF(Table3[[#This Row],[ShankDiameter]]=0.2875,2,0)))</f>
        <v>0</v>
      </c>
      <c r="AZ574" s="6">
        <v>0</v>
      </c>
      <c r="BA574" s="6">
        <v>0</v>
      </c>
      <c r="BB574" s="6">
        <v>0</v>
      </c>
      <c r="BC574" s="6">
        <v>0</v>
      </c>
      <c r="BD574" s="6">
        <v>0</v>
      </c>
      <c r="BE574" s="6">
        <v>0</v>
      </c>
      <c r="BF574" s="6">
        <v>0</v>
      </c>
      <c r="BG574" s="6">
        <v>0</v>
      </c>
      <c r="BH574" s="6">
        <v>0</v>
      </c>
      <c r="BI574" s="6">
        <f>IF(Table3[[#This Row],[Type]]="EM",IF((Table3[[#This Row],[Diameter]]/2)-Table3[[#This Row],[CornerRadius]]-0.012&gt;0,(Table3[[#This Row],[Diameter]]/2)-Table3[[#This Row],[CornerRadius]]-0.012,0),)</f>
        <v>0</v>
      </c>
      <c r="BK574" s="6" t="str">
        <f>IF(Table3[[#This Row],[ShoulderLength]]="","",IF(Table3[[#This Row],[ShoulderLength]]&lt;Table3[[#This Row],[LOC]],"FIX",""))</f>
        <v/>
      </c>
    </row>
    <row r="575" spans="1:63" x14ac:dyDescent="0.25">
      <c r="A575" s="7">
        <f>IF(Table3[[#This Row],[SoflexRule]]="",1,IF(Table3[[#This Row],[MinOHL]]="",1,IF(Table3[[#This Row],[Type]]="CT",1,IF(Table3[[#This Row],[I]]=1,0,1))))</f>
        <v>1</v>
      </c>
      <c r="B575" s="6" t="s">
        <v>149</v>
      </c>
      <c r="D575" s="6" t="s">
        <v>149</v>
      </c>
      <c r="E575" s="6">
        <v>574</v>
      </c>
      <c r="F575" s="8" t="s">
        <v>60</v>
      </c>
      <c r="H575" s="10" t="s">
        <v>802</v>
      </c>
      <c r="I575" s="11" t="s">
        <v>1185</v>
      </c>
      <c r="K575" s="11" t="str">
        <f>CONCATENATE(Table3[[#This Row],[Type]]," "&amp;TEXT(Table3[[#This Row],[Diameter]],".0000")&amp;""," "&amp;Table3[[#This Row],[NumFlutes]]&amp;"FL")</f>
        <v>DJ .2656 2FL</v>
      </c>
      <c r="L575" s="17" t="s">
        <v>1184</v>
      </c>
      <c r="M575" s="13">
        <v>0.2656</v>
      </c>
      <c r="N575" s="13">
        <v>0.2656</v>
      </c>
      <c r="O575" s="6">
        <v>0.2656</v>
      </c>
      <c r="P575" s="6">
        <v>3.05</v>
      </c>
      <c r="R575" s="14">
        <f>IF(Table3[[#This Row],[ShoulderLenEnd]]="",0,90-(DEGREES(ATAN((Q575-P575)/((N575-O575)/2)))))</f>
        <v>0</v>
      </c>
      <c r="T575" s="6">
        <v>2</v>
      </c>
      <c r="U575" s="6">
        <v>4.2300000000000004</v>
      </c>
      <c r="V575" s="6">
        <v>2.5</v>
      </c>
      <c r="Z575" s="6">
        <v>118</v>
      </c>
      <c r="AA575" s="13">
        <f t="shared" si="8"/>
        <v>7.9794290206860005E-2</v>
      </c>
      <c r="AE575" s="6" t="s">
        <v>49</v>
      </c>
      <c r="AF575" s="6" t="s">
        <v>545</v>
      </c>
      <c r="AH575" s="6" t="s">
        <v>636</v>
      </c>
      <c r="AI575" s="6">
        <v>1</v>
      </c>
      <c r="AJ575" s="6">
        <v>0</v>
      </c>
      <c r="AK575" s="6">
        <v>0</v>
      </c>
      <c r="AL575" s="6">
        <v>0</v>
      </c>
      <c r="AM575" s="6">
        <v>0</v>
      </c>
      <c r="AN575" s="6">
        <v>0</v>
      </c>
      <c r="AO575" s="6">
        <v>1</v>
      </c>
      <c r="AQ575" s="6">
        <v>0</v>
      </c>
      <c r="AR575" s="6">
        <v>0</v>
      </c>
      <c r="AS575" s="6">
        <v>0</v>
      </c>
      <c r="AT575" s="6">
        <v>0</v>
      </c>
      <c r="AU575" s="6">
        <f>IF(Table3[[#This Row],[ShankDiameter]]&gt;0.5,0,2)</f>
        <v>2</v>
      </c>
      <c r="AV575" s="6">
        <v>0</v>
      </c>
      <c r="AW575" s="6">
        <v>0</v>
      </c>
      <c r="AX575" s="6">
        <v>2</v>
      </c>
      <c r="AY575" s="6">
        <f>IF(Table3[[#This Row],[ShankDiameter]]=0.225,2,IF(Table3[[#This Row],[ShankDiameter]]=0.25,2,IF(Table3[[#This Row],[ShankDiameter]]=0.2875,2,0)))</f>
        <v>0</v>
      </c>
      <c r="AZ575" s="6">
        <v>0</v>
      </c>
      <c r="BA575" s="6">
        <v>0</v>
      </c>
      <c r="BB575" s="6">
        <v>0</v>
      </c>
      <c r="BC575" s="6">
        <v>0</v>
      </c>
      <c r="BD575" s="6">
        <v>0</v>
      </c>
      <c r="BE575" s="6">
        <v>0</v>
      </c>
      <c r="BF575" s="6">
        <v>0</v>
      </c>
      <c r="BG575" s="6">
        <v>0</v>
      </c>
      <c r="BH575" s="6">
        <v>0</v>
      </c>
      <c r="BI575" s="6">
        <f>IF(Table3[[#This Row],[Type]]="EM",IF((Table3[[#This Row],[Diameter]]/2)-Table3[[#This Row],[CornerRadius]]-0.012&gt;0,(Table3[[#This Row],[Diameter]]/2)-Table3[[#This Row],[CornerRadius]]-0.012,0),)</f>
        <v>0</v>
      </c>
      <c r="BK575" s="6" t="str">
        <f>IF(Table3[[#This Row],[ShoulderLength]]="","",IF(Table3[[#This Row],[ShoulderLength]]&lt;Table3[[#This Row],[LOC]],"FIX",""))</f>
        <v/>
      </c>
    </row>
    <row r="576" spans="1:63" x14ac:dyDescent="0.25">
      <c r="A576" s="7">
        <f>IF(Table3[[#This Row],[SoflexRule]]="",1,IF(Table3[[#This Row],[MinOHL]]="",1,IF(Table3[[#This Row],[Type]]="CT",1,IF(Table3[[#This Row],[I]]=1,0,1))))</f>
        <v>1</v>
      </c>
      <c r="B576" s="6" t="s">
        <v>149</v>
      </c>
      <c r="D576" s="6" t="s">
        <v>149</v>
      </c>
      <c r="E576" s="6">
        <v>575</v>
      </c>
      <c r="F576" s="8" t="s">
        <v>60</v>
      </c>
      <c r="H576" s="10" t="s">
        <v>802</v>
      </c>
      <c r="I576" s="11" t="s">
        <v>1186</v>
      </c>
      <c r="J576" s="12" t="s">
        <v>1187</v>
      </c>
      <c r="K576" s="11" t="str">
        <f>CONCATENATE(Table3[[#This Row],[Type]]," "&amp;TEXT(Table3[[#This Row],[Diameter]],".0000")&amp;""," "&amp;Table3[[#This Row],[NumFlutes]]&amp;"FL")</f>
        <v>DJ .2660 2FL</v>
      </c>
      <c r="L576" s="17" t="s">
        <v>49</v>
      </c>
      <c r="M576" s="13">
        <v>0.26600000000000001</v>
      </c>
      <c r="N576" s="13">
        <v>0.26600000000000001</v>
      </c>
      <c r="O576" s="6">
        <v>0.26600000000000001</v>
      </c>
      <c r="P576" s="6">
        <v>3.05</v>
      </c>
      <c r="R576" s="14">
        <f>IF(Table3[[#This Row],[ShoulderLenEnd]]="",0,90-(DEGREES(ATAN((Q576-P576)/((N576-O576)/2)))))</f>
        <v>0</v>
      </c>
      <c r="S576" s="15">
        <v>3.11</v>
      </c>
      <c r="T576" s="6">
        <v>2</v>
      </c>
      <c r="U576" s="6">
        <v>4.25</v>
      </c>
      <c r="V576" s="6">
        <v>2.61</v>
      </c>
      <c r="Z576" s="6">
        <v>118</v>
      </c>
      <c r="AA576" s="13">
        <f t="shared" si="8"/>
        <v>7.9914462330665528E-2</v>
      </c>
      <c r="AE576" s="6" t="s">
        <v>49</v>
      </c>
      <c r="AF576" s="6" t="s">
        <v>545</v>
      </c>
      <c r="AH576" s="6" t="s">
        <v>636</v>
      </c>
      <c r="AI576" s="6">
        <v>1</v>
      </c>
      <c r="AJ576" s="6">
        <v>0</v>
      </c>
      <c r="AK576" s="6">
        <v>0</v>
      </c>
      <c r="AL576" s="6">
        <v>0</v>
      </c>
      <c r="AM576" s="6">
        <v>0</v>
      </c>
      <c r="AN576" s="6">
        <v>0</v>
      </c>
      <c r="AO576" s="6">
        <v>1</v>
      </c>
      <c r="AQ576" s="6">
        <v>0</v>
      </c>
      <c r="AR576" s="6">
        <v>0</v>
      </c>
      <c r="AS576" s="6">
        <v>0</v>
      </c>
      <c r="AT576" s="6">
        <v>0</v>
      </c>
      <c r="AU576" s="6">
        <f>IF(Table3[[#This Row],[ShankDiameter]]&gt;0.5,0,2)</f>
        <v>2</v>
      </c>
      <c r="AV576" s="6">
        <v>0</v>
      </c>
      <c r="AW576" s="6">
        <v>0</v>
      </c>
      <c r="AX576" s="6">
        <v>2</v>
      </c>
      <c r="AY576" s="6">
        <f>IF(Table3[[#This Row],[ShankDiameter]]=0.225,2,IF(Table3[[#This Row],[ShankDiameter]]=0.25,2,IF(Table3[[#This Row],[ShankDiameter]]=0.2875,2,0)))</f>
        <v>0</v>
      </c>
      <c r="AZ576" s="6">
        <v>0</v>
      </c>
      <c r="BA576" s="6">
        <v>0</v>
      </c>
      <c r="BB576" s="6">
        <v>0</v>
      </c>
      <c r="BC576" s="6">
        <v>0</v>
      </c>
      <c r="BD576" s="6">
        <v>0</v>
      </c>
      <c r="BE576" s="6">
        <v>0</v>
      </c>
      <c r="BF576" s="6">
        <v>0</v>
      </c>
      <c r="BG576" s="6">
        <v>0</v>
      </c>
      <c r="BH576" s="6">
        <v>0</v>
      </c>
      <c r="BI576" s="6">
        <f>IF(Table3[[#This Row],[Type]]="EM",IF((Table3[[#This Row],[Diameter]]/2)-Table3[[#This Row],[CornerRadius]]-0.012&gt;0,(Table3[[#This Row],[Diameter]]/2)-Table3[[#This Row],[CornerRadius]]-0.012,0),)</f>
        <v>0</v>
      </c>
      <c r="BK576" s="6" t="str">
        <f>IF(Table3[[#This Row],[ShoulderLength]]="","",IF(Table3[[#This Row],[ShoulderLength]]&lt;Table3[[#This Row],[LOC]],"FIX",""))</f>
        <v/>
      </c>
    </row>
    <row r="577" spans="1:63" x14ac:dyDescent="0.25">
      <c r="A577" s="7">
        <f>IF(Table3[[#This Row],[SoflexRule]]="",1,IF(Table3[[#This Row],[MinOHL]]="",1,IF(Table3[[#This Row],[Type]]="CT",1,IF(Table3[[#This Row],[I]]=1,0,1))))</f>
        <v>1</v>
      </c>
      <c r="B577" s="6" t="s">
        <v>149</v>
      </c>
      <c r="D577" s="6" t="s">
        <v>149</v>
      </c>
      <c r="E577" s="6">
        <v>576</v>
      </c>
      <c r="G577" s="9" t="s">
        <v>74</v>
      </c>
      <c r="H577" s="10" t="s">
        <v>680</v>
      </c>
      <c r="I577" s="11" t="s">
        <v>1188</v>
      </c>
      <c r="J577" s="12" t="s">
        <v>1189</v>
      </c>
      <c r="K577" s="11" t="str">
        <f>CONCATENATE(Table3[[#This Row],[Type]]," "&amp;TEXT(Table3[[#This Row],[Diameter]],".0000")&amp;""," "&amp;Table3[[#This Row],[NumFlutes]]&amp;"FL")</f>
        <v>DS .2660 2FL</v>
      </c>
      <c r="L577" s="17" t="s">
        <v>49</v>
      </c>
      <c r="M577" s="13">
        <v>0.26600000000000001</v>
      </c>
      <c r="N577" s="13">
        <v>0.26600000000000001</v>
      </c>
      <c r="O577" s="6">
        <v>0.26600000000000001</v>
      </c>
      <c r="P577" s="6">
        <v>1.625</v>
      </c>
      <c r="R577" s="14">
        <f>IF(Table3[[#This Row],[ShoulderLenEnd]]="",0,90-(DEGREES(ATAN((Q577-P577)/((N577-O577)/2)))))</f>
        <v>0</v>
      </c>
      <c r="S577" s="15">
        <v>1.65</v>
      </c>
      <c r="T577" s="6">
        <v>2</v>
      </c>
      <c r="U577" s="6">
        <v>2.76</v>
      </c>
      <c r="V577" s="6">
        <v>1.18</v>
      </c>
      <c r="Z577" s="6">
        <v>118</v>
      </c>
      <c r="AA577" s="13">
        <f t="shared" si="8"/>
        <v>7.9914462330665528E-2</v>
      </c>
      <c r="AE577" s="6" t="s">
        <v>49</v>
      </c>
      <c r="AF577" s="6" t="s">
        <v>545</v>
      </c>
      <c r="AH577" s="6" t="s">
        <v>683</v>
      </c>
      <c r="AI577" s="6">
        <v>1</v>
      </c>
      <c r="AJ577" s="6">
        <v>0</v>
      </c>
      <c r="AK577" s="6">
        <v>0</v>
      </c>
      <c r="AL577" s="6">
        <v>0</v>
      </c>
      <c r="AM577" s="6">
        <v>0</v>
      </c>
      <c r="AN577" s="6">
        <v>0</v>
      </c>
      <c r="AO577" s="6">
        <v>1</v>
      </c>
      <c r="AQ577" s="6">
        <v>0</v>
      </c>
      <c r="AR577" s="6">
        <v>0</v>
      </c>
      <c r="AS577" s="6">
        <v>0</v>
      </c>
      <c r="AT577" s="6">
        <v>0</v>
      </c>
      <c r="AU577" s="6">
        <f>IF(Table3[[#This Row],[ShankDiameter]]&gt;0.5,0,2)</f>
        <v>2</v>
      </c>
      <c r="AV577" s="6">
        <v>0</v>
      </c>
      <c r="AW577" s="6">
        <v>0</v>
      </c>
      <c r="AX577" s="6">
        <v>2</v>
      </c>
      <c r="AY577" s="6">
        <f>IF(Table3[[#This Row],[ShankDiameter]]=0.225,2,IF(Table3[[#This Row],[ShankDiameter]]=0.25,2,IF(Table3[[#This Row],[ShankDiameter]]=0.2875,2,0)))</f>
        <v>0</v>
      </c>
      <c r="AZ577" s="6">
        <v>0</v>
      </c>
      <c r="BA577" s="6">
        <v>0</v>
      </c>
      <c r="BB577" s="6">
        <v>0</v>
      </c>
      <c r="BC577" s="6">
        <v>0</v>
      </c>
      <c r="BD577" s="6">
        <v>0</v>
      </c>
      <c r="BE577" s="6">
        <v>0</v>
      </c>
      <c r="BF577" s="6">
        <v>0</v>
      </c>
      <c r="BG577" s="6">
        <v>0</v>
      </c>
      <c r="BH577" s="6">
        <v>0</v>
      </c>
      <c r="BI577" s="6">
        <f>IF(Table3[[#This Row],[Type]]="EM",IF((Table3[[#This Row],[Diameter]]/2)-Table3[[#This Row],[CornerRadius]]-0.012&gt;0,(Table3[[#This Row],[Diameter]]/2)-Table3[[#This Row],[CornerRadius]]-0.012,0),)</f>
        <v>0</v>
      </c>
      <c r="BK577" s="6" t="str">
        <f>IF(Table3[[#This Row],[ShoulderLength]]="","",IF(Table3[[#This Row],[ShoulderLength]]&lt;Table3[[#This Row],[LOC]],"FIX",""))</f>
        <v/>
      </c>
    </row>
    <row r="578" spans="1:63" x14ac:dyDescent="0.25">
      <c r="A578" s="7">
        <f>IF(Table3[[#This Row],[SoflexRule]]="",1,IF(Table3[[#This Row],[MinOHL]]="",1,IF(Table3[[#This Row],[Type]]="CT",1,IF(Table3[[#This Row],[I]]=1,0,1))))</f>
        <v>1</v>
      </c>
      <c r="B578" s="6" t="s">
        <v>149</v>
      </c>
      <c r="D578" s="6" t="s">
        <v>149</v>
      </c>
      <c r="E578" s="6">
        <v>577</v>
      </c>
      <c r="F578" s="8" t="s">
        <v>60</v>
      </c>
      <c r="H578" s="10" t="s">
        <v>802</v>
      </c>
      <c r="I578" s="11" t="s">
        <v>1190</v>
      </c>
      <c r="J578" s="12" t="s">
        <v>1191</v>
      </c>
      <c r="K578" s="11" t="str">
        <f>CONCATENATE(Table3[[#This Row],[Type]]," "&amp;TEXT(Table3[[#This Row],[Diameter]],".0000")&amp;""," "&amp;Table3[[#This Row],[NumFlutes]]&amp;"FL")</f>
        <v>DJ .2720 2FL</v>
      </c>
      <c r="L578" s="17" t="s">
        <v>50</v>
      </c>
      <c r="M578" s="13">
        <v>0.27200000000000002</v>
      </c>
      <c r="N578" s="13">
        <v>0.27200000000000002</v>
      </c>
      <c r="O578" s="6">
        <v>0.27200000000000002</v>
      </c>
      <c r="P578" s="6">
        <v>3</v>
      </c>
      <c r="R578" s="14">
        <f>IF(Table3[[#This Row],[ShoulderLenEnd]]="",0,90-(DEGREES(ATAN((Q578-P578)/((N578-O578)/2)))))</f>
        <v>0</v>
      </c>
      <c r="S578" s="15">
        <v>3.06</v>
      </c>
      <c r="T578" s="6">
        <v>2</v>
      </c>
      <c r="U578" s="6">
        <v>4.2699999999999996</v>
      </c>
      <c r="V578" s="6">
        <v>2.6</v>
      </c>
      <c r="Z578" s="6">
        <v>118</v>
      </c>
      <c r="AA578" s="13">
        <f t="shared" ref="AA578:AA641" si="9">IF(Z578 &lt; 1, "", (M578/2)/TAN(RADIANS(Z578/2)))</f>
        <v>8.1717044187748208E-2</v>
      </c>
      <c r="AE578" s="6" t="s">
        <v>49</v>
      </c>
      <c r="AF578" s="6" t="s">
        <v>545</v>
      </c>
      <c r="AH578" s="6" t="s">
        <v>636</v>
      </c>
      <c r="AI578" s="6">
        <v>1</v>
      </c>
      <c r="AJ578" s="6">
        <v>0</v>
      </c>
      <c r="AK578" s="6">
        <v>0</v>
      </c>
      <c r="AL578" s="6">
        <v>0</v>
      </c>
      <c r="AM578" s="6">
        <v>0</v>
      </c>
      <c r="AN578" s="6">
        <v>0</v>
      </c>
      <c r="AO578" s="6">
        <v>1</v>
      </c>
      <c r="AQ578" s="6">
        <v>0</v>
      </c>
      <c r="AR578" s="6">
        <v>0</v>
      </c>
      <c r="AS578" s="6">
        <v>0</v>
      </c>
      <c r="AT578" s="6">
        <v>0</v>
      </c>
      <c r="AU578" s="6">
        <f>IF(Table3[[#This Row],[ShankDiameter]]&gt;0.5,0,2)</f>
        <v>2</v>
      </c>
      <c r="AV578" s="6">
        <v>0</v>
      </c>
      <c r="AW578" s="6">
        <v>0</v>
      </c>
      <c r="AX578" s="6">
        <v>2</v>
      </c>
      <c r="AY578" s="6">
        <f>IF(Table3[[#This Row],[ShankDiameter]]=0.225,2,IF(Table3[[#This Row],[ShankDiameter]]=0.25,2,IF(Table3[[#This Row],[ShankDiameter]]=0.2875,2,0)))</f>
        <v>0</v>
      </c>
      <c r="AZ578" s="6">
        <v>0</v>
      </c>
      <c r="BA578" s="6">
        <v>0</v>
      </c>
      <c r="BB578" s="6">
        <v>0</v>
      </c>
      <c r="BC578" s="6">
        <v>0</v>
      </c>
      <c r="BD578" s="6">
        <v>0</v>
      </c>
      <c r="BE578" s="6">
        <v>0</v>
      </c>
      <c r="BF578" s="6">
        <v>0</v>
      </c>
      <c r="BG578" s="6">
        <v>0</v>
      </c>
      <c r="BH578" s="6">
        <v>0</v>
      </c>
      <c r="BI578" s="6">
        <f>IF(Table3[[#This Row],[Type]]="EM",IF((Table3[[#This Row],[Diameter]]/2)-Table3[[#This Row],[CornerRadius]]-0.012&gt;0,(Table3[[#This Row],[Diameter]]/2)-Table3[[#This Row],[CornerRadius]]-0.012,0),)</f>
        <v>0</v>
      </c>
      <c r="BK578" s="6" t="str">
        <f>IF(Table3[[#This Row],[ShoulderLength]]="","",IF(Table3[[#This Row],[ShoulderLength]]&lt;Table3[[#This Row],[LOC]],"FIX",""))</f>
        <v/>
      </c>
    </row>
    <row r="579" spans="1:63" x14ac:dyDescent="0.25">
      <c r="A579" s="7">
        <f>IF(Table3[[#This Row],[SoflexRule]]="",1,IF(Table3[[#This Row],[MinOHL]]="",1,IF(Table3[[#This Row],[Type]]="CT",1,IF(Table3[[#This Row],[I]]=1,0,1))))</f>
        <v>1</v>
      </c>
      <c r="B579" s="6" t="s">
        <v>149</v>
      </c>
      <c r="D579" s="6" t="s">
        <v>149</v>
      </c>
      <c r="E579" s="6">
        <v>578</v>
      </c>
      <c r="G579" s="9" t="s">
        <v>74</v>
      </c>
      <c r="H579" s="10" t="s">
        <v>680</v>
      </c>
      <c r="I579" s="11" t="s">
        <v>1192</v>
      </c>
      <c r="J579" s="12" t="s">
        <v>1193</v>
      </c>
      <c r="K579" s="11" t="str">
        <f>CONCATENATE(Table3[[#This Row],[Type]]," "&amp;TEXT(Table3[[#This Row],[Diameter]],".0000")&amp;""," "&amp;Table3[[#This Row],[NumFlutes]]&amp;"FL")</f>
        <v>DS .2720 2FL</v>
      </c>
      <c r="L579" s="17" t="s">
        <v>50</v>
      </c>
      <c r="M579" s="13">
        <v>0.27200000000000002</v>
      </c>
      <c r="N579" s="13">
        <v>0.27200000000000002</v>
      </c>
      <c r="O579" s="6">
        <v>0.27200000000000002</v>
      </c>
      <c r="P579" s="6">
        <v>1.625</v>
      </c>
      <c r="R579" s="14">
        <f>IF(Table3[[#This Row],[ShoulderLenEnd]]="",0,90-(DEGREES(ATAN((Q579-P579)/((N579-O579)/2)))))</f>
        <v>0</v>
      </c>
      <c r="S579" s="15">
        <v>1.65</v>
      </c>
      <c r="T579" s="6">
        <v>2</v>
      </c>
      <c r="U579" s="6">
        <v>2.77</v>
      </c>
      <c r="V579" s="6">
        <v>1.2</v>
      </c>
      <c r="Z579" s="6">
        <v>118</v>
      </c>
      <c r="AA579" s="13">
        <f t="shared" si="9"/>
        <v>8.1717044187748208E-2</v>
      </c>
      <c r="AE579" s="6" t="s">
        <v>49</v>
      </c>
      <c r="AF579" s="6" t="s">
        <v>545</v>
      </c>
      <c r="AH579" s="6" t="s">
        <v>683</v>
      </c>
      <c r="AI579" s="6">
        <v>1</v>
      </c>
      <c r="AJ579" s="6">
        <v>0</v>
      </c>
      <c r="AK579" s="6">
        <v>0</v>
      </c>
      <c r="AL579" s="6">
        <v>0</v>
      </c>
      <c r="AM579" s="6">
        <v>0</v>
      </c>
      <c r="AN579" s="6">
        <v>0</v>
      </c>
      <c r="AO579" s="6">
        <v>1</v>
      </c>
      <c r="AQ579" s="6">
        <v>0</v>
      </c>
      <c r="AR579" s="6">
        <v>0</v>
      </c>
      <c r="AS579" s="6">
        <v>0</v>
      </c>
      <c r="AT579" s="6">
        <v>0</v>
      </c>
      <c r="AU579" s="6">
        <f>IF(Table3[[#This Row],[ShankDiameter]]&gt;0.5,0,2)</f>
        <v>2</v>
      </c>
      <c r="AV579" s="6">
        <v>0</v>
      </c>
      <c r="AW579" s="6">
        <v>0</v>
      </c>
      <c r="AX579" s="6">
        <v>2</v>
      </c>
      <c r="AY579" s="6">
        <f>IF(Table3[[#This Row],[ShankDiameter]]=0.225,2,IF(Table3[[#This Row],[ShankDiameter]]=0.25,2,IF(Table3[[#This Row],[ShankDiameter]]=0.2875,2,0)))</f>
        <v>0</v>
      </c>
      <c r="AZ579" s="6">
        <v>0</v>
      </c>
      <c r="BA579" s="6">
        <v>0</v>
      </c>
      <c r="BB579" s="6">
        <v>0</v>
      </c>
      <c r="BC579" s="6">
        <v>0</v>
      </c>
      <c r="BD579" s="6">
        <v>0</v>
      </c>
      <c r="BE579" s="6">
        <v>0</v>
      </c>
      <c r="BF579" s="6">
        <v>0</v>
      </c>
      <c r="BG579" s="6">
        <v>0</v>
      </c>
      <c r="BH579" s="6">
        <v>0</v>
      </c>
      <c r="BI579" s="6">
        <f>IF(Table3[[#This Row],[Type]]="EM",IF((Table3[[#This Row],[Diameter]]/2)-Table3[[#This Row],[CornerRadius]]-0.012&gt;0,(Table3[[#This Row],[Diameter]]/2)-Table3[[#This Row],[CornerRadius]]-0.012,0),)</f>
        <v>0</v>
      </c>
      <c r="BK579" s="6" t="str">
        <f>IF(Table3[[#This Row],[ShoulderLength]]="","",IF(Table3[[#This Row],[ShoulderLength]]&lt;Table3[[#This Row],[LOC]],"FIX",""))</f>
        <v/>
      </c>
    </row>
    <row r="580" spans="1:63" x14ac:dyDescent="0.25">
      <c r="A580" s="7">
        <f>IF(Table3[[#This Row],[SoflexRule]]="",1,IF(Table3[[#This Row],[MinOHL]]="",1,IF(Table3[[#This Row],[Type]]="CT",1,IF(Table3[[#This Row],[I]]=1,0,1))))</f>
        <v>1</v>
      </c>
      <c r="B580" s="6" t="s">
        <v>149</v>
      </c>
      <c r="D580" s="6" t="s">
        <v>149</v>
      </c>
      <c r="E580" s="6">
        <v>579</v>
      </c>
      <c r="F580" s="8" t="s">
        <v>60</v>
      </c>
      <c r="H580" s="10" t="s">
        <v>802</v>
      </c>
      <c r="I580" s="11" t="s">
        <v>1194</v>
      </c>
      <c r="J580" s="12" t="s">
        <v>1195</v>
      </c>
      <c r="K580" s="11" t="str">
        <f>CONCATENATE(Table3[[#This Row],[Type]]," "&amp;TEXT(Table3[[#This Row],[Diameter]],".0000")&amp;""," "&amp;Table3[[#This Row],[NumFlutes]]&amp;"FL")</f>
        <v>DJ .2770 2FL</v>
      </c>
      <c r="L580" s="17" t="s">
        <v>51</v>
      </c>
      <c r="M580" s="13">
        <v>0.27700000000000002</v>
      </c>
      <c r="N580" s="13">
        <v>0.27700000000000002</v>
      </c>
      <c r="O580" s="6">
        <v>0.27700000000000002</v>
      </c>
      <c r="P580" s="6">
        <v>3.05</v>
      </c>
      <c r="R580" s="14">
        <f>IF(Table3[[#This Row],[ShoulderLenEnd]]="",0,90-(DEGREES(ATAN((Q580-P580)/((N580-O580)/2)))))</f>
        <v>0</v>
      </c>
      <c r="S580" s="15">
        <v>3.11</v>
      </c>
      <c r="T580" s="6">
        <v>2</v>
      </c>
      <c r="U580" s="6">
        <v>4.28</v>
      </c>
      <c r="V580" s="6">
        <v>2.5499999999999998</v>
      </c>
      <c r="Z580" s="6">
        <v>118</v>
      </c>
      <c r="AA580" s="13">
        <f t="shared" si="9"/>
        <v>8.3219195735317109E-2</v>
      </c>
      <c r="AE580" s="6" t="s">
        <v>49</v>
      </c>
      <c r="AF580" s="6" t="s">
        <v>545</v>
      </c>
      <c r="AH580" s="6" t="s">
        <v>636</v>
      </c>
      <c r="AI580" s="6">
        <v>1</v>
      </c>
      <c r="AJ580" s="6">
        <v>0</v>
      </c>
      <c r="AK580" s="6">
        <v>0</v>
      </c>
      <c r="AL580" s="6">
        <v>0</v>
      </c>
      <c r="AM580" s="6">
        <v>0</v>
      </c>
      <c r="AN580" s="6">
        <v>0</v>
      </c>
      <c r="AO580" s="6">
        <v>1</v>
      </c>
      <c r="AQ580" s="6">
        <v>0</v>
      </c>
      <c r="AR580" s="6">
        <v>0</v>
      </c>
      <c r="AS580" s="6">
        <v>0</v>
      </c>
      <c r="AT580" s="6">
        <v>0</v>
      </c>
      <c r="AU580" s="6">
        <f>IF(Table3[[#This Row],[ShankDiameter]]&gt;0.5,0,2)</f>
        <v>2</v>
      </c>
      <c r="AV580" s="6">
        <v>0</v>
      </c>
      <c r="AW580" s="6">
        <v>0</v>
      </c>
      <c r="AX580" s="6">
        <v>2</v>
      </c>
      <c r="AY580" s="6">
        <f>IF(Table3[[#This Row],[ShankDiameter]]=0.225,2,IF(Table3[[#This Row],[ShankDiameter]]=0.25,2,IF(Table3[[#This Row],[ShankDiameter]]=0.2875,2,0)))</f>
        <v>0</v>
      </c>
      <c r="AZ580" s="6">
        <v>0</v>
      </c>
      <c r="BA580" s="6">
        <v>0</v>
      </c>
      <c r="BB580" s="6">
        <v>0</v>
      </c>
      <c r="BC580" s="6">
        <v>0</v>
      </c>
      <c r="BD580" s="6">
        <v>0</v>
      </c>
      <c r="BE580" s="6">
        <v>0</v>
      </c>
      <c r="BF580" s="6">
        <v>0</v>
      </c>
      <c r="BG580" s="6">
        <v>0</v>
      </c>
      <c r="BH580" s="6">
        <v>0</v>
      </c>
      <c r="BI580" s="6">
        <f>IF(Table3[[#This Row],[Type]]="EM",IF((Table3[[#This Row],[Diameter]]/2)-Table3[[#This Row],[CornerRadius]]-0.012&gt;0,(Table3[[#This Row],[Diameter]]/2)-Table3[[#This Row],[CornerRadius]]-0.012,0),)</f>
        <v>0</v>
      </c>
      <c r="BK580" s="6" t="str">
        <f>IF(Table3[[#This Row],[ShoulderLength]]="","",IF(Table3[[#This Row],[ShoulderLength]]&lt;Table3[[#This Row],[LOC]],"FIX",""))</f>
        <v/>
      </c>
    </row>
    <row r="581" spans="1:63" x14ac:dyDescent="0.25">
      <c r="A581" s="7">
        <f>IF(Table3[[#This Row],[SoflexRule]]="",1,IF(Table3[[#This Row],[MinOHL]]="",1,IF(Table3[[#This Row],[Type]]="CT",1,IF(Table3[[#This Row],[I]]=1,0,1))))</f>
        <v>1</v>
      </c>
      <c r="B581" s="6" t="s">
        <v>149</v>
      </c>
      <c r="D581" s="6" t="s">
        <v>149</v>
      </c>
      <c r="E581" s="6">
        <v>580</v>
      </c>
      <c r="G581" s="9" t="s">
        <v>74</v>
      </c>
      <c r="H581" s="10" t="s">
        <v>680</v>
      </c>
      <c r="I581" s="11" t="s">
        <v>1196</v>
      </c>
      <c r="J581" s="12" t="s">
        <v>1197</v>
      </c>
      <c r="K581" s="11" t="str">
        <f>CONCATENATE(Table3[[#This Row],[Type]]," "&amp;TEXT(Table3[[#This Row],[Diameter]],".0000")&amp;""," "&amp;Table3[[#This Row],[NumFlutes]]&amp;"FL")</f>
        <v>DS .2770 2FL</v>
      </c>
      <c r="L581" s="17" t="s">
        <v>51</v>
      </c>
      <c r="M581" s="13">
        <v>0.27700000000000002</v>
      </c>
      <c r="N581" s="13">
        <v>0.27700000000000002</v>
      </c>
      <c r="O581" s="6">
        <v>0.27700000000000002</v>
      </c>
      <c r="P581" s="6">
        <v>1.65</v>
      </c>
      <c r="R581" s="14">
        <f>IF(Table3[[#This Row],[ShoulderLenEnd]]="",0,90-(DEGREES(ATAN((Q581-P581)/((N581-O581)/2)))))</f>
        <v>0</v>
      </c>
      <c r="S581" s="15">
        <v>1.675</v>
      </c>
      <c r="T581" s="6">
        <v>2</v>
      </c>
      <c r="U581" s="6">
        <v>2.78</v>
      </c>
      <c r="V581" s="6">
        <v>1.1599999999999999</v>
      </c>
      <c r="Z581" s="6">
        <v>118</v>
      </c>
      <c r="AA581" s="13">
        <f t="shared" si="9"/>
        <v>8.3219195735317109E-2</v>
      </c>
      <c r="AE581" s="6" t="s">
        <v>49</v>
      </c>
      <c r="AF581" s="6" t="s">
        <v>545</v>
      </c>
      <c r="AH581" s="6" t="s">
        <v>683</v>
      </c>
      <c r="AI581" s="6">
        <v>1</v>
      </c>
      <c r="AJ581" s="6">
        <v>0</v>
      </c>
      <c r="AK581" s="6">
        <v>0</v>
      </c>
      <c r="AL581" s="6">
        <v>0</v>
      </c>
      <c r="AM581" s="6">
        <v>0</v>
      </c>
      <c r="AN581" s="6">
        <v>0</v>
      </c>
      <c r="AO581" s="6">
        <v>1</v>
      </c>
      <c r="AQ581" s="6">
        <v>0</v>
      </c>
      <c r="AR581" s="6">
        <v>0</v>
      </c>
      <c r="AS581" s="6">
        <v>0</v>
      </c>
      <c r="AT581" s="6">
        <v>0</v>
      </c>
      <c r="AU581" s="6">
        <f>IF(Table3[[#This Row],[ShankDiameter]]&gt;0.5,0,2)</f>
        <v>2</v>
      </c>
      <c r="AV581" s="6">
        <v>0</v>
      </c>
      <c r="AW581" s="6">
        <v>0</v>
      </c>
      <c r="AX581" s="6">
        <v>2</v>
      </c>
      <c r="AY581" s="6">
        <f>IF(Table3[[#This Row],[ShankDiameter]]=0.225,2,IF(Table3[[#This Row],[ShankDiameter]]=0.25,2,IF(Table3[[#This Row],[ShankDiameter]]=0.2875,2,0)))</f>
        <v>0</v>
      </c>
      <c r="AZ581" s="6">
        <v>0</v>
      </c>
      <c r="BA581" s="6">
        <v>0</v>
      </c>
      <c r="BB581" s="6">
        <v>0</v>
      </c>
      <c r="BC581" s="6">
        <v>0</v>
      </c>
      <c r="BD581" s="6">
        <v>0</v>
      </c>
      <c r="BE581" s="6">
        <v>0</v>
      </c>
      <c r="BF581" s="6">
        <v>0</v>
      </c>
      <c r="BG581" s="6">
        <v>0</v>
      </c>
      <c r="BH581" s="6">
        <v>0</v>
      </c>
      <c r="BI581" s="6">
        <f>IF(Table3[[#This Row],[Type]]="EM",IF((Table3[[#This Row],[Diameter]]/2)-Table3[[#This Row],[CornerRadius]]-0.012&gt;0,(Table3[[#This Row],[Diameter]]/2)-Table3[[#This Row],[CornerRadius]]-0.012,0),)</f>
        <v>0</v>
      </c>
      <c r="BK581" s="6" t="str">
        <f>IF(Table3[[#This Row],[ShoulderLength]]="","",IF(Table3[[#This Row],[ShoulderLength]]&lt;Table3[[#This Row],[LOC]],"FIX",""))</f>
        <v/>
      </c>
    </row>
    <row r="582" spans="1:63" x14ac:dyDescent="0.25">
      <c r="A582" s="7">
        <f>IF(Table3[[#This Row],[SoflexRule]]="",1,IF(Table3[[#This Row],[MinOHL]]="",1,IF(Table3[[#This Row],[Type]]="CT",1,IF(Table3[[#This Row],[I]]=1,0,1))))</f>
        <v>1</v>
      </c>
      <c r="B582" s="6" t="s">
        <v>149</v>
      </c>
      <c r="D582" s="6" t="s">
        <v>149</v>
      </c>
      <c r="E582" s="6">
        <v>581</v>
      </c>
      <c r="F582" s="8" t="s">
        <v>60</v>
      </c>
      <c r="H582" s="10" t="s">
        <v>802</v>
      </c>
      <c r="I582" s="11" t="s">
        <v>1198</v>
      </c>
      <c r="J582" s="12" t="s">
        <v>1199</v>
      </c>
      <c r="K582" s="11" t="str">
        <f>CONCATENATE(Table3[[#This Row],[Type]]," "&amp;TEXT(Table3[[#This Row],[Diameter]],".0000")&amp;""," "&amp;Table3[[#This Row],[NumFlutes]]&amp;"FL")</f>
        <v>DJ .2810 2FL</v>
      </c>
      <c r="L582" s="17" t="s">
        <v>52</v>
      </c>
      <c r="M582" s="13">
        <v>0.28100000000000003</v>
      </c>
      <c r="N582" s="13">
        <v>0.28100000000000003</v>
      </c>
      <c r="O582" s="6">
        <v>0.28100000000000003</v>
      </c>
      <c r="P582" s="6">
        <v>3.13</v>
      </c>
      <c r="R582" s="14">
        <f>IF(Table3[[#This Row],[ShoulderLenEnd]]="",0,90-(DEGREES(ATAN((Q582-P582)/((N582-O582)/2)))))</f>
        <v>0</v>
      </c>
      <c r="S582" s="15">
        <v>3.19</v>
      </c>
      <c r="T582" s="6">
        <v>2</v>
      </c>
      <c r="U582" s="6">
        <v>4.3600000000000003</v>
      </c>
      <c r="V582" s="6">
        <v>2.66</v>
      </c>
      <c r="Z582" s="6">
        <v>118</v>
      </c>
      <c r="AA582" s="13">
        <f t="shared" si="9"/>
        <v>8.4420916973372229E-2</v>
      </c>
      <c r="AE582" s="6" t="s">
        <v>49</v>
      </c>
      <c r="AF582" s="6" t="s">
        <v>545</v>
      </c>
      <c r="AH582" s="6" t="s">
        <v>636</v>
      </c>
      <c r="AI582" s="6">
        <v>1</v>
      </c>
      <c r="AJ582" s="6">
        <v>0</v>
      </c>
      <c r="AK582" s="6">
        <v>0</v>
      </c>
      <c r="AL582" s="6">
        <v>0</v>
      </c>
      <c r="AM582" s="6">
        <v>0</v>
      </c>
      <c r="AN582" s="6">
        <v>0</v>
      </c>
      <c r="AO582" s="6">
        <v>1</v>
      </c>
      <c r="AQ582" s="6">
        <v>0</v>
      </c>
      <c r="AR582" s="6">
        <v>0</v>
      </c>
      <c r="AS582" s="6">
        <v>0</v>
      </c>
      <c r="AT582" s="6">
        <v>0</v>
      </c>
      <c r="AU582" s="6">
        <f>IF(Table3[[#This Row],[ShankDiameter]]&gt;0.5,0,2)</f>
        <v>2</v>
      </c>
      <c r="AV582" s="6">
        <v>0</v>
      </c>
      <c r="AW582" s="6">
        <v>0</v>
      </c>
      <c r="AX582" s="6">
        <v>2</v>
      </c>
      <c r="AY582" s="6">
        <f>IF(Table3[[#This Row],[ShankDiameter]]=0.225,2,IF(Table3[[#This Row],[ShankDiameter]]=0.25,2,IF(Table3[[#This Row],[ShankDiameter]]=0.2875,2,0)))</f>
        <v>0</v>
      </c>
      <c r="AZ582" s="6">
        <v>0</v>
      </c>
      <c r="BA582" s="6">
        <v>0</v>
      </c>
      <c r="BB582" s="6">
        <v>0</v>
      </c>
      <c r="BC582" s="6">
        <v>0</v>
      </c>
      <c r="BD582" s="6">
        <v>0</v>
      </c>
      <c r="BE582" s="6">
        <v>0</v>
      </c>
      <c r="BF582" s="6">
        <v>0</v>
      </c>
      <c r="BG582" s="6">
        <v>0</v>
      </c>
      <c r="BH582" s="6">
        <v>0</v>
      </c>
      <c r="BI582" s="6">
        <f>IF(Table3[[#This Row],[Type]]="EM",IF((Table3[[#This Row],[Diameter]]/2)-Table3[[#This Row],[CornerRadius]]-0.012&gt;0,(Table3[[#This Row],[Diameter]]/2)-Table3[[#This Row],[CornerRadius]]-0.012,0),)</f>
        <v>0</v>
      </c>
      <c r="BK582" s="6" t="str">
        <f>IF(Table3[[#This Row],[ShoulderLength]]="","",IF(Table3[[#This Row],[ShoulderLength]]&lt;Table3[[#This Row],[LOC]],"FIX",""))</f>
        <v/>
      </c>
    </row>
    <row r="583" spans="1:63" x14ac:dyDescent="0.25">
      <c r="A583" s="7">
        <f>IF(Table3[[#This Row],[SoflexRule]]="",1,IF(Table3[[#This Row],[MinOHL]]="",1,IF(Table3[[#This Row],[Type]]="CT",1,IF(Table3[[#This Row],[I]]=1,0,1))))</f>
        <v>1</v>
      </c>
      <c r="B583" s="6" t="s">
        <v>149</v>
      </c>
      <c r="D583" s="6" t="s">
        <v>149</v>
      </c>
      <c r="E583" s="6">
        <v>582</v>
      </c>
      <c r="F583" s="8" t="s">
        <v>60</v>
      </c>
      <c r="H583" s="10" t="s">
        <v>680</v>
      </c>
      <c r="I583" s="11" t="s">
        <v>1200</v>
      </c>
      <c r="J583" s="12" t="s">
        <v>1201</v>
      </c>
      <c r="K583" s="11" t="str">
        <f>CONCATENATE(Table3[[#This Row],[Type]]," "&amp;TEXT(Table3[[#This Row],[Diameter]],".0000")&amp;""," "&amp;Table3[[#This Row],[NumFlutes]]&amp;"FL")</f>
        <v>DS .2810 2FL</v>
      </c>
      <c r="L583" s="17" t="s">
        <v>52</v>
      </c>
      <c r="M583" s="13">
        <v>0.28100000000000003</v>
      </c>
      <c r="N583" s="13">
        <v>0.28100000000000003</v>
      </c>
      <c r="O583" s="6">
        <v>0.28100000000000003</v>
      </c>
      <c r="P583" s="6">
        <v>1.68</v>
      </c>
      <c r="R583" s="14">
        <f>IF(Table3[[#This Row],[ShoulderLenEnd]]="",0,90-(DEGREES(ATAN((Q583-P583)/((N583-O583)/2)))))</f>
        <v>0</v>
      </c>
      <c r="S583" s="15">
        <v>1.74</v>
      </c>
      <c r="T583" s="6">
        <v>2</v>
      </c>
      <c r="U583" s="6">
        <v>2.76</v>
      </c>
      <c r="V583" s="6">
        <v>1.21</v>
      </c>
      <c r="Z583" s="6">
        <v>118</v>
      </c>
      <c r="AA583" s="13">
        <f t="shared" si="9"/>
        <v>8.4420916973372229E-2</v>
      </c>
      <c r="AE583" s="6" t="s">
        <v>49</v>
      </c>
      <c r="AF583" s="6" t="s">
        <v>545</v>
      </c>
      <c r="AH583" s="6" t="s">
        <v>683</v>
      </c>
      <c r="AI583" s="6">
        <v>1</v>
      </c>
      <c r="AJ583" s="6">
        <v>0</v>
      </c>
      <c r="AK583" s="6">
        <v>0</v>
      </c>
      <c r="AL583" s="6">
        <v>0</v>
      </c>
      <c r="AM583" s="6">
        <v>0</v>
      </c>
      <c r="AN583" s="6">
        <v>0</v>
      </c>
      <c r="AO583" s="6">
        <v>1</v>
      </c>
      <c r="AQ583" s="6">
        <v>0</v>
      </c>
      <c r="AR583" s="6">
        <v>0</v>
      </c>
      <c r="AS583" s="6">
        <v>0</v>
      </c>
      <c r="AT583" s="6">
        <v>0</v>
      </c>
      <c r="AU583" s="6">
        <f>IF(Table3[[#This Row],[ShankDiameter]]&gt;0.5,0,2)</f>
        <v>2</v>
      </c>
      <c r="AV583" s="6">
        <v>0</v>
      </c>
      <c r="AW583" s="6">
        <v>0</v>
      </c>
      <c r="AX583" s="6">
        <v>2</v>
      </c>
      <c r="AY583" s="6">
        <f>IF(Table3[[#This Row],[ShankDiameter]]=0.225,2,IF(Table3[[#This Row],[ShankDiameter]]=0.25,2,IF(Table3[[#This Row],[ShankDiameter]]=0.2875,2,0)))</f>
        <v>0</v>
      </c>
      <c r="AZ583" s="6">
        <v>0</v>
      </c>
      <c r="BA583" s="6">
        <v>0</v>
      </c>
      <c r="BB583" s="6">
        <v>0</v>
      </c>
      <c r="BC583" s="6">
        <v>0</v>
      </c>
      <c r="BD583" s="6">
        <v>0</v>
      </c>
      <c r="BE583" s="6">
        <v>0</v>
      </c>
      <c r="BF583" s="6">
        <v>0</v>
      </c>
      <c r="BG583" s="6">
        <v>0</v>
      </c>
      <c r="BH583" s="6">
        <v>0</v>
      </c>
      <c r="BI583" s="6">
        <f>IF(Table3[[#This Row],[Type]]="EM",IF((Table3[[#This Row],[Diameter]]/2)-Table3[[#This Row],[CornerRadius]]-0.012&gt;0,(Table3[[#This Row],[Diameter]]/2)-Table3[[#This Row],[CornerRadius]]-0.012,0),)</f>
        <v>0</v>
      </c>
      <c r="BK583" s="6" t="str">
        <f>IF(Table3[[#This Row],[ShoulderLength]]="","",IF(Table3[[#This Row],[ShoulderLength]]&lt;Table3[[#This Row],[LOC]],"FIX",""))</f>
        <v/>
      </c>
    </row>
    <row r="584" spans="1:63" x14ac:dyDescent="0.25">
      <c r="A584" s="7">
        <f>IF(Table3[[#This Row],[SoflexRule]]="",1,IF(Table3[[#This Row],[MinOHL]]="",1,IF(Table3[[#This Row],[Type]]="CT",1,IF(Table3[[#This Row],[I]]=1,0,1))))</f>
        <v>1</v>
      </c>
      <c r="B584" s="6" t="s">
        <v>149</v>
      </c>
      <c r="D584" s="6" t="s">
        <v>149</v>
      </c>
      <c r="E584" s="6">
        <v>583</v>
      </c>
      <c r="G584" s="9" t="s">
        <v>74</v>
      </c>
      <c r="H584" s="10" t="s">
        <v>680</v>
      </c>
      <c r="I584" s="11" t="s">
        <v>1202</v>
      </c>
      <c r="J584" s="12" t="s">
        <v>1203</v>
      </c>
      <c r="K584" s="11" t="str">
        <f>CONCATENATE(Table3[[#This Row],[Type]]," "&amp;TEXT(Table3[[#This Row],[Diameter]],".0000")&amp;""," "&amp;Table3[[#This Row],[NumFlutes]]&amp;"FL")</f>
        <v>DS .2813 2FL</v>
      </c>
      <c r="L584" s="17" t="s">
        <v>2434</v>
      </c>
      <c r="M584" s="13">
        <v>0.28129999999999999</v>
      </c>
      <c r="N584" s="13">
        <v>0.28129999999999999</v>
      </c>
      <c r="O584" s="6">
        <v>0.28129999999999999</v>
      </c>
      <c r="P584" s="6">
        <v>1.625</v>
      </c>
      <c r="R584" s="14">
        <f>IF(Table3[[#This Row],[ShoulderLenEnd]]="",0,90-(DEGREES(ATAN((Q584-P584)/((N584-O584)/2)))))</f>
        <v>0</v>
      </c>
      <c r="S584" s="15">
        <v>1.65</v>
      </c>
      <c r="T584" s="6">
        <v>2</v>
      </c>
      <c r="U584" s="6">
        <v>2.76</v>
      </c>
      <c r="V584" s="6">
        <v>1.19</v>
      </c>
      <c r="Z584" s="6">
        <v>118</v>
      </c>
      <c r="AA584" s="13">
        <f t="shared" si="9"/>
        <v>8.451104606622635E-2</v>
      </c>
      <c r="AE584" s="6" t="s">
        <v>49</v>
      </c>
      <c r="AF584" s="6" t="s">
        <v>545</v>
      </c>
      <c r="AH584" s="6" t="s">
        <v>683</v>
      </c>
      <c r="AI584" s="6">
        <v>1</v>
      </c>
      <c r="AJ584" s="6">
        <v>1</v>
      </c>
      <c r="AK584" s="6">
        <v>0</v>
      </c>
      <c r="AL584" s="6">
        <v>0</v>
      </c>
      <c r="AM584" s="6">
        <v>0</v>
      </c>
      <c r="AN584" s="6">
        <v>0</v>
      </c>
      <c r="AO584" s="6">
        <v>1</v>
      </c>
      <c r="AQ584" s="6">
        <v>0</v>
      </c>
      <c r="AR584" s="6">
        <v>0</v>
      </c>
      <c r="AS584" s="6">
        <v>0</v>
      </c>
      <c r="AT584" s="6">
        <v>0</v>
      </c>
      <c r="AU584" s="6">
        <f>IF(Table3[[#This Row],[ShankDiameter]]&gt;0.5,0,2)</f>
        <v>2</v>
      </c>
      <c r="AV584" s="6">
        <v>0</v>
      </c>
      <c r="AW584" s="6">
        <v>0</v>
      </c>
      <c r="AX584" s="6">
        <v>2</v>
      </c>
      <c r="AY584" s="6">
        <f>IF(Table3[[#This Row],[ShankDiameter]]=0.225,2,IF(Table3[[#This Row],[ShankDiameter]]=0.25,2,IF(Table3[[#This Row],[ShankDiameter]]=0.2875,2,0)))</f>
        <v>0</v>
      </c>
      <c r="AZ584" s="6">
        <v>0</v>
      </c>
      <c r="BA584" s="6">
        <v>0</v>
      </c>
      <c r="BB584" s="6">
        <v>0</v>
      </c>
      <c r="BC584" s="6">
        <v>0</v>
      </c>
      <c r="BD584" s="6">
        <v>0</v>
      </c>
      <c r="BE584" s="6">
        <v>0</v>
      </c>
      <c r="BF584" s="6">
        <v>0</v>
      </c>
      <c r="BG584" s="6">
        <v>0</v>
      </c>
      <c r="BH584" s="6">
        <v>0</v>
      </c>
      <c r="BI584" s="6">
        <f>IF(Table3[[#This Row],[Type]]="EM",IF((Table3[[#This Row],[Diameter]]/2)-Table3[[#This Row],[CornerRadius]]-0.012&gt;0,(Table3[[#This Row],[Diameter]]/2)-Table3[[#This Row],[CornerRadius]]-0.012,0),)</f>
        <v>0</v>
      </c>
      <c r="BK584" s="6" t="str">
        <f>IF(Table3[[#This Row],[ShoulderLength]]="","",IF(Table3[[#This Row],[ShoulderLength]]&lt;Table3[[#This Row],[LOC]],"FIX",""))</f>
        <v/>
      </c>
    </row>
    <row r="585" spans="1:63" x14ac:dyDescent="0.25">
      <c r="A585" s="7">
        <f>IF(Table3[[#This Row],[SoflexRule]]="",1,IF(Table3[[#This Row],[MinOHL]]="",1,IF(Table3[[#This Row],[Type]]="CT",1,IF(Table3[[#This Row],[I]]=1,0,1))))</f>
        <v>1</v>
      </c>
      <c r="B585" s="6" t="s">
        <v>149</v>
      </c>
      <c r="D585" s="6" t="s">
        <v>149</v>
      </c>
      <c r="E585" s="6">
        <v>584</v>
      </c>
      <c r="F585" s="8" t="s">
        <v>60</v>
      </c>
      <c r="H585" s="10" t="s">
        <v>802</v>
      </c>
      <c r="I585" s="11" t="s">
        <v>1204</v>
      </c>
      <c r="K585" s="11" t="str">
        <f>CONCATENATE(Table3[[#This Row],[Type]]," "&amp;TEXT(Table3[[#This Row],[Diameter]],".0000")&amp;""," "&amp;Table3[[#This Row],[NumFlutes]]&amp;"FL")</f>
        <v>DJ .2813 2FL</v>
      </c>
      <c r="L585" s="17" t="s">
        <v>2434</v>
      </c>
      <c r="M585" s="13">
        <v>0.28129999999999999</v>
      </c>
      <c r="N585" s="13">
        <v>0.28129999999999999</v>
      </c>
      <c r="O585" s="6">
        <v>0.28129999999999999</v>
      </c>
      <c r="P585" s="6">
        <v>3.13</v>
      </c>
      <c r="R585" s="14">
        <f>IF(Table3[[#This Row],[ShoulderLenEnd]]="",0,90-(DEGREES(ATAN((Q585-P585)/((N585-O585)/2)))))</f>
        <v>0</v>
      </c>
      <c r="S585" s="15">
        <v>3.19</v>
      </c>
      <c r="T585" s="6">
        <v>2</v>
      </c>
      <c r="U585" s="6">
        <v>4.38</v>
      </c>
      <c r="V585" s="6">
        <v>2.67</v>
      </c>
      <c r="Z585" s="6">
        <v>118</v>
      </c>
      <c r="AA585" s="13">
        <f t="shared" si="9"/>
        <v>8.451104606622635E-2</v>
      </c>
      <c r="AE585" s="6" t="s">
        <v>49</v>
      </c>
      <c r="AF585" s="6" t="s">
        <v>545</v>
      </c>
      <c r="AH585" s="6" t="s">
        <v>636</v>
      </c>
      <c r="AI585" s="6">
        <v>1</v>
      </c>
      <c r="AJ585" s="6">
        <v>0</v>
      </c>
      <c r="AK585" s="6">
        <v>0</v>
      </c>
      <c r="AL585" s="6">
        <v>0</v>
      </c>
      <c r="AM585" s="6">
        <v>0</v>
      </c>
      <c r="AN585" s="6">
        <v>0</v>
      </c>
      <c r="AO585" s="6">
        <v>1</v>
      </c>
      <c r="AQ585" s="6">
        <v>0</v>
      </c>
      <c r="AR585" s="6">
        <v>0</v>
      </c>
      <c r="AS585" s="6">
        <v>0</v>
      </c>
      <c r="AT585" s="6">
        <v>0</v>
      </c>
      <c r="AU585" s="6">
        <f>IF(Table3[[#This Row],[ShankDiameter]]&gt;0.5,0,2)</f>
        <v>2</v>
      </c>
      <c r="AV585" s="6">
        <v>0</v>
      </c>
      <c r="AW585" s="6">
        <v>0</v>
      </c>
      <c r="AX585" s="6">
        <v>2</v>
      </c>
      <c r="AY585" s="6">
        <f>IF(Table3[[#This Row],[ShankDiameter]]=0.225,2,IF(Table3[[#This Row],[ShankDiameter]]=0.25,2,IF(Table3[[#This Row],[ShankDiameter]]=0.2875,2,0)))</f>
        <v>0</v>
      </c>
      <c r="AZ585" s="6">
        <v>0</v>
      </c>
      <c r="BA585" s="6">
        <v>0</v>
      </c>
      <c r="BB585" s="6">
        <v>0</v>
      </c>
      <c r="BC585" s="6">
        <v>0</v>
      </c>
      <c r="BD585" s="6">
        <v>0</v>
      </c>
      <c r="BE585" s="6">
        <v>0</v>
      </c>
      <c r="BF585" s="6">
        <v>0</v>
      </c>
      <c r="BG585" s="6">
        <v>0</v>
      </c>
      <c r="BH585" s="6">
        <v>0</v>
      </c>
      <c r="BI585" s="6">
        <f>IF(Table3[[#This Row],[Type]]="EM",IF((Table3[[#This Row],[Diameter]]/2)-Table3[[#This Row],[CornerRadius]]-0.012&gt;0,(Table3[[#This Row],[Diameter]]/2)-Table3[[#This Row],[CornerRadius]]-0.012,0),)</f>
        <v>0</v>
      </c>
      <c r="BK585" s="6" t="str">
        <f>IF(Table3[[#This Row],[ShoulderLength]]="","",IF(Table3[[#This Row],[ShoulderLength]]&lt;Table3[[#This Row],[LOC]],"FIX",""))</f>
        <v/>
      </c>
    </row>
    <row r="586" spans="1:63" x14ac:dyDescent="0.25">
      <c r="A586" s="7">
        <f>IF(Table3[[#This Row],[SoflexRule]]="",1,IF(Table3[[#This Row],[MinOHL]]="",1,IF(Table3[[#This Row],[Type]]="CT",1,IF(Table3[[#This Row],[I]]=1,0,1))))</f>
        <v>1</v>
      </c>
      <c r="B586" s="6" t="s">
        <v>149</v>
      </c>
      <c r="D586" s="6" t="s">
        <v>149</v>
      </c>
      <c r="E586" s="6">
        <v>585</v>
      </c>
      <c r="F586" s="8" t="s">
        <v>60</v>
      </c>
      <c r="H586" s="10" t="s">
        <v>802</v>
      </c>
      <c r="I586" s="11" t="s">
        <v>1205</v>
      </c>
      <c r="J586" s="12" t="s">
        <v>1206</v>
      </c>
      <c r="K586" s="11" t="str">
        <f>CONCATENATE(Table3[[#This Row],[Type]]," "&amp;TEXT(Table3[[#This Row],[Diameter]],".0000")&amp;""," "&amp;Table3[[#This Row],[NumFlutes]]&amp;"FL")</f>
        <v>DJ .2900 2FL</v>
      </c>
      <c r="L586" s="17" t="s">
        <v>53</v>
      </c>
      <c r="M586" s="13">
        <v>0.28999999999999998</v>
      </c>
      <c r="N586" s="13">
        <v>0.28999999999999998</v>
      </c>
      <c r="O586" s="6">
        <v>0.28999999999999998</v>
      </c>
      <c r="P586" s="6">
        <v>3.13</v>
      </c>
      <c r="R586" s="14">
        <f>IF(Table3[[#This Row],[ShoulderLenEnd]]="",0,90-(DEGREES(ATAN((Q586-P586)/((N586-O586)/2)))))</f>
        <v>0</v>
      </c>
      <c r="S586" s="15">
        <v>3.19</v>
      </c>
      <c r="T586" s="6">
        <v>2</v>
      </c>
      <c r="U586" s="6">
        <v>4.4000000000000004</v>
      </c>
      <c r="V586" s="6">
        <v>2.6</v>
      </c>
      <c r="Z586" s="6">
        <v>118</v>
      </c>
      <c r="AA586" s="13">
        <f t="shared" si="9"/>
        <v>8.7124789758996235E-2</v>
      </c>
      <c r="AE586" s="6" t="s">
        <v>49</v>
      </c>
      <c r="AF586" s="6" t="s">
        <v>545</v>
      </c>
      <c r="AH586" s="6" t="s">
        <v>636</v>
      </c>
      <c r="AI586" s="6">
        <v>1</v>
      </c>
      <c r="AJ586" s="6">
        <v>0</v>
      </c>
      <c r="AK586" s="6">
        <v>0</v>
      </c>
      <c r="AL586" s="6">
        <v>0</v>
      </c>
      <c r="AM586" s="6">
        <v>0</v>
      </c>
      <c r="AN586" s="6">
        <v>0</v>
      </c>
      <c r="AO586" s="6">
        <v>1</v>
      </c>
      <c r="AQ586" s="6">
        <v>0</v>
      </c>
      <c r="AR586" s="6">
        <v>0</v>
      </c>
      <c r="AS586" s="6">
        <v>0</v>
      </c>
      <c r="AT586" s="6">
        <v>0</v>
      </c>
      <c r="AU586" s="6">
        <f>IF(Table3[[#This Row],[ShankDiameter]]&gt;0.5,0,2)</f>
        <v>2</v>
      </c>
      <c r="AV586" s="6">
        <v>0</v>
      </c>
      <c r="AW586" s="6">
        <v>0</v>
      </c>
      <c r="AX586" s="6">
        <v>2</v>
      </c>
      <c r="AY586" s="6">
        <f>IF(Table3[[#This Row],[ShankDiameter]]=0.225,2,IF(Table3[[#This Row],[ShankDiameter]]=0.25,2,IF(Table3[[#This Row],[ShankDiameter]]=0.2875,2,0)))</f>
        <v>0</v>
      </c>
      <c r="AZ586" s="6">
        <v>0</v>
      </c>
      <c r="BA586" s="6">
        <v>0</v>
      </c>
      <c r="BB586" s="6">
        <v>0</v>
      </c>
      <c r="BC586" s="6">
        <v>0</v>
      </c>
      <c r="BD586" s="6">
        <v>0</v>
      </c>
      <c r="BE586" s="6">
        <v>0</v>
      </c>
      <c r="BF586" s="6">
        <v>0</v>
      </c>
      <c r="BG586" s="6">
        <v>0</v>
      </c>
      <c r="BH586" s="6">
        <v>0</v>
      </c>
      <c r="BI586" s="6">
        <f>IF(Table3[[#This Row],[Type]]="EM",IF((Table3[[#This Row],[Diameter]]/2)-Table3[[#This Row],[CornerRadius]]-0.012&gt;0,(Table3[[#This Row],[Diameter]]/2)-Table3[[#This Row],[CornerRadius]]-0.012,0),)</f>
        <v>0</v>
      </c>
      <c r="BK586" s="6" t="str">
        <f>IF(Table3[[#This Row],[ShoulderLength]]="","",IF(Table3[[#This Row],[ShoulderLength]]&lt;Table3[[#This Row],[LOC]],"FIX",""))</f>
        <v/>
      </c>
    </row>
    <row r="587" spans="1:63" x14ac:dyDescent="0.25">
      <c r="A587" s="7">
        <f>IF(Table3[[#This Row],[SoflexRule]]="",1,IF(Table3[[#This Row],[MinOHL]]="",1,IF(Table3[[#This Row],[Type]]="CT",1,IF(Table3[[#This Row],[I]]=1,0,1))))</f>
        <v>1</v>
      </c>
      <c r="B587" s="6" t="s">
        <v>149</v>
      </c>
      <c r="D587" s="6" t="s">
        <v>149</v>
      </c>
      <c r="E587" s="6">
        <v>586</v>
      </c>
      <c r="G587" s="9" t="s">
        <v>74</v>
      </c>
      <c r="H587" s="10" t="s">
        <v>680</v>
      </c>
      <c r="I587" s="11" t="s">
        <v>1207</v>
      </c>
      <c r="J587" s="12" t="s">
        <v>1208</v>
      </c>
      <c r="K587" s="11" t="str">
        <f>CONCATENATE(Table3[[#This Row],[Type]]," "&amp;TEXT(Table3[[#This Row],[Diameter]],".0000")&amp;""," "&amp;Table3[[#This Row],[NumFlutes]]&amp;"FL")</f>
        <v>DS .2900 2FL</v>
      </c>
      <c r="L587" s="17" t="s">
        <v>53</v>
      </c>
      <c r="M587" s="13">
        <v>0.28999999999999998</v>
      </c>
      <c r="N587" s="13">
        <v>0.28999999999999998</v>
      </c>
      <c r="O587" s="6">
        <v>0.28999999999999998</v>
      </c>
      <c r="P587" s="6">
        <v>1.75</v>
      </c>
      <c r="R587" s="14">
        <f>IF(Table3[[#This Row],[ShoulderLenEnd]]="",0,90-(DEGREES(ATAN((Q587-P587)/((N587-O587)/2)))))</f>
        <v>0</v>
      </c>
      <c r="S587" s="15">
        <v>1.7749999999999999</v>
      </c>
      <c r="T587" s="6">
        <v>2</v>
      </c>
      <c r="U587" s="6">
        <v>2.79</v>
      </c>
      <c r="V587" s="6">
        <v>1.21</v>
      </c>
      <c r="Z587" s="6">
        <v>118</v>
      </c>
      <c r="AA587" s="13">
        <f t="shared" si="9"/>
        <v>8.7124789758996235E-2</v>
      </c>
      <c r="AE587" s="6" t="s">
        <v>49</v>
      </c>
      <c r="AF587" s="6" t="s">
        <v>545</v>
      </c>
      <c r="AH587" s="6" t="s">
        <v>683</v>
      </c>
      <c r="AI587" s="6">
        <v>1</v>
      </c>
      <c r="AJ587" s="6">
        <v>0</v>
      </c>
      <c r="AK587" s="6">
        <v>0</v>
      </c>
      <c r="AL587" s="6">
        <v>0</v>
      </c>
      <c r="AM587" s="6">
        <v>0</v>
      </c>
      <c r="AN587" s="6">
        <v>0</v>
      </c>
      <c r="AO587" s="6">
        <v>1</v>
      </c>
      <c r="AQ587" s="6">
        <v>0</v>
      </c>
      <c r="AR587" s="6">
        <v>0</v>
      </c>
      <c r="AS587" s="6">
        <v>0</v>
      </c>
      <c r="AT587" s="6">
        <v>0</v>
      </c>
      <c r="AU587" s="6">
        <f>IF(Table3[[#This Row],[ShankDiameter]]&gt;0.5,0,2)</f>
        <v>2</v>
      </c>
      <c r="AV587" s="6">
        <v>0</v>
      </c>
      <c r="AW587" s="6">
        <v>0</v>
      </c>
      <c r="AX587" s="6">
        <v>2</v>
      </c>
      <c r="AY587" s="6">
        <f>IF(Table3[[#This Row],[ShankDiameter]]=0.225,2,IF(Table3[[#This Row],[ShankDiameter]]=0.25,2,IF(Table3[[#This Row],[ShankDiameter]]=0.2875,2,0)))</f>
        <v>0</v>
      </c>
      <c r="AZ587" s="6">
        <v>0</v>
      </c>
      <c r="BA587" s="6">
        <v>0</v>
      </c>
      <c r="BB587" s="6">
        <v>0</v>
      </c>
      <c r="BC587" s="6">
        <v>0</v>
      </c>
      <c r="BD587" s="6">
        <v>0</v>
      </c>
      <c r="BE587" s="6">
        <v>0</v>
      </c>
      <c r="BF587" s="6">
        <v>0</v>
      </c>
      <c r="BG587" s="6">
        <v>0</v>
      </c>
      <c r="BH587" s="6">
        <v>0</v>
      </c>
      <c r="BI587" s="6">
        <f>IF(Table3[[#This Row],[Type]]="EM",IF((Table3[[#This Row],[Diameter]]/2)-Table3[[#This Row],[CornerRadius]]-0.012&gt;0,(Table3[[#This Row],[Diameter]]/2)-Table3[[#This Row],[CornerRadius]]-0.012,0),)</f>
        <v>0</v>
      </c>
      <c r="BK587" s="6" t="str">
        <f>IF(Table3[[#This Row],[ShoulderLength]]="","",IF(Table3[[#This Row],[ShoulderLength]]&lt;Table3[[#This Row],[LOC]],"FIX",""))</f>
        <v/>
      </c>
    </row>
    <row r="588" spans="1:63" x14ac:dyDescent="0.25">
      <c r="A588" s="7">
        <f>IF(Table3[[#This Row],[SoflexRule]]="",1,IF(Table3[[#This Row],[MinOHL]]="",1,IF(Table3[[#This Row],[Type]]="CT",1,IF(Table3[[#This Row],[I]]=1,0,1))))</f>
        <v>1</v>
      </c>
      <c r="B588" s="6" t="s">
        <v>149</v>
      </c>
      <c r="D588" s="6" t="s">
        <v>149</v>
      </c>
      <c r="E588" s="6">
        <v>587</v>
      </c>
      <c r="F588" s="8" t="s">
        <v>60</v>
      </c>
      <c r="H588" s="10" t="s">
        <v>802</v>
      </c>
      <c r="I588" s="11" t="s">
        <v>1209</v>
      </c>
      <c r="J588" s="12" t="s">
        <v>1210</v>
      </c>
      <c r="K588" s="11" t="str">
        <f>CONCATENATE(Table3[[#This Row],[Type]]," "&amp;TEXT(Table3[[#This Row],[Diameter]],".0000")&amp;""," "&amp;Table3[[#This Row],[NumFlutes]]&amp;"FL")</f>
        <v>DJ .2950 2FL</v>
      </c>
      <c r="L588" s="17" t="s">
        <v>54</v>
      </c>
      <c r="M588" s="13">
        <v>0.29499999999999998</v>
      </c>
      <c r="N588" s="13">
        <v>0.29499999999999998</v>
      </c>
      <c r="O588" s="6">
        <v>0.29499999999999998</v>
      </c>
      <c r="P588" s="6">
        <v>3.19</v>
      </c>
      <c r="R588" s="14">
        <f>IF(Table3[[#This Row],[ShoulderLenEnd]]="",0,90-(DEGREES(ATAN((Q588-P588)/((N588-O588)/2)))))</f>
        <v>0</v>
      </c>
      <c r="S588" s="15">
        <v>3.25</v>
      </c>
      <c r="T588" s="6">
        <v>2</v>
      </c>
      <c r="U588" s="6">
        <v>4.47</v>
      </c>
      <c r="V588" s="6">
        <v>2.5</v>
      </c>
      <c r="Z588" s="6">
        <v>118</v>
      </c>
      <c r="AA588" s="13">
        <f t="shared" si="9"/>
        <v>8.8626941306565135E-2</v>
      </c>
      <c r="AE588" s="6" t="s">
        <v>49</v>
      </c>
      <c r="AF588" s="6" t="s">
        <v>545</v>
      </c>
      <c r="AH588" s="6" t="s">
        <v>636</v>
      </c>
      <c r="AI588" s="6">
        <v>1</v>
      </c>
      <c r="AJ588" s="6">
        <v>0</v>
      </c>
      <c r="AK588" s="6">
        <v>0</v>
      </c>
      <c r="AL588" s="6">
        <v>0</v>
      </c>
      <c r="AM588" s="6">
        <v>0</v>
      </c>
      <c r="AN588" s="6">
        <v>0</v>
      </c>
      <c r="AO588" s="6">
        <v>1</v>
      </c>
      <c r="AQ588" s="6">
        <v>0</v>
      </c>
      <c r="AR588" s="6">
        <v>0</v>
      </c>
      <c r="AS588" s="6">
        <v>0</v>
      </c>
      <c r="AT588" s="6">
        <v>0</v>
      </c>
      <c r="AU588" s="6">
        <f>IF(Table3[[#This Row],[ShankDiameter]]&gt;0.5,0,2)</f>
        <v>2</v>
      </c>
      <c r="AV588" s="6">
        <v>0</v>
      </c>
      <c r="AW588" s="6">
        <v>0</v>
      </c>
      <c r="AX588" s="6">
        <v>2</v>
      </c>
      <c r="AY588" s="6">
        <f>IF(Table3[[#This Row],[ShankDiameter]]=0.225,2,IF(Table3[[#This Row],[ShankDiameter]]=0.25,2,IF(Table3[[#This Row],[ShankDiameter]]=0.2875,2,0)))</f>
        <v>0</v>
      </c>
      <c r="AZ588" s="6">
        <v>0</v>
      </c>
      <c r="BA588" s="6">
        <v>0</v>
      </c>
      <c r="BB588" s="6">
        <v>0</v>
      </c>
      <c r="BC588" s="6">
        <v>0</v>
      </c>
      <c r="BD588" s="6">
        <v>0</v>
      </c>
      <c r="BE588" s="6">
        <v>0</v>
      </c>
      <c r="BF588" s="6">
        <v>0</v>
      </c>
      <c r="BG588" s="6">
        <v>0</v>
      </c>
      <c r="BH588" s="6">
        <v>0</v>
      </c>
      <c r="BI588" s="6">
        <f>IF(Table3[[#This Row],[Type]]="EM",IF((Table3[[#This Row],[Diameter]]/2)-Table3[[#This Row],[CornerRadius]]-0.012&gt;0,(Table3[[#This Row],[Diameter]]/2)-Table3[[#This Row],[CornerRadius]]-0.012,0),)</f>
        <v>0</v>
      </c>
      <c r="BK588" s="6" t="str">
        <f>IF(Table3[[#This Row],[ShoulderLength]]="","",IF(Table3[[#This Row],[ShoulderLength]]&lt;Table3[[#This Row],[LOC]],"FIX",""))</f>
        <v/>
      </c>
    </row>
    <row r="589" spans="1:63" x14ac:dyDescent="0.25">
      <c r="A589" s="7">
        <f>IF(Table3[[#This Row],[SoflexRule]]="",1,IF(Table3[[#This Row],[MinOHL]]="",1,IF(Table3[[#This Row],[Type]]="CT",1,IF(Table3[[#This Row],[I]]=1,0,1))))</f>
        <v>1</v>
      </c>
      <c r="B589" s="6" t="s">
        <v>149</v>
      </c>
      <c r="D589" s="6" t="s">
        <v>149</v>
      </c>
      <c r="E589" s="6">
        <v>588</v>
      </c>
      <c r="F589" s="8" t="s">
        <v>60</v>
      </c>
      <c r="H589" s="10" t="s">
        <v>680</v>
      </c>
      <c r="I589" s="11" t="s">
        <v>1211</v>
      </c>
      <c r="J589" s="12" t="s">
        <v>1212</v>
      </c>
      <c r="K589" s="11" t="str">
        <f>CONCATENATE(Table3[[#This Row],[Type]]," "&amp;TEXT(Table3[[#This Row],[Diameter]],".0000")&amp;""," "&amp;Table3[[#This Row],[NumFlutes]]&amp;"FL")</f>
        <v>DS .2950 2FL</v>
      </c>
      <c r="L589" s="17" t="s">
        <v>54</v>
      </c>
      <c r="M589" s="13">
        <v>0.29499999999999998</v>
      </c>
      <c r="N589" s="13">
        <v>0.29499999999999998</v>
      </c>
      <c r="O589" s="6">
        <v>0.29499999999999998</v>
      </c>
      <c r="P589" s="6">
        <v>1.69</v>
      </c>
      <c r="R589" s="14">
        <f>IF(Table3[[#This Row],[ShoulderLenEnd]]="",0,90-(DEGREES(ATAN((Q589-P589)/((N589-O589)/2)))))</f>
        <v>0</v>
      </c>
      <c r="S589" s="15">
        <v>1.75</v>
      </c>
      <c r="T589" s="6">
        <v>2</v>
      </c>
      <c r="U589" s="6">
        <v>2.9</v>
      </c>
      <c r="V589" s="6">
        <v>1.24</v>
      </c>
      <c r="Z589" s="6">
        <v>118</v>
      </c>
      <c r="AA589" s="13">
        <f t="shared" si="9"/>
        <v>8.8626941306565135E-2</v>
      </c>
      <c r="AE589" s="6" t="s">
        <v>49</v>
      </c>
      <c r="AF589" s="6" t="s">
        <v>545</v>
      </c>
      <c r="AH589" s="6" t="s">
        <v>683</v>
      </c>
      <c r="AI589" s="6">
        <v>1</v>
      </c>
      <c r="AJ589" s="6">
        <v>0</v>
      </c>
      <c r="AK589" s="6">
        <v>0</v>
      </c>
      <c r="AL589" s="6">
        <v>0</v>
      </c>
      <c r="AM589" s="6">
        <v>0</v>
      </c>
      <c r="AN589" s="6">
        <v>0</v>
      </c>
      <c r="AO589" s="6">
        <v>1</v>
      </c>
      <c r="AQ589" s="6">
        <v>0</v>
      </c>
      <c r="AR589" s="6">
        <v>0</v>
      </c>
      <c r="AS589" s="6">
        <v>0</v>
      </c>
      <c r="AT589" s="6">
        <v>0</v>
      </c>
      <c r="AU589" s="6">
        <f>IF(Table3[[#This Row],[ShankDiameter]]&gt;0.5,0,2)</f>
        <v>2</v>
      </c>
      <c r="AV589" s="6">
        <v>0</v>
      </c>
      <c r="AW589" s="6">
        <v>0</v>
      </c>
      <c r="AX589" s="6">
        <v>2</v>
      </c>
      <c r="AY589" s="6">
        <f>IF(Table3[[#This Row],[ShankDiameter]]=0.225,2,IF(Table3[[#This Row],[ShankDiameter]]=0.25,2,IF(Table3[[#This Row],[ShankDiameter]]=0.2875,2,0)))</f>
        <v>0</v>
      </c>
      <c r="AZ589" s="6">
        <v>0</v>
      </c>
      <c r="BA589" s="6">
        <v>0</v>
      </c>
      <c r="BB589" s="6">
        <v>0</v>
      </c>
      <c r="BC589" s="6">
        <v>0</v>
      </c>
      <c r="BD589" s="6">
        <v>0</v>
      </c>
      <c r="BE589" s="6">
        <v>0</v>
      </c>
      <c r="BF589" s="6">
        <v>0</v>
      </c>
      <c r="BG589" s="6">
        <v>0</v>
      </c>
      <c r="BH589" s="6">
        <v>0</v>
      </c>
      <c r="BI589" s="6">
        <f>IF(Table3[[#This Row],[Type]]="EM",IF((Table3[[#This Row],[Diameter]]/2)-Table3[[#This Row],[CornerRadius]]-0.012&gt;0,(Table3[[#This Row],[Diameter]]/2)-Table3[[#This Row],[CornerRadius]]-0.012,0),)</f>
        <v>0</v>
      </c>
      <c r="BK589" s="6" t="str">
        <f>IF(Table3[[#This Row],[ShoulderLength]]="","",IF(Table3[[#This Row],[ShoulderLength]]&lt;Table3[[#This Row],[LOC]],"FIX",""))</f>
        <v/>
      </c>
    </row>
    <row r="590" spans="1:63" x14ac:dyDescent="0.25">
      <c r="A590" s="7">
        <f>IF(Table3[[#This Row],[SoflexRule]]="",1,IF(Table3[[#This Row],[MinOHL]]="",1,IF(Table3[[#This Row],[Type]]="CT",1,IF(Table3[[#This Row],[I]]=1,0,1))))</f>
        <v>1</v>
      </c>
      <c r="B590" s="6" t="s">
        <v>149</v>
      </c>
      <c r="D590" s="6" t="s">
        <v>149</v>
      </c>
      <c r="E590" s="6">
        <v>589</v>
      </c>
      <c r="F590" s="8" t="s">
        <v>60</v>
      </c>
      <c r="H590" s="10" t="s">
        <v>680</v>
      </c>
      <c r="I590" s="11" t="s">
        <v>1213</v>
      </c>
      <c r="J590" s="12" t="s">
        <v>1214</v>
      </c>
      <c r="K590" s="11" t="str">
        <f>CONCATENATE(Table3[[#This Row],[Type]]," "&amp;TEXT(Table3[[#This Row],[Diameter]],".0000")&amp;""," "&amp;Table3[[#This Row],[NumFlutes]]&amp;"FL")</f>
        <v>DS .2969 2FL</v>
      </c>
      <c r="L590" s="17" t="s">
        <v>1215</v>
      </c>
      <c r="M590" s="13">
        <v>0.2969</v>
      </c>
      <c r="N590" s="13">
        <v>0.2969</v>
      </c>
      <c r="O590" s="6">
        <v>0.2969</v>
      </c>
      <c r="P590" s="6">
        <v>1.78</v>
      </c>
      <c r="R590" s="14">
        <f>IF(Table3[[#This Row],[ShoulderLenEnd]]="",0,90-(DEGREES(ATAN((Q590-P590)/((N590-O590)/2)))))</f>
        <v>0</v>
      </c>
      <c r="S590" s="15">
        <v>1.84</v>
      </c>
      <c r="T590" s="6">
        <v>2</v>
      </c>
      <c r="U590" s="6">
        <v>2.89</v>
      </c>
      <c r="V590" s="6">
        <v>1.27</v>
      </c>
      <c r="Z590" s="6">
        <v>118</v>
      </c>
      <c r="AA590" s="13">
        <f t="shared" si="9"/>
        <v>8.9197758894641321E-2</v>
      </c>
      <c r="AE590" s="6" t="s">
        <v>49</v>
      </c>
      <c r="AF590" s="6" t="s">
        <v>545</v>
      </c>
      <c r="AH590" s="6" t="s">
        <v>683</v>
      </c>
      <c r="AI590" s="6">
        <v>1</v>
      </c>
      <c r="AJ590" s="6">
        <v>0</v>
      </c>
      <c r="AK590" s="6">
        <v>0</v>
      </c>
      <c r="AL590" s="6">
        <v>0</v>
      </c>
      <c r="AM590" s="6">
        <v>0</v>
      </c>
      <c r="AN590" s="6">
        <v>0</v>
      </c>
      <c r="AO590" s="6">
        <v>1</v>
      </c>
      <c r="AQ590" s="6">
        <v>0</v>
      </c>
      <c r="AR590" s="6">
        <v>0</v>
      </c>
      <c r="AS590" s="6">
        <v>0</v>
      </c>
      <c r="AT590" s="6">
        <v>0</v>
      </c>
      <c r="AU590" s="6">
        <f>IF(Table3[[#This Row],[ShankDiameter]]&gt;0.5,0,2)</f>
        <v>2</v>
      </c>
      <c r="AV590" s="6">
        <v>0</v>
      </c>
      <c r="AW590" s="6">
        <v>0</v>
      </c>
      <c r="AX590" s="6">
        <v>2</v>
      </c>
      <c r="AY590" s="6">
        <f>IF(Table3[[#This Row],[ShankDiameter]]=0.225,2,IF(Table3[[#This Row],[ShankDiameter]]=0.25,2,IF(Table3[[#This Row],[ShankDiameter]]=0.2875,2,0)))</f>
        <v>0</v>
      </c>
      <c r="AZ590" s="6">
        <v>0</v>
      </c>
      <c r="BA590" s="6">
        <v>0</v>
      </c>
      <c r="BB590" s="6">
        <v>0</v>
      </c>
      <c r="BC590" s="6">
        <v>0</v>
      </c>
      <c r="BD590" s="6">
        <v>0</v>
      </c>
      <c r="BE590" s="6">
        <v>0</v>
      </c>
      <c r="BF590" s="6">
        <v>0</v>
      </c>
      <c r="BG590" s="6">
        <v>0</v>
      </c>
      <c r="BH590" s="6">
        <v>0</v>
      </c>
      <c r="BI590" s="6">
        <f>IF(Table3[[#This Row],[Type]]="EM",IF((Table3[[#This Row],[Diameter]]/2)-Table3[[#This Row],[CornerRadius]]-0.012&gt;0,(Table3[[#This Row],[Diameter]]/2)-Table3[[#This Row],[CornerRadius]]-0.012,0),)</f>
        <v>0</v>
      </c>
      <c r="BK590" s="6" t="str">
        <f>IF(Table3[[#This Row],[ShoulderLength]]="","",IF(Table3[[#This Row],[ShoulderLength]]&lt;Table3[[#This Row],[LOC]],"FIX",""))</f>
        <v/>
      </c>
    </row>
    <row r="591" spans="1:63" x14ac:dyDescent="0.25">
      <c r="A591" s="7">
        <f>IF(Table3[[#This Row],[SoflexRule]]="",1,IF(Table3[[#This Row],[MinOHL]]="",1,IF(Table3[[#This Row],[Type]]="CT",1,IF(Table3[[#This Row],[I]]=1,0,1))))</f>
        <v>1</v>
      </c>
      <c r="B591" s="6" t="s">
        <v>149</v>
      </c>
      <c r="D591" s="6" t="s">
        <v>149</v>
      </c>
      <c r="E591" s="6">
        <v>590</v>
      </c>
      <c r="F591" s="8" t="s">
        <v>60</v>
      </c>
      <c r="H591" s="10" t="s">
        <v>802</v>
      </c>
      <c r="I591" s="11" t="s">
        <v>1216</v>
      </c>
      <c r="K591" s="11" t="str">
        <f>CONCATENATE(Table3[[#This Row],[Type]]," "&amp;TEXT(Table3[[#This Row],[Diameter]],".0000")&amp;""," "&amp;Table3[[#This Row],[NumFlutes]]&amp;"FL")</f>
        <v>DJ .2969 2FL</v>
      </c>
      <c r="L591" s="17" t="s">
        <v>1215</v>
      </c>
      <c r="M591" s="13">
        <v>0.2969</v>
      </c>
      <c r="N591" s="13">
        <v>0.2969</v>
      </c>
      <c r="O591" s="6">
        <v>0.2969</v>
      </c>
      <c r="P591" s="6">
        <v>3.22</v>
      </c>
      <c r="R591" s="14">
        <f>IF(Table3[[#This Row],[ShoulderLenEnd]]="",0,90-(DEGREES(ATAN((Q591-P591)/((N591-O591)/2)))))</f>
        <v>0</v>
      </c>
      <c r="S591" s="15">
        <v>3.28</v>
      </c>
      <c r="T591" s="6">
        <v>2</v>
      </c>
      <c r="U591" s="6">
        <v>4.47</v>
      </c>
      <c r="V591" s="6">
        <v>2.46</v>
      </c>
      <c r="Z591" s="6">
        <v>118</v>
      </c>
      <c r="AA591" s="13">
        <f t="shared" si="9"/>
        <v>8.9197758894641321E-2</v>
      </c>
      <c r="AE591" s="6" t="s">
        <v>49</v>
      </c>
      <c r="AF591" s="6" t="s">
        <v>545</v>
      </c>
      <c r="AH591" s="6" t="s">
        <v>636</v>
      </c>
      <c r="AI591" s="6">
        <v>1</v>
      </c>
      <c r="AJ591" s="6">
        <v>0</v>
      </c>
      <c r="AK591" s="6">
        <v>0</v>
      </c>
      <c r="AL591" s="6">
        <v>0</v>
      </c>
      <c r="AM591" s="6">
        <v>0</v>
      </c>
      <c r="AN591" s="6">
        <v>0</v>
      </c>
      <c r="AO591" s="6">
        <v>1</v>
      </c>
      <c r="AQ591" s="6">
        <v>0</v>
      </c>
      <c r="AR591" s="6">
        <v>0</v>
      </c>
      <c r="AS591" s="6">
        <v>0</v>
      </c>
      <c r="AT591" s="6">
        <v>0</v>
      </c>
      <c r="AU591" s="6">
        <f>IF(Table3[[#This Row],[ShankDiameter]]&gt;0.5,0,2)</f>
        <v>2</v>
      </c>
      <c r="AV591" s="6">
        <v>0</v>
      </c>
      <c r="AW591" s="6">
        <v>0</v>
      </c>
      <c r="AX591" s="6">
        <v>2</v>
      </c>
      <c r="AY591" s="6">
        <f>IF(Table3[[#This Row],[ShankDiameter]]=0.225,2,IF(Table3[[#This Row],[ShankDiameter]]=0.25,2,IF(Table3[[#This Row],[ShankDiameter]]=0.2875,2,0)))</f>
        <v>0</v>
      </c>
      <c r="AZ591" s="6">
        <v>0</v>
      </c>
      <c r="BA591" s="6">
        <v>0</v>
      </c>
      <c r="BB591" s="6">
        <v>0</v>
      </c>
      <c r="BC591" s="6">
        <v>0</v>
      </c>
      <c r="BD591" s="6">
        <v>0</v>
      </c>
      <c r="BE591" s="6">
        <v>0</v>
      </c>
      <c r="BF591" s="6">
        <v>0</v>
      </c>
      <c r="BG591" s="6">
        <v>0</v>
      </c>
      <c r="BH591" s="6">
        <v>0</v>
      </c>
      <c r="BI591" s="6">
        <f>IF(Table3[[#This Row],[Type]]="EM",IF((Table3[[#This Row],[Diameter]]/2)-Table3[[#This Row],[CornerRadius]]-0.012&gt;0,(Table3[[#This Row],[Diameter]]/2)-Table3[[#This Row],[CornerRadius]]-0.012,0),)</f>
        <v>0</v>
      </c>
      <c r="BK591" s="6" t="str">
        <f>IF(Table3[[#This Row],[ShoulderLength]]="","",IF(Table3[[#This Row],[ShoulderLength]]&lt;Table3[[#This Row],[LOC]],"FIX",""))</f>
        <v/>
      </c>
    </row>
    <row r="592" spans="1:63" x14ac:dyDescent="0.25">
      <c r="A592" s="7">
        <f>IF(Table3[[#This Row],[SoflexRule]]="",1,IF(Table3[[#This Row],[MinOHL]]="",1,IF(Table3[[#This Row],[Type]]="CT",1,IF(Table3[[#This Row],[I]]=1,0,1))))</f>
        <v>1</v>
      </c>
      <c r="B592" s="6" t="s">
        <v>149</v>
      </c>
      <c r="D592" s="6" t="s">
        <v>149</v>
      </c>
      <c r="E592" s="6">
        <v>591</v>
      </c>
      <c r="F592" s="8" t="s">
        <v>60</v>
      </c>
      <c r="H592" s="10" t="s">
        <v>802</v>
      </c>
      <c r="I592" s="11" t="s">
        <v>1217</v>
      </c>
      <c r="J592" s="12" t="s">
        <v>1218</v>
      </c>
      <c r="K592" s="11" t="str">
        <f>CONCATENATE(Table3[[#This Row],[Type]]," "&amp;TEXT(Table3[[#This Row],[Diameter]],".0000")&amp;""," "&amp;Table3[[#This Row],[NumFlutes]]&amp;"FL")</f>
        <v>DJ .3020 2FL</v>
      </c>
      <c r="L592" s="17" t="s">
        <v>55</v>
      </c>
      <c r="M592" s="13">
        <v>0.30199999999999999</v>
      </c>
      <c r="N592" s="13">
        <v>0.30199999999999999</v>
      </c>
      <c r="O592" s="6">
        <v>0.30199999999999999</v>
      </c>
      <c r="P592" s="6">
        <v>3.25</v>
      </c>
      <c r="R592" s="14">
        <f>IF(Table3[[#This Row],[ShoulderLenEnd]]="",0,90-(DEGREES(ATAN((Q592-P592)/((N592-O592)/2)))))</f>
        <v>0</v>
      </c>
      <c r="S592" s="15">
        <v>3.31</v>
      </c>
      <c r="T592" s="6">
        <v>2</v>
      </c>
      <c r="U592" s="6">
        <v>4.5199999999999996</v>
      </c>
      <c r="V592" s="6">
        <v>2.72</v>
      </c>
      <c r="Z592" s="6">
        <v>118</v>
      </c>
      <c r="AA592" s="13">
        <f t="shared" si="9"/>
        <v>9.0729953473161595E-2</v>
      </c>
      <c r="AE592" s="6" t="s">
        <v>49</v>
      </c>
      <c r="AF592" s="6" t="s">
        <v>545</v>
      </c>
      <c r="AH592" s="6" t="s">
        <v>636</v>
      </c>
      <c r="AI592" s="6">
        <v>1</v>
      </c>
      <c r="AJ592" s="6">
        <v>0</v>
      </c>
      <c r="AK592" s="6">
        <v>0</v>
      </c>
      <c r="AL592" s="6">
        <v>0</v>
      </c>
      <c r="AM592" s="6">
        <v>0</v>
      </c>
      <c r="AN592" s="6">
        <v>0</v>
      </c>
      <c r="AO592" s="6">
        <v>1</v>
      </c>
      <c r="AQ592" s="6">
        <v>0</v>
      </c>
      <c r="AR592" s="6">
        <v>0</v>
      </c>
      <c r="AS592" s="6">
        <v>0</v>
      </c>
      <c r="AT592" s="6">
        <v>0</v>
      </c>
      <c r="AU592" s="6">
        <f>IF(Table3[[#This Row],[ShankDiameter]]&gt;0.5,0,2)</f>
        <v>2</v>
      </c>
      <c r="AV592" s="6">
        <v>0</v>
      </c>
      <c r="AW592" s="6">
        <v>0</v>
      </c>
      <c r="AX592" s="6">
        <v>2</v>
      </c>
      <c r="AY592" s="6">
        <f>IF(Table3[[#This Row],[ShankDiameter]]=0.225,2,IF(Table3[[#This Row],[ShankDiameter]]=0.25,2,IF(Table3[[#This Row],[ShankDiameter]]=0.2875,2,0)))</f>
        <v>0</v>
      </c>
      <c r="AZ592" s="6">
        <v>0</v>
      </c>
      <c r="BA592" s="6">
        <v>0</v>
      </c>
      <c r="BB592" s="6">
        <v>0</v>
      </c>
      <c r="BC592" s="6">
        <v>0</v>
      </c>
      <c r="BD592" s="6">
        <v>0</v>
      </c>
      <c r="BE592" s="6">
        <v>0</v>
      </c>
      <c r="BF592" s="6">
        <v>0</v>
      </c>
      <c r="BG592" s="6">
        <v>0</v>
      </c>
      <c r="BH592" s="6">
        <v>0</v>
      </c>
      <c r="BI592" s="6">
        <f>IF(Table3[[#This Row],[Type]]="EM",IF((Table3[[#This Row],[Diameter]]/2)-Table3[[#This Row],[CornerRadius]]-0.012&gt;0,(Table3[[#This Row],[Diameter]]/2)-Table3[[#This Row],[CornerRadius]]-0.012,0),)</f>
        <v>0</v>
      </c>
      <c r="BK592" s="6" t="str">
        <f>IF(Table3[[#This Row],[ShoulderLength]]="","",IF(Table3[[#This Row],[ShoulderLength]]&lt;Table3[[#This Row],[LOC]],"FIX",""))</f>
        <v/>
      </c>
    </row>
    <row r="593" spans="1:63" x14ac:dyDescent="0.25">
      <c r="A593" s="7">
        <f>IF(Table3[[#This Row],[SoflexRule]]="",1,IF(Table3[[#This Row],[MinOHL]]="",1,IF(Table3[[#This Row],[Type]]="CT",1,IF(Table3[[#This Row],[I]]=1,0,1))))</f>
        <v>1</v>
      </c>
      <c r="B593" s="6" t="s">
        <v>149</v>
      </c>
      <c r="D593" s="6" t="s">
        <v>149</v>
      </c>
      <c r="E593" s="6">
        <v>592</v>
      </c>
      <c r="F593" s="8" t="s">
        <v>60</v>
      </c>
      <c r="H593" s="10" t="s">
        <v>680</v>
      </c>
      <c r="I593" s="11" t="s">
        <v>1219</v>
      </c>
      <c r="J593" s="12" t="s">
        <v>1220</v>
      </c>
      <c r="K593" s="11" t="str">
        <f>CONCATENATE(Table3[[#This Row],[Type]]," "&amp;TEXT(Table3[[#This Row],[Diameter]],".0000")&amp;""," "&amp;Table3[[#This Row],[NumFlutes]]&amp;"FL")</f>
        <v>DS .3020 2FL</v>
      </c>
      <c r="L593" s="17" t="s">
        <v>55</v>
      </c>
      <c r="M593" s="13">
        <v>0.30199999999999999</v>
      </c>
      <c r="N593" s="13">
        <v>0.30199999999999999</v>
      </c>
      <c r="O593" s="6">
        <v>0.30199999999999999</v>
      </c>
      <c r="P593" s="6">
        <v>1.83</v>
      </c>
      <c r="R593" s="14">
        <f>IF(Table3[[#This Row],[ShoulderLenEnd]]="",0,90-(DEGREES(ATAN((Q593-P593)/((N593-O593)/2)))))</f>
        <v>0</v>
      </c>
      <c r="S593" s="15">
        <v>1.89</v>
      </c>
      <c r="T593" s="6">
        <v>2</v>
      </c>
      <c r="U593" s="6">
        <v>2.92</v>
      </c>
      <c r="V593" s="6">
        <v>1.31</v>
      </c>
      <c r="Z593" s="6">
        <v>118</v>
      </c>
      <c r="AA593" s="13">
        <f t="shared" si="9"/>
        <v>9.0729953473161595E-2</v>
      </c>
      <c r="AE593" s="6" t="s">
        <v>49</v>
      </c>
      <c r="AF593" s="6" t="s">
        <v>545</v>
      </c>
      <c r="AH593" s="6" t="s">
        <v>683</v>
      </c>
      <c r="AI593" s="6">
        <v>1</v>
      </c>
      <c r="AJ593" s="6">
        <v>0</v>
      </c>
      <c r="AK593" s="6">
        <v>0</v>
      </c>
      <c r="AL593" s="6">
        <v>0</v>
      </c>
      <c r="AM593" s="6">
        <v>0</v>
      </c>
      <c r="AN593" s="6">
        <v>0</v>
      </c>
      <c r="AO593" s="6">
        <v>1</v>
      </c>
      <c r="AQ593" s="6">
        <v>0</v>
      </c>
      <c r="AR593" s="6">
        <v>0</v>
      </c>
      <c r="AS593" s="6">
        <v>0</v>
      </c>
      <c r="AT593" s="6">
        <v>0</v>
      </c>
      <c r="AU593" s="6">
        <f>IF(Table3[[#This Row],[ShankDiameter]]&gt;0.5,0,2)</f>
        <v>2</v>
      </c>
      <c r="AV593" s="6">
        <v>0</v>
      </c>
      <c r="AW593" s="6">
        <v>0</v>
      </c>
      <c r="AX593" s="6">
        <v>2</v>
      </c>
      <c r="AY593" s="6">
        <f>IF(Table3[[#This Row],[ShankDiameter]]=0.225,2,IF(Table3[[#This Row],[ShankDiameter]]=0.25,2,IF(Table3[[#This Row],[ShankDiameter]]=0.2875,2,0)))</f>
        <v>0</v>
      </c>
      <c r="AZ593" s="6">
        <v>0</v>
      </c>
      <c r="BA593" s="6">
        <v>0</v>
      </c>
      <c r="BB593" s="6">
        <v>0</v>
      </c>
      <c r="BC593" s="6">
        <v>0</v>
      </c>
      <c r="BD593" s="6">
        <v>0</v>
      </c>
      <c r="BE593" s="6">
        <v>0</v>
      </c>
      <c r="BF593" s="6">
        <v>0</v>
      </c>
      <c r="BG593" s="6">
        <v>0</v>
      </c>
      <c r="BH593" s="6">
        <v>0</v>
      </c>
      <c r="BI593" s="6">
        <f>IF(Table3[[#This Row],[Type]]="EM",IF((Table3[[#This Row],[Diameter]]/2)-Table3[[#This Row],[CornerRadius]]-0.012&gt;0,(Table3[[#This Row],[Diameter]]/2)-Table3[[#This Row],[CornerRadius]]-0.012,0),)</f>
        <v>0</v>
      </c>
      <c r="BK593" s="6" t="str">
        <f>IF(Table3[[#This Row],[ShoulderLength]]="","",IF(Table3[[#This Row],[ShoulderLength]]&lt;Table3[[#This Row],[LOC]],"FIX",""))</f>
        <v/>
      </c>
    </row>
    <row r="594" spans="1:63" x14ac:dyDescent="0.25">
      <c r="A594" s="7">
        <f>IF(Table3[[#This Row],[SoflexRule]]="",1,IF(Table3[[#This Row],[MinOHL]]="",1,IF(Table3[[#This Row],[Type]]="CT",1,IF(Table3[[#This Row],[I]]=1,0,1))))</f>
        <v>1</v>
      </c>
      <c r="B594" s="6" t="s">
        <v>149</v>
      </c>
      <c r="D594" s="6" t="s">
        <v>149</v>
      </c>
      <c r="E594" s="6">
        <v>593</v>
      </c>
      <c r="G594" s="9" t="s">
        <v>74</v>
      </c>
      <c r="H594" s="10" t="s">
        <v>680</v>
      </c>
      <c r="I594" s="11" t="s">
        <v>1221</v>
      </c>
      <c r="J594" s="12" t="s">
        <v>1222</v>
      </c>
      <c r="K594" s="11" t="str">
        <f>CONCATENATE(Table3[[#This Row],[Type]]," "&amp;TEXT(Table3[[#This Row],[Diameter]],".0000")&amp;""," "&amp;Table3[[#This Row],[NumFlutes]]&amp;"FL")</f>
        <v>DS .3125 2FL</v>
      </c>
      <c r="L594" s="17" t="s">
        <v>2433</v>
      </c>
      <c r="M594" s="13">
        <v>0.3125</v>
      </c>
      <c r="N594" s="13">
        <v>0.3125</v>
      </c>
      <c r="O594" s="6">
        <v>0.3125</v>
      </c>
      <c r="P594" s="6">
        <v>1.7749999999999999</v>
      </c>
      <c r="R594" s="14">
        <f>IF(Table3[[#This Row],[ShoulderLenEnd]]="",0,90-(DEGREES(ATAN((Q594-P594)/((N594-O594)/2)))))</f>
        <v>0</v>
      </c>
      <c r="S594" s="15">
        <v>1.8</v>
      </c>
      <c r="T594" s="6">
        <v>2</v>
      </c>
      <c r="U594" s="6">
        <v>2.9</v>
      </c>
      <c r="V594" s="6">
        <v>1.31</v>
      </c>
      <c r="Z594" s="6">
        <v>118</v>
      </c>
      <c r="AA594" s="13">
        <f t="shared" si="9"/>
        <v>9.3884471723056293E-2</v>
      </c>
      <c r="AE594" s="6" t="s">
        <v>49</v>
      </c>
      <c r="AF594" s="6" t="s">
        <v>545</v>
      </c>
      <c r="AH594" s="6" t="s">
        <v>683</v>
      </c>
      <c r="AI594" s="6">
        <v>1</v>
      </c>
      <c r="AJ594" s="6">
        <v>0</v>
      </c>
      <c r="AK594" s="6">
        <v>0</v>
      </c>
      <c r="AL594" s="6">
        <v>0</v>
      </c>
      <c r="AM594" s="6">
        <v>0</v>
      </c>
      <c r="AN594" s="6">
        <v>0</v>
      </c>
      <c r="AO594" s="6">
        <v>1</v>
      </c>
      <c r="AQ594" s="6">
        <v>0</v>
      </c>
      <c r="AR594" s="6">
        <v>0</v>
      </c>
      <c r="AS594" s="6">
        <v>0</v>
      </c>
      <c r="AT594" s="6">
        <v>0</v>
      </c>
      <c r="AU594" s="6">
        <f>IF(Table3[[#This Row],[ShankDiameter]]&gt;0.5,0,2)</f>
        <v>2</v>
      </c>
      <c r="AV594" s="6">
        <v>0</v>
      </c>
      <c r="AW594" s="6">
        <v>0</v>
      </c>
      <c r="AX594" s="6">
        <v>2</v>
      </c>
      <c r="AY594" s="6">
        <f>IF(Table3[[#This Row],[ShankDiameter]]=0.225,2,IF(Table3[[#This Row],[ShankDiameter]]=0.25,2,IF(Table3[[#This Row],[ShankDiameter]]=0.2875,2,0)))</f>
        <v>0</v>
      </c>
      <c r="AZ594" s="6">
        <v>0</v>
      </c>
      <c r="BA594" s="6">
        <v>0</v>
      </c>
      <c r="BB594" s="6">
        <v>0</v>
      </c>
      <c r="BC594" s="6">
        <v>0</v>
      </c>
      <c r="BD594" s="6">
        <v>0</v>
      </c>
      <c r="BE594" s="6">
        <v>0</v>
      </c>
      <c r="BF594" s="6">
        <v>0</v>
      </c>
      <c r="BG594" s="6">
        <v>0</v>
      </c>
      <c r="BH594" s="6">
        <v>0</v>
      </c>
      <c r="BI594" s="6">
        <f>IF(Table3[[#This Row],[Type]]="EM",IF((Table3[[#This Row],[Diameter]]/2)-Table3[[#This Row],[CornerRadius]]-0.012&gt;0,(Table3[[#This Row],[Diameter]]/2)-Table3[[#This Row],[CornerRadius]]-0.012,0),)</f>
        <v>0</v>
      </c>
      <c r="BK594" s="6" t="str">
        <f>IF(Table3[[#This Row],[ShoulderLength]]="","",IF(Table3[[#This Row],[ShoulderLength]]&lt;Table3[[#This Row],[LOC]],"FIX",""))</f>
        <v/>
      </c>
    </row>
    <row r="595" spans="1:63" x14ac:dyDescent="0.25">
      <c r="A595" s="7">
        <f>IF(Table3[[#This Row],[SoflexRule]]="",1,IF(Table3[[#This Row],[MinOHL]]="",1,IF(Table3[[#This Row],[Type]]="CT",1,IF(Table3[[#This Row],[I]]=1,0,1))))</f>
        <v>1</v>
      </c>
      <c r="B595" s="6" t="s">
        <v>149</v>
      </c>
      <c r="D595" s="6" t="s">
        <v>149</v>
      </c>
      <c r="E595" s="6">
        <v>594</v>
      </c>
      <c r="F595" s="8" t="s">
        <v>60</v>
      </c>
      <c r="H595" s="10" t="s">
        <v>802</v>
      </c>
      <c r="I595" s="11" t="s">
        <v>1223</v>
      </c>
      <c r="K595" s="11" t="str">
        <f>CONCATENATE(Table3[[#This Row],[Type]]," "&amp;TEXT(Table3[[#This Row],[Diameter]],".0000")&amp;""," "&amp;Table3[[#This Row],[NumFlutes]]&amp;"FL")</f>
        <v>DJ .3125 2FL</v>
      </c>
      <c r="L595" s="17" t="s">
        <v>2433</v>
      </c>
      <c r="M595" s="13">
        <v>0.3125</v>
      </c>
      <c r="N595" s="13">
        <v>0.3125</v>
      </c>
      <c r="O595" s="6">
        <v>0.3125</v>
      </c>
      <c r="P595" s="6">
        <v>3.28</v>
      </c>
      <c r="R595" s="14">
        <f>IF(Table3[[#This Row],[ShoulderLenEnd]]="",0,90-(DEGREES(ATAN((Q595-P595)/((N595-O595)/2)))))</f>
        <v>0</v>
      </c>
      <c r="S595" s="15">
        <v>3.34</v>
      </c>
      <c r="T595" s="6">
        <v>2</v>
      </c>
      <c r="U595" s="6">
        <v>4.6399999999999997</v>
      </c>
      <c r="V595" s="6">
        <v>2.72</v>
      </c>
      <c r="Z595" s="6">
        <v>118</v>
      </c>
      <c r="AA595" s="13">
        <f t="shared" si="9"/>
        <v>9.3884471723056293E-2</v>
      </c>
      <c r="AE595" s="6" t="s">
        <v>49</v>
      </c>
      <c r="AF595" s="6" t="s">
        <v>545</v>
      </c>
      <c r="AH595" s="6" t="s">
        <v>636</v>
      </c>
      <c r="AI595" s="6">
        <v>1</v>
      </c>
      <c r="AJ595" s="6">
        <v>0</v>
      </c>
      <c r="AK595" s="6">
        <v>0</v>
      </c>
      <c r="AL595" s="6">
        <v>0</v>
      </c>
      <c r="AM595" s="6">
        <v>0</v>
      </c>
      <c r="AN595" s="6">
        <v>0</v>
      </c>
      <c r="AO595" s="6">
        <v>1</v>
      </c>
      <c r="AQ595" s="6">
        <v>0</v>
      </c>
      <c r="AR595" s="6">
        <v>0</v>
      </c>
      <c r="AS595" s="6">
        <v>0</v>
      </c>
      <c r="AT595" s="6">
        <v>0</v>
      </c>
      <c r="AU595" s="6">
        <f>IF(Table3[[#This Row],[ShankDiameter]]&gt;0.5,0,2)</f>
        <v>2</v>
      </c>
      <c r="AV595" s="6">
        <v>0</v>
      </c>
      <c r="AW595" s="6">
        <v>0</v>
      </c>
      <c r="AX595" s="6">
        <v>2</v>
      </c>
      <c r="AY595" s="6">
        <f>IF(Table3[[#This Row],[ShankDiameter]]=0.225,2,IF(Table3[[#This Row],[ShankDiameter]]=0.25,2,IF(Table3[[#This Row],[ShankDiameter]]=0.2875,2,0)))</f>
        <v>0</v>
      </c>
      <c r="AZ595" s="6">
        <v>0</v>
      </c>
      <c r="BA595" s="6">
        <v>0</v>
      </c>
      <c r="BB595" s="6">
        <v>0</v>
      </c>
      <c r="BC595" s="6">
        <v>0</v>
      </c>
      <c r="BD595" s="6">
        <v>0</v>
      </c>
      <c r="BE595" s="6">
        <v>0</v>
      </c>
      <c r="BF595" s="6">
        <v>0</v>
      </c>
      <c r="BG595" s="6">
        <v>0</v>
      </c>
      <c r="BH595" s="6">
        <v>0</v>
      </c>
      <c r="BI595" s="6">
        <f>IF(Table3[[#This Row],[Type]]="EM",IF((Table3[[#This Row],[Diameter]]/2)-Table3[[#This Row],[CornerRadius]]-0.012&gt;0,(Table3[[#This Row],[Diameter]]/2)-Table3[[#This Row],[CornerRadius]]-0.012,0),)</f>
        <v>0</v>
      </c>
      <c r="BK595" s="6" t="str">
        <f>IF(Table3[[#This Row],[ShoulderLength]]="","",IF(Table3[[#This Row],[ShoulderLength]]&lt;Table3[[#This Row],[LOC]],"FIX",""))</f>
        <v/>
      </c>
    </row>
    <row r="596" spans="1:63" x14ac:dyDescent="0.25">
      <c r="A596" s="7">
        <f>IF(Table3[[#This Row],[SoflexRule]]="",1,IF(Table3[[#This Row],[MinOHL]]="",1,IF(Table3[[#This Row],[Type]]="CT",1,IF(Table3[[#This Row],[I]]=1,0,1))))</f>
        <v>1</v>
      </c>
      <c r="B596" s="6" t="s">
        <v>149</v>
      </c>
      <c r="D596" s="6" t="s">
        <v>149</v>
      </c>
      <c r="E596" s="6">
        <v>595</v>
      </c>
      <c r="F596" s="8" t="s">
        <v>60</v>
      </c>
      <c r="H596" s="10" t="s">
        <v>802</v>
      </c>
      <c r="I596" s="11" t="s">
        <v>1224</v>
      </c>
      <c r="J596" s="12" t="s">
        <v>1225</v>
      </c>
      <c r="K596" s="11" t="str">
        <f>CONCATENATE(Table3[[#This Row],[Type]]," "&amp;TEXT(Table3[[#This Row],[Diameter]],".0000")&amp;""," "&amp;Table3[[#This Row],[NumFlutes]]&amp;"FL")</f>
        <v>DJ .3160 2FL</v>
      </c>
      <c r="L596" s="17" t="s">
        <v>56</v>
      </c>
      <c r="M596" s="13">
        <v>0.316</v>
      </c>
      <c r="N596" s="13">
        <v>0.316</v>
      </c>
      <c r="O596" s="6">
        <v>0.316</v>
      </c>
      <c r="P596" s="6">
        <v>3.32</v>
      </c>
      <c r="R596" s="14">
        <f>IF(Table3[[#This Row],[ShoulderLenEnd]]="",0,90-(DEGREES(ATAN((Q596-P596)/((N596-O596)/2)))))</f>
        <v>0</v>
      </c>
      <c r="S596" s="15">
        <v>3.38</v>
      </c>
      <c r="T596" s="6">
        <v>2</v>
      </c>
      <c r="U596" s="6">
        <v>4.6500000000000004</v>
      </c>
      <c r="V596" s="6">
        <v>2.71</v>
      </c>
      <c r="Z596" s="6">
        <v>118</v>
      </c>
      <c r="AA596" s="13">
        <f t="shared" si="9"/>
        <v>9.493597780635453E-2</v>
      </c>
      <c r="AE596" s="6" t="s">
        <v>49</v>
      </c>
      <c r="AF596" s="6" t="s">
        <v>545</v>
      </c>
      <c r="AH596" s="6" t="s">
        <v>636</v>
      </c>
      <c r="AI596" s="6">
        <v>1</v>
      </c>
      <c r="AJ596" s="6">
        <v>0</v>
      </c>
      <c r="AK596" s="6">
        <v>0</v>
      </c>
      <c r="AL596" s="6">
        <v>0</v>
      </c>
      <c r="AM596" s="6">
        <v>0</v>
      </c>
      <c r="AN596" s="6">
        <v>0</v>
      </c>
      <c r="AO596" s="6">
        <v>1</v>
      </c>
      <c r="AQ596" s="6">
        <v>0</v>
      </c>
      <c r="AR596" s="6">
        <v>0</v>
      </c>
      <c r="AS596" s="6">
        <v>0</v>
      </c>
      <c r="AT596" s="6">
        <v>0</v>
      </c>
      <c r="AU596" s="6">
        <f>IF(Table3[[#This Row],[ShankDiameter]]&gt;0.5,0,2)</f>
        <v>2</v>
      </c>
      <c r="AV596" s="6">
        <v>0</v>
      </c>
      <c r="AW596" s="6">
        <v>0</v>
      </c>
      <c r="AX596" s="6">
        <v>2</v>
      </c>
      <c r="AY596" s="6">
        <f>IF(Table3[[#This Row],[ShankDiameter]]=0.225,2,IF(Table3[[#This Row],[ShankDiameter]]=0.25,2,IF(Table3[[#This Row],[ShankDiameter]]=0.2875,2,0)))</f>
        <v>0</v>
      </c>
      <c r="AZ596" s="6">
        <v>0</v>
      </c>
      <c r="BA596" s="6">
        <v>0</v>
      </c>
      <c r="BB596" s="6">
        <v>0</v>
      </c>
      <c r="BC596" s="6">
        <v>0</v>
      </c>
      <c r="BD596" s="6">
        <v>0</v>
      </c>
      <c r="BE596" s="6">
        <v>0</v>
      </c>
      <c r="BF596" s="6">
        <v>0</v>
      </c>
      <c r="BG596" s="6">
        <v>0</v>
      </c>
      <c r="BH596" s="6">
        <v>0</v>
      </c>
      <c r="BI596" s="6">
        <f>IF(Table3[[#This Row],[Type]]="EM",IF((Table3[[#This Row],[Diameter]]/2)-Table3[[#This Row],[CornerRadius]]-0.012&gt;0,(Table3[[#This Row],[Diameter]]/2)-Table3[[#This Row],[CornerRadius]]-0.012,0),)</f>
        <v>0</v>
      </c>
      <c r="BK596" s="6" t="str">
        <f>IF(Table3[[#This Row],[ShoulderLength]]="","",IF(Table3[[#This Row],[ShoulderLength]]&lt;Table3[[#This Row],[LOC]],"FIX",""))</f>
        <v/>
      </c>
    </row>
    <row r="597" spans="1:63" x14ac:dyDescent="0.25">
      <c r="A597" s="7">
        <f>IF(Table3[[#This Row],[SoflexRule]]="",1,IF(Table3[[#This Row],[MinOHL]]="",1,IF(Table3[[#This Row],[Type]]="CT",1,IF(Table3[[#This Row],[I]]=1,0,1))))</f>
        <v>1</v>
      </c>
      <c r="B597" s="6" t="s">
        <v>149</v>
      </c>
      <c r="D597" s="6" t="s">
        <v>149</v>
      </c>
      <c r="E597" s="6">
        <v>596</v>
      </c>
      <c r="F597" s="8" t="s">
        <v>60</v>
      </c>
      <c r="H597" s="10" t="s">
        <v>680</v>
      </c>
      <c r="I597" s="11" t="s">
        <v>1226</v>
      </c>
      <c r="J597" s="12" t="s">
        <v>1227</v>
      </c>
      <c r="K597" s="11" t="str">
        <f>CONCATENATE(Table3[[#This Row],[Type]]," "&amp;TEXT(Table3[[#This Row],[Diameter]],".0000")&amp;""," "&amp;Table3[[#This Row],[NumFlutes]]&amp;"FL")</f>
        <v>DS .3160 2FL</v>
      </c>
      <c r="L597" s="17" t="s">
        <v>56</v>
      </c>
      <c r="M597" s="13">
        <v>0.316</v>
      </c>
      <c r="N597" s="13">
        <v>0.316</v>
      </c>
      <c r="O597" s="6">
        <v>0.316</v>
      </c>
      <c r="P597" s="6">
        <v>1.85</v>
      </c>
      <c r="R597" s="14">
        <f>IF(Table3[[#This Row],[ShoulderLenEnd]]="",0,90-(DEGREES(ATAN((Q597-P597)/((N597-O597)/2)))))</f>
        <v>0</v>
      </c>
      <c r="S597" s="15">
        <v>1.9</v>
      </c>
      <c r="T597" s="6">
        <v>2</v>
      </c>
      <c r="U597" s="6">
        <v>3.1</v>
      </c>
      <c r="V597" s="6">
        <v>1.32</v>
      </c>
      <c r="Z597" s="6">
        <v>118</v>
      </c>
      <c r="AA597" s="13">
        <f t="shared" si="9"/>
        <v>9.493597780635453E-2</v>
      </c>
      <c r="AE597" s="6" t="s">
        <v>49</v>
      </c>
      <c r="AF597" s="6" t="s">
        <v>545</v>
      </c>
      <c r="AH597" s="6" t="s">
        <v>683</v>
      </c>
      <c r="AI597" s="6">
        <v>1</v>
      </c>
      <c r="AJ597" s="6">
        <v>0</v>
      </c>
      <c r="AK597" s="6">
        <v>0</v>
      </c>
      <c r="AL597" s="6">
        <v>0</v>
      </c>
      <c r="AM597" s="6">
        <v>0</v>
      </c>
      <c r="AN597" s="6">
        <v>0</v>
      </c>
      <c r="AO597" s="6">
        <v>1</v>
      </c>
      <c r="AQ597" s="6">
        <v>0</v>
      </c>
      <c r="AR597" s="6">
        <v>0</v>
      </c>
      <c r="AS597" s="6">
        <v>0</v>
      </c>
      <c r="AT597" s="6">
        <v>0</v>
      </c>
      <c r="AU597" s="6">
        <f>IF(Table3[[#This Row],[ShankDiameter]]&gt;0.5,0,2)</f>
        <v>2</v>
      </c>
      <c r="AV597" s="6">
        <v>0</v>
      </c>
      <c r="AW597" s="6">
        <v>0</v>
      </c>
      <c r="AX597" s="6">
        <v>2</v>
      </c>
      <c r="AY597" s="6">
        <f>IF(Table3[[#This Row],[ShankDiameter]]=0.225,2,IF(Table3[[#This Row],[ShankDiameter]]=0.25,2,IF(Table3[[#This Row],[ShankDiameter]]=0.2875,2,0)))</f>
        <v>0</v>
      </c>
      <c r="AZ597" s="6">
        <v>0</v>
      </c>
      <c r="BA597" s="6">
        <v>0</v>
      </c>
      <c r="BB597" s="6">
        <v>0</v>
      </c>
      <c r="BC597" s="6">
        <v>0</v>
      </c>
      <c r="BD597" s="6">
        <v>0</v>
      </c>
      <c r="BE597" s="6">
        <v>0</v>
      </c>
      <c r="BF597" s="6">
        <v>0</v>
      </c>
      <c r="BG597" s="6">
        <v>0</v>
      </c>
      <c r="BH597" s="6">
        <v>0</v>
      </c>
      <c r="BI597" s="6">
        <f>IF(Table3[[#This Row],[Type]]="EM",IF((Table3[[#This Row],[Diameter]]/2)-Table3[[#This Row],[CornerRadius]]-0.012&gt;0,(Table3[[#This Row],[Diameter]]/2)-Table3[[#This Row],[CornerRadius]]-0.012,0),)</f>
        <v>0</v>
      </c>
      <c r="BK597" s="6" t="str">
        <f>IF(Table3[[#This Row],[ShoulderLength]]="","",IF(Table3[[#This Row],[ShoulderLength]]&lt;Table3[[#This Row],[LOC]],"FIX",""))</f>
        <v/>
      </c>
    </row>
    <row r="598" spans="1:63" x14ac:dyDescent="0.25">
      <c r="A598" s="7">
        <f>IF(Table3[[#This Row],[SoflexRule]]="",1,IF(Table3[[#This Row],[MinOHL]]="",1,IF(Table3[[#This Row],[Type]]="CT",1,IF(Table3[[#This Row],[I]]=1,0,1))))</f>
        <v>1</v>
      </c>
      <c r="B598" s="6" t="s">
        <v>149</v>
      </c>
      <c r="D598" s="6" t="s">
        <v>149</v>
      </c>
      <c r="E598" s="6">
        <v>597</v>
      </c>
      <c r="F598" s="8" t="s">
        <v>60</v>
      </c>
      <c r="H598" s="10" t="s">
        <v>802</v>
      </c>
      <c r="I598" s="11" t="s">
        <v>1228</v>
      </c>
      <c r="J598" s="12" t="s">
        <v>1229</v>
      </c>
      <c r="K598" s="11" t="str">
        <f>CONCATENATE(Table3[[#This Row],[Type]]," "&amp;TEXT(Table3[[#This Row],[Diameter]],".0000")&amp;""," "&amp;Table3[[#This Row],[NumFlutes]]&amp;"FL")</f>
        <v>DJ .3230 2FL</v>
      </c>
      <c r="L598" s="17" t="s">
        <v>57</v>
      </c>
      <c r="M598" s="13">
        <v>0.32300000000000001</v>
      </c>
      <c r="N598" s="13">
        <v>0.32300000000000001</v>
      </c>
      <c r="O598" s="6">
        <v>0.32300000000000001</v>
      </c>
      <c r="P598" s="6">
        <v>3.45</v>
      </c>
      <c r="R598" s="14">
        <f>IF(Table3[[#This Row],[ShoulderLenEnd]]="",0,90-(DEGREES(ATAN((Q598-P598)/((N598-O598)/2)))))</f>
        <v>0</v>
      </c>
      <c r="S598" s="15">
        <v>3.51</v>
      </c>
      <c r="T598" s="6">
        <v>2</v>
      </c>
      <c r="U598" s="6">
        <v>4.74</v>
      </c>
      <c r="V598" s="6">
        <v>2.74</v>
      </c>
      <c r="Z598" s="6">
        <v>118</v>
      </c>
      <c r="AA598" s="13">
        <f t="shared" si="9"/>
        <v>9.703898997295099E-2</v>
      </c>
      <c r="AE598" s="6" t="s">
        <v>49</v>
      </c>
      <c r="AF598" s="6" t="s">
        <v>545</v>
      </c>
      <c r="AH598" s="6" t="s">
        <v>636</v>
      </c>
      <c r="AI598" s="6">
        <v>1</v>
      </c>
      <c r="AJ598" s="6">
        <v>0</v>
      </c>
      <c r="AK598" s="6">
        <v>0</v>
      </c>
      <c r="AL598" s="6">
        <v>0</v>
      </c>
      <c r="AM598" s="6">
        <v>0</v>
      </c>
      <c r="AN598" s="6">
        <v>0</v>
      </c>
      <c r="AO598" s="6">
        <v>1</v>
      </c>
      <c r="AQ598" s="6">
        <v>0</v>
      </c>
      <c r="AR598" s="6">
        <v>0</v>
      </c>
      <c r="AS598" s="6">
        <v>0</v>
      </c>
      <c r="AT598" s="6">
        <v>0</v>
      </c>
      <c r="AU598" s="6">
        <f>IF(Table3[[#This Row],[ShankDiameter]]&gt;0.5,0,2)</f>
        <v>2</v>
      </c>
      <c r="AV598" s="6">
        <v>0</v>
      </c>
      <c r="AW598" s="6">
        <v>0</v>
      </c>
      <c r="AX598" s="6">
        <v>2</v>
      </c>
      <c r="AY598" s="6">
        <f>IF(Table3[[#This Row],[ShankDiameter]]=0.225,2,IF(Table3[[#This Row],[ShankDiameter]]=0.25,2,IF(Table3[[#This Row],[ShankDiameter]]=0.2875,2,0)))</f>
        <v>0</v>
      </c>
      <c r="AZ598" s="6">
        <v>0</v>
      </c>
      <c r="BA598" s="6">
        <v>0</v>
      </c>
      <c r="BB598" s="6">
        <v>0</v>
      </c>
      <c r="BC598" s="6">
        <v>0</v>
      </c>
      <c r="BD598" s="6">
        <v>0</v>
      </c>
      <c r="BE598" s="6">
        <v>0</v>
      </c>
      <c r="BF598" s="6">
        <v>0</v>
      </c>
      <c r="BG598" s="6">
        <v>0</v>
      </c>
      <c r="BH598" s="6">
        <v>0</v>
      </c>
      <c r="BI598" s="6">
        <f>IF(Table3[[#This Row],[Type]]="EM",IF((Table3[[#This Row],[Diameter]]/2)-Table3[[#This Row],[CornerRadius]]-0.012&gt;0,(Table3[[#This Row],[Diameter]]/2)-Table3[[#This Row],[CornerRadius]]-0.012,0),)</f>
        <v>0</v>
      </c>
      <c r="BK598" s="6" t="str">
        <f>IF(Table3[[#This Row],[ShoulderLength]]="","",IF(Table3[[#This Row],[ShoulderLength]]&lt;Table3[[#This Row],[LOC]],"FIX",""))</f>
        <v/>
      </c>
    </row>
    <row r="599" spans="1:63" x14ac:dyDescent="0.25">
      <c r="A599" s="7">
        <f>IF(Table3[[#This Row],[SoflexRule]]="",1,IF(Table3[[#This Row],[MinOHL]]="",1,IF(Table3[[#This Row],[Type]]="CT",1,IF(Table3[[#This Row],[I]]=1,0,1))))</f>
        <v>1</v>
      </c>
      <c r="B599" s="6" t="s">
        <v>149</v>
      </c>
      <c r="D599" s="6" t="s">
        <v>149</v>
      </c>
      <c r="E599" s="6">
        <v>598</v>
      </c>
      <c r="F599" s="8" t="s">
        <v>60</v>
      </c>
      <c r="H599" s="10" t="s">
        <v>680</v>
      </c>
      <c r="I599" s="11" t="s">
        <v>1230</v>
      </c>
      <c r="J599" s="12" t="s">
        <v>1231</v>
      </c>
      <c r="K599" s="11" t="str">
        <f>CONCATENATE(Table3[[#This Row],[Type]]," "&amp;TEXT(Table3[[#This Row],[Diameter]],".0000")&amp;""," "&amp;Table3[[#This Row],[NumFlutes]]&amp;"FL")</f>
        <v>DS .3230 2FL</v>
      </c>
      <c r="L599" s="17" t="s">
        <v>57</v>
      </c>
      <c r="M599" s="13">
        <v>0.32300000000000001</v>
      </c>
      <c r="N599" s="13">
        <v>0.32300000000000001</v>
      </c>
      <c r="O599" s="6">
        <v>0.32300000000000001</v>
      </c>
      <c r="P599" s="6">
        <v>1.83</v>
      </c>
      <c r="R599" s="14">
        <f>IF(Table3[[#This Row],[ShoulderLenEnd]]="",0,90-(DEGREES(ATAN((Q599-P599)/((N599-O599)/2)))))</f>
        <v>0</v>
      </c>
      <c r="S599" s="15">
        <v>1.89</v>
      </c>
      <c r="T599" s="6">
        <v>2</v>
      </c>
      <c r="U599" s="6">
        <v>3.08</v>
      </c>
      <c r="V599" s="6">
        <v>1.39</v>
      </c>
      <c r="Z599" s="6">
        <v>118</v>
      </c>
      <c r="AA599" s="13">
        <f t="shared" si="9"/>
        <v>9.703898997295099E-2</v>
      </c>
      <c r="AE599" s="6" t="s">
        <v>49</v>
      </c>
      <c r="AF599" s="6" t="s">
        <v>545</v>
      </c>
      <c r="AH599" s="6" t="s">
        <v>683</v>
      </c>
      <c r="AI599" s="6">
        <v>1</v>
      </c>
      <c r="AJ599" s="6">
        <v>0</v>
      </c>
      <c r="AK599" s="6">
        <v>0</v>
      </c>
      <c r="AL599" s="6">
        <v>0</v>
      </c>
      <c r="AM599" s="6">
        <v>0</v>
      </c>
      <c r="AN599" s="6">
        <v>0</v>
      </c>
      <c r="AO599" s="6">
        <v>1</v>
      </c>
      <c r="AQ599" s="6">
        <v>0</v>
      </c>
      <c r="AR599" s="6">
        <v>0</v>
      </c>
      <c r="AS599" s="6">
        <v>0</v>
      </c>
      <c r="AT599" s="6">
        <v>0</v>
      </c>
      <c r="AU599" s="6">
        <f>IF(Table3[[#This Row],[ShankDiameter]]&gt;0.5,0,2)</f>
        <v>2</v>
      </c>
      <c r="AV599" s="6">
        <v>0</v>
      </c>
      <c r="AW599" s="6">
        <v>0</v>
      </c>
      <c r="AX599" s="6">
        <v>2</v>
      </c>
      <c r="AY599" s="6">
        <f>IF(Table3[[#This Row],[ShankDiameter]]=0.225,2,IF(Table3[[#This Row],[ShankDiameter]]=0.25,2,IF(Table3[[#This Row],[ShankDiameter]]=0.2875,2,0)))</f>
        <v>0</v>
      </c>
      <c r="AZ599" s="6">
        <v>0</v>
      </c>
      <c r="BA599" s="6">
        <v>0</v>
      </c>
      <c r="BB599" s="6">
        <v>0</v>
      </c>
      <c r="BC599" s="6">
        <v>0</v>
      </c>
      <c r="BD599" s="6">
        <v>0</v>
      </c>
      <c r="BE599" s="6">
        <v>0</v>
      </c>
      <c r="BF599" s="6">
        <v>0</v>
      </c>
      <c r="BG599" s="6">
        <v>0</v>
      </c>
      <c r="BH599" s="6">
        <v>0</v>
      </c>
      <c r="BI599" s="6">
        <f>IF(Table3[[#This Row],[Type]]="EM",IF((Table3[[#This Row],[Diameter]]/2)-Table3[[#This Row],[CornerRadius]]-0.012&gt;0,(Table3[[#This Row],[Diameter]]/2)-Table3[[#This Row],[CornerRadius]]-0.012,0),)</f>
        <v>0</v>
      </c>
      <c r="BK599" s="6" t="str">
        <f>IF(Table3[[#This Row],[ShoulderLength]]="","",IF(Table3[[#This Row],[ShoulderLength]]&lt;Table3[[#This Row],[LOC]],"FIX",""))</f>
        <v/>
      </c>
    </row>
    <row r="600" spans="1:63" x14ac:dyDescent="0.25">
      <c r="A600" s="7">
        <f>IF(Table3[[#This Row],[SoflexRule]]="",1,IF(Table3[[#This Row],[MinOHL]]="",1,IF(Table3[[#This Row],[Type]]="CT",1,IF(Table3[[#This Row],[I]]=1,0,1))))</f>
        <v>1</v>
      </c>
      <c r="B600" s="6" t="s">
        <v>149</v>
      </c>
      <c r="D600" s="6" t="s">
        <v>149</v>
      </c>
      <c r="E600" s="6">
        <v>599</v>
      </c>
      <c r="F600" s="8" t="s">
        <v>60</v>
      </c>
      <c r="H600" s="10" t="s">
        <v>680</v>
      </c>
      <c r="I600" s="11" t="s">
        <v>1232</v>
      </c>
      <c r="J600" s="12" t="s">
        <v>1233</v>
      </c>
      <c r="K600" s="11" t="str">
        <f>CONCATENATE(Table3[[#This Row],[Type]]," "&amp;TEXT(Table3[[#This Row],[Diameter]],".0000")&amp;""," "&amp;Table3[[#This Row],[NumFlutes]]&amp;"FL")</f>
        <v>DS .3281 2FL</v>
      </c>
      <c r="L600" s="17" t="s">
        <v>1234</v>
      </c>
      <c r="M600" s="13">
        <v>0.3281</v>
      </c>
      <c r="N600" s="13">
        <v>0.3281</v>
      </c>
      <c r="O600" s="6">
        <v>0.3281</v>
      </c>
      <c r="P600" s="6">
        <v>1.87</v>
      </c>
      <c r="R600" s="14">
        <f>IF(Table3[[#This Row],[ShoulderLenEnd]]="",0,90-(DEGREES(ATAN((Q600-P600)/((N600-O600)/2)))))</f>
        <v>0</v>
      </c>
      <c r="S600" s="15">
        <v>1.93</v>
      </c>
      <c r="T600" s="6">
        <v>2</v>
      </c>
      <c r="U600" s="6">
        <v>3.05</v>
      </c>
      <c r="V600" s="6">
        <v>1.33</v>
      </c>
      <c r="Z600" s="6">
        <v>118</v>
      </c>
      <c r="AA600" s="13">
        <f t="shared" si="9"/>
        <v>9.8571184551471264E-2</v>
      </c>
      <c r="AE600" s="6" t="s">
        <v>49</v>
      </c>
      <c r="AF600" s="6" t="s">
        <v>545</v>
      </c>
      <c r="AH600" s="6" t="s">
        <v>683</v>
      </c>
      <c r="AI600" s="6">
        <v>1</v>
      </c>
      <c r="AJ600" s="6">
        <v>0</v>
      </c>
      <c r="AK600" s="6">
        <v>0</v>
      </c>
      <c r="AL600" s="6">
        <v>0</v>
      </c>
      <c r="AM600" s="6">
        <v>0</v>
      </c>
      <c r="AN600" s="6">
        <v>0</v>
      </c>
      <c r="AO600" s="6">
        <v>1</v>
      </c>
      <c r="AQ600" s="6">
        <v>0</v>
      </c>
      <c r="AR600" s="6">
        <v>0</v>
      </c>
      <c r="AS600" s="6">
        <v>0</v>
      </c>
      <c r="AT600" s="6">
        <v>0</v>
      </c>
      <c r="AU600" s="6">
        <f>IF(Table3[[#This Row],[ShankDiameter]]&gt;0.5,0,2)</f>
        <v>2</v>
      </c>
      <c r="AV600" s="6">
        <v>0</v>
      </c>
      <c r="AW600" s="6">
        <v>0</v>
      </c>
      <c r="AX600" s="6">
        <v>2</v>
      </c>
      <c r="AY600" s="6">
        <f>IF(Table3[[#This Row],[ShankDiameter]]=0.225,2,IF(Table3[[#This Row],[ShankDiameter]]=0.25,2,IF(Table3[[#This Row],[ShankDiameter]]=0.2875,2,0)))</f>
        <v>0</v>
      </c>
      <c r="AZ600" s="6">
        <v>0</v>
      </c>
      <c r="BA600" s="6">
        <v>0</v>
      </c>
      <c r="BB600" s="6">
        <v>0</v>
      </c>
      <c r="BC600" s="6">
        <v>0</v>
      </c>
      <c r="BD600" s="6">
        <v>0</v>
      </c>
      <c r="BE600" s="6">
        <v>0</v>
      </c>
      <c r="BF600" s="6">
        <v>0</v>
      </c>
      <c r="BG600" s="6">
        <v>0</v>
      </c>
      <c r="BH600" s="6">
        <v>0</v>
      </c>
      <c r="BI600" s="6">
        <f>IF(Table3[[#This Row],[Type]]="EM",IF((Table3[[#This Row],[Diameter]]/2)-Table3[[#This Row],[CornerRadius]]-0.012&gt;0,(Table3[[#This Row],[Diameter]]/2)-Table3[[#This Row],[CornerRadius]]-0.012,0),)</f>
        <v>0</v>
      </c>
      <c r="BK600" s="6" t="str">
        <f>IF(Table3[[#This Row],[ShoulderLength]]="","",IF(Table3[[#This Row],[ShoulderLength]]&lt;Table3[[#This Row],[LOC]],"FIX",""))</f>
        <v/>
      </c>
    </row>
    <row r="601" spans="1:63" x14ac:dyDescent="0.25">
      <c r="A601" s="7">
        <f>IF(Table3[[#This Row],[SoflexRule]]="",1,IF(Table3[[#This Row],[MinOHL]]="",1,IF(Table3[[#This Row],[Type]]="CT",1,IF(Table3[[#This Row],[I]]=1,0,1))))</f>
        <v>1</v>
      </c>
      <c r="B601" s="6" t="s">
        <v>149</v>
      </c>
      <c r="D601" s="6" t="s">
        <v>149</v>
      </c>
      <c r="E601" s="6">
        <v>600</v>
      </c>
      <c r="F601" s="8" t="s">
        <v>60</v>
      </c>
      <c r="H601" s="10" t="s">
        <v>802</v>
      </c>
      <c r="I601" s="11" t="s">
        <v>1235</v>
      </c>
      <c r="K601" s="11" t="str">
        <f>CONCATENATE(Table3[[#This Row],[Type]]," "&amp;TEXT(Table3[[#This Row],[Diameter]],".0000")&amp;""," "&amp;Table3[[#This Row],[NumFlutes]]&amp;"FL")</f>
        <v>DJ .3281 2FL</v>
      </c>
      <c r="L601" s="17" t="s">
        <v>1234</v>
      </c>
      <c r="M601" s="13">
        <v>0.3281</v>
      </c>
      <c r="N601" s="13">
        <v>0.3281</v>
      </c>
      <c r="O601" s="6">
        <v>0.3281</v>
      </c>
      <c r="P601" s="6">
        <v>3.48</v>
      </c>
      <c r="R601" s="14">
        <f>IF(Table3[[#This Row],[ShoulderLenEnd]]="",0,90-(DEGREES(ATAN((Q601-P601)/((N601-O601)/2)))))</f>
        <v>0</v>
      </c>
      <c r="S601" s="15">
        <v>3.54</v>
      </c>
      <c r="T601" s="6">
        <v>2</v>
      </c>
      <c r="U601" s="6">
        <v>4.76</v>
      </c>
      <c r="V601" s="6">
        <v>2.93</v>
      </c>
      <c r="Z601" s="6">
        <v>118</v>
      </c>
      <c r="AA601" s="13">
        <f t="shared" si="9"/>
        <v>9.8571184551471264E-2</v>
      </c>
      <c r="AE601" s="6" t="s">
        <v>49</v>
      </c>
      <c r="AF601" s="6" t="s">
        <v>545</v>
      </c>
      <c r="AH601" s="6" t="s">
        <v>636</v>
      </c>
      <c r="AI601" s="6">
        <v>1</v>
      </c>
      <c r="AJ601" s="6">
        <v>0</v>
      </c>
      <c r="AK601" s="6">
        <v>0</v>
      </c>
      <c r="AL601" s="6">
        <v>0</v>
      </c>
      <c r="AM601" s="6">
        <v>0</v>
      </c>
      <c r="AN601" s="6">
        <v>0</v>
      </c>
      <c r="AO601" s="6">
        <v>1</v>
      </c>
      <c r="AQ601" s="6">
        <v>0</v>
      </c>
      <c r="AR601" s="6">
        <v>0</v>
      </c>
      <c r="AS601" s="6">
        <v>0</v>
      </c>
      <c r="AT601" s="6">
        <v>0</v>
      </c>
      <c r="AU601" s="6">
        <f>IF(Table3[[#This Row],[ShankDiameter]]&gt;0.5,0,2)</f>
        <v>2</v>
      </c>
      <c r="AV601" s="6">
        <v>0</v>
      </c>
      <c r="AW601" s="6">
        <v>0</v>
      </c>
      <c r="AX601" s="6">
        <v>2</v>
      </c>
      <c r="AY601" s="6">
        <f>IF(Table3[[#This Row],[ShankDiameter]]=0.225,2,IF(Table3[[#This Row],[ShankDiameter]]=0.25,2,IF(Table3[[#This Row],[ShankDiameter]]=0.2875,2,0)))</f>
        <v>0</v>
      </c>
      <c r="AZ601" s="6">
        <v>0</v>
      </c>
      <c r="BA601" s="6">
        <v>0</v>
      </c>
      <c r="BB601" s="6">
        <v>0</v>
      </c>
      <c r="BC601" s="6">
        <v>0</v>
      </c>
      <c r="BD601" s="6">
        <v>0</v>
      </c>
      <c r="BE601" s="6">
        <v>0</v>
      </c>
      <c r="BF601" s="6">
        <v>0</v>
      </c>
      <c r="BG601" s="6">
        <v>0</v>
      </c>
      <c r="BH601" s="6">
        <v>0</v>
      </c>
      <c r="BI601" s="6">
        <f>IF(Table3[[#This Row],[Type]]="EM",IF((Table3[[#This Row],[Diameter]]/2)-Table3[[#This Row],[CornerRadius]]-0.012&gt;0,(Table3[[#This Row],[Diameter]]/2)-Table3[[#This Row],[CornerRadius]]-0.012,0),)</f>
        <v>0</v>
      </c>
      <c r="BK601" s="6" t="str">
        <f>IF(Table3[[#This Row],[ShoulderLength]]="","",IF(Table3[[#This Row],[ShoulderLength]]&lt;Table3[[#This Row],[LOC]],"FIX",""))</f>
        <v/>
      </c>
    </row>
    <row r="602" spans="1:63" x14ac:dyDescent="0.25">
      <c r="A602" s="7">
        <f>IF(Table3[[#This Row],[SoflexRule]]="",1,IF(Table3[[#This Row],[MinOHL]]="",1,IF(Table3[[#This Row],[Type]]="CT",1,IF(Table3[[#This Row],[I]]=1,0,1))))</f>
        <v>1</v>
      </c>
      <c r="B602" s="6" t="s">
        <v>149</v>
      </c>
      <c r="D602" s="6" t="s">
        <v>149</v>
      </c>
      <c r="E602" s="6">
        <v>601</v>
      </c>
      <c r="F602" s="8" t="s">
        <v>60</v>
      </c>
      <c r="H602" s="10" t="s">
        <v>802</v>
      </c>
      <c r="I602" s="11" t="s">
        <v>1236</v>
      </c>
      <c r="J602" s="12" t="s">
        <v>1237</v>
      </c>
      <c r="K602" s="11" t="str">
        <f>CONCATENATE(Table3[[#This Row],[Type]]," "&amp;TEXT(Table3[[#This Row],[Diameter]],".0000")&amp;""," "&amp;Table3[[#This Row],[NumFlutes]]&amp;"FL")</f>
        <v>DJ .3320 2FL</v>
      </c>
      <c r="L602" s="17" t="s">
        <v>58</v>
      </c>
      <c r="M602" s="13">
        <v>0.33200000000000002</v>
      </c>
      <c r="N602" s="13">
        <v>0.33200000000000002</v>
      </c>
      <c r="O602" s="6">
        <v>0.33200000000000002</v>
      </c>
      <c r="P602" s="6">
        <v>3.58</v>
      </c>
      <c r="R602" s="14">
        <f>IF(Table3[[#This Row],[ShoulderLenEnd]]="",0,90-(DEGREES(ATAN((Q602-P602)/((N602-O602)/2)))))</f>
        <v>0</v>
      </c>
      <c r="S602" s="15">
        <v>3.64</v>
      </c>
      <c r="T602" s="6">
        <v>2</v>
      </c>
      <c r="U602" s="6">
        <v>4.9000000000000004</v>
      </c>
      <c r="V602" s="6">
        <v>2.93</v>
      </c>
      <c r="Z602" s="6">
        <v>118</v>
      </c>
      <c r="AA602" s="13">
        <f t="shared" si="9"/>
        <v>9.974286275857501E-2</v>
      </c>
      <c r="AE602" s="6" t="s">
        <v>49</v>
      </c>
      <c r="AF602" s="6" t="s">
        <v>545</v>
      </c>
      <c r="AH602" s="6" t="s">
        <v>636</v>
      </c>
      <c r="AI602" s="6">
        <v>1</v>
      </c>
      <c r="AJ602" s="6">
        <v>0</v>
      </c>
      <c r="AK602" s="6">
        <v>0</v>
      </c>
      <c r="AL602" s="6">
        <v>0</v>
      </c>
      <c r="AM602" s="6">
        <v>0</v>
      </c>
      <c r="AN602" s="6">
        <v>0</v>
      </c>
      <c r="AO602" s="6">
        <v>1</v>
      </c>
      <c r="AQ602" s="6">
        <v>0</v>
      </c>
      <c r="AR602" s="6">
        <v>0</v>
      </c>
      <c r="AS602" s="6">
        <v>0</v>
      </c>
      <c r="AT602" s="6">
        <v>0</v>
      </c>
      <c r="AU602" s="6">
        <f>IF(Table3[[#This Row],[ShankDiameter]]&gt;0.5,0,2)</f>
        <v>2</v>
      </c>
      <c r="AV602" s="6">
        <v>0</v>
      </c>
      <c r="AW602" s="6">
        <v>0</v>
      </c>
      <c r="AX602" s="6">
        <v>2</v>
      </c>
      <c r="AY602" s="6">
        <f>IF(Table3[[#This Row],[ShankDiameter]]=0.225,2,IF(Table3[[#This Row],[ShankDiameter]]=0.25,2,IF(Table3[[#This Row],[ShankDiameter]]=0.2875,2,0)))</f>
        <v>0</v>
      </c>
      <c r="AZ602" s="6">
        <v>0</v>
      </c>
      <c r="BA602" s="6">
        <v>0</v>
      </c>
      <c r="BB602" s="6">
        <v>0</v>
      </c>
      <c r="BC602" s="6">
        <v>0</v>
      </c>
      <c r="BD602" s="6">
        <v>0</v>
      </c>
      <c r="BE602" s="6">
        <v>0</v>
      </c>
      <c r="BF602" s="6">
        <v>0</v>
      </c>
      <c r="BG602" s="6">
        <v>0</v>
      </c>
      <c r="BH602" s="6">
        <v>0</v>
      </c>
      <c r="BI602" s="6">
        <f>IF(Table3[[#This Row],[Type]]="EM",IF((Table3[[#This Row],[Diameter]]/2)-Table3[[#This Row],[CornerRadius]]-0.012&gt;0,(Table3[[#This Row],[Diameter]]/2)-Table3[[#This Row],[CornerRadius]]-0.012,0),)</f>
        <v>0</v>
      </c>
      <c r="BK602" s="6" t="str">
        <f>IF(Table3[[#This Row],[ShoulderLength]]="","",IF(Table3[[#This Row],[ShoulderLength]]&lt;Table3[[#This Row],[LOC]],"FIX",""))</f>
        <v/>
      </c>
    </row>
    <row r="603" spans="1:63" x14ac:dyDescent="0.25">
      <c r="A603" s="7">
        <f>IF(Table3[[#This Row],[SoflexRule]]="",1,IF(Table3[[#This Row],[MinOHL]]="",1,IF(Table3[[#This Row],[Type]]="CT",1,IF(Table3[[#This Row],[I]]=1,0,1))))</f>
        <v>1</v>
      </c>
      <c r="B603" s="6" t="s">
        <v>149</v>
      </c>
      <c r="D603" s="6" t="s">
        <v>149</v>
      </c>
      <c r="E603" s="6">
        <v>602</v>
      </c>
      <c r="G603" s="9" t="s">
        <v>74</v>
      </c>
      <c r="H603" s="10" t="s">
        <v>680</v>
      </c>
      <c r="I603" s="11" t="s">
        <v>1238</v>
      </c>
      <c r="J603" s="12" t="s">
        <v>1239</v>
      </c>
      <c r="K603" s="11" t="str">
        <f>CONCATENATE(Table3[[#This Row],[Type]]," "&amp;TEXT(Table3[[#This Row],[Diameter]],".0000")&amp;""," "&amp;Table3[[#This Row],[NumFlutes]]&amp;"FL")</f>
        <v>DS .3320 2FL</v>
      </c>
      <c r="L603" s="17" t="s">
        <v>58</v>
      </c>
      <c r="M603" s="13">
        <v>0.33200000000000002</v>
      </c>
      <c r="N603" s="13">
        <v>0.33200000000000002</v>
      </c>
      <c r="O603" s="6">
        <v>0.33200000000000002</v>
      </c>
      <c r="P603" s="6">
        <v>1.95</v>
      </c>
      <c r="R603" s="14">
        <f>IF(Table3[[#This Row],[ShoulderLenEnd]]="",0,90-(DEGREES(ATAN((Q603-P603)/((N603-O603)/2)))))</f>
        <v>0</v>
      </c>
      <c r="S603" s="15">
        <v>1.9750000000000001</v>
      </c>
      <c r="T603" s="6">
        <v>2</v>
      </c>
      <c r="U603" s="6">
        <v>3.14</v>
      </c>
      <c r="V603" s="6">
        <v>1.29</v>
      </c>
      <c r="Z603" s="6">
        <v>118</v>
      </c>
      <c r="AA603" s="13">
        <f t="shared" si="9"/>
        <v>9.974286275857501E-2</v>
      </c>
      <c r="AE603" s="6" t="s">
        <v>49</v>
      </c>
      <c r="AF603" s="6" t="s">
        <v>545</v>
      </c>
      <c r="AH603" s="6" t="s">
        <v>683</v>
      </c>
      <c r="AI603" s="6">
        <v>1</v>
      </c>
      <c r="AJ603" s="6">
        <v>0</v>
      </c>
      <c r="AK603" s="6">
        <v>0</v>
      </c>
      <c r="AL603" s="6">
        <v>0</v>
      </c>
      <c r="AM603" s="6">
        <v>0</v>
      </c>
      <c r="AN603" s="6">
        <v>0</v>
      </c>
      <c r="AO603" s="6">
        <v>1</v>
      </c>
      <c r="AQ603" s="6">
        <v>0</v>
      </c>
      <c r="AR603" s="6">
        <v>0</v>
      </c>
      <c r="AS603" s="6">
        <v>0</v>
      </c>
      <c r="AT603" s="6">
        <v>0</v>
      </c>
      <c r="AU603" s="6">
        <f>IF(Table3[[#This Row],[ShankDiameter]]&gt;0.5,0,2)</f>
        <v>2</v>
      </c>
      <c r="AV603" s="6">
        <v>0</v>
      </c>
      <c r="AW603" s="6">
        <v>0</v>
      </c>
      <c r="AX603" s="6">
        <v>2</v>
      </c>
      <c r="AY603" s="6">
        <f>IF(Table3[[#This Row],[ShankDiameter]]=0.225,2,IF(Table3[[#This Row],[ShankDiameter]]=0.25,2,IF(Table3[[#This Row],[ShankDiameter]]=0.2875,2,0)))</f>
        <v>0</v>
      </c>
      <c r="AZ603" s="6">
        <v>0</v>
      </c>
      <c r="BA603" s="6">
        <v>0</v>
      </c>
      <c r="BB603" s="6">
        <v>0</v>
      </c>
      <c r="BC603" s="6">
        <v>0</v>
      </c>
      <c r="BD603" s="6">
        <v>0</v>
      </c>
      <c r="BE603" s="6">
        <v>0</v>
      </c>
      <c r="BF603" s="6">
        <v>0</v>
      </c>
      <c r="BG603" s="6">
        <v>0</v>
      </c>
      <c r="BH603" s="6">
        <v>0</v>
      </c>
      <c r="BI603" s="6">
        <f>IF(Table3[[#This Row],[Type]]="EM",IF((Table3[[#This Row],[Diameter]]/2)-Table3[[#This Row],[CornerRadius]]-0.012&gt;0,(Table3[[#This Row],[Diameter]]/2)-Table3[[#This Row],[CornerRadius]]-0.012,0),)</f>
        <v>0</v>
      </c>
      <c r="BK603" s="6" t="str">
        <f>IF(Table3[[#This Row],[ShoulderLength]]="","",IF(Table3[[#This Row],[ShoulderLength]]&lt;Table3[[#This Row],[LOC]],"FIX",""))</f>
        <v/>
      </c>
    </row>
    <row r="604" spans="1:63" x14ac:dyDescent="0.25">
      <c r="A604" s="7">
        <f>IF(Table3[[#This Row],[SoflexRule]]="",1,IF(Table3[[#This Row],[MinOHL]]="",1,IF(Table3[[#This Row],[Type]]="CT",1,IF(Table3[[#This Row],[I]]=1,0,1))))</f>
        <v>1</v>
      </c>
      <c r="B604" s="6" t="s">
        <v>149</v>
      </c>
      <c r="D604" s="6" t="s">
        <v>149</v>
      </c>
      <c r="E604" s="6">
        <v>603</v>
      </c>
      <c r="F604" s="8" t="s">
        <v>60</v>
      </c>
      <c r="H604" s="10" t="s">
        <v>802</v>
      </c>
      <c r="I604" s="11" t="s">
        <v>1240</v>
      </c>
      <c r="J604" s="12" t="s">
        <v>1241</v>
      </c>
      <c r="K604" s="11" t="str">
        <f>CONCATENATE(Table3[[#This Row],[Type]]," "&amp;TEXT(Table3[[#This Row],[Diameter]],".0000")&amp;""," "&amp;Table3[[#This Row],[NumFlutes]]&amp;"FL")</f>
        <v>DJ .3390 2FL</v>
      </c>
      <c r="L604" s="17" t="s">
        <v>1242</v>
      </c>
      <c r="M604" s="13">
        <v>0.33900000000000002</v>
      </c>
      <c r="N604" s="13">
        <v>0.33900000000000002</v>
      </c>
      <c r="O604" s="6">
        <v>0.33900000000000002</v>
      </c>
      <c r="P604" s="6">
        <v>3.57</v>
      </c>
      <c r="R604" s="14">
        <f>IF(Table3[[#This Row],[ShoulderLenEnd]]="",0,90-(DEGREES(ATAN((Q604-P604)/((N604-O604)/2)))))</f>
        <v>0</v>
      </c>
      <c r="S604" s="15">
        <v>3.63</v>
      </c>
      <c r="T604" s="6">
        <v>2</v>
      </c>
      <c r="U604" s="6">
        <v>4.84</v>
      </c>
      <c r="V604" s="6">
        <v>2.92</v>
      </c>
      <c r="Z604" s="6">
        <v>118</v>
      </c>
      <c r="AA604" s="13">
        <f t="shared" si="9"/>
        <v>0.10184587492517147</v>
      </c>
      <c r="AE604" s="6" t="s">
        <v>49</v>
      </c>
      <c r="AF604" s="6" t="s">
        <v>545</v>
      </c>
      <c r="AH604" s="6" t="s">
        <v>636</v>
      </c>
      <c r="AI604" s="6">
        <v>1</v>
      </c>
      <c r="AJ604" s="6">
        <v>0</v>
      </c>
      <c r="AK604" s="6">
        <v>0</v>
      </c>
      <c r="AL604" s="6">
        <v>0</v>
      </c>
      <c r="AM604" s="6">
        <v>0</v>
      </c>
      <c r="AN604" s="6">
        <v>0</v>
      </c>
      <c r="AO604" s="6">
        <v>1</v>
      </c>
      <c r="AQ604" s="6">
        <v>0</v>
      </c>
      <c r="AR604" s="6">
        <v>0</v>
      </c>
      <c r="AS604" s="6">
        <v>0</v>
      </c>
      <c r="AT604" s="6">
        <v>0</v>
      </c>
      <c r="AU604" s="6">
        <f>IF(Table3[[#This Row],[ShankDiameter]]&gt;0.5,0,2)</f>
        <v>2</v>
      </c>
      <c r="AV604" s="6">
        <v>0</v>
      </c>
      <c r="AW604" s="6">
        <v>0</v>
      </c>
      <c r="AX604" s="6">
        <v>2</v>
      </c>
      <c r="AY604" s="6">
        <f>IF(Table3[[#This Row],[ShankDiameter]]=0.225,2,IF(Table3[[#This Row],[ShankDiameter]]=0.25,2,IF(Table3[[#This Row],[ShankDiameter]]=0.2875,2,0)))</f>
        <v>0</v>
      </c>
      <c r="AZ604" s="6">
        <v>0</v>
      </c>
      <c r="BA604" s="6">
        <v>0</v>
      </c>
      <c r="BB604" s="6">
        <v>0</v>
      </c>
      <c r="BC604" s="6">
        <v>0</v>
      </c>
      <c r="BD604" s="6">
        <v>0</v>
      </c>
      <c r="BE604" s="6">
        <v>0</v>
      </c>
      <c r="BF604" s="6">
        <v>0</v>
      </c>
      <c r="BG604" s="6">
        <v>0</v>
      </c>
      <c r="BH604" s="6">
        <v>0</v>
      </c>
      <c r="BI604" s="6">
        <f>IF(Table3[[#This Row],[Type]]="EM",IF((Table3[[#This Row],[Diameter]]/2)-Table3[[#This Row],[CornerRadius]]-0.012&gt;0,(Table3[[#This Row],[Diameter]]/2)-Table3[[#This Row],[CornerRadius]]-0.012,0),)</f>
        <v>0</v>
      </c>
      <c r="BK604" s="6" t="str">
        <f>IF(Table3[[#This Row],[ShoulderLength]]="","",IF(Table3[[#This Row],[ShoulderLength]]&lt;Table3[[#This Row],[LOC]],"FIX",""))</f>
        <v/>
      </c>
    </row>
    <row r="605" spans="1:63" x14ac:dyDescent="0.25">
      <c r="A605" s="7">
        <f>IF(Table3[[#This Row],[SoflexRule]]="",1,IF(Table3[[#This Row],[MinOHL]]="",1,IF(Table3[[#This Row],[Type]]="CT",1,IF(Table3[[#This Row],[I]]=1,0,1))))</f>
        <v>1</v>
      </c>
      <c r="B605" s="6" t="s">
        <v>149</v>
      </c>
      <c r="D605" s="6" t="s">
        <v>149</v>
      </c>
      <c r="E605" s="6">
        <v>604</v>
      </c>
      <c r="F605" s="8" t="s">
        <v>60</v>
      </c>
      <c r="H605" s="10" t="s">
        <v>680</v>
      </c>
      <c r="I605" s="11" t="s">
        <v>1243</v>
      </c>
      <c r="J605" s="12" t="s">
        <v>1244</v>
      </c>
      <c r="K605" s="11" t="str">
        <f>CONCATENATE(Table3[[#This Row],[Type]]," "&amp;TEXT(Table3[[#This Row],[Diameter]],".0000")&amp;""," "&amp;Table3[[#This Row],[NumFlutes]]&amp;"FL")</f>
        <v>DS .3390 2FL</v>
      </c>
      <c r="L605" s="17" t="s">
        <v>1242</v>
      </c>
      <c r="M605" s="13">
        <v>0.33900000000000002</v>
      </c>
      <c r="N605" s="13">
        <v>0.33900000000000002</v>
      </c>
      <c r="O605" s="6">
        <v>0.33900000000000002</v>
      </c>
      <c r="P605" s="6">
        <v>1.84</v>
      </c>
      <c r="R605" s="14">
        <f>IF(Table3[[#This Row],[ShoulderLenEnd]]="",0,90-(DEGREES(ATAN((Q605-P605)/((N605-O605)/2)))))</f>
        <v>0</v>
      </c>
      <c r="S605" s="15">
        <v>1.9</v>
      </c>
      <c r="T605" s="6">
        <v>2</v>
      </c>
      <c r="U605" s="6">
        <v>3.08</v>
      </c>
      <c r="V605" s="6">
        <v>1.4</v>
      </c>
      <c r="Z605" s="6">
        <v>118</v>
      </c>
      <c r="AA605" s="13">
        <f t="shared" si="9"/>
        <v>0.10184587492517147</v>
      </c>
      <c r="AE605" s="6" t="s">
        <v>49</v>
      </c>
      <c r="AF605" s="6" t="s">
        <v>545</v>
      </c>
      <c r="AH605" s="6" t="s">
        <v>683</v>
      </c>
      <c r="AI605" s="6">
        <v>1</v>
      </c>
      <c r="AJ605" s="6">
        <v>0</v>
      </c>
      <c r="AK605" s="6">
        <v>0</v>
      </c>
      <c r="AL605" s="6">
        <v>0</v>
      </c>
      <c r="AM605" s="6">
        <v>0</v>
      </c>
      <c r="AN605" s="6">
        <v>0</v>
      </c>
      <c r="AO605" s="6">
        <v>1</v>
      </c>
      <c r="AQ605" s="6">
        <v>0</v>
      </c>
      <c r="AR605" s="6">
        <v>0</v>
      </c>
      <c r="AS605" s="6">
        <v>0</v>
      </c>
      <c r="AT605" s="6">
        <v>0</v>
      </c>
      <c r="AU605" s="6">
        <f>IF(Table3[[#This Row],[ShankDiameter]]&gt;0.5,0,2)</f>
        <v>2</v>
      </c>
      <c r="AV605" s="6">
        <v>0</v>
      </c>
      <c r="AW605" s="6">
        <v>0</v>
      </c>
      <c r="AX605" s="6">
        <v>2</v>
      </c>
      <c r="AY605" s="6">
        <f>IF(Table3[[#This Row],[ShankDiameter]]=0.225,2,IF(Table3[[#This Row],[ShankDiameter]]=0.25,2,IF(Table3[[#This Row],[ShankDiameter]]=0.2875,2,0)))</f>
        <v>0</v>
      </c>
      <c r="AZ605" s="6">
        <v>0</v>
      </c>
      <c r="BA605" s="6">
        <v>0</v>
      </c>
      <c r="BB605" s="6">
        <v>0</v>
      </c>
      <c r="BC605" s="6">
        <v>0</v>
      </c>
      <c r="BD605" s="6">
        <v>0</v>
      </c>
      <c r="BE605" s="6">
        <v>0</v>
      </c>
      <c r="BF605" s="6">
        <v>0</v>
      </c>
      <c r="BG605" s="6">
        <v>0</v>
      </c>
      <c r="BH605" s="6">
        <v>0</v>
      </c>
      <c r="BI605" s="6">
        <f>IF(Table3[[#This Row],[Type]]="EM",IF((Table3[[#This Row],[Diameter]]/2)-Table3[[#This Row],[CornerRadius]]-0.012&gt;0,(Table3[[#This Row],[Diameter]]/2)-Table3[[#This Row],[CornerRadius]]-0.012,0),)</f>
        <v>0</v>
      </c>
      <c r="BK605" s="6" t="str">
        <f>IF(Table3[[#This Row],[ShoulderLength]]="","",IF(Table3[[#This Row],[ShoulderLength]]&lt;Table3[[#This Row],[LOC]],"FIX",""))</f>
        <v/>
      </c>
    </row>
    <row r="606" spans="1:63" x14ac:dyDescent="0.25">
      <c r="A606" s="7">
        <f>IF(Table3[[#This Row],[SoflexRule]]="",1,IF(Table3[[#This Row],[MinOHL]]="",1,IF(Table3[[#This Row],[Type]]="CT",1,IF(Table3[[#This Row],[I]]=1,0,1))))</f>
        <v>1</v>
      </c>
      <c r="B606" s="6" t="s">
        <v>149</v>
      </c>
      <c r="D606" s="6" t="s">
        <v>149</v>
      </c>
      <c r="E606" s="6">
        <v>605</v>
      </c>
      <c r="G606" s="9" t="s">
        <v>74</v>
      </c>
      <c r="H606" s="10" t="s">
        <v>680</v>
      </c>
      <c r="I606" s="11" t="s">
        <v>1245</v>
      </c>
      <c r="J606" s="12" t="s">
        <v>1246</v>
      </c>
      <c r="K606" s="11" t="str">
        <f>CONCATENATE(Table3[[#This Row],[Type]]," "&amp;TEXT(Table3[[#This Row],[Diameter]],".0000")&amp;""," "&amp;Table3[[#This Row],[NumFlutes]]&amp;"FL")</f>
        <v>DS .3438 2FL</v>
      </c>
      <c r="L606" s="17" t="s">
        <v>2432</v>
      </c>
      <c r="M606" s="13">
        <v>0.34379999999999999</v>
      </c>
      <c r="N606" s="13">
        <v>0.34379999999999999</v>
      </c>
      <c r="O606" s="6">
        <v>0.34379999999999999</v>
      </c>
      <c r="P606" s="6">
        <v>1.825</v>
      </c>
      <c r="R606" s="14">
        <f>IF(Table3[[#This Row],[ShoulderLenEnd]]="",0,90-(DEGREES(ATAN((Q606-P606)/((N606-O606)/2)))))</f>
        <v>0</v>
      </c>
      <c r="S606" s="15">
        <v>1.85</v>
      </c>
      <c r="T606" s="6">
        <v>2</v>
      </c>
      <c r="U606" s="6">
        <v>3.1</v>
      </c>
      <c r="V606" s="6">
        <v>1.27</v>
      </c>
      <c r="Z606" s="6">
        <v>118</v>
      </c>
      <c r="AA606" s="13">
        <f t="shared" si="9"/>
        <v>0.10328794041083761</v>
      </c>
      <c r="AE606" s="6" t="s">
        <v>49</v>
      </c>
      <c r="AF606" s="6" t="s">
        <v>545</v>
      </c>
      <c r="AH606" s="6" t="s">
        <v>683</v>
      </c>
      <c r="AI606" s="6">
        <v>1</v>
      </c>
      <c r="AJ606" s="6">
        <v>0</v>
      </c>
      <c r="AK606" s="6">
        <v>0</v>
      </c>
      <c r="AL606" s="6">
        <v>0</v>
      </c>
      <c r="AM606" s="6">
        <v>0</v>
      </c>
      <c r="AN606" s="6">
        <v>0</v>
      </c>
      <c r="AO606" s="6">
        <v>1</v>
      </c>
      <c r="AQ606" s="6">
        <v>0</v>
      </c>
      <c r="AR606" s="6">
        <v>0</v>
      </c>
      <c r="AS606" s="6">
        <v>0</v>
      </c>
      <c r="AT606" s="6">
        <v>0</v>
      </c>
      <c r="AU606" s="6">
        <f>IF(Table3[[#This Row],[ShankDiameter]]&gt;0.5,0,2)</f>
        <v>2</v>
      </c>
      <c r="AV606" s="6">
        <v>0</v>
      </c>
      <c r="AW606" s="6">
        <v>0</v>
      </c>
      <c r="AX606" s="6">
        <v>2</v>
      </c>
      <c r="AY606" s="6">
        <f>IF(Table3[[#This Row],[ShankDiameter]]=0.225,2,IF(Table3[[#This Row],[ShankDiameter]]=0.25,2,IF(Table3[[#This Row],[ShankDiameter]]=0.2875,2,0)))</f>
        <v>0</v>
      </c>
      <c r="AZ606" s="6">
        <v>0</v>
      </c>
      <c r="BA606" s="6">
        <v>0</v>
      </c>
      <c r="BB606" s="6">
        <v>0</v>
      </c>
      <c r="BC606" s="6">
        <v>0</v>
      </c>
      <c r="BD606" s="6">
        <v>0</v>
      </c>
      <c r="BE606" s="6">
        <v>0</v>
      </c>
      <c r="BF606" s="6">
        <v>0</v>
      </c>
      <c r="BG606" s="6">
        <v>0</v>
      </c>
      <c r="BH606" s="6">
        <v>0</v>
      </c>
      <c r="BI606" s="6">
        <f>IF(Table3[[#This Row],[Type]]="EM",IF((Table3[[#This Row],[Diameter]]/2)-Table3[[#This Row],[CornerRadius]]-0.012&gt;0,(Table3[[#This Row],[Diameter]]/2)-Table3[[#This Row],[CornerRadius]]-0.012,0),)</f>
        <v>0</v>
      </c>
      <c r="BK606" s="6" t="str">
        <f>IF(Table3[[#This Row],[ShoulderLength]]="","",IF(Table3[[#This Row],[ShoulderLength]]&lt;Table3[[#This Row],[LOC]],"FIX",""))</f>
        <v/>
      </c>
    </row>
    <row r="607" spans="1:63" x14ac:dyDescent="0.25">
      <c r="A607" s="7">
        <f>IF(Table3[[#This Row],[SoflexRule]]="",1,IF(Table3[[#This Row],[MinOHL]]="",1,IF(Table3[[#This Row],[Type]]="CT",1,IF(Table3[[#This Row],[I]]=1,0,1))))</f>
        <v>1</v>
      </c>
      <c r="B607" s="6" t="s">
        <v>149</v>
      </c>
      <c r="D607" s="6" t="s">
        <v>149</v>
      </c>
      <c r="E607" s="6">
        <v>606</v>
      </c>
      <c r="F607" s="8" t="s">
        <v>60</v>
      </c>
      <c r="H607" s="10" t="s">
        <v>802</v>
      </c>
      <c r="I607" s="11" t="s">
        <v>1247</v>
      </c>
      <c r="K607" s="11" t="str">
        <f>CONCATENATE(Table3[[#This Row],[Type]]," "&amp;TEXT(Table3[[#This Row],[Diameter]],".0000")&amp;""," "&amp;Table3[[#This Row],[NumFlutes]]&amp;"FL")</f>
        <v>DJ .3438 2FL</v>
      </c>
      <c r="L607" s="17" t="s">
        <v>2432</v>
      </c>
      <c r="M607" s="13">
        <v>0.34379999999999999</v>
      </c>
      <c r="N607" s="13">
        <v>0.34379999999999999</v>
      </c>
      <c r="O607" s="6">
        <v>0.34379999999999999</v>
      </c>
      <c r="P607" s="6">
        <v>3.6</v>
      </c>
      <c r="R607" s="14">
        <f>IF(Table3[[#This Row],[ShoulderLenEnd]]="",0,90-(DEGREES(ATAN((Q607-P607)/((N607-O607)/2)))))</f>
        <v>0</v>
      </c>
      <c r="S607" s="15">
        <v>3.66</v>
      </c>
      <c r="T607" s="6">
        <v>2</v>
      </c>
      <c r="U607" s="6">
        <v>4.82</v>
      </c>
      <c r="V607" s="6">
        <v>2.93</v>
      </c>
      <c r="Z607" s="6">
        <v>118</v>
      </c>
      <c r="AA607" s="13">
        <f t="shared" si="9"/>
        <v>0.10328794041083761</v>
      </c>
      <c r="AE607" s="6" t="s">
        <v>49</v>
      </c>
      <c r="AF607" s="6" t="s">
        <v>545</v>
      </c>
      <c r="AH607" s="6" t="s">
        <v>636</v>
      </c>
      <c r="AI607" s="6">
        <v>1</v>
      </c>
      <c r="AJ607" s="6">
        <v>0</v>
      </c>
      <c r="AK607" s="6">
        <v>0</v>
      </c>
      <c r="AL607" s="6">
        <v>0</v>
      </c>
      <c r="AM607" s="6">
        <v>0</v>
      </c>
      <c r="AN607" s="6">
        <v>0</v>
      </c>
      <c r="AO607" s="6">
        <v>1</v>
      </c>
      <c r="AQ607" s="6">
        <v>0</v>
      </c>
      <c r="AR607" s="6">
        <v>0</v>
      </c>
      <c r="AS607" s="6">
        <v>0</v>
      </c>
      <c r="AT607" s="6">
        <v>0</v>
      </c>
      <c r="AU607" s="6">
        <f>IF(Table3[[#This Row],[ShankDiameter]]&gt;0.5,0,2)</f>
        <v>2</v>
      </c>
      <c r="AV607" s="6">
        <v>0</v>
      </c>
      <c r="AW607" s="6">
        <v>0</v>
      </c>
      <c r="AX607" s="6">
        <v>2</v>
      </c>
      <c r="AY607" s="6">
        <f>IF(Table3[[#This Row],[ShankDiameter]]=0.225,2,IF(Table3[[#This Row],[ShankDiameter]]=0.25,2,IF(Table3[[#This Row],[ShankDiameter]]=0.2875,2,0)))</f>
        <v>0</v>
      </c>
      <c r="AZ607" s="6">
        <v>0</v>
      </c>
      <c r="BA607" s="6">
        <v>0</v>
      </c>
      <c r="BB607" s="6">
        <v>0</v>
      </c>
      <c r="BC607" s="6">
        <v>0</v>
      </c>
      <c r="BD607" s="6">
        <v>0</v>
      </c>
      <c r="BE607" s="6">
        <v>0</v>
      </c>
      <c r="BF607" s="6">
        <v>0</v>
      </c>
      <c r="BG607" s="6">
        <v>0</v>
      </c>
      <c r="BH607" s="6">
        <v>0</v>
      </c>
      <c r="BI607" s="6">
        <f>IF(Table3[[#This Row],[Type]]="EM",IF((Table3[[#This Row],[Diameter]]/2)-Table3[[#This Row],[CornerRadius]]-0.012&gt;0,(Table3[[#This Row],[Diameter]]/2)-Table3[[#This Row],[CornerRadius]]-0.012,0),)</f>
        <v>0</v>
      </c>
      <c r="BK607" s="6" t="str">
        <f>IF(Table3[[#This Row],[ShoulderLength]]="","",IF(Table3[[#This Row],[ShoulderLength]]&lt;Table3[[#This Row],[LOC]],"FIX",""))</f>
        <v/>
      </c>
    </row>
    <row r="608" spans="1:63" x14ac:dyDescent="0.25">
      <c r="A608" s="7">
        <f>IF(Table3[[#This Row],[SoflexRule]]="",1,IF(Table3[[#This Row],[MinOHL]]="",1,IF(Table3[[#This Row],[Type]]="CT",1,IF(Table3[[#This Row],[I]]=1,0,1))))</f>
        <v>1</v>
      </c>
      <c r="B608" s="6" t="s">
        <v>149</v>
      </c>
      <c r="D608" s="6" t="s">
        <v>149</v>
      </c>
      <c r="E608" s="6">
        <v>607</v>
      </c>
      <c r="F608" s="8" t="s">
        <v>60</v>
      </c>
      <c r="H608" s="10" t="s">
        <v>802</v>
      </c>
      <c r="I608" s="11" t="s">
        <v>1248</v>
      </c>
      <c r="J608" s="12" t="s">
        <v>1249</v>
      </c>
      <c r="K608" s="11" t="str">
        <f>CONCATENATE(Table3[[#This Row],[Type]]," "&amp;TEXT(Table3[[#This Row],[Diameter]],".0000")&amp;""," "&amp;Table3[[#This Row],[NumFlutes]]&amp;"FL")</f>
        <v>DJ .3480 2FL</v>
      </c>
      <c r="L608" s="17" t="s">
        <v>1250</v>
      </c>
      <c r="M608" s="13">
        <v>0.34799999999999998</v>
      </c>
      <c r="N608" s="13">
        <v>0.34799999999999998</v>
      </c>
      <c r="O608" s="6">
        <v>0.34799999999999998</v>
      </c>
      <c r="P608" s="6">
        <v>3.67</v>
      </c>
      <c r="R608" s="14">
        <f>IF(Table3[[#This Row],[ShoulderLenEnd]]="",0,90-(DEGREES(ATAN((Q608-P608)/((N608-O608)/2)))))</f>
        <v>0</v>
      </c>
      <c r="S608" s="15">
        <v>3.73</v>
      </c>
      <c r="T608" s="6">
        <v>2</v>
      </c>
      <c r="U608" s="6">
        <v>5.0599999999999996</v>
      </c>
      <c r="V608" s="6">
        <v>3.16</v>
      </c>
      <c r="Z608" s="6">
        <v>118</v>
      </c>
      <c r="AA608" s="13">
        <f t="shared" si="9"/>
        <v>0.10454974771079548</v>
      </c>
      <c r="AE608" s="6" t="s">
        <v>49</v>
      </c>
      <c r="AF608" s="6" t="s">
        <v>545</v>
      </c>
      <c r="AH608" s="6" t="s">
        <v>636</v>
      </c>
      <c r="AI608" s="6">
        <v>1</v>
      </c>
      <c r="AJ608" s="6">
        <v>0</v>
      </c>
      <c r="AK608" s="6">
        <v>0</v>
      </c>
      <c r="AL608" s="6">
        <v>0</v>
      </c>
      <c r="AM608" s="6">
        <v>0</v>
      </c>
      <c r="AN608" s="6">
        <v>0</v>
      </c>
      <c r="AO608" s="6">
        <v>1</v>
      </c>
      <c r="AQ608" s="6">
        <v>0</v>
      </c>
      <c r="AR608" s="6">
        <v>0</v>
      </c>
      <c r="AS608" s="6">
        <v>0</v>
      </c>
      <c r="AT608" s="6">
        <v>0</v>
      </c>
      <c r="AU608" s="6">
        <f>IF(Table3[[#This Row],[ShankDiameter]]&gt;0.5,0,2)</f>
        <v>2</v>
      </c>
      <c r="AV608" s="6">
        <v>0</v>
      </c>
      <c r="AW608" s="6">
        <v>0</v>
      </c>
      <c r="AX608" s="6">
        <v>2</v>
      </c>
      <c r="AY608" s="6">
        <f>IF(Table3[[#This Row],[ShankDiameter]]=0.225,2,IF(Table3[[#This Row],[ShankDiameter]]=0.25,2,IF(Table3[[#This Row],[ShankDiameter]]=0.2875,2,0)))</f>
        <v>0</v>
      </c>
      <c r="AZ608" s="6">
        <v>0</v>
      </c>
      <c r="BA608" s="6">
        <v>0</v>
      </c>
      <c r="BB608" s="6">
        <v>0</v>
      </c>
      <c r="BC608" s="6">
        <v>0</v>
      </c>
      <c r="BD608" s="6">
        <v>0</v>
      </c>
      <c r="BE608" s="6">
        <v>0</v>
      </c>
      <c r="BF608" s="6">
        <v>0</v>
      </c>
      <c r="BG608" s="6">
        <v>0</v>
      </c>
      <c r="BH608" s="6">
        <v>0</v>
      </c>
      <c r="BI608" s="6">
        <f>IF(Table3[[#This Row],[Type]]="EM",IF((Table3[[#This Row],[Diameter]]/2)-Table3[[#This Row],[CornerRadius]]-0.012&gt;0,(Table3[[#This Row],[Diameter]]/2)-Table3[[#This Row],[CornerRadius]]-0.012,0),)</f>
        <v>0</v>
      </c>
      <c r="BK608" s="6" t="str">
        <f>IF(Table3[[#This Row],[ShoulderLength]]="","",IF(Table3[[#This Row],[ShoulderLength]]&lt;Table3[[#This Row],[LOC]],"FIX",""))</f>
        <v/>
      </c>
    </row>
    <row r="609" spans="1:63" x14ac:dyDescent="0.25">
      <c r="A609" s="7">
        <f>IF(Table3[[#This Row],[SoflexRule]]="",1,IF(Table3[[#This Row],[MinOHL]]="",1,IF(Table3[[#This Row],[Type]]="CT",1,IF(Table3[[#This Row],[I]]=1,0,1))))</f>
        <v>1</v>
      </c>
      <c r="B609" s="6" t="s">
        <v>149</v>
      </c>
      <c r="D609" s="6" t="s">
        <v>149</v>
      </c>
      <c r="E609" s="6">
        <v>608</v>
      </c>
      <c r="F609" s="8" t="s">
        <v>60</v>
      </c>
      <c r="H609" s="10" t="s">
        <v>680</v>
      </c>
      <c r="I609" s="11" t="s">
        <v>1251</v>
      </c>
      <c r="J609" s="12" t="s">
        <v>1252</v>
      </c>
      <c r="K609" s="11" t="str">
        <f>CONCATENATE(Table3[[#This Row],[Type]]," "&amp;TEXT(Table3[[#This Row],[Diameter]],".0000")&amp;""," "&amp;Table3[[#This Row],[NumFlutes]]&amp;"FL")</f>
        <v>DS .3480 2FL</v>
      </c>
      <c r="L609" s="17" t="s">
        <v>1250</v>
      </c>
      <c r="M609" s="13">
        <v>0.34799999999999998</v>
      </c>
      <c r="N609" s="13">
        <v>0.34799999999999998</v>
      </c>
      <c r="O609" s="6">
        <v>0.34799999999999998</v>
      </c>
      <c r="P609" s="6">
        <v>1.9</v>
      </c>
      <c r="R609" s="14">
        <f>IF(Table3[[#This Row],[ShoulderLenEnd]]="",0,90-(DEGREES(ATAN((Q609-P609)/((N609-O609)/2)))))</f>
        <v>0</v>
      </c>
      <c r="S609" s="15">
        <v>1.96</v>
      </c>
      <c r="T609" s="6">
        <v>2</v>
      </c>
      <c r="U609" s="6">
        <v>3.17</v>
      </c>
      <c r="V609" s="6">
        <v>1.4</v>
      </c>
      <c r="Z609" s="6">
        <v>118</v>
      </c>
      <c r="AA609" s="13">
        <f t="shared" si="9"/>
        <v>0.10454974771079548</v>
      </c>
      <c r="AE609" s="6" t="s">
        <v>49</v>
      </c>
      <c r="AF609" s="6" t="s">
        <v>545</v>
      </c>
      <c r="AH609" s="6" t="s">
        <v>683</v>
      </c>
      <c r="AI609" s="6">
        <v>1</v>
      </c>
      <c r="AJ609" s="6">
        <v>0</v>
      </c>
      <c r="AK609" s="6">
        <v>0</v>
      </c>
      <c r="AL609" s="6">
        <v>0</v>
      </c>
      <c r="AM609" s="6">
        <v>0</v>
      </c>
      <c r="AN609" s="6">
        <v>0</v>
      </c>
      <c r="AO609" s="6">
        <v>1</v>
      </c>
      <c r="AQ609" s="6">
        <v>0</v>
      </c>
      <c r="AR609" s="6">
        <v>0</v>
      </c>
      <c r="AS609" s="6">
        <v>0</v>
      </c>
      <c r="AT609" s="6">
        <v>0</v>
      </c>
      <c r="AU609" s="6">
        <f>IF(Table3[[#This Row],[ShankDiameter]]&gt;0.5,0,2)</f>
        <v>2</v>
      </c>
      <c r="AV609" s="6">
        <v>0</v>
      </c>
      <c r="AW609" s="6">
        <v>0</v>
      </c>
      <c r="AX609" s="6">
        <v>2</v>
      </c>
      <c r="AY609" s="6">
        <f>IF(Table3[[#This Row],[ShankDiameter]]=0.225,2,IF(Table3[[#This Row],[ShankDiameter]]=0.25,2,IF(Table3[[#This Row],[ShankDiameter]]=0.2875,2,0)))</f>
        <v>0</v>
      </c>
      <c r="AZ609" s="6">
        <v>0</v>
      </c>
      <c r="BA609" s="6">
        <v>0</v>
      </c>
      <c r="BB609" s="6">
        <v>0</v>
      </c>
      <c r="BC609" s="6">
        <v>0</v>
      </c>
      <c r="BD609" s="6">
        <v>0</v>
      </c>
      <c r="BE609" s="6">
        <v>0</v>
      </c>
      <c r="BF609" s="6">
        <v>0</v>
      </c>
      <c r="BG609" s="6">
        <v>0</v>
      </c>
      <c r="BH609" s="6">
        <v>0</v>
      </c>
      <c r="BI609" s="6">
        <f>IF(Table3[[#This Row],[Type]]="EM",IF((Table3[[#This Row],[Diameter]]/2)-Table3[[#This Row],[CornerRadius]]-0.012&gt;0,(Table3[[#This Row],[Diameter]]/2)-Table3[[#This Row],[CornerRadius]]-0.012,0),)</f>
        <v>0</v>
      </c>
      <c r="BK609" s="6" t="str">
        <f>IF(Table3[[#This Row],[ShoulderLength]]="","",IF(Table3[[#This Row],[ShoulderLength]]&lt;Table3[[#This Row],[LOC]],"FIX",""))</f>
        <v/>
      </c>
    </row>
    <row r="610" spans="1:63" x14ac:dyDescent="0.25">
      <c r="A610" s="7">
        <f>IF(Table3[[#This Row],[SoflexRule]]="",1,IF(Table3[[#This Row],[MinOHL]]="",1,IF(Table3[[#This Row],[Type]]="CT",1,IF(Table3[[#This Row],[I]]=1,0,1))))</f>
        <v>1</v>
      </c>
      <c r="B610" s="6" t="s">
        <v>149</v>
      </c>
      <c r="D610" s="6" t="s">
        <v>149</v>
      </c>
      <c r="E610" s="6">
        <v>609</v>
      </c>
      <c r="F610" s="8" t="s">
        <v>60</v>
      </c>
      <c r="H610" s="10" t="s">
        <v>802</v>
      </c>
      <c r="I610" s="11" t="s">
        <v>1253</v>
      </c>
      <c r="J610" s="12" t="s">
        <v>1254</v>
      </c>
      <c r="K610" s="11" t="str">
        <f>CONCATENATE(Table3[[#This Row],[Type]]," "&amp;TEXT(Table3[[#This Row],[Diameter]],".0000")&amp;""," "&amp;Table3[[#This Row],[NumFlutes]]&amp;"FL")</f>
        <v>DJ .3580 2FL</v>
      </c>
      <c r="L610" s="17" t="s">
        <v>471</v>
      </c>
      <c r="M610" s="13">
        <v>0.35799999999999998</v>
      </c>
      <c r="N610" s="13">
        <v>0.35799999999999998</v>
      </c>
      <c r="O610" s="6">
        <v>0.35799999999999998</v>
      </c>
      <c r="P610" s="6">
        <v>3.7</v>
      </c>
      <c r="R610" s="14">
        <f>IF(Table3[[#This Row],[ShoulderLenEnd]]="",0,90-(DEGREES(ATAN((Q610-P610)/((N610-O610)/2)))))</f>
        <v>0</v>
      </c>
      <c r="S610" s="15">
        <v>3.75</v>
      </c>
      <c r="T610" s="6">
        <v>2</v>
      </c>
      <c r="U610" s="6">
        <v>5.03</v>
      </c>
      <c r="V610" s="6">
        <v>3.2</v>
      </c>
      <c r="Z610" s="6">
        <v>118</v>
      </c>
      <c r="AA610" s="13">
        <f t="shared" si="9"/>
        <v>0.10755405080593329</v>
      </c>
      <c r="AE610" s="6" t="s">
        <v>49</v>
      </c>
      <c r="AF610" s="6" t="s">
        <v>545</v>
      </c>
      <c r="AH610" s="6" t="s">
        <v>636</v>
      </c>
      <c r="AI610" s="6">
        <v>1</v>
      </c>
      <c r="AJ610" s="6">
        <v>0</v>
      </c>
      <c r="AK610" s="6">
        <v>0</v>
      </c>
      <c r="AL610" s="6">
        <v>0</v>
      </c>
      <c r="AM610" s="6">
        <v>0</v>
      </c>
      <c r="AN610" s="6">
        <v>0</v>
      </c>
      <c r="AO610" s="6">
        <v>1</v>
      </c>
      <c r="AQ610" s="6">
        <v>0</v>
      </c>
      <c r="AR610" s="6">
        <v>0</v>
      </c>
      <c r="AS610" s="6">
        <v>0</v>
      </c>
      <c r="AT610" s="6">
        <v>0</v>
      </c>
      <c r="AU610" s="6">
        <f>IF(Table3[[#This Row],[ShankDiameter]]&gt;0.5,0,2)</f>
        <v>2</v>
      </c>
      <c r="AV610" s="6">
        <v>0</v>
      </c>
      <c r="AW610" s="6">
        <v>0</v>
      </c>
      <c r="AX610" s="6">
        <v>2</v>
      </c>
      <c r="AY610" s="6">
        <f>IF(Table3[[#This Row],[ShankDiameter]]=0.225,2,IF(Table3[[#This Row],[ShankDiameter]]=0.25,2,IF(Table3[[#This Row],[ShankDiameter]]=0.2875,2,0)))</f>
        <v>0</v>
      </c>
      <c r="AZ610" s="6">
        <v>0</v>
      </c>
      <c r="BA610" s="6">
        <v>0</v>
      </c>
      <c r="BB610" s="6">
        <v>0</v>
      </c>
      <c r="BC610" s="6">
        <v>0</v>
      </c>
      <c r="BD610" s="6">
        <v>0</v>
      </c>
      <c r="BE610" s="6">
        <v>0</v>
      </c>
      <c r="BF610" s="6">
        <v>0</v>
      </c>
      <c r="BG610" s="6">
        <v>0</v>
      </c>
      <c r="BH610" s="6">
        <v>0</v>
      </c>
      <c r="BI610" s="6">
        <f>IF(Table3[[#This Row],[Type]]="EM",IF((Table3[[#This Row],[Diameter]]/2)-Table3[[#This Row],[CornerRadius]]-0.012&gt;0,(Table3[[#This Row],[Diameter]]/2)-Table3[[#This Row],[CornerRadius]]-0.012,0),)</f>
        <v>0</v>
      </c>
      <c r="BK610" s="6" t="str">
        <f>IF(Table3[[#This Row],[ShoulderLength]]="","",IF(Table3[[#This Row],[ShoulderLength]]&lt;Table3[[#This Row],[LOC]],"FIX",""))</f>
        <v/>
      </c>
    </row>
    <row r="611" spans="1:63" x14ac:dyDescent="0.25">
      <c r="A611" s="7">
        <f>IF(Table3[[#This Row],[SoflexRule]]="",1,IF(Table3[[#This Row],[MinOHL]]="",1,IF(Table3[[#This Row],[Type]]="CT",1,IF(Table3[[#This Row],[I]]=1,0,1))))</f>
        <v>1</v>
      </c>
      <c r="B611" s="6" t="s">
        <v>149</v>
      </c>
      <c r="D611" s="6" t="s">
        <v>149</v>
      </c>
      <c r="E611" s="6">
        <v>610</v>
      </c>
      <c r="F611" s="8" t="s">
        <v>60</v>
      </c>
      <c r="H611" s="10" t="s">
        <v>680</v>
      </c>
      <c r="I611" s="11" t="s">
        <v>1255</v>
      </c>
      <c r="J611" s="12" t="s">
        <v>1256</v>
      </c>
      <c r="K611" s="11" t="str">
        <f>CONCATENATE(Table3[[#This Row],[Type]]," "&amp;TEXT(Table3[[#This Row],[Diameter]],".0000")&amp;""," "&amp;Table3[[#This Row],[NumFlutes]]&amp;"FL")</f>
        <v>DS .3580 2FL</v>
      </c>
      <c r="L611" s="17" t="s">
        <v>471</v>
      </c>
      <c r="M611" s="13">
        <v>0.35799999999999998</v>
      </c>
      <c r="N611" s="13">
        <v>0.35799999999999998</v>
      </c>
      <c r="O611" s="6">
        <v>0.35799999999999998</v>
      </c>
      <c r="P611" s="6">
        <v>1.95</v>
      </c>
      <c r="R611" s="14">
        <f>IF(Table3[[#This Row],[ShoulderLenEnd]]="",0,90-(DEGREES(ATAN((Q611-P611)/((N611-O611)/2)))))</f>
        <v>0</v>
      </c>
      <c r="S611" s="15">
        <v>2.0099999999999998</v>
      </c>
      <c r="T611" s="6">
        <v>2</v>
      </c>
      <c r="U611" s="6">
        <v>3.19</v>
      </c>
      <c r="V611" s="6">
        <v>1.32</v>
      </c>
      <c r="Z611" s="6">
        <v>118</v>
      </c>
      <c r="AA611" s="13">
        <f t="shared" si="9"/>
        <v>0.10755405080593329</v>
      </c>
      <c r="AE611" s="6" t="s">
        <v>49</v>
      </c>
      <c r="AF611" s="6" t="s">
        <v>545</v>
      </c>
      <c r="AH611" s="6" t="s">
        <v>683</v>
      </c>
      <c r="AI611" s="6">
        <v>1</v>
      </c>
      <c r="AJ611" s="6">
        <v>0</v>
      </c>
      <c r="AK611" s="6">
        <v>0</v>
      </c>
      <c r="AL611" s="6">
        <v>0</v>
      </c>
      <c r="AM611" s="6">
        <v>0</v>
      </c>
      <c r="AN611" s="6">
        <v>0</v>
      </c>
      <c r="AO611" s="6">
        <v>1</v>
      </c>
      <c r="AQ611" s="6">
        <v>0</v>
      </c>
      <c r="AR611" s="6">
        <v>0</v>
      </c>
      <c r="AS611" s="6">
        <v>0</v>
      </c>
      <c r="AT611" s="6">
        <v>0</v>
      </c>
      <c r="AU611" s="6">
        <f>IF(Table3[[#This Row],[ShankDiameter]]&gt;0.5,0,2)</f>
        <v>2</v>
      </c>
      <c r="AV611" s="6">
        <v>0</v>
      </c>
      <c r="AW611" s="6">
        <v>0</v>
      </c>
      <c r="AX611" s="6">
        <v>2</v>
      </c>
      <c r="AY611" s="6">
        <f>IF(Table3[[#This Row],[ShankDiameter]]=0.225,2,IF(Table3[[#This Row],[ShankDiameter]]=0.25,2,IF(Table3[[#This Row],[ShankDiameter]]=0.2875,2,0)))</f>
        <v>0</v>
      </c>
      <c r="AZ611" s="6">
        <v>0</v>
      </c>
      <c r="BA611" s="6">
        <v>0</v>
      </c>
      <c r="BB611" s="6">
        <v>0</v>
      </c>
      <c r="BC611" s="6">
        <v>0</v>
      </c>
      <c r="BD611" s="6">
        <v>0</v>
      </c>
      <c r="BE611" s="6">
        <v>0</v>
      </c>
      <c r="BF611" s="6">
        <v>0</v>
      </c>
      <c r="BG611" s="6">
        <v>0</v>
      </c>
      <c r="BH611" s="6">
        <v>0</v>
      </c>
      <c r="BI611" s="6">
        <f>IF(Table3[[#This Row],[Type]]="EM",IF((Table3[[#This Row],[Diameter]]/2)-Table3[[#This Row],[CornerRadius]]-0.012&gt;0,(Table3[[#This Row],[Diameter]]/2)-Table3[[#This Row],[CornerRadius]]-0.012,0),)</f>
        <v>0</v>
      </c>
      <c r="BK611" s="6" t="str">
        <f>IF(Table3[[#This Row],[ShoulderLength]]="","",IF(Table3[[#This Row],[ShoulderLength]]&lt;Table3[[#This Row],[LOC]],"FIX",""))</f>
        <v/>
      </c>
    </row>
    <row r="612" spans="1:63" x14ac:dyDescent="0.25">
      <c r="A612" s="7">
        <f>IF(Table3[[#This Row],[SoflexRule]]="",1,IF(Table3[[#This Row],[MinOHL]]="",1,IF(Table3[[#This Row],[Type]]="CT",1,IF(Table3[[#This Row],[I]]=1,0,1))))</f>
        <v>1</v>
      </c>
      <c r="B612" s="6" t="s">
        <v>149</v>
      </c>
      <c r="D612" s="6" t="s">
        <v>149</v>
      </c>
      <c r="E612" s="6">
        <v>611</v>
      </c>
      <c r="F612" s="8" t="s">
        <v>60</v>
      </c>
      <c r="H612" s="10" t="s">
        <v>680</v>
      </c>
      <c r="I612" s="11" t="s">
        <v>1257</v>
      </c>
      <c r="J612" s="12" t="s">
        <v>1258</v>
      </c>
      <c r="K612" s="11" t="str">
        <f>CONCATENATE(Table3[[#This Row],[Type]]," "&amp;TEXT(Table3[[#This Row],[Diameter]],".0000")&amp;""," "&amp;Table3[[#This Row],[NumFlutes]]&amp;"FL")</f>
        <v>DS .3594 2FL</v>
      </c>
      <c r="L612" s="17" t="s">
        <v>1259</v>
      </c>
      <c r="M612" s="13">
        <v>0.3594</v>
      </c>
      <c r="N612" s="13">
        <v>0.3594</v>
      </c>
      <c r="O612" s="6">
        <v>0.3594</v>
      </c>
      <c r="P612" s="6">
        <v>1.9</v>
      </c>
      <c r="R612" s="14">
        <f>IF(Table3[[#This Row],[ShoulderLenEnd]]="",0,90-(DEGREES(ATAN((Q612-P612)/((N612-O612)/2)))))</f>
        <v>0</v>
      </c>
      <c r="S612" s="15">
        <v>1.96</v>
      </c>
      <c r="T612" s="6">
        <v>2</v>
      </c>
      <c r="U612" s="6">
        <v>3.1</v>
      </c>
      <c r="V612" s="6">
        <v>1.32</v>
      </c>
      <c r="Z612" s="6">
        <v>118</v>
      </c>
      <c r="AA612" s="13">
        <f t="shared" si="9"/>
        <v>0.10797465323925258</v>
      </c>
      <c r="AE612" s="6" t="s">
        <v>49</v>
      </c>
      <c r="AF612" s="6" t="s">
        <v>545</v>
      </c>
      <c r="AH612" s="6" t="s">
        <v>683</v>
      </c>
      <c r="AI612" s="6">
        <v>1</v>
      </c>
      <c r="AJ612" s="6">
        <v>0</v>
      </c>
      <c r="AK612" s="6">
        <v>0</v>
      </c>
      <c r="AL612" s="6">
        <v>0</v>
      </c>
      <c r="AM612" s="6">
        <v>0</v>
      </c>
      <c r="AN612" s="6">
        <v>0</v>
      </c>
      <c r="AO612" s="6">
        <v>1</v>
      </c>
      <c r="AQ612" s="6">
        <v>0</v>
      </c>
      <c r="AR612" s="6">
        <v>0</v>
      </c>
      <c r="AS612" s="6">
        <v>0</v>
      </c>
      <c r="AT612" s="6">
        <v>0</v>
      </c>
      <c r="AU612" s="6">
        <f>IF(Table3[[#This Row],[ShankDiameter]]&gt;0.5,0,2)</f>
        <v>2</v>
      </c>
      <c r="AV612" s="6">
        <v>0</v>
      </c>
      <c r="AW612" s="6">
        <v>0</v>
      </c>
      <c r="AX612" s="6">
        <v>2</v>
      </c>
      <c r="AY612" s="6">
        <f>IF(Table3[[#This Row],[ShankDiameter]]=0.225,2,IF(Table3[[#This Row],[ShankDiameter]]=0.25,2,IF(Table3[[#This Row],[ShankDiameter]]=0.2875,2,0)))</f>
        <v>0</v>
      </c>
      <c r="AZ612" s="6">
        <v>0</v>
      </c>
      <c r="BA612" s="6">
        <v>0</v>
      </c>
      <c r="BB612" s="6">
        <v>0</v>
      </c>
      <c r="BC612" s="6">
        <v>0</v>
      </c>
      <c r="BD612" s="6">
        <v>0</v>
      </c>
      <c r="BE612" s="6">
        <v>0</v>
      </c>
      <c r="BF612" s="6">
        <v>0</v>
      </c>
      <c r="BG612" s="6">
        <v>0</v>
      </c>
      <c r="BH612" s="6">
        <v>0</v>
      </c>
      <c r="BI612" s="6">
        <f>IF(Table3[[#This Row],[Type]]="EM",IF((Table3[[#This Row],[Diameter]]/2)-Table3[[#This Row],[CornerRadius]]-0.012&gt;0,(Table3[[#This Row],[Diameter]]/2)-Table3[[#This Row],[CornerRadius]]-0.012,0),)</f>
        <v>0</v>
      </c>
      <c r="BK612" s="6" t="str">
        <f>IF(Table3[[#This Row],[ShoulderLength]]="","",IF(Table3[[#This Row],[ShoulderLength]]&lt;Table3[[#This Row],[LOC]],"FIX",""))</f>
        <v/>
      </c>
    </row>
    <row r="613" spans="1:63" x14ac:dyDescent="0.25">
      <c r="A613" s="7">
        <f>IF(Table3[[#This Row],[SoflexRule]]="",1,IF(Table3[[#This Row],[MinOHL]]="",1,IF(Table3[[#This Row],[Type]]="CT",1,IF(Table3[[#This Row],[I]]=1,0,1))))</f>
        <v>1</v>
      </c>
      <c r="B613" s="6" t="s">
        <v>149</v>
      </c>
      <c r="D613" s="6" t="s">
        <v>149</v>
      </c>
      <c r="E613" s="6">
        <v>612</v>
      </c>
      <c r="F613" s="8" t="s">
        <v>60</v>
      </c>
      <c r="H613" s="10" t="s">
        <v>802</v>
      </c>
      <c r="I613" s="11" t="s">
        <v>1260</v>
      </c>
      <c r="K613" s="11" t="str">
        <f>CONCATENATE(Table3[[#This Row],[Type]]," "&amp;TEXT(Table3[[#This Row],[Diameter]],".0000")&amp;""," "&amp;Table3[[#This Row],[NumFlutes]]&amp;"FL")</f>
        <v>DJ .3594 2FL</v>
      </c>
      <c r="L613" s="17" t="s">
        <v>1259</v>
      </c>
      <c r="M613" s="13">
        <v>0.3594</v>
      </c>
      <c r="N613" s="13">
        <v>0.3594</v>
      </c>
      <c r="O613" s="6">
        <v>0.3594</v>
      </c>
      <c r="P613" s="6">
        <v>3.68</v>
      </c>
      <c r="R613" s="14">
        <f>IF(Table3[[#This Row],[ShoulderLenEnd]]="",0,90-(DEGREES(ATAN((Q613-P613)/((N613-O613)/2)))))</f>
        <v>0</v>
      </c>
      <c r="S613" s="15">
        <v>3.74</v>
      </c>
      <c r="T613" s="6">
        <v>2</v>
      </c>
      <c r="U613" s="6">
        <v>5.03</v>
      </c>
      <c r="V613" s="6">
        <v>3.05</v>
      </c>
      <c r="Z613" s="6">
        <v>118</v>
      </c>
      <c r="AA613" s="13">
        <f t="shared" si="9"/>
        <v>0.10797465323925258</v>
      </c>
      <c r="AE613" s="6" t="s">
        <v>49</v>
      </c>
      <c r="AF613" s="6" t="s">
        <v>545</v>
      </c>
      <c r="AH613" s="6" t="s">
        <v>636</v>
      </c>
      <c r="AI613" s="6">
        <v>1</v>
      </c>
      <c r="AJ613" s="6">
        <v>0</v>
      </c>
      <c r="AK613" s="6">
        <v>0</v>
      </c>
      <c r="AL613" s="6">
        <v>0</v>
      </c>
      <c r="AM613" s="6">
        <v>0</v>
      </c>
      <c r="AN613" s="6">
        <v>0</v>
      </c>
      <c r="AO613" s="6">
        <v>1</v>
      </c>
      <c r="AQ613" s="6">
        <v>0</v>
      </c>
      <c r="AR613" s="6">
        <v>0</v>
      </c>
      <c r="AS613" s="6">
        <v>0</v>
      </c>
      <c r="AT613" s="6">
        <v>0</v>
      </c>
      <c r="AU613" s="6">
        <f>IF(Table3[[#This Row],[ShankDiameter]]&gt;0.5,0,2)</f>
        <v>2</v>
      </c>
      <c r="AV613" s="6">
        <v>0</v>
      </c>
      <c r="AW613" s="6">
        <v>0</v>
      </c>
      <c r="AX613" s="6">
        <v>2</v>
      </c>
      <c r="AY613" s="6">
        <f>IF(Table3[[#This Row],[ShankDiameter]]=0.225,2,IF(Table3[[#This Row],[ShankDiameter]]=0.25,2,IF(Table3[[#This Row],[ShankDiameter]]=0.2875,2,0)))</f>
        <v>0</v>
      </c>
      <c r="AZ613" s="6">
        <v>0</v>
      </c>
      <c r="BA613" s="6">
        <v>0</v>
      </c>
      <c r="BB613" s="6">
        <v>0</v>
      </c>
      <c r="BC613" s="6">
        <v>0</v>
      </c>
      <c r="BD613" s="6">
        <v>0</v>
      </c>
      <c r="BE613" s="6">
        <v>0</v>
      </c>
      <c r="BF613" s="6">
        <v>0</v>
      </c>
      <c r="BG613" s="6">
        <v>0</v>
      </c>
      <c r="BH613" s="6">
        <v>0</v>
      </c>
      <c r="BI613" s="6">
        <f>IF(Table3[[#This Row],[Type]]="EM",IF((Table3[[#This Row],[Diameter]]/2)-Table3[[#This Row],[CornerRadius]]-0.012&gt;0,(Table3[[#This Row],[Diameter]]/2)-Table3[[#This Row],[CornerRadius]]-0.012,0),)</f>
        <v>0</v>
      </c>
      <c r="BK613" s="6" t="str">
        <f>IF(Table3[[#This Row],[ShoulderLength]]="","",IF(Table3[[#This Row],[ShoulderLength]]&lt;Table3[[#This Row],[LOC]],"FIX",""))</f>
        <v/>
      </c>
    </row>
    <row r="614" spans="1:63" x14ac:dyDescent="0.25">
      <c r="A614" s="7">
        <f>IF(Table3[[#This Row],[SoflexRule]]="",1,IF(Table3[[#This Row],[MinOHL]]="",1,IF(Table3[[#This Row],[Type]]="CT",1,IF(Table3[[#This Row],[I]]=1,0,1))))</f>
        <v>1</v>
      </c>
      <c r="B614" s="6" t="s">
        <v>149</v>
      </c>
      <c r="D614" s="6" t="s">
        <v>149</v>
      </c>
      <c r="E614" s="6">
        <v>613</v>
      </c>
      <c r="F614" s="8" t="s">
        <v>60</v>
      </c>
      <c r="H614" s="10" t="s">
        <v>802</v>
      </c>
      <c r="I614" s="11" t="s">
        <v>1261</v>
      </c>
      <c r="J614" s="12" t="s">
        <v>1262</v>
      </c>
      <c r="K614" s="11" t="str">
        <f>CONCATENATE(Table3[[#This Row],[Type]]," "&amp;TEXT(Table3[[#This Row],[Diameter]],".0000")&amp;""," "&amp;Table3[[#This Row],[NumFlutes]]&amp;"FL")</f>
        <v>DJ .3680 2FL</v>
      </c>
      <c r="L614" s="17" t="s">
        <v>1263</v>
      </c>
      <c r="M614" s="13">
        <v>0.36799999999999999</v>
      </c>
      <c r="N614" s="13">
        <v>0.36799999999999999</v>
      </c>
      <c r="O614" s="6">
        <v>0.36799999999999999</v>
      </c>
      <c r="P614" s="6">
        <v>3.7</v>
      </c>
      <c r="R614" s="14">
        <f>IF(Table3[[#This Row],[ShoulderLenEnd]]="",0,90-(DEGREES(ATAN((Q614-P614)/((N614-O614)/2)))))</f>
        <v>0</v>
      </c>
      <c r="S614" s="15">
        <v>3.76</v>
      </c>
      <c r="T614" s="6">
        <v>2</v>
      </c>
      <c r="U614" s="6">
        <v>5.16</v>
      </c>
      <c r="V614" s="6">
        <v>3.17</v>
      </c>
      <c r="Z614" s="6">
        <v>118</v>
      </c>
      <c r="AA614" s="13">
        <f t="shared" si="9"/>
        <v>0.11055835390107109</v>
      </c>
      <c r="AE614" s="6" t="s">
        <v>49</v>
      </c>
      <c r="AF614" s="6" t="s">
        <v>545</v>
      </c>
      <c r="AH614" s="6" t="s">
        <v>636</v>
      </c>
      <c r="AI614" s="6">
        <v>1</v>
      </c>
      <c r="AJ614" s="6">
        <v>0</v>
      </c>
      <c r="AK614" s="6">
        <v>0</v>
      </c>
      <c r="AL614" s="6">
        <v>0</v>
      </c>
      <c r="AM614" s="6">
        <v>0</v>
      </c>
      <c r="AN614" s="6">
        <v>0</v>
      </c>
      <c r="AO614" s="6">
        <v>1</v>
      </c>
      <c r="AQ614" s="6">
        <v>0</v>
      </c>
      <c r="AR614" s="6">
        <v>0</v>
      </c>
      <c r="AS614" s="6">
        <v>0</v>
      </c>
      <c r="AT614" s="6">
        <v>0</v>
      </c>
      <c r="AU614" s="6">
        <f>IF(Table3[[#This Row],[ShankDiameter]]&gt;0.5,0,2)</f>
        <v>2</v>
      </c>
      <c r="AV614" s="6">
        <v>0</v>
      </c>
      <c r="AW614" s="6">
        <v>0</v>
      </c>
      <c r="AX614" s="6">
        <v>2</v>
      </c>
      <c r="AY614" s="6">
        <f>IF(Table3[[#This Row],[ShankDiameter]]=0.225,2,IF(Table3[[#This Row],[ShankDiameter]]=0.25,2,IF(Table3[[#This Row],[ShankDiameter]]=0.2875,2,0)))</f>
        <v>0</v>
      </c>
      <c r="AZ614" s="6">
        <v>0</v>
      </c>
      <c r="BA614" s="6">
        <v>0</v>
      </c>
      <c r="BB614" s="6">
        <v>0</v>
      </c>
      <c r="BC614" s="6">
        <v>0</v>
      </c>
      <c r="BD614" s="6">
        <v>0</v>
      </c>
      <c r="BE614" s="6">
        <v>0</v>
      </c>
      <c r="BF614" s="6">
        <v>0</v>
      </c>
      <c r="BG614" s="6">
        <v>0</v>
      </c>
      <c r="BH614" s="6">
        <v>0</v>
      </c>
      <c r="BI614" s="6">
        <f>IF(Table3[[#This Row],[Type]]="EM",IF((Table3[[#This Row],[Diameter]]/2)-Table3[[#This Row],[CornerRadius]]-0.012&gt;0,(Table3[[#This Row],[Diameter]]/2)-Table3[[#This Row],[CornerRadius]]-0.012,0),)</f>
        <v>0</v>
      </c>
      <c r="BK614" s="6" t="str">
        <f>IF(Table3[[#This Row],[ShoulderLength]]="","",IF(Table3[[#This Row],[ShoulderLength]]&lt;Table3[[#This Row],[LOC]],"FIX",""))</f>
        <v/>
      </c>
    </row>
    <row r="615" spans="1:63" x14ac:dyDescent="0.25">
      <c r="A615" s="7">
        <f>IF(Table3[[#This Row],[SoflexRule]]="",1,IF(Table3[[#This Row],[MinOHL]]="",1,IF(Table3[[#This Row],[Type]]="CT",1,IF(Table3[[#This Row],[I]]=1,0,1))))</f>
        <v>1</v>
      </c>
      <c r="B615" s="6" t="s">
        <v>149</v>
      </c>
      <c r="D615" s="6" t="s">
        <v>149</v>
      </c>
      <c r="E615" s="6">
        <v>614</v>
      </c>
      <c r="G615" s="9" t="s">
        <v>74</v>
      </c>
      <c r="H615" s="10" t="s">
        <v>680</v>
      </c>
      <c r="I615" s="11" t="s">
        <v>1264</v>
      </c>
      <c r="J615" s="12" t="s">
        <v>1265</v>
      </c>
      <c r="K615" s="11" t="str">
        <f>CONCATENATE(Table3[[#This Row],[Type]]," "&amp;TEXT(Table3[[#This Row],[Diameter]],".0000")&amp;""," "&amp;Table3[[#This Row],[NumFlutes]]&amp;"FL")</f>
        <v>DS .3680 2FL</v>
      </c>
      <c r="L615" s="17" t="s">
        <v>1263</v>
      </c>
      <c r="M615" s="13">
        <v>0.36799999999999999</v>
      </c>
      <c r="N615" s="13">
        <v>0.36799999999999999</v>
      </c>
      <c r="O615" s="6">
        <v>0.36799999999999999</v>
      </c>
      <c r="P615" s="6">
        <v>1.95</v>
      </c>
      <c r="R615" s="14">
        <f>IF(Table3[[#This Row],[ShoulderLenEnd]]="",0,90-(DEGREES(ATAN((Q615-P615)/((N615-O615)/2)))))</f>
        <v>0</v>
      </c>
      <c r="S615" s="15">
        <v>1.9750000000000001</v>
      </c>
      <c r="T615" s="6">
        <v>2</v>
      </c>
      <c r="U615" s="6">
        <v>3.21</v>
      </c>
      <c r="V615" s="6">
        <v>1.42</v>
      </c>
      <c r="Z615" s="6">
        <v>118</v>
      </c>
      <c r="AA615" s="13">
        <f t="shared" si="9"/>
        <v>0.11055835390107109</v>
      </c>
      <c r="AE615" s="6" t="s">
        <v>49</v>
      </c>
      <c r="AF615" s="6" t="s">
        <v>545</v>
      </c>
      <c r="AH615" s="6" t="s">
        <v>683</v>
      </c>
      <c r="AI615" s="6">
        <v>1</v>
      </c>
      <c r="AJ615" s="6">
        <v>0</v>
      </c>
      <c r="AK615" s="6">
        <v>0</v>
      </c>
      <c r="AL615" s="6">
        <v>0</v>
      </c>
      <c r="AM615" s="6">
        <v>0</v>
      </c>
      <c r="AN615" s="6">
        <v>0</v>
      </c>
      <c r="AO615" s="6">
        <v>1</v>
      </c>
      <c r="AQ615" s="6">
        <v>0</v>
      </c>
      <c r="AR615" s="6">
        <v>0</v>
      </c>
      <c r="AS615" s="6">
        <v>0</v>
      </c>
      <c r="AT615" s="6">
        <v>0</v>
      </c>
      <c r="AU615" s="6">
        <f>IF(Table3[[#This Row],[ShankDiameter]]&gt;0.5,0,2)</f>
        <v>2</v>
      </c>
      <c r="AV615" s="6">
        <v>0</v>
      </c>
      <c r="AW615" s="6">
        <v>0</v>
      </c>
      <c r="AX615" s="6">
        <v>2</v>
      </c>
      <c r="AY615" s="6">
        <f>IF(Table3[[#This Row],[ShankDiameter]]=0.225,2,IF(Table3[[#This Row],[ShankDiameter]]=0.25,2,IF(Table3[[#This Row],[ShankDiameter]]=0.2875,2,0)))</f>
        <v>0</v>
      </c>
      <c r="AZ615" s="6">
        <v>0</v>
      </c>
      <c r="BA615" s="6">
        <v>0</v>
      </c>
      <c r="BB615" s="6">
        <v>0</v>
      </c>
      <c r="BC615" s="6">
        <v>0</v>
      </c>
      <c r="BD615" s="6">
        <v>0</v>
      </c>
      <c r="BE615" s="6">
        <v>0</v>
      </c>
      <c r="BF615" s="6">
        <v>0</v>
      </c>
      <c r="BG615" s="6">
        <v>0</v>
      </c>
      <c r="BH615" s="6">
        <v>0</v>
      </c>
      <c r="BI615" s="6">
        <f>IF(Table3[[#This Row],[Type]]="EM",IF((Table3[[#This Row],[Diameter]]/2)-Table3[[#This Row],[CornerRadius]]-0.012&gt;0,(Table3[[#This Row],[Diameter]]/2)-Table3[[#This Row],[CornerRadius]]-0.012,0),)</f>
        <v>0</v>
      </c>
      <c r="BK615" s="6" t="str">
        <f>IF(Table3[[#This Row],[ShoulderLength]]="","",IF(Table3[[#This Row],[ShoulderLength]]&lt;Table3[[#This Row],[LOC]],"FIX",""))</f>
        <v/>
      </c>
    </row>
    <row r="616" spans="1:63" x14ac:dyDescent="0.25">
      <c r="A616" s="7">
        <f>IF(Table3[[#This Row],[SoflexRule]]="",1,IF(Table3[[#This Row],[MinOHL]]="",1,IF(Table3[[#This Row],[Type]]="CT",1,IF(Table3[[#This Row],[I]]=1,0,1))))</f>
        <v>1</v>
      </c>
      <c r="B616" s="6" t="s">
        <v>149</v>
      </c>
      <c r="D616" s="6" t="s">
        <v>149</v>
      </c>
      <c r="E616" s="6">
        <v>615</v>
      </c>
      <c r="G616" s="9" t="s">
        <v>74</v>
      </c>
      <c r="H616" s="10" t="s">
        <v>680</v>
      </c>
      <c r="I616" s="11" t="s">
        <v>1266</v>
      </c>
      <c r="J616" s="12" t="s">
        <v>1267</v>
      </c>
      <c r="K616" s="11" t="str">
        <f>CONCATENATE(Table3[[#This Row],[Type]]," "&amp;TEXT(Table3[[#This Row],[Diameter]],".0000")&amp;""," "&amp;Table3[[#This Row],[NumFlutes]]&amp;"FL")</f>
        <v>DS .3750 2FL</v>
      </c>
      <c r="L616" s="17" t="s">
        <v>2431</v>
      </c>
      <c r="M616" s="13">
        <v>0.375</v>
      </c>
      <c r="N616" s="13">
        <v>0.375</v>
      </c>
      <c r="O616" s="6">
        <v>0.375</v>
      </c>
      <c r="P616" s="6">
        <v>1.9750000000000001</v>
      </c>
      <c r="R616" s="14">
        <f>IF(Table3[[#This Row],[ShoulderLenEnd]]="",0,90-(DEGREES(ATAN((Q616-P616)/((N616-O616)/2)))))</f>
        <v>0</v>
      </c>
      <c r="S616" s="15">
        <v>2</v>
      </c>
      <c r="T616" s="6">
        <v>2</v>
      </c>
      <c r="U616" s="6">
        <v>3.24</v>
      </c>
      <c r="V616" s="6">
        <v>1.46</v>
      </c>
      <c r="Z616" s="6">
        <v>118</v>
      </c>
      <c r="AA616" s="13">
        <f t="shared" si="9"/>
        <v>0.11266136606766755</v>
      </c>
      <c r="AE616" s="6" t="s">
        <v>49</v>
      </c>
      <c r="AF616" s="6" t="s">
        <v>545</v>
      </c>
      <c r="AH616" s="6" t="s">
        <v>683</v>
      </c>
      <c r="AI616" s="6">
        <v>1</v>
      </c>
      <c r="AJ616" s="6">
        <v>0</v>
      </c>
      <c r="AK616" s="6">
        <v>0</v>
      </c>
      <c r="AL616" s="6">
        <v>0</v>
      </c>
      <c r="AM616" s="6">
        <v>0</v>
      </c>
      <c r="AN616" s="6">
        <v>0</v>
      </c>
      <c r="AO616" s="6">
        <v>1</v>
      </c>
      <c r="AQ616" s="6">
        <v>0</v>
      </c>
      <c r="AR616" s="6">
        <v>0</v>
      </c>
      <c r="AS616" s="6">
        <v>0</v>
      </c>
      <c r="AT616" s="6">
        <v>0</v>
      </c>
      <c r="AU616" s="6">
        <f>IF(Table3[[#This Row],[ShankDiameter]]&gt;0.5,0,2)</f>
        <v>2</v>
      </c>
      <c r="AV616" s="6">
        <v>0</v>
      </c>
      <c r="AW616" s="6">
        <v>0</v>
      </c>
      <c r="AX616" s="6">
        <v>2</v>
      </c>
      <c r="AY616" s="6">
        <f>IF(Table3[[#This Row],[ShankDiameter]]=0.225,2,IF(Table3[[#This Row],[ShankDiameter]]=0.25,2,IF(Table3[[#This Row],[ShankDiameter]]=0.2875,2,0)))</f>
        <v>0</v>
      </c>
      <c r="AZ616" s="6">
        <v>0</v>
      </c>
      <c r="BA616" s="6">
        <v>0</v>
      </c>
      <c r="BB616" s="6">
        <v>0</v>
      </c>
      <c r="BC616" s="6">
        <v>0</v>
      </c>
      <c r="BD616" s="6">
        <v>0</v>
      </c>
      <c r="BE616" s="6">
        <v>0</v>
      </c>
      <c r="BF616" s="6">
        <v>0</v>
      </c>
      <c r="BG616" s="6">
        <v>0</v>
      </c>
      <c r="BH616" s="6">
        <v>0</v>
      </c>
      <c r="BI616" s="6">
        <f>IF(Table3[[#This Row],[Type]]="EM",IF((Table3[[#This Row],[Diameter]]/2)-Table3[[#This Row],[CornerRadius]]-0.012&gt;0,(Table3[[#This Row],[Diameter]]/2)-Table3[[#This Row],[CornerRadius]]-0.012,0),)</f>
        <v>0</v>
      </c>
      <c r="BK616" s="6" t="str">
        <f>IF(Table3[[#This Row],[ShoulderLength]]="","",IF(Table3[[#This Row],[ShoulderLength]]&lt;Table3[[#This Row],[LOC]],"FIX",""))</f>
        <v/>
      </c>
    </row>
    <row r="617" spans="1:63" x14ac:dyDescent="0.25">
      <c r="A617" s="7">
        <f>IF(Table3[[#This Row],[SoflexRule]]="",1,IF(Table3[[#This Row],[MinOHL]]="",1,IF(Table3[[#This Row],[Type]]="CT",1,IF(Table3[[#This Row],[I]]=1,0,1))))</f>
        <v>1</v>
      </c>
      <c r="B617" s="6" t="s">
        <v>149</v>
      </c>
      <c r="D617" s="6" t="s">
        <v>149</v>
      </c>
      <c r="E617" s="6">
        <v>616</v>
      </c>
      <c r="F617" s="8" t="s">
        <v>60</v>
      </c>
      <c r="H617" s="10" t="s">
        <v>802</v>
      </c>
      <c r="I617" s="11" t="s">
        <v>1268</v>
      </c>
      <c r="K617" s="11" t="str">
        <f>CONCATENATE(Table3[[#This Row],[Type]]," "&amp;TEXT(Table3[[#This Row],[Diameter]],".0000")&amp;""," "&amp;Table3[[#This Row],[NumFlutes]]&amp;"FL")</f>
        <v>DJ .3750 2FL</v>
      </c>
      <c r="L617" s="17" t="s">
        <v>2431</v>
      </c>
      <c r="M617" s="13">
        <v>0.375</v>
      </c>
      <c r="N617" s="13">
        <v>0.375</v>
      </c>
      <c r="O617" s="6">
        <v>0.375</v>
      </c>
      <c r="P617" s="6">
        <v>3.89</v>
      </c>
      <c r="R617" s="14">
        <f>IF(Table3[[#This Row],[ShoulderLenEnd]]="",0,90-(DEGREES(ATAN((Q617-P617)/((N617-O617)/2)))))</f>
        <v>0</v>
      </c>
      <c r="S617" s="15">
        <v>3.96</v>
      </c>
      <c r="T617" s="6">
        <v>2</v>
      </c>
      <c r="U617" s="6">
        <v>5.2</v>
      </c>
      <c r="V617" s="6">
        <v>3.18</v>
      </c>
      <c r="Z617" s="6">
        <v>118</v>
      </c>
      <c r="AA617" s="13">
        <f t="shared" si="9"/>
        <v>0.11266136606766755</v>
      </c>
      <c r="AE617" s="6" t="s">
        <v>49</v>
      </c>
      <c r="AF617" s="6" t="s">
        <v>545</v>
      </c>
      <c r="AH617" s="6" t="s">
        <v>636</v>
      </c>
      <c r="AI617" s="6">
        <v>1</v>
      </c>
      <c r="AJ617" s="6">
        <v>0</v>
      </c>
      <c r="AK617" s="6">
        <v>0</v>
      </c>
      <c r="AL617" s="6">
        <v>0</v>
      </c>
      <c r="AM617" s="6">
        <v>0</v>
      </c>
      <c r="AN617" s="6">
        <v>0</v>
      </c>
      <c r="AO617" s="6">
        <v>1</v>
      </c>
      <c r="AQ617" s="6">
        <v>0</v>
      </c>
      <c r="AR617" s="6">
        <v>0</v>
      </c>
      <c r="AS617" s="6">
        <v>0</v>
      </c>
      <c r="AT617" s="6">
        <v>0</v>
      </c>
      <c r="AU617" s="6">
        <f>IF(Table3[[#This Row],[ShankDiameter]]&gt;0.5,0,2)</f>
        <v>2</v>
      </c>
      <c r="AV617" s="6">
        <v>0</v>
      </c>
      <c r="AW617" s="6">
        <v>0</v>
      </c>
      <c r="AX617" s="6">
        <v>2</v>
      </c>
      <c r="AY617" s="6">
        <f>IF(Table3[[#This Row],[ShankDiameter]]=0.225,2,IF(Table3[[#This Row],[ShankDiameter]]=0.25,2,IF(Table3[[#This Row],[ShankDiameter]]=0.2875,2,0)))</f>
        <v>0</v>
      </c>
      <c r="AZ617" s="6">
        <v>0</v>
      </c>
      <c r="BA617" s="6">
        <v>0</v>
      </c>
      <c r="BB617" s="6">
        <v>0</v>
      </c>
      <c r="BC617" s="6">
        <v>0</v>
      </c>
      <c r="BD617" s="6">
        <v>0</v>
      </c>
      <c r="BE617" s="6">
        <v>0</v>
      </c>
      <c r="BF617" s="6">
        <v>0</v>
      </c>
      <c r="BG617" s="6">
        <v>0</v>
      </c>
      <c r="BH617" s="6">
        <v>0</v>
      </c>
      <c r="BI617" s="6">
        <f>IF(Table3[[#This Row],[Type]]="EM",IF((Table3[[#This Row],[Diameter]]/2)-Table3[[#This Row],[CornerRadius]]-0.012&gt;0,(Table3[[#This Row],[Diameter]]/2)-Table3[[#This Row],[CornerRadius]]-0.012,0),)</f>
        <v>0</v>
      </c>
      <c r="BK617" s="6" t="str">
        <f>IF(Table3[[#This Row],[ShoulderLength]]="","",IF(Table3[[#This Row],[ShoulderLength]]&lt;Table3[[#This Row],[LOC]],"FIX",""))</f>
        <v/>
      </c>
    </row>
    <row r="618" spans="1:63" x14ac:dyDescent="0.25">
      <c r="A618" s="7">
        <f>IF(Table3[[#This Row],[SoflexRule]]="",1,IF(Table3[[#This Row],[MinOHL]]="",1,IF(Table3[[#This Row],[Type]]="CT",1,IF(Table3[[#This Row],[I]]=1,0,1))))</f>
        <v>1</v>
      </c>
      <c r="B618" s="6" t="s">
        <v>149</v>
      </c>
      <c r="D618" s="6" t="s">
        <v>149</v>
      </c>
      <c r="E618" s="6">
        <v>617</v>
      </c>
      <c r="F618" s="8" t="s">
        <v>60</v>
      </c>
      <c r="H618" s="10" t="s">
        <v>802</v>
      </c>
      <c r="I618" s="11" t="s">
        <v>1269</v>
      </c>
      <c r="J618" s="12" t="s">
        <v>1270</v>
      </c>
      <c r="K618" s="11" t="str">
        <f>CONCATENATE(Table3[[#This Row],[Type]]," "&amp;TEXT(Table3[[#This Row],[Diameter]],".0000")&amp;""," "&amp;Table3[[#This Row],[NumFlutes]]&amp;"FL")</f>
        <v>DJ .3770 2FL</v>
      </c>
      <c r="L618" s="17" t="s">
        <v>1271</v>
      </c>
      <c r="M618" s="13">
        <v>0.377</v>
      </c>
      <c r="N618" s="13">
        <v>0.377</v>
      </c>
      <c r="O618" s="6">
        <v>0.377</v>
      </c>
      <c r="P618" s="6">
        <v>3.82</v>
      </c>
      <c r="R618" s="14">
        <f>IF(Table3[[#This Row],[ShoulderLenEnd]]="",0,90-(DEGREES(ATAN((Q618-P618)/((N618-O618)/2)))))</f>
        <v>0</v>
      </c>
      <c r="S618" s="15">
        <v>3.89</v>
      </c>
      <c r="T618" s="6">
        <v>2</v>
      </c>
      <c r="U618" s="6">
        <v>5.17</v>
      </c>
      <c r="V618" s="6">
        <v>3.22</v>
      </c>
      <c r="Z618" s="6">
        <v>118</v>
      </c>
      <c r="AA618" s="13">
        <f t="shared" si="9"/>
        <v>0.11326222668669511</v>
      </c>
      <c r="AE618" s="6" t="s">
        <v>49</v>
      </c>
      <c r="AF618" s="6" t="s">
        <v>545</v>
      </c>
      <c r="AH618" s="6" t="s">
        <v>636</v>
      </c>
      <c r="AI618" s="6">
        <v>1</v>
      </c>
      <c r="AJ618" s="6">
        <v>0</v>
      </c>
      <c r="AK618" s="6">
        <v>0</v>
      </c>
      <c r="AL618" s="6">
        <v>0</v>
      </c>
      <c r="AM618" s="6">
        <v>0</v>
      </c>
      <c r="AN618" s="6">
        <v>0</v>
      </c>
      <c r="AO618" s="6">
        <v>1</v>
      </c>
      <c r="AQ618" s="6">
        <v>0</v>
      </c>
      <c r="AR618" s="6">
        <v>0</v>
      </c>
      <c r="AS618" s="6">
        <v>0</v>
      </c>
      <c r="AT618" s="6">
        <v>0</v>
      </c>
      <c r="AU618" s="6">
        <f>IF(Table3[[#This Row],[ShankDiameter]]&gt;0.5,0,2)</f>
        <v>2</v>
      </c>
      <c r="AV618" s="6">
        <v>0</v>
      </c>
      <c r="AW618" s="6">
        <v>0</v>
      </c>
      <c r="AX618" s="6">
        <v>2</v>
      </c>
      <c r="AY618" s="6">
        <f>IF(Table3[[#This Row],[ShankDiameter]]=0.225,2,IF(Table3[[#This Row],[ShankDiameter]]=0.25,2,IF(Table3[[#This Row],[ShankDiameter]]=0.2875,2,0)))</f>
        <v>0</v>
      </c>
      <c r="AZ618" s="6">
        <v>0</v>
      </c>
      <c r="BA618" s="6">
        <v>0</v>
      </c>
      <c r="BB618" s="6">
        <v>0</v>
      </c>
      <c r="BC618" s="6">
        <v>0</v>
      </c>
      <c r="BD618" s="6">
        <v>0</v>
      </c>
      <c r="BE618" s="6">
        <v>0</v>
      </c>
      <c r="BF618" s="6">
        <v>0</v>
      </c>
      <c r="BG618" s="6">
        <v>0</v>
      </c>
      <c r="BH618" s="6">
        <v>0</v>
      </c>
      <c r="BI618" s="6">
        <f>IF(Table3[[#This Row],[Type]]="EM",IF((Table3[[#This Row],[Diameter]]/2)-Table3[[#This Row],[CornerRadius]]-0.012&gt;0,(Table3[[#This Row],[Diameter]]/2)-Table3[[#This Row],[CornerRadius]]-0.012,0),)</f>
        <v>0</v>
      </c>
      <c r="BK618" s="6" t="str">
        <f>IF(Table3[[#This Row],[ShoulderLength]]="","",IF(Table3[[#This Row],[ShoulderLength]]&lt;Table3[[#This Row],[LOC]],"FIX",""))</f>
        <v/>
      </c>
    </row>
    <row r="619" spans="1:63" x14ac:dyDescent="0.25">
      <c r="A619" s="7">
        <f>IF(Table3[[#This Row],[SoflexRule]]="",1,IF(Table3[[#This Row],[MinOHL]]="",1,IF(Table3[[#This Row],[Type]]="CT",1,IF(Table3[[#This Row],[I]]=1,0,1))))</f>
        <v>1</v>
      </c>
      <c r="B619" s="6" t="s">
        <v>149</v>
      </c>
      <c r="D619" s="6" t="s">
        <v>149</v>
      </c>
      <c r="E619" s="6">
        <v>618</v>
      </c>
      <c r="F619" s="8" t="s">
        <v>60</v>
      </c>
      <c r="H619" s="10" t="s">
        <v>680</v>
      </c>
      <c r="I619" s="11" t="s">
        <v>1272</v>
      </c>
      <c r="J619" s="12" t="s">
        <v>1273</v>
      </c>
      <c r="K619" s="11" t="str">
        <f>CONCATENATE(Table3[[#This Row],[Type]]," "&amp;TEXT(Table3[[#This Row],[Diameter]],".0000")&amp;""," "&amp;Table3[[#This Row],[NumFlutes]]&amp;"FL")</f>
        <v>DS .3770 2FL</v>
      </c>
      <c r="L619" s="17" t="s">
        <v>1271</v>
      </c>
      <c r="M619" s="13">
        <v>0.377</v>
      </c>
      <c r="N619" s="13">
        <v>0.377</v>
      </c>
      <c r="O619" s="6">
        <v>0.377</v>
      </c>
      <c r="P619" s="6">
        <v>2.13</v>
      </c>
      <c r="R619" s="14">
        <f>IF(Table3[[#This Row],[ShoulderLenEnd]]="",0,90-(DEGREES(ATAN((Q619-P619)/((N619-O619)/2)))))</f>
        <v>0</v>
      </c>
      <c r="S619" s="15">
        <v>2.2000000000000002</v>
      </c>
      <c r="T619" s="6">
        <v>2</v>
      </c>
      <c r="U619" s="6">
        <v>3.39</v>
      </c>
      <c r="V619" s="6">
        <v>1.42</v>
      </c>
      <c r="Z619" s="6">
        <v>118</v>
      </c>
      <c r="AA619" s="13">
        <f t="shared" si="9"/>
        <v>0.11326222668669511</v>
      </c>
      <c r="AE619" s="6" t="s">
        <v>49</v>
      </c>
      <c r="AF619" s="6" t="s">
        <v>545</v>
      </c>
      <c r="AH619" s="6" t="s">
        <v>683</v>
      </c>
      <c r="AI619" s="6">
        <v>1</v>
      </c>
      <c r="AJ619" s="6">
        <v>0</v>
      </c>
      <c r="AK619" s="6">
        <v>0</v>
      </c>
      <c r="AL619" s="6">
        <v>0</v>
      </c>
      <c r="AM619" s="6">
        <v>0</v>
      </c>
      <c r="AN619" s="6">
        <v>0</v>
      </c>
      <c r="AO619" s="6">
        <v>1</v>
      </c>
      <c r="AQ619" s="6">
        <v>0</v>
      </c>
      <c r="AR619" s="6">
        <v>0</v>
      </c>
      <c r="AS619" s="6">
        <v>0</v>
      </c>
      <c r="AT619" s="6">
        <v>0</v>
      </c>
      <c r="AU619" s="6">
        <f>IF(Table3[[#This Row],[ShankDiameter]]&gt;0.5,0,2)</f>
        <v>2</v>
      </c>
      <c r="AV619" s="6">
        <v>0</v>
      </c>
      <c r="AW619" s="6">
        <v>0</v>
      </c>
      <c r="AX619" s="6">
        <v>2</v>
      </c>
      <c r="AY619" s="6">
        <f>IF(Table3[[#This Row],[ShankDiameter]]=0.225,2,IF(Table3[[#This Row],[ShankDiameter]]=0.25,2,IF(Table3[[#This Row],[ShankDiameter]]=0.2875,2,0)))</f>
        <v>0</v>
      </c>
      <c r="AZ619" s="6">
        <v>0</v>
      </c>
      <c r="BA619" s="6">
        <v>0</v>
      </c>
      <c r="BB619" s="6">
        <v>0</v>
      </c>
      <c r="BC619" s="6">
        <v>0</v>
      </c>
      <c r="BD619" s="6">
        <v>0</v>
      </c>
      <c r="BE619" s="6">
        <v>0</v>
      </c>
      <c r="BF619" s="6">
        <v>0</v>
      </c>
      <c r="BG619" s="6">
        <v>0</v>
      </c>
      <c r="BH619" s="6">
        <v>0</v>
      </c>
      <c r="BI619" s="6">
        <f>IF(Table3[[#This Row],[Type]]="EM",IF((Table3[[#This Row],[Diameter]]/2)-Table3[[#This Row],[CornerRadius]]-0.012&gt;0,(Table3[[#This Row],[Diameter]]/2)-Table3[[#This Row],[CornerRadius]]-0.012,0),)</f>
        <v>0</v>
      </c>
      <c r="BK619" s="6" t="str">
        <f>IF(Table3[[#This Row],[ShoulderLength]]="","",IF(Table3[[#This Row],[ShoulderLength]]&lt;Table3[[#This Row],[LOC]],"FIX",""))</f>
        <v/>
      </c>
    </row>
    <row r="620" spans="1:63" x14ac:dyDescent="0.25">
      <c r="A620" s="7">
        <f>IF(Table3[[#This Row],[SoflexRule]]="",1,IF(Table3[[#This Row],[MinOHL]]="",1,IF(Table3[[#This Row],[Type]]="CT",1,IF(Table3[[#This Row],[I]]=1,0,1))))</f>
        <v>1</v>
      </c>
      <c r="B620" s="6" t="s">
        <v>149</v>
      </c>
      <c r="D620" s="6" t="s">
        <v>149</v>
      </c>
      <c r="E620" s="6">
        <v>619</v>
      </c>
      <c r="F620" s="8" t="s">
        <v>60</v>
      </c>
      <c r="H620" s="10" t="s">
        <v>802</v>
      </c>
      <c r="I620" s="11" t="s">
        <v>1274</v>
      </c>
      <c r="J620" s="12" t="s">
        <v>1275</v>
      </c>
      <c r="K620" s="11" t="str">
        <f>CONCATENATE(Table3[[#This Row],[Type]]," "&amp;TEXT(Table3[[#This Row],[Diameter]],".0000")&amp;""," "&amp;Table3[[#This Row],[NumFlutes]]&amp;"FL")</f>
        <v>DJ .3860 2FL</v>
      </c>
      <c r="L620" s="17" t="s">
        <v>1276</v>
      </c>
      <c r="M620" s="13">
        <v>0.38600000000000001</v>
      </c>
      <c r="N620" s="13">
        <v>0.38600000000000001</v>
      </c>
      <c r="O620" s="6">
        <v>0.38600000000000001</v>
      </c>
      <c r="P620" s="6">
        <v>3.9</v>
      </c>
      <c r="R620" s="14">
        <f>IF(Table3[[#This Row],[ShoulderLenEnd]]="",0,90-(DEGREES(ATAN((Q620-P620)/((N620-O620)/2)))))</f>
        <v>0</v>
      </c>
      <c r="S620" s="15">
        <v>3.97</v>
      </c>
      <c r="T620" s="6">
        <v>2</v>
      </c>
      <c r="U620" s="6">
        <v>5.28</v>
      </c>
      <c r="V620" s="6">
        <v>3.31</v>
      </c>
      <c r="Z620" s="6">
        <v>118</v>
      </c>
      <c r="AA620" s="13">
        <f t="shared" si="9"/>
        <v>0.11596609947231915</v>
      </c>
      <c r="AE620" s="6" t="s">
        <v>49</v>
      </c>
      <c r="AF620" s="6" t="s">
        <v>545</v>
      </c>
      <c r="AH620" s="6" t="s">
        <v>636</v>
      </c>
      <c r="AI620" s="6">
        <v>1</v>
      </c>
      <c r="AJ620" s="6">
        <v>0</v>
      </c>
      <c r="AK620" s="6">
        <v>0</v>
      </c>
      <c r="AL620" s="6">
        <v>0</v>
      </c>
      <c r="AM620" s="6">
        <v>0</v>
      </c>
      <c r="AN620" s="6">
        <v>0</v>
      </c>
      <c r="AO620" s="6">
        <v>1</v>
      </c>
      <c r="AQ620" s="6">
        <v>0</v>
      </c>
      <c r="AR620" s="6">
        <v>0</v>
      </c>
      <c r="AS620" s="6">
        <v>0</v>
      </c>
      <c r="AT620" s="6">
        <v>0</v>
      </c>
      <c r="AU620" s="6">
        <f>IF(Table3[[#This Row],[ShankDiameter]]&gt;0.5,0,2)</f>
        <v>2</v>
      </c>
      <c r="AV620" s="6">
        <v>0</v>
      </c>
      <c r="AW620" s="6">
        <v>0</v>
      </c>
      <c r="AX620" s="6">
        <v>2</v>
      </c>
      <c r="AY620" s="6">
        <f>IF(Table3[[#This Row],[ShankDiameter]]=0.225,2,IF(Table3[[#This Row],[ShankDiameter]]=0.25,2,IF(Table3[[#This Row],[ShankDiameter]]=0.2875,2,0)))</f>
        <v>0</v>
      </c>
      <c r="AZ620" s="6">
        <v>0</v>
      </c>
      <c r="BA620" s="6">
        <v>0</v>
      </c>
      <c r="BB620" s="6">
        <v>0</v>
      </c>
      <c r="BC620" s="6">
        <v>0</v>
      </c>
      <c r="BD620" s="6">
        <v>0</v>
      </c>
      <c r="BE620" s="6">
        <v>0</v>
      </c>
      <c r="BF620" s="6">
        <v>0</v>
      </c>
      <c r="BG620" s="6">
        <v>0</v>
      </c>
      <c r="BH620" s="6">
        <v>0</v>
      </c>
      <c r="BI620" s="6">
        <f>IF(Table3[[#This Row],[Type]]="EM",IF((Table3[[#This Row],[Diameter]]/2)-Table3[[#This Row],[CornerRadius]]-0.012&gt;0,(Table3[[#This Row],[Diameter]]/2)-Table3[[#This Row],[CornerRadius]]-0.012,0),)</f>
        <v>0</v>
      </c>
      <c r="BK620" s="6" t="str">
        <f>IF(Table3[[#This Row],[ShoulderLength]]="","",IF(Table3[[#This Row],[ShoulderLength]]&lt;Table3[[#This Row],[LOC]],"FIX",""))</f>
        <v/>
      </c>
    </row>
    <row r="621" spans="1:63" x14ac:dyDescent="0.25">
      <c r="A621" s="7">
        <f>IF(Table3[[#This Row],[SoflexRule]]="",1,IF(Table3[[#This Row],[MinOHL]]="",1,IF(Table3[[#This Row],[Type]]="CT",1,IF(Table3[[#This Row],[I]]=1,0,1))))</f>
        <v>1</v>
      </c>
      <c r="B621" s="6" t="s">
        <v>149</v>
      </c>
      <c r="D621" s="6" t="s">
        <v>149</v>
      </c>
      <c r="E621" s="6">
        <v>620</v>
      </c>
      <c r="F621" s="8" t="s">
        <v>60</v>
      </c>
      <c r="H621" s="10" t="s">
        <v>680</v>
      </c>
      <c r="I621" s="11" t="s">
        <v>1277</v>
      </c>
      <c r="J621" s="12" t="s">
        <v>1278</v>
      </c>
      <c r="K621" s="11" t="str">
        <f>CONCATENATE(Table3[[#This Row],[Type]]," "&amp;TEXT(Table3[[#This Row],[Diameter]],".0000")&amp;""," "&amp;Table3[[#This Row],[NumFlutes]]&amp;"FL")</f>
        <v>DS .3860 2FL</v>
      </c>
      <c r="L621" s="17" t="s">
        <v>1276</v>
      </c>
      <c r="M621" s="13">
        <v>0.38600000000000001</v>
      </c>
      <c r="N621" s="13">
        <v>0.38600000000000001</v>
      </c>
      <c r="O621" s="6">
        <v>0.38600000000000001</v>
      </c>
      <c r="P621" s="6">
        <v>2.09</v>
      </c>
      <c r="R621" s="14">
        <f>IF(Table3[[#This Row],[ShoulderLenEnd]]="",0,90-(DEGREES(ATAN((Q621-P621)/((N621-O621)/2)))))</f>
        <v>0</v>
      </c>
      <c r="S621" s="15">
        <v>2.16</v>
      </c>
      <c r="T621" s="6">
        <v>2</v>
      </c>
      <c r="U621" s="6">
        <v>3.38</v>
      </c>
      <c r="V621" s="6">
        <v>1.46</v>
      </c>
      <c r="Z621" s="6">
        <v>118</v>
      </c>
      <c r="AA621" s="13">
        <f t="shared" si="9"/>
        <v>0.11596609947231915</v>
      </c>
      <c r="AE621" s="6" t="s">
        <v>49</v>
      </c>
      <c r="AF621" s="6" t="s">
        <v>545</v>
      </c>
      <c r="AH621" s="6" t="s">
        <v>683</v>
      </c>
      <c r="AI621" s="6">
        <v>1</v>
      </c>
      <c r="AJ621" s="6">
        <v>0</v>
      </c>
      <c r="AK621" s="6">
        <v>0</v>
      </c>
      <c r="AL621" s="6">
        <v>0</v>
      </c>
      <c r="AM621" s="6">
        <v>0</v>
      </c>
      <c r="AN621" s="6">
        <v>0</v>
      </c>
      <c r="AO621" s="6">
        <v>1</v>
      </c>
      <c r="AQ621" s="6">
        <v>0</v>
      </c>
      <c r="AR621" s="6">
        <v>0</v>
      </c>
      <c r="AS621" s="6">
        <v>0</v>
      </c>
      <c r="AT621" s="6">
        <v>0</v>
      </c>
      <c r="AU621" s="6">
        <f>IF(Table3[[#This Row],[ShankDiameter]]&gt;0.5,0,2)</f>
        <v>2</v>
      </c>
      <c r="AV621" s="6">
        <v>0</v>
      </c>
      <c r="AW621" s="6">
        <v>0</v>
      </c>
      <c r="AX621" s="6">
        <v>2</v>
      </c>
      <c r="AY621" s="6">
        <f>IF(Table3[[#This Row],[ShankDiameter]]=0.225,2,IF(Table3[[#This Row],[ShankDiameter]]=0.25,2,IF(Table3[[#This Row],[ShankDiameter]]=0.2875,2,0)))</f>
        <v>0</v>
      </c>
      <c r="AZ621" s="6">
        <v>0</v>
      </c>
      <c r="BA621" s="6">
        <v>0</v>
      </c>
      <c r="BB621" s="6">
        <v>0</v>
      </c>
      <c r="BC621" s="6">
        <v>0</v>
      </c>
      <c r="BD621" s="6">
        <v>0</v>
      </c>
      <c r="BE621" s="6">
        <v>0</v>
      </c>
      <c r="BF621" s="6">
        <v>0</v>
      </c>
      <c r="BG621" s="6">
        <v>0</v>
      </c>
      <c r="BH621" s="6">
        <v>0</v>
      </c>
      <c r="BI621" s="6">
        <f>IF(Table3[[#This Row],[Type]]="EM",IF((Table3[[#This Row],[Diameter]]/2)-Table3[[#This Row],[CornerRadius]]-0.012&gt;0,(Table3[[#This Row],[Diameter]]/2)-Table3[[#This Row],[CornerRadius]]-0.012,0),)</f>
        <v>0</v>
      </c>
      <c r="BK621" s="6" t="str">
        <f>IF(Table3[[#This Row],[ShoulderLength]]="","",IF(Table3[[#This Row],[ShoulderLength]]&lt;Table3[[#This Row],[LOC]],"FIX",""))</f>
        <v/>
      </c>
    </row>
    <row r="622" spans="1:63" x14ac:dyDescent="0.25">
      <c r="A622" s="7">
        <f>IF(Table3[[#This Row],[SoflexRule]]="",1,IF(Table3[[#This Row],[MinOHL]]="",1,IF(Table3[[#This Row],[Type]]="CT",1,IF(Table3[[#This Row],[I]]=1,0,1))))</f>
        <v>1</v>
      </c>
      <c r="B622" s="6" t="s">
        <v>149</v>
      </c>
      <c r="D622" s="6" t="s">
        <v>149</v>
      </c>
      <c r="E622" s="6">
        <v>621</v>
      </c>
      <c r="F622" s="8" t="s">
        <v>60</v>
      </c>
      <c r="H622" s="10" t="s">
        <v>680</v>
      </c>
      <c r="I622" s="11" t="s">
        <v>1279</v>
      </c>
      <c r="J622" s="12" t="s">
        <v>1280</v>
      </c>
      <c r="K622" s="11" t="str">
        <f>CONCATENATE(Table3[[#This Row],[Type]]," "&amp;TEXT(Table3[[#This Row],[Diameter]],".0000")&amp;""," "&amp;Table3[[#This Row],[NumFlutes]]&amp;"FL")</f>
        <v>DS .3906 2FL</v>
      </c>
      <c r="L622" s="17" t="s">
        <v>1281</v>
      </c>
      <c r="M622" s="13">
        <v>0.3906</v>
      </c>
      <c r="N622" s="13">
        <v>0.3906</v>
      </c>
      <c r="O622" s="6">
        <v>0.3906</v>
      </c>
      <c r="P622" s="6">
        <v>2.0299999999999998</v>
      </c>
      <c r="R622" s="14">
        <f>IF(Table3[[#This Row],[ShoulderLenEnd]]="",0,90-(DEGREES(ATAN((Q622-P622)/((N622-O622)/2)))))</f>
        <v>0</v>
      </c>
      <c r="S622" s="15">
        <v>2.1</v>
      </c>
      <c r="T622" s="6">
        <v>2</v>
      </c>
      <c r="U622" s="6">
        <v>3.4</v>
      </c>
      <c r="V622" s="6">
        <v>1.5</v>
      </c>
      <c r="Z622" s="6">
        <v>118</v>
      </c>
      <c r="AA622" s="13">
        <f t="shared" si="9"/>
        <v>0.11734807889608252</v>
      </c>
      <c r="AE622" s="6" t="s">
        <v>49</v>
      </c>
      <c r="AF622" s="6" t="s">
        <v>545</v>
      </c>
      <c r="AH622" s="6" t="s">
        <v>683</v>
      </c>
      <c r="AI622" s="6">
        <v>1</v>
      </c>
      <c r="AJ622" s="6">
        <v>0</v>
      </c>
      <c r="AK622" s="6">
        <v>0</v>
      </c>
      <c r="AL622" s="6">
        <v>0</v>
      </c>
      <c r="AM622" s="6">
        <v>0</v>
      </c>
      <c r="AN622" s="6">
        <v>0</v>
      </c>
      <c r="AO622" s="6">
        <v>1</v>
      </c>
      <c r="AQ622" s="6">
        <v>0</v>
      </c>
      <c r="AR622" s="6">
        <v>0</v>
      </c>
      <c r="AS622" s="6">
        <v>0</v>
      </c>
      <c r="AT622" s="6">
        <v>0</v>
      </c>
      <c r="AU622" s="6">
        <f>IF(Table3[[#This Row],[ShankDiameter]]&gt;0.5,0,2)</f>
        <v>2</v>
      </c>
      <c r="AV622" s="6">
        <v>0</v>
      </c>
      <c r="AW622" s="6">
        <v>0</v>
      </c>
      <c r="AX622" s="6">
        <v>2</v>
      </c>
      <c r="AY622" s="6">
        <f>IF(Table3[[#This Row],[ShankDiameter]]=0.225,2,IF(Table3[[#This Row],[ShankDiameter]]=0.25,2,IF(Table3[[#This Row],[ShankDiameter]]=0.2875,2,0)))</f>
        <v>0</v>
      </c>
      <c r="AZ622" s="6">
        <v>0</v>
      </c>
      <c r="BA622" s="6">
        <v>0</v>
      </c>
      <c r="BB622" s="6">
        <v>0</v>
      </c>
      <c r="BC622" s="6">
        <v>0</v>
      </c>
      <c r="BD622" s="6">
        <v>0</v>
      </c>
      <c r="BE622" s="6">
        <v>0</v>
      </c>
      <c r="BF622" s="6">
        <v>0</v>
      </c>
      <c r="BG622" s="6">
        <v>0</v>
      </c>
      <c r="BH622" s="6">
        <v>0</v>
      </c>
      <c r="BI622" s="6">
        <f>IF(Table3[[#This Row],[Type]]="EM",IF((Table3[[#This Row],[Diameter]]/2)-Table3[[#This Row],[CornerRadius]]-0.012&gt;0,(Table3[[#This Row],[Diameter]]/2)-Table3[[#This Row],[CornerRadius]]-0.012,0),)</f>
        <v>0</v>
      </c>
      <c r="BK622" s="6" t="str">
        <f>IF(Table3[[#This Row],[ShoulderLength]]="","",IF(Table3[[#This Row],[ShoulderLength]]&lt;Table3[[#This Row],[LOC]],"FIX",""))</f>
        <v/>
      </c>
    </row>
    <row r="623" spans="1:63" x14ac:dyDescent="0.25">
      <c r="A623" s="7">
        <f>IF(Table3[[#This Row],[SoflexRule]]="",1,IF(Table3[[#This Row],[MinOHL]]="",1,IF(Table3[[#This Row],[Type]]="CT",1,IF(Table3[[#This Row],[I]]=1,0,1))))</f>
        <v>1</v>
      </c>
      <c r="B623" s="6" t="s">
        <v>149</v>
      </c>
      <c r="D623" s="6" t="s">
        <v>149</v>
      </c>
      <c r="E623" s="6">
        <v>622</v>
      </c>
      <c r="F623" s="8" t="s">
        <v>60</v>
      </c>
      <c r="H623" s="10" t="s">
        <v>802</v>
      </c>
      <c r="I623" s="11" t="s">
        <v>1282</v>
      </c>
      <c r="K623" s="11" t="str">
        <f>CONCATENATE(Table3[[#This Row],[Type]]," "&amp;TEXT(Table3[[#This Row],[Diameter]],".0000")&amp;""," "&amp;Table3[[#This Row],[NumFlutes]]&amp;"FL")</f>
        <v>DJ .3906 2FL</v>
      </c>
      <c r="L623" s="17" t="s">
        <v>1281</v>
      </c>
      <c r="M623" s="13">
        <v>0.3906</v>
      </c>
      <c r="N623" s="13">
        <v>0.3906</v>
      </c>
      <c r="O623" s="6">
        <v>0.3906</v>
      </c>
      <c r="P623" s="6">
        <v>3.97</v>
      </c>
      <c r="R623" s="14">
        <f>IF(Table3[[#This Row],[ShoulderLenEnd]]="",0,90-(DEGREES(ATAN((Q623-P623)/((N623-O623)/2)))))</f>
        <v>0</v>
      </c>
      <c r="S623" s="15">
        <v>4.03</v>
      </c>
      <c r="T623" s="6">
        <v>2</v>
      </c>
      <c r="U623" s="6">
        <v>5.3</v>
      </c>
      <c r="V623" s="6">
        <v>3.26</v>
      </c>
      <c r="Z623" s="6">
        <v>118</v>
      </c>
      <c r="AA623" s="13">
        <f t="shared" si="9"/>
        <v>0.11734807889608252</v>
      </c>
      <c r="AE623" s="6" t="s">
        <v>49</v>
      </c>
      <c r="AF623" s="6" t="s">
        <v>545</v>
      </c>
      <c r="AH623" s="6" t="s">
        <v>636</v>
      </c>
      <c r="AI623" s="6">
        <v>1</v>
      </c>
      <c r="AJ623" s="6">
        <v>0</v>
      </c>
      <c r="AK623" s="6">
        <v>0</v>
      </c>
      <c r="AL623" s="6">
        <v>0</v>
      </c>
      <c r="AM623" s="6">
        <v>0</v>
      </c>
      <c r="AN623" s="6">
        <v>0</v>
      </c>
      <c r="AO623" s="6">
        <v>1</v>
      </c>
      <c r="AQ623" s="6">
        <v>0</v>
      </c>
      <c r="AR623" s="6">
        <v>0</v>
      </c>
      <c r="AS623" s="6">
        <v>0</v>
      </c>
      <c r="AT623" s="6">
        <v>0</v>
      </c>
      <c r="AU623" s="6">
        <f>IF(Table3[[#This Row],[ShankDiameter]]&gt;0.5,0,2)</f>
        <v>2</v>
      </c>
      <c r="AV623" s="6">
        <v>0</v>
      </c>
      <c r="AW623" s="6">
        <v>0</v>
      </c>
      <c r="AX623" s="6">
        <v>2</v>
      </c>
      <c r="AY623" s="6">
        <f>IF(Table3[[#This Row],[ShankDiameter]]=0.225,2,IF(Table3[[#This Row],[ShankDiameter]]=0.25,2,IF(Table3[[#This Row],[ShankDiameter]]=0.2875,2,0)))</f>
        <v>0</v>
      </c>
      <c r="AZ623" s="6">
        <v>0</v>
      </c>
      <c r="BA623" s="6">
        <v>0</v>
      </c>
      <c r="BB623" s="6">
        <v>0</v>
      </c>
      <c r="BC623" s="6">
        <v>0</v>
      </c>
      <c r="BD623" s="6">
        <v>0</v>
      </c>
      <c r="BE623" s="6">
        <v>0</v>
      </c>
      <c r="BF623" s="6">
        <v>0</v>
      </c>
      <c r="BG623" s="6">
        <v>0</v>
      </c>
      <c r="BH623" s="6">
        <v>0</v>
      </c>
      <c r="BI623" s="6">
        <f>IF(Table3[[#This Row],[Type]]="EM",IF((Table3[[#This Row],[Diameter]]/2)-Table3[[#This Row],[CornerRadius]]-0.012&gt;0,(Table3[[#This Row],[Diameter]]/2)-Table3[[#This Row],[CornerRadius]]-0.012,0),)</f>
        <v>0</v>
      </c>
      <c r="BK623" s="6" t="str">
        <f>IF(Table3[[#This Row],[ShoulderLength]]="","",IF(Table3[[#This Row],[ShoulderLength]]&lt;Table3[[#This Row],[LOC]],"FIX",""))</f>
        <v/>
      </c>
    </row>
    <row r="624" spans="1:63" x14ac:dyDescent="0.25">
      <c r="A624" s="7">
        <f>IF(Table3[[#This Row],[SoflexRule]]="",1,IF(Table3[[#This Row],[MinOHL]]="",1,IF(Table3[[#This Row],[Type]]="CT",1,IF(Table3[[#This Row],[I]]=1,0,1))))</f>
        <v>1</v>
      </c>
      <c r="B624" s="6" t="s">
        <v>149</v>
      </c>
      <c r="D624" s="6" t="s">
        <v>149</v>
      </c>
      <c r="E624" s="6">
        <v>623</v>
      </c>
      <c r="F624" s="8" t="s">
        <v>60</v>
      </c>
      <c r="H624" s="10" t="s">
        <v>802</v>
      </c>
      <c r="I624" s="11" t="s">
        <v>1283</v>
      </c>
      <c r="J624" s="12" t="s">
        <v>1284</v>
      </c>
      <c r="K624" s="11" t="str">
        <f>CONCATENATE(Table3[[#This Row],[Type]]," "&amp;TEXT(Table3[[#This Row],[Diameter]],".0000")&amp;""," "&amp;Table3[[#This Row],[NumFlutes]]&amp;"FL")</f>
        <v>DJ .3970 2FL</v>
      </c>
      <c r="L624" s="17" t="s">
        <v>74</v>
      </c>
      <c r="M624" s="13">
        <v>0.39700000000000002</v>
      </c>
      <c r="N624" s="13">
        <v>0.39700000000000002</v>
      </c>
      <c r="O624" s="6">
        <v>0.39700000000000002</v>
      </c>
      <c r="P624" s="6">
        <v>4</v>
      </c>
      <c r="R624" s="14">
        <f>IF(Table3[[#This Row],[ShoulderLenEnd]]="",0,90-(DEGREES(ATAN((Q624-P624)/((N624-O624)/2)))))</f>
        <v>0</v>
      </c>
      <c r="S624" s="15">
        <v>4.07</v>
      </c>
      <c r="T624" s="6">
        <v>2</v>
      </c>
      <c r="U624" s="6">
        <v>5.37</v>
      </c>
      <c r="V624" s="6">
        <v>3.27</v>
      </c>
      <c r="Z624" s="6">
        <v>118</v>
      </c>
      <c r="AA624" s="13">
        <f t="shared" si="9"/>
        <v>0.11927083287697073</v>
      </c>
      <c r="AE624" s="6" t="s">
        <v>49</v>
      </c>
      <c r="AF624" s="6" t="s">
        <v>545</v>
      </c>
      <c r="AH624" s="6" t="s">
        <v>636</v>
      </c>
      <c r="AI624" s="6">
        <v>1</v>
      </c>
      <c r="AJ624" s="6">
        <v>0</v>
      </c>
      <c r="AK624" s="6">
        <v>0</v>
      </c>
      <c r="AL624" s="6">
        <v>0</v>
      </c>
      <c r="AM624" s="6">
        <v>0</v>
      </c>
      <c r="AN624" s="6">
        <v>0</v>
      </c>
      <c r="AO624" s="6">
        <v>1</v>
      </c>
      <c r="AQ624" s="6">
        <v>0</v>
      </c>
      <c r="AR624" s="6">
        <v>0</v>
      </c>
      <c r="AS624" s="6">
        <v>0</v>
      </c>
      <c r="AT624" s="6">
        <v>0</v>
      </c>
      <c r="AU624" s="6">
        <f>IF(Table3[[#This Row],[ShankDiameter]]&gt;0.5,0,2)</f>
        <v>2</v>
      </c>
      <c r="AV624" s="6">
        <v>0</v>
      </c>
      <c r="AW624" s="6">
        <v>0</v>
      </c>
      <c r="AX624" s="6">
        <v>2</v>
      </c>
      <c r="AY624" s="6">
        <f>IF(Table3[[#This Row],[ShankDiameter]]=0.225,2,IF(Table3[[#This Row],[ShankDiameter]]=0.25,2,IF(Table3[[#This Row],[ShankDiameter]]=0.2875,2,0)))</f>
        <v>0</v>
      </c>
      <c r="AZ624" s="6">
        <v>0</v>
      </c>
      <c r="BA624" s="6">
        <v>0</v>
      </c>
      <c r="BB624" s="6">
        <v>0</v>
      </c>
      <c r="BC624" s="6">
        <v>0</v>
      </c>
      <c r="BD624" s="6">
        <v>0</v>
      </c>
      <c r="BE624" s="6">
        <v>0</v>
      </c>
      <c r="BF624" s="6">
        <v>0</v>
      </c>
      <c r="BG624" s="6">
        <v>0</v>
      </c>
      <c r="BH624" s="6">
        <v>0</v>
      </c>
      <c r="BI624" s="6">
        <f>IF(Table3[[#This Row],[Type]]="EM",IF((Table3[[#This Row],[Diameter]]/2)-Table3[[#This Row],[CornerRadius]]-0.012&gt;0,(Table3[[#This Row],[Diameter]]/2)-Table3[[#This Row],[CornerRadius]]-0.012,0),)</f>
        <v>0</v>
      </c>
      <c r="BK624" s="6" t="str">
        <f>IF(Table3[[#This Row],[ShoulderLength]]="","",IF(Table3[[#This Row],[ShoulderLength]]&lt;Table3[[#This Row],[LOC]],"FIX",""))</f>
        <v/>
      </c>
    </row>
    <row r="625" spans="1:63" x14ac:dyDescent="0.25">
      <c r="A625" s="7">
        <f>IF(Table3[[#This Row],[SoflexRule]]="",1,IF(Table3[[#This Row],[MinOHL]]="",1,IF(Table3[[#This Row],[Type]]="CT",1,IF(Table3[[#This Row],[I]]=1,0,1))))</f>
        <v>1</v>
      </c>
      <c r="B625" s="6" t="s">
        <v>149</v>
      </c>
      <c r="D625" s="6" t="s">
        <v>149</v>
      </c>
      <c r="E625" s="6">
        <v>624</v>
      </c>
      <c r="F625" s="8" t="s">
        <v>60</v>
      </c>
      <c r="H625" s="10" t="s">
        <v>680</v>
      </c>
      <c r="I625" s="11" t="s">
        <v>1285</v>
      </c>
      <c r="J625" s="12" t="s">
        <v>1286</v>
      </c>
      <c r="K625" s="11" t="str">
        <f>CONCATENATE(Table3[[#This Row],[Type]]," "&amp;TEXT(Table3[[#This Row],[Diameter]],".0000")&amp;""," "&amp;Table3[[#This Row],[NumFlutes]]&amp;"FL")</f>
        <v>DS .3970 2FL</v>
      </c>
      <c r="L625" s="17" t="s">
        <v>74</v>
      </c>
      <c r="M625" s="13">
        <v>0.39700000000000002</v>
      </c>
      <c r="N625" s="13">
        <v>0.39700000000000002</v>
      </c>
      <c r="O625" s="6">
        <v>0.39700000000000002</v>
      </c>
      <c r="P625" s="6">
        <v>2.09</v>
      </c>
      <c r="R625" s="14">
        <f>IF(Table3[[#This Row],[ShoulderLenEnd]]="",0,90-(DEGREES(ATAN((Q625-P625)/((N625-O625)/2)))))</f>
        <v>0</v>
      </c>
      <c r="S625" s="15">
        <v>2.16</v>
      </c>
      <c r="T625" s="6">
        <v>2</v>
      </c>
      <c r="U625" s="6">
        <v>3.43</v>
      </c>
      <c r="V625" s="6">
        <v>1.53</v>
      </c>
      <c r="Z625" s="6">
        <v>118</v>
      </c>
      <c r="AA625" s="13">
        <f t="shared" si="9"/>
        <v>0.11927083287697073</v>
      </c>
      <c r="AE625" s="6" t="s">
        <v>49</v>
      </c>
      <c r="AF625" s="6" t="s">
        <v>545</v>
      </c>
      <c r="AH625" s="6" t="s">
        <v>683</v>
      </c>
      <c r="AI625" s="6">
        <v>1</v>
      </c>
      <c r="AJ625" s="6">
        <v>0</v>
      </c>
      <c r="AK625" s="6">
        <v>0</v>
      </c>
      <c r="AL625" s="6">
        <v>0</v>
      </c>
      <c r="AM625" s="6">
        <v>0</v>
      </c>
      <c r="AN625" s="6">
        <v>0</v>
      </c>
      <c r="AO625" s="6">
        <v>1</v>
      </c>
      <c r="AQ625" s="6">
        <v>0</v>
      </c>
      <c r="AR625" s="6">
        <v>0</v>
      </c>
      <c r="AS625" s="6">
        <v>0</v>
      </c>
      <c r="AT625" s="6">
        <v>0</v>
      </c>
      <c r="AU625" s="6">
        <f>IF(Table3[[#This Row],[ShankDiameter]]&gt;0.5,0,2)</f>
        <v>2</v>
      </c>
      <c r="AV625" s="6">
        <v>0</v>
      </c>
      <c r="AW625" s="6">
        <v>0</v>
      </c>
      <c r="AX625" s="6">
        <v>2</v>
      </c>
      <c r="AY625" s="6">
        <f>IF(Table3[[#This Row],[ShankDiameter]]=0.225,2,IF(Table3[[#This Row],[ShankDiameter]]=0.25,2,IF(Table3[[#This Row],[ShankDiameter]]=0.2875,2,0)))</f>
        <v>0</v>
      </c>
      <c r="AZ625" s="6">
        <v>0</v>
      </c>
      <c r="BA625" s="6">
        <v>0</v>
      </c>
      <c r="BB625" s="6">
        <v>0</v>
      </c>
      <c r="BC625" s="6">
        <v>0</v>
      </c>
      <c r="BD625" s="6">
        <v>0</v>
      </c>
      <c r="BE625" s="6">
        <v>0</v>
      </c>
      <c r="BF625" s="6">
        <v>0</v>
      </c>
      <c r="BG625" s="6">
        <v>0</v>
      </c>
      <c r="BH625" s="6">
        <v>0</v>
      </c>
      <c r="BI625" s="6">
        <f>IF(Table3[[#This Row],[Type]]="EM",IF((Table3[[#This Row],[Diameter]]/2)-Table3[[#This Row],[CornerRadius]]-0.012&gt;0,(Table3[[#This Row],[Diameter]]/2)-Table3[[#This Row],[CornerRadius]]-0.012,0),)</f>
        <v>0</v>
      </c>
      <c r="BK625" s="6" t="str">
        <f>IF(Table3[[#This Row],[ShoulderLength]]="","",IF(Table3[[#This Row],[ShoulderLength]]&lt;Table3[[#This Row],[LOC]],"FIX",""))</f>
        <v/>
      </c>
    </row>
    <row r="626" spans="1:63" x14ac:dyDescent="0.25">
      <c r="A626" s="7">
        <f>IF(Table3[[#This Row],[SoflexRule]]="",1,IF(Table3[[#This Row],[MinOHL]]="",1,IF(Table3[[#This Row],[Type]]="CT",1,IF(Table3[[#This Row],[I]]=1,0,1))))</f>
        <v>1</v>
      </c>
      <c r="B626" s="6" t="s">
        <v>149</v>
      </c>
      <c r="D626" s="6" t="s">
        <v>149</v>
      </c>
      <c r="E626" s="6">
        <v>625</v>
      </c>
      <c r="F626" s="8" t="s">
        <v>60</v>
      </c>
      <c r="H626" s="10" t="s">
        <v>802</v>
      </c>
      <c r="I626" s="11" t="s">
        <v>1287</v>
      </c>
      <c r="J626" s="12" t="s">
        <v>1288</v>
      </c>
      <c r="K626" s="11" t="str">
        <f>CONCATENATE(Table3[[#This Row],[Type]]," "&amp;TEXT(Table3[[#This Row],[Diameter]],".0000")&amp;""," "&amp;Table3[[#This Row],[NumFlutes]]&amp;"FL")</f>
        <v>DJ .4040 2FL</v>
      </c>
      <c r="L626" s="17" t="s">
        <v>1289</v>
      </c>
      <c r="M626" s="13">
        <v>0.40400000000000003</v>
      </c>
      <c r="N626" s="13">
        <v>0.40400000000000003</v>
      </c>
      <c r="O626" s="6">
        <v>0.40400000000000003</v>
      </c>
      <c r="P626" s="6">
        <v>4.07</v>
      </c>
      <c r="R626" s="14">
        <f>IF(Table3[[#This Row],[ShoulderLenEnd]]="",0,90-(DEGREES(ATAN((Q626-P626)/((N626-O626)/2)))))</f>
        <v>0</v>
      </c>
      <c r="S626" s="15">
        <v>4.1399999999999997</v>
      </c>
      <c r="T626" s="6">
        <v>2</v>
      </c>
      <c r="U626" s="6">
        <v>5.34</v>
      </c>
      <c r="V626" s="6">
        <v>3.45</v>
      </c>
      <c r="Z626" s="6">
        <v>118</v>
      </c>
      <c r="AA626" s="13">
        <f t="shared" si="9"/>
        <v>0.12137384504356719</v>
      </c>
      <c r="AE626" s="6" t="s">
        <v>49</v>
      </c>
      <c r="AF626" s="6" t="s">
        <v>545</v>
      </c>
      <c r="AH626" s="6" t="s">
        <v>636</v>
      </c>
      <c r="AI626" s="6">
        <v>1</v>
      </c>
      <c r="AJ626" s="6">
        <v>0</v>
      </c>
      <c r="AK626" s="6">
        <v>0</v>
      </c>
      <c r="AL626" s="6">
        <v>0</v>
      </c>
      <c r="AM626" s="6">
        <v>0</v>
      </c>
      <c r="AN626" s="6">
        <v>0</v>
      </c>
      <c r="AO626" s="6">
        <v>1</v>
      </c>
      <c r="AQ626" s="6">
        <v>0</v>
      </c>
      <c r="AR626" s="6">
        <v>0</v>
      </c>
      <c r="AS626" s="6">
        <v>0</v>
      </c>
      <c r="AT626" s="6">
        <v>0</v>
      </c>
      <c r="AU626" s="6">
        <f>IF(Table3[[#This Row],[ShankDiameter]]&gt;0.5,0,2)</f>
        <v>2</v>
      </c>
      <c r="AV626" s="6">
        <v>0</v>
      </c>
      <c r="AW626" s="6">
        <v>0</v>
      </c>
      <c r="AX626" s="6">
        <v>2</v>
      </c>
      <c r="AY626" s="6">
        <f>IF(Table3[[#This Row],[ShankDiameter]]=0.225,2,IF(Table3[[#This Row],[ShankDiameter]]=0.25,2,IF(Table3[[#This Row],[ShankDiameter]]=0.2875,2,0)))</f>
        <v>0</v>
      </c>
      <c r="AZ626" s="6">
        <v>0</v>
      </c>
      <c r="BA626" s="6">
        <v>0</v>
      </c>
      <c r="BB626" s="6">
        <v>0</v>
      </c>
      <c r="BC626" s="6">
        <v>0</v>
      </c>
      <c r="BD626" s="6">
        <v>0</v>
      </c>
      <c r="BE626" s="6">
        <v>0</v>
      </c>
      <c r="BF626" s="6">
        <v>0</v>
      </c>
      <c r="BG626" s="6">
        <v>0</v>
      </c>
      <c r="BH626" s="6">
        <v>0</v>
      </c>
      <c r="BI626" s="6">
        <f>IF(Table3[[#This Row],[Type]]="EM",IF((Table3[[#This Row],[Diameter]]/2)-Table3[[#This Row],[CornerRadius]]-0.012&gt;0,(Table3[[#This Row],[Diameter]]/2)-Table3[[#This Row],[CornerRadius]]-0.012,0),)</f>
        <v>0</v>
      </c>
      <c r="BK626" s="6" t="str">
        <f>IF(Table3[[#This Row],[ShoulderLength]]="","",IF(Table3[[#This Row],[ShoulderLength]]&lt;Table3[[#This Row],[LOC]],"FIX",""))</f>
        <v/>
      </c>
    </row>
    <row r="627" spans="1:63" x14ac:dyDescent="0.25">
      <c r="A627" s="7">
        <f>IF(Table3[[#This Row],[SoflexRule]]="",1,IF(Table3[[#This Row],[MinOHL]]="",1,IF(Table3[[#This Row],[Type]]="CT",1,IF(Table3[[#This Row],[I]]=1,0,1))))</f>
        <v>1</v>
      </c>
      <c r="B627" s="6" t="s">
        <v>149</v>
      </c>
      <c r="D627" s="6" t="s">
        <v>149</v>
      </c>
      <c r="E627" s="6">
        <v>626</v>
      </c>
      <c r="F627" s="8" t="s">
        <v>60</v>
      </c>
      <c r="H627" s="10" t="s">
        <v>680</v>
      </c>
      <c r="I627" s="11" t="s">
        <v>1290</v>
      </c>
      <c r="J627" s="12" t="s">
        <v>1291</v>
      </c>
      <c r="K627" s="11" t="str">
        <f>CONCATENATE(Table3[[#This Row],[Type]]," "&amp;TEXT(Table3[[#This Row],[Diameter]],".0000")&amp;""," "&amp;Table3[[#This Row],[NumFlutes]]&amp;"FL")</f>
        <v>DS .4040 2FL</v>
      </c>
      <c r="L627" s="17" t="s">
        <v>1289</v>
      </c>
      <c r="M627" s="13">
        <v>0.40400000000000003</v>
      </c>
      <c r="N627" s="13">
        <v>0.40400000000000003</v>
      </c>
      <c r="O627" s="6">
        <v>0.40400000000000003</v>
      </c>
      <c r="P627" s="6">
        <v>2.0299999999999998</v>
      </c>
      <c r="R627" s="14">
        <f>IF(Table3[[#This Row],[ShoulderLenEnd]]="",0,90-(DEGREES(ATAN((Q627-P627)/((N627-O627)/2)))))</f>
        <v>0</v>
      </c>
      <c r="S627" s="15">
        <v>2.1</v>
      </c>
      <c r="T627" s="6">
        <v>2</v>
      </c>
      <c r="U627" s="6">
        <v>3.4</v>
      </c>
      <c r="V627" s="6">
        <v>1.58</v>
      </c>
      <c r="Z627" s="6">
        <v>118</v>
      </c>
      <c r="AA627" s="13">
        <f t="shared" si="9"/>
        <v>0.12137384504356719</v>
      </c>
      <c r="AE627" s="6" t="s">
        <v>49</v>
      </c>
      <c r="AF627" s="6" t="s">
        <v>545</v>
      </c>
      <c r="AH627" s="6" t="s">
        <v>683</v>
      </c>
      <c r="AI627" s="6">
        <v>1</v>
      </c>
      <c r="AJ627" s="6">
        <v>0</v>
      </c>
      <c r="AK627" s="6">
        <v>0</v>
      </c>
      <c r="AL627" s="6">
        <v>0</v>
      </c>
      <c r="AM627" s="6">
        <v>0</v>
      </c>
      <c r="AN627" s="6">
        <v>0</v>
      </c>
      <c r="AO627" s="6">
        <v>1</v>
      </c>
      <c r="AQ627" s="6">
        <v>0</v>
      </c>
      <c r="AR627" s="6">
        <v>0</v>
      </c>
      <c r="AS627" s="6">
        <v>0</v>
      </c>
      <c r="AT627" s="6">
        <v>0</v>
      </c>
      <c r="AU627" s="6">
        <f>IF(Table3[[#This Row],[ShankDiameter]]&gt;0.5,0,2)</f>
        <v>2</v>
      </c>
      <c r="AV627" s="6">
        <v>0</v>
      </c>
      <c r="AW627" s="6">
        <v>0</v>
      </c>
      <c r="AX627" s="6">
        <v>2</v>
      </c>
      <c r="AY627" s="6">
        <f>IF(Table3[[#This Row],[ShankDiameter]]=0.225,2,IF(Table3[[#This Row],[ShankDiameter]]=0.25,2,IF(Table3[[#This Row],[ShankDiameter]]=0.2875,2,0)))</f>
        <v>0</v>
      </c>
      <c r="AZ627" s="6">
        <v>0</v>
      </c>
      <c r="BA627" s="6">
        <v>0</v>
      </c>
      <c r="BB627" s="6">
        <v>0</v>
      </c>
      <c r="BC627" s="6">
        <v>0</v>
      </c>
      <c r="BD627" s="6">
        <v>0</v>
      </c>
      <c r="BE627" s="6">
        <v>0</v>
      </c>
      <c r="BF627" s="6">
        <v>0</v>
      </c>
      <c r="BG627" s="6">
        <v>0</v>
      </c>
      <c r="BH627" s="6">
        <v>0</v>
      </c>
      <c r="BI627" s="6">
        <f>IF(Table3[[#This Row],[Type]]="EM",IF((Table3[[#This Row],[Diameter]]/2)-Table3[[#This Row],[CornerRadius]]-0.012&gt;0,(Table3[[#This Row],[Diameter]]/2)-Table3[[#This Row],[CornerRadius]]-0.012,0),)</f>
        <v>0</v>
      </c>
      <c r="BK627" s="6" t="str">
        <f>IF(Table3[[#This Row],[ShoulderLength]]="","",IF(Table3[[#This Row],[ShoulderLength]]&lt;Table3[[#This Row],[LOC]],"FIX",""))</f>
        <v/>
      </c>
    </row>
    <row r="628" spans="1:63" x14ac:dyDescent="0.25">
      <c r="A628" s="7">
        <f>IF(Table3[[#This Row],[SoflexRule]]="",1,IF(Table3[[#This Row],[MinOHL]]="",1,IF(Table3[[#This Row],[Type]]="CT",1,IF(Table3[[#This Row],[I]]=1,0,1))))</f>
        <v>1</v>
      </c>
      <c r="B628" s="6" t="s">
        <v>149</v>
      </c>
      <c r="D628" s="6" t="s">
        <v>149</v>
      </c>
      <c r="E628" s="6">
        <v>627</v>
      </c>
      <c r="G628" s="9" t="s">
        <v>74</v>
      </c>
      <c r="H628" s="10" t="s">
        <v>680</v>
      </c>
      <c r="I628" s="11" t="s">
        <v>1292</v>
      </c>
      <c r="J628" s="12" t="s">
        <v>1293</v>
      </c>
      <c r="K628" s="11" t="str">
        <f>CONCATENATE(Table3[[#This Row],[Type]]," "&amp;TEXT(Table3[[#This Row],[Diameter]],".0000")&amp;""," "&amp;Table3[[#This Row],[NumFlutes]]&amp;"FL")</f>
        <v>DS .4063 2FL</v>
      </c>
      <c r="L628" s="17" t="s">
        <v>1294</v>
      </c>
      <c r="M628" s="13">
        <v>0.40629999999999999</v>
      </c>
      <c r="N628" s="13">
        <v>0.40629999999999999</v>
      </c>
      <c r="O628" s="6">
        <v>0.40629999999999999</v>
      </c>
      <c r="P628" s="6">
        <v>2.0499999999999998</v>
      </c>
      <c r="R628" s="14">
        <f>IF(Table3[[#This Row],[ShoulderLenEnd]]="",0,90-(DEGREES(ATAN((Q628-P628)/((N628-O628)/2)))))</f>
        <v>0</v>
      </c>
      <c r="S628" s="15">
        <v>2.0750000000000002</v>
      </c>
      <c r="T628" s="6">
        <v>2</v>
      </c>
      <c r="U628" s="6">
        <v>3.42</v>
      </c>
      <c r="V628" s="6">
        <v>1.48</v>
      </c>
      <c r="Z628" s="6">
        <v>118</v>
      </c>
      <c r="AA628" s="13">
        <f t="shared" si="9"/>
        <v>0.12206483475544887</v>
      </c>
      <c r="AE628" s="6" t="s">
        <v>49</v>
      </c>
      <c r="AF628" s="6" t="s">
        <v>545</v>
      </c>
      <c r="AH628" s="6" t="s">
        <v>683</v>
      </c>
      <c r="AI628" s="6">
        <v>1</v>
      </c>
      <c r="AJ628" s="6">
        <v>0</v>
      </c>
      <c r="AK628" s="6">
        <v>0</v>
      </c>
      <c r="AL628" s="6">
        <v>0</v>
      </c>
      <c r="AM628" s="6">
        <v>0</v>
      </c>
      <c r="AN628" s="6">
        <v>0</v>
      </c>
      <c r="AO628" s="6">
        <v>1</v>
      </c>
      <c r="AQ628" s="6">
        <v>0</v>
      </c>
      <c r="AR628" s="6">
        <v>0</v>
      </c>
      <c r="AS628" s="6">
        <v>0</v>
      </c>
      <c r="AT628" s="6">
        <v>0</v>
      </c>
      <c r="AU628" s="6">
        <f>IF(Table3[[#This Row],[ShankDiameter]]&gt;0.5,0,2)</f>
        <v>2</v>
      </c>
      <c r="AV628" s="6">
        <v>0</v>
      </c>
      <c r="AW628" s="6">
        <v>0</v>
      </c>
      <c r="AX628" s="6">
        <v>2</v>
      </c>
      <c r="AY628" s="6">
        <f>IF(Table3[[#This Row],[ShankDiameter]]=0.225,2,IF(Table3[[#This Row],[ShankDiameter]]=0.25,2,IF(Table3[[#This Row],[ShankDiameter]]=0.2875,2,0)))</f>
        <v>0</v>
      </c>
      <c r="AZ628" s="6">
        <v>0</v>
      </c>
      <c r="BA628" s="6">
        <v>0</v>
      </c>
      <c r="BB628" s="6">
        <v>0</v>
      </c>
      <c r="BC628" s="6">
        <v>0</v>
      </c>
      <c r="BD628" s="6">
        <v>0</v>
      </c>
      <c r="BE628" s="6">
        <v>0</v>
      </c>
      <c r="BF628" s="6">
        <v>0</v>
      </c>
      <c r="BG628" s="6">
        <v>0</v>
      </c>
      <c r="BH628" s="6">
        <v>0</v>
      </c>
      <c r="BI628" s="6">
        <f>IF(Table3[[#This Row],[Type]]="EM",IF((Table3[[#This Row],[Diameter]]/2)-Table3[[#This Row],[CornerRadius]]-0.012&gt;0,(Table3[[#This Row],[Diameter]]/2)-Table3[[#This Row],[CornerRadius]]-0.012,0),)</f>
        <v>0</v>
      </c>
      <c r="BK628" s="6" t="str">
        <f>IF(Table3[[#This Row],[ShoulderLength]]="","",IF(Table3[[#This Row],[ShoulderLength]]&lt;Table3[[#This Row],[LOC]],"FIX",""))</f>
        <v/>
      </c>
    </row>
    <row r="629" spans="1:63" x14ac:dyDescent="0.25">
      <c r="A629" s="7">
        <f>IF(Table3[[#This Row],[SoflexRule]]="",1,IF(Table3[[#This Row],[MinOHL]]="",1,IF(Table3[[#This Row],[Type]]="CT",1,IF(Table3[[#This Row],[I]]=1,0,1))))</f>
        <v>1</v>
      </c>
      <c r="B629" s="6" t="s">
        <v>149</v>
      </c>
      <c r="D629" s="6" t="s">
        <v>149</v>
      </c>
      <c r="E629" s="6">
        <v>628</v>
      </c>
      <c r="F629" s="8" t="s">
        <v>60</v>
      </c>
      <c r="H629" s="10" t="s">
        <v>802</v>
      </c>
      <c r="I629" s="11" t="s">
        <v>1295</v>
      </c>
      <c r="K629" s="11" t="str">
        <f>CONCATENATE(Table3[[#This Row],[Type]]," "&amp;TEXT(Table3[[#This Row],[Diameter]],".0000")&amp;""," "&amp;Table3[[#This Row],[NumFlutes]]&amp;"FL")</f>
        <v>DJ .4063 2FL</v>
      </c>
      <c r="L629" s="17" t="s">
        <v>1294</v>
      </c>
      <c r="M629" s="13">
        <v>0.40629999999999999</v>
      </c>
      <c r="N629" s="13">
        <v>0.40629999999999999</v>
      </c>
      <c r="O629" s="6">
        <v>0.40629999999999999</v>
      </c>
      <c r="P629" s="6">
        <v>4</v>
      </c>
      <c r="R629" s="14">
        <f>IF(Table3[[#This Row],[ShoulderLenEnd]]="",0,90-(DEGREES(ATAN((Q629-P629)/((N629-O629)/2)))))</f>
        <v>0</v>
      </c>
      <c r="S629" s="15">
        <v>4.07</v>
      </c>
      <c r="T629" s="6">
        <v>2</v>
      </c>
      <c r="U629" s="6">
        <v>5.38</v>
      </c>
      <c r="V629" s="6">
        <v>3.33</v>
      </c>
      <c r="Z629" s="6">
        <v>118</v>
      </c>
      <c r="AA629" s="13">
        <f t="shared" si="9"/>
        <v>0.12206483475544887</v>
      </c>
      <c r="AE629" s="6" t="s">
        <v>49</v>
      </c>
      <c r="AF629" s="6" t="s">
        <v>545</v>
      </c>
      <c r="AH629" s="6" t="s">
        <v>636</v>
      </c>
      <c r="AI629" s="6">
        <v>1</v>
      </c>
      <c r="AJ629" s="6">
        <v>0</v>
      </c>
      <c r="AK629" s="6">
        <v>0</v>
      </c>
      <c r="AL629" s="6">
        <v>0</v>
      </c>
      <c r="AM629" s="6">
        <v>0</v>
      </c>
      <c r="AN629" s="6">
        <v>0</v>
      </c>
      <c r="AO629" s="6">
        <v>1</v>
      </c>
      <c r="AQ629" s="6">
        <v>0</v>
      </c>
      <c r="AR629" s="6">
        <v>0</v>
      </c>
      <c r="AS629" s="6">
        <v>0</v>
      </c>
      <c r="AT629" s="6">
        <v>0</v>
      </c>
      <c r="AU629" s="6">
        <f>IF(Table3[[#This Row],[ShankDiameter]]&gt;0.5,0,2)</f>
        <v>2</v>
      </c>
      <c r="AV629" s="6">
        <v>0</v>
      </c>
      <c r="AW629" s="6">
        <v>0</v>
      </c>
      <c r="AX629" s="6">
        <v>2</v>
      </c>
      <c r="AY629" s="6">
        <f>IF(Table3[[#This Row],[ShankDiameter]]=0.225,2,IF(Table3[[#This Row],[ShankDiameter]]=0.25,2,IF(Table3[[#This Row],[ShankDiameter]]=0.2875,2,0)))</f>
        <v>0</v>
      </c>
      <c r="AZ629" s="6">
        <v>0</v>
      </c>
      <c r="BA629" s="6">
        <v>0</v>
      </c>
      <c r="BB629" s="6">
        <v>0</v>
      </c>
      <c r="BC629" s="6">
        <v>0</v>
      </c>
      <c r="BD629" s="6">
        <v>0</v>
      </c>
      <c r="BE629" s="6">
        <v>0</v>
      </c>
      <c r="BF629" s="6">
        <v>0</v>
      </c>
      <c r="BG629" s="6">
        <v>0</v>
      </c>
      <c r="BH629" s="6">
        <v>0</v>
      </c>
      <c r="BI629" s="6">
        <f>IF(Table3[[#This Row],[Type]]="EM",IF((Table3[[#This Row],[Diameter]]/2)-Table3[[#This Row],[CornerRadius]]-0.012&gt;0,(Table3[[#This Row],[Diameter]]/2)-Table3[[#This Row],[CornerRadius]]-0.012,0),)</f>
        <v>0</v>
      </c>
      <c r="BK629" s="6" t="str">
        <f>IF(Table3[[#This Row],[ShoulderLength]]="","",IF(Table3[[#This Row],[ShoulderLength]]&lt;Table3[[#This Row],[LOC]],"FIX",""))</f>
        <v/>
      </c>
    </row>
    <row r="630" spans="1:63" x14ac:dyDescent="0.25">
      <c r="A630" s="7">
        <f>IF(Table3[[#This Row],[SoflexRule]]="",1,IF(Table3[[#This Row],[MinOHL]]="",1,IF(Table3[[#This Row],[Type]]="CT",1,IF(Table3[[#This Row],[I]]=1,0,1))))</f>
        <v>1</v>
      </c>
      <c r="B630" s="6" t="s">
        <v>149</v>
      </c>
      <c r="D630" s="6" t="s">
        <v>149</v>
      </c>
      <c r="E630" s="6">
        <v>629</v>
      </c>
      <c r="F630" s="8" t="s">
        <v>60</v>
      </c>
      <c r="H630" s="10" t="s">
        <v>802</v>
      </c>
      <c r="I630" s="11" t="s">
        <v>1296</v>
      </c>
      <c r="J630" s="12" t="s">
        <v>1297</v>
      </c>
      <c r="K630" s="11" t="str">
        <f>CONCATENATE(Table3[[#This Row],[Type]]," "&amp;TEXT(Table3[[#This Row],[Diameter]],".0000")&amp;""," "&amp;Table3[[#This Row],[NumFlutes]]&amp;"FL")</f>
        <v>DJ .4130 2FL</v>
      </c>
      <c r="L630" s="17" t="s">
        <v>1298</v>
      </c>
      <c r="M630" s="13">
        <v>0.41299999999999998</v>
      </c>
      <c r="N630" s="13">
        <v>0.41299999999999998</v>
      </c>
      <c r="O630" s="6">
        <v>0.41299999999999998</v>
      </c>
      <c r="P630" s="6">
        <v>4.07</v>
      </c>
      <c r="R630" s="14">
        <f>IF(Table3[[#This Row],[ShoulderLenEnd]]="",0,90-(DEGREES(ATAN((Q630-P630)/((N630-O630)/2)))))</f>
        <v>0</v>
      </c>
      <c r="S630" s="15">
        <v>4.1399999999999997</v>
      </c>
      <c r="T630" s="6">
        <v>2</v>
      </c>
      <c r="U630" s="6">
        <v>5.37</v>
      </c>
      <c r="V630" s="6">
        <v>3.5</v>
      </c>
      <c r="Z630" s="6">
        <v>118</v>
      </c>
      <c r="AA630" s="13">
        <f t="shared" si="9"/>
        <v>0.12407771782919119</v>
      </c>
      <c r="AE630" s="6" t="s">
        <v>49</v>
      </c>
      <c r="AF630" s="6" t="s">
        <v>545</v>
      </c>
      <c r="AH630" s="6" t="s">
        <v>636</v>
      </c>
      <c r="AI630" s="6">
        <v>1</v>
      </c>
      <c r="AJ630" s="6">
        <v>0</v>
      </c>
      <c r="AK630" s="6">
        <v>0</v>
      </c>
      <c r="AL630" s="6">
        <v>0</v>
      </c>
      <c r="AM630" s="6">
        <v>0</v>
      </c>
      <c r="AN630" s="6">
        <v>0</v>
      </c>
      <c r="AO630" s="6">
        <v>1</v>
      </c>
      <c r="AQ630" s="6">
        <v>0</v>
      </c>
      <c r="AR630" s="6">
        <v>0</v>
      </c>
      <c r="AS630" s="6">
        <v>0</v>
      </c>
      <c r="AT630" s="6">
        <v>0</v>
      </c>
      <c r="AU630" s="6">
        <f>IF(Table3[[#This Row],[ShankDiameter]]&gt;0.5,0,2)</f>
        <v>2</v>
      </c>
      <c r="AV630" s="6">
        <v>0</v>
      </c>
      <c r="AW630" s="6">
        <v>0</v>
      </c>
      <c r="AX630" s="6">
        <v>2</v>
      </c>
      <c r="AY630" s="6">
        <f>IF(Table3[[#This Row],[ShankDiameter]]=0.225,2,IF(Table3[[#This Row],[ShankDiameter]]=0.25,2,IF(Table3[[#This Row],[ShankDiameter]]=0.2875,2,0)))</f>
        <v>0</v>
      </c>
      <c r="AZ630" s="6">
        <v>0</v>
      </c>
      <c r="BA630" s="6">
        <v>0</v>
      </c>
      <c r="BB630" s="6">
        <v>0</v>
      </c>
      <c r="BC630" s="6">
        <v>0</v>
      </c>
      <c r="BD630" s="6">
        <v>0</v>
      </c>
      <c r="BE630" s="6">
        <v>0</v>
      </c>
      <c r="BF630" s="6">
        <v>0</v>
      </c>
      <c r="BG630" s="6">
        <v>0</v>
      </c>
      <c r="BH630" s="6">
        <v>0</v>
      </c>
      <c r="BI630" s="6">
        <f>IF(Table3[[#This Row],[Type]]="EM",IF((Table3[[#This Row],[Diameter]]/2)-Table3[[#This Row],[CornerRadius]]-0.012&gt;0,(Table3[[#This Row],[Diameter]]/2)-Table3[[#This Row],[CornerRadius]]-0.012,0),)</f>
        <v>0</v>
      </c>
      <c r="BK630" s="6" t="str">
        <f>IF(Table3[[#This Row],[ShoulderLength]]="","",IF(Table3[[#This Row],[ShoulderLength]]&lt;Table3[[#This Row],[LOC]],"FIX",""))</f>
        <v/>
      </c>
    </row>
    <row r="631" spans="1:63" x14ac:dyDescent="0.25">
      <c r="A631" s="7">
        <f>IF(Table3[[#This Row],[SoflexRule]]="",1,IF(Table3[[#This Row],[MinOHL]]="",1,IF(Table3[[#This Row],[Type]]="CT",1,IF(Table3[[#This Row],[I]]=1,0,1))))</f>
        <v>1</v>
      </c>
      <c r="B631" s="6" t="s">
        <v>149</v>
      </c>
      <c r="D631" s="6" t="s">
        <v>149</v>
      </c>
      <c r="E631" s="6">
        <v>630</v>
      </c>
      <c r="F631" s="8" t="s">
        <v>60</v>
      </c>
      <c r="H631" s="10" t="s">
        <v>680</v>
      </c>
      <c r="I631" s="11" t="s">
        <v>1299</v>
      </c>
      <c r="J631" s="12" t="s">
        <v>1300</v>
      </c>
      <c r="K631" s="11" t="str">
        <f>CONCATENATE(Table3[[#This Row],[Type]]," "&amp;TEXT(Table3[[#This Row],[Diameter]],".0000")&amp;""," "&amp;Table3[[#This Row],[NumFlutes]]&amp;"FL")</f>
        <v>DS .4130 2FL</v>
      </c>
      <c r="L631" s="17" t="s">
        <v>1298</v>
      </c>
      <c r="M631" s="13">
        <v>0.41299999999999998</v>
      </c>
      <c r="N631" s="13">
        <v>0.41299999999999998</v>
      </c>
      <c r="O631" s="6">
        <v>0.41299999999999998</v>
      </c>
      <c r="P631" s="6">
        <v>2.16</v>
      </c>
      <c r="R631" s="14">
        <f>IF(Table3[[#This Row],[ShoulderLenEnd]]="",0,90-(DEGREES(ATAN((Q631-P631)/((N631-O631)/2)))))</f>
        <v>0</v>
      </c>
      <c r="S631" s="15">
        <v>2.23</v>
      </c>
      <c r="T631" s="6">
        <v>2</v>
      </c>
      <c r="U631" s="6">
        <v>3.52</v>
      </c>
      <c r="V631" s="6">
        <v>1.53</v>
      </c>
      <c r="Z631" s="6">
        <v>118</v>
      </c>
      <c r="AA631" s="13">
        <f t="shared" si="9"/>
        <v>0.12407771782919119</v>
      </c>
      <c r="AE631" s="6" t="s">
        <v>49</v>
      </c>
      <c r="AF631" s="6" t="s">
        <v>545</v>
      </c>
      <c r="AH631" s="6" t="s">
        <v>683</v>
      </c>
      <c r="AI631" s="6">
        <v>1</v>
      </c>
      <c r="AJ631" s="6">
        <v>0</v>
      </c>
      <c r="AK631" s="6">
        <v>0</v>
      </c>
      <c r="AL631" s="6">
        <v>0</v>
      </c>
      <c r="AM631" s="6">
        <v>0</v>
      </c>
      <c r="AN631" s="6">
        <v>0</v>
      </c>
      <c r="AO631" s="6">
        <v>1</v>
      </c>
      <c r="AQ631" s="6">
        <v>0</v>
      </c>
      <c r="AR631" s="6">
        <v>0</v>
      </c>
      <c r="AS631" s="6">
        <v>0</v>
      </c>
      <c r="AT631" s="6">
        <v>0</v>
      </c>
      <c r="AU631" s="6">
        <f>IF(Table3[[#This Row],[ShankDiameter]]&gt;0.5,0,2)</f>
        <v>2</v>
      </c>
      <c r="AV631" s="6">
        <v>0</v>
      </c>
      <c r="AW631" s="6">
        <v>0</v>
      </c>
      <c r="AX631" s="6">
        <v>2</v>
      </c>
      <c r="AY631" s="6">
        <f>IF(Table3[[#This Row],[ShankDiameter]]=0.225,2,IF(Table3[[#This Row],[ShankDiameter]]=0.25,2,IF(Table3[[#This Row],[ShankDiameter]]=0.2875,2,0)))</f>
        <v>0</v>
      </c>
      <c r="AZ631" s="6">
        <v>0</v>
      </c>
      <c r="BA631" s="6">
        <v>0</v>
      </c>
      <c r="BB631" s="6">
        <v>0</v>
      </c>
      <c r="BC631" s="6">
        <v>0</v>
      </c>
      <c r="BD631" s="6">
        <v>0</v>
      </c>
      <c r="BE631" s="6">
        <v>0</v>
      </c>
      <c r="BF631" s="6">
        <v>0</v>
      </c>
      <c r="BG631" s="6">
        <v>0</v>
      </c>
      <c r="BH631" s="6">
        <v>0</v>
      </c>
      <c r="BI631" s="6">
        <f>IF(Table3[[#This Row],[Type]]="EM",IF((Table3[[#This Row],[Diameter]]/2)-Table3[[#This Row],[CornerRadius]]-0.012&gt;0,(Table3[[#This Row],[Diameter]]/2)-Table3[[#This Row],[CornerRadius]]-0.012,0),)</f>
        <v>0</v>
      </c>
      <c r="BK631" s="6" t="str">
        <f>IF(Table3[[#This Row],[ShoulderLength]]="","",IF(Table3[[#This Row],[ShoulderLength]]&lt;Table3[[#This Row],[LOC]],"FIX",""))</f>
        <v/>
      </c>
    </row>
    <row r="632" spans="1:63" x14ac:dyDescent="0.25">
      <c r="A632" s="7">
        <f>IF(Table3[[#This Row],[SoflexRule]]="",1,IF(Table3[[#This Row],[MinOHL]]="",1,IF(Table3[[#This Row],[Type]]="CT",1,IF(Table3[[#This Row],[I]]=1,0,1))))</f>
        <v>1</v>
      </c>
      <c r="B632" s="6" t="s">
        <v>149</v>
      </c>
      <c r="D632" s="6" t="s">
        <v>149</v>
      </c>
      <c r="E632" s="6">
        <v>631</v>
      </c>
      <c r="G632" s="9" t="s">
        <v>74</v>
      </c>
      <c r="H632" s="10" t="s">
        <v>680</v>
      </c>
      <c r="I632" s="11" t="s">
        <v>1301</v>
      </c>
      <c r="J632" s="12" t="s">
        <v>1302</v>
      </c>
      <c r="K632" s="11" t="str">
        <f>CONCATENATE(Table3[[#This Row],[Type]]," "&amp;TEXT(Table3[[#This Row],[Diameter]],".0000")&amp;""," "&amp;Table3[[#This Row],[NumFlutes]]&amp;"FL")</f>
        <v>DS .4219 2FL</v>
      </c>
      <c r="L632" s="17" t="s">
        <v>1303</v>
      </c>
      <c r="M632" s="13">
        <v>0.4219</v>
      </c>
      <c r="N632" s="13">
        <v>0.4219</v>
      </c>
      <c r="O632" s="6">
        <v>0.4219</v>
      </c>
      <c r="P632" s="6">
        <v>2.15</v>
      </c>
      <c r="R632" s="14">
        <f>IF(Table3[[#This Row],[ShoulderLenEnd]]="",0,90-(DEGREES(ATAN((Q632-P632)/((N632-O632)/2)))))</f>
        <v>0</v>
      </c>
      <c r="S632" s="15">
        <v>2.1749999999999998</v>
      </c>
      <c r="T632" s="6">
        <v>2</v>
      </c>
      <c r="U632" s="6">
        <v>3.48</v>
      </c>
      <c r="V632" s="6">
        <v>1.52</v>
      </c>
      <c r="Z632" s="6">
        <v>118</v>
      </c>
      <c r="AA632" s="13">
        <f t="shared" si="9"/>
        <v>0.12675154758386384</v>
      </c>
      <c r="AE632" s="6" t="s">
        <v>49</v>
      </c>
      <c r="AF632" s="6" t="s">
        <v>545</v>
      </c>
      <c r="AH632" s="6" t="s">
        <v>683</v>
      </c>
      <c r="AI632" s="6">
        <v>1</v>
      </c>
      <c r="AJ632" s="6">
        <v>0</v>
      </c>
      <c r="AK632" s="6">
        <v>0</v>
      </c>
      <c r="AL632" s="6">
        <v>0</v>
      </c>
      <c r="AM632" s="6">
        <v>0</v>
      </c>
      <c r="AN632" s="6">
        <v>0</v>
      </c>
      <c r="AO632" s="6">
        <v>1</v>
      </c>
      <c r="AQ632" s="6">
        <v>0</v>
      </c>
      <c r="AR632" s="6">
        <v>0</v>
      </c>
      <c r="AS632" s="6">
        <v>0</v>
      </c>
      <c r="AT632" s="6">
        <v>0</v>
      </c>
      <c r="AU632" s="6">
        <f>IF(Table3[[#This Row],[ShankDiameter]]&gt;0.5,0,2)</f>
        <v>2</v>
      </c>
      <c r="AV632" s="6">
        <v>0</v>
      </c>
      <c r="AW632" s="6">
        <v>0</v>
      </c>
      <c r="AX632" s="6">
        <v>2</v>
      </c>
      <c r="AY632" s="6">
        <f>IF(Table3[[#This Row],[ShankDiameter]]=0.225,2,IF(Table3[[#This Row],[ShankDiameter]]=0.25,2,IF(Table3[[#This Row],[ShankDiameter]]=0.2875,2,0)))</f>
        <v>0</v>
      </c>
      <c r="AZ632" s="6">
        <v>0</v>
      </c>
      <c r="BA632" s="6">
        <v>0</v>
      </c>
      <c r="BB632" s="6">
        <v>0</v>
      </c>
      <c r="BC632" s="6">
        <v>0</v>
      </c>
      <c r="BD632" s="6">
        <v>0</v>
      </c>
      <c r="BE632" s="6">
        <v>0</v>
      </c>
      <c r="BF632" s="6">
        <v>0</v>
      </c>
      <c r="BG632" s="6">
        <v>0</v>
      </c>
      <c r="BH632" s="6">
        <v>0</v>
      </c>
      <c r="BI632" s="6">
        <f>IF(Table3[[#This Row],[Type]]="EM",IF((Table3[[#This Row],[Diameter]]/2)-Table3[[#This Row],[CornerRadius]]-0.012&gt;0,(Table3[[#This Row],[Diameter]]/2)-Table3[[#This Row],[CornerRadius]]-0.012,0),)</f>
        <v>0</v>
      </c>
      <c r="BK632" s="6" t="str">
        <f>IF(Table3[[#This Row],[ShoulderLength]]="","",IF(Table3[[#This Row],[ShoulderLength]]&lt;Table3[[#This Row],[LOC]],"FIX",""))</f>
        <v/>
      </c>
    </row>
    <row r="633" spans="1:63" x14ac:dyDescent="0.25">
      <c r="A633" s="7">
        <f>IF(Table3[[#This Row],[SoflexRule]]="",1,IF(Table3[[#This Row],[MinOHL]]="",1,IF(Table3[[#This Row],[Type]]="CT",1,IF(Table3[[#This Row],[I]]=1,0,1))))</f>
        <v>1</v>
      </c>
      <c r="B633" s="6" t="s">
        <v>149</v>
      </c>
      <c r="D633" s="6" t="s">
        <v>149</v>
      </c>
      <c r="E633" s="6">
        <v>632</v>
      </c>
      <c r="F633" s="8" t="s">
        <v>60</v>
      </c>
      <c r="H633" s="10" t="s">
        <v>802</v>
      </c>
      <c r="I633" s="11" t="s">
        <v>1304</v>
      </c>
      <c r="K633" s="11" t="str">
        <f>CONCATENATE(Table3[[#This Row],[Type]]," "&amp;TEXT(Table3[[#This Row],[Diameter]],".0000")&amp;""," "&amp;Table3[[#This Row],[NumFlutes]]&amp;"FL")</f>
        <v>DJ .4219 2FL</v>
      </c>
      <c r="L633" s="17" t="s">
        <v>1303</v>
      </c>
      <c r="M633" s="13">
        <v>0.4219</v>
      </c>
      <c r="N633" s="13">
        <v>0.4219</v>
      </c>
      <c r="O633" s="6">
        <v>0.4219</v>
      </c>
      <c r="P633" s="6">
        <v>4.0599999999999996</v>
      </c>
      <c r="R633" s="14">
        <f>IF(Table3[[#This Row],[ShoulderLenEnd]]="",0,90-(DEGREES(ATAN((Q633-P633)/((N633-O633)/2)))))</f>
        <v>0</v>
      </c>
      <c r="S633" s="15">
        <v>4.1500000000000004</v>
      </c>
      <c r="T633" s="6">
        <v>2</v>
      </c>
      <c r="U633" s="6">
        <v>5.6</v>
      </c>
      <c r="V633" s="6">
        <v>3.37</v>
      </c>
      <c r="Z633" s="6">
        <v>118</v>
      </c>
      <c r="AA633" s="13">
        <f t="shared" si="9"/>
        <v>0.12675154758386384</v>
      </c>
      <c r="AE633" s="6" t="s">
        <v>49</v>
      </c>
      <c r="AF633" s="6" t="s">
        <v>545</v>
      </c>
      <c r="AH633" s="6" t="s">
        <v>636</v>
      </c>
      <c r="AI633" s="6">
        <v>1</v>
      </c>
      <c r="AJ633" s="6">
        <v>0</v>
      </c>
      <c r="AK633" s="6">
        <v>0</v>
      </c>
      <c r="AL633" s="6">
        <v>0</v>
      </c>
      <c r="AM633" s="6">
        <v>0</v>
      </c>
      <c r="AN633" s="6">
        <v>0</v>
      </c>
      <c r="AO633" s="6">
        <v>1</v>
      </c>
      <c r="AQ633" s="6">
        <v>0</v>
      </c>
      <c r="AR633" s="6">
        <v>0</v>
      </c>
      <c r="AS633" s="6">
        <v>0</v>
      </c>
      <c r="AT633" s="6">
        <v>0</v>
      </c>
      <c r="AU633" s="6">
        <f>IF(Table3[[#This Row],[ShankDiameter]]&gt;0.5,0,2)</f>
        <v>2</v>
      </c>
      <c r="AV633" s="6">
        <v>0</v>
      </c>
      <c r="AW633" s="6">
        <v>0</v>
      </c>
      <c r="AX633" s="6">
        <v>2</v>
      </c>
      <c r="AY633" s="6">
        <f>IF(Table3[[#This Row],[ShankDiameter]]=0.225,2,IF(Table3[[#This Row],[ShankDiameter]]=0.25,2,IF(Table3[[#This Row],[ShankDiameter]]=0.2875,2,0)))</f>
        <v>0</v>
      </c>
      <c r="AZ633" s="6">
        <v>0</v>
      </c>
      <c r="BA633" s="6">
        <v>0</v>
      </c>
      <c r="BB633" s="6">
        <v>0</v>
      </c>
      <c r="BC633" s="6">
        <v>0</v>
      </c>
      <c r="BD633" s="6">
        <v>0</v>
      </c>
      <c r="BE633" s="6">
        <v>0</v>
      </c>
      <c r="BF633" s="6">
        <v>0</v>
      </c>
      <c r="BG633" s="6">
        <v>0</v>
      </c>
      <c r="BH633" s="6">
        <v>0</v>
      </c>
      <c r="BI633" s="6">
        <f>IF(Table3[[#This Row],[Type]]="EM",IF((Table3[[#This Row],[Diameter]]/2)-Table3[[#This Row],[CornerRadius]]-0.012&gt;0,(Table3[[#This Row],[Diameter]]/2)-Table3[[#This Row],[CornerRadius]]-0.012,0),)</f>
        <v>0</v>
      </c>
      <c r="BK633" s="6" t="str">
        <f>IF(Table3[[#This Row],[ShoulderLength]]="","",IF(Table3[[#This Row],[ShoulderLength]]&lt;Table3[[#This Row],[LOC]],"FIX",""))</f>
        <v/>
      </c>
    </row>
    <row r="634" spans="1:63" x14ac:dyDescent="0.25">
      <c r="A634" s="7">
        <f>IF(Table3[[#This Row],[SoflexRule]]="",1,IF(Table3[[#This Row],[MinOHL]]="",1,IF(Table3[[#This Row],[Type]]="CT",1,IF(Table3[[#This Row],[I]]=1,0,1))))</f>
        <v>1</v>
      </c>
      <c r="B634" s="6" t="s">
        <v>149</v>
      </c>
      <c r="D634" s="6" t="s">
        <v>149</v>
      </c>
      <c r="E634" s="6">
        <v>633</v>
      </c>
      <c r="F634" s="8" t="s">
        <v>60</v>
      </c>
      <c r="H634" s="10" t="s">
        <v>680</v>
      </c>
      <c r="I634" s="11" t="s">
        <v>1305</v>
      </c>
      <c r="J634" s="12" t="s">
        <v>1306</v>
      </c>
      <c r="K634" s="11" t="str">
        <f>CONCATENATE(Table3[[#This Row],[Type]]," "&amp;TEXT(Table3[[#This Row],[Diameter]],".0000")&amp;""," "&amp;Table3[[#This Row],[NumFlutes]]&amp;"FL")</f>
        <v>DS .4375 2FL</v>
      </c>
      <c r="L634" s="17" t="s">
        <v>2419</v>
      </c>
      <c r="M634" s="13">
        <v>0.4375</v>
      </c>
      <c r="N634" s="13">
        <v>0.4375</v>
      </c>
      <c r="O634" s="6">
        <v>0.4375</v>
      </c>
      <c r="P634" s="6">
        <v>2.27</v>
      </c>
      <c r="R634" s="14">
        <f>IF(Table3[[#This Row],[ShoulderLenEnd]]="",0,90-(DEGREES(ATAN((Q634-P634)/((N634-O634)/2)))))</f>
        <v>0</v>
      </c>
      <c r="S634" s="15">
        <v>2.34</v>
      </c>
      <c r="T634" s="6">
        <v>2</v>
      </c>
      <c r="U634" s="6">
        <v>3.56</v>
      </c>
      <c r="V634" s="6">
        <v>1.6</v>
      </c>
      <c r="Z634" s="6">
        <v>118</v>
      </c>
      <c r="AA634" s="13">
        <f t="shared" si="9"/>
        <v>0.13143826041227882</v>
      </c>
      <c r="AE634" s="6" t="s">
        <v>49</v>
      </c>
      <c r="AF634" s="6" t="s">
        <v>545</v>
      </c>
      <c r="AH634" s="6" t="s">
        <v>683</v>
      </c>
      <c r="AI634" s="6">
        <v>1</v>
      </c>
      <c r="AJ634" s="6">
        <v>0</v>
      </c>
      <c r="AK634" s="6">
        <v>0</v>
      </c>
      <c r="AL634" s="6">
        <v>0</v>
      </c>
      <c r="AM634" s="6">
        <v>0</v>
      </c>
      <c r="AN634" s="6">
        <v>0</v>
      </c>
      <c r="AO634" s="6">
        <v>1</v>
      </c>
      <c r="AQ634" s="6">
        <v>0</v>
      </c>
      <c r="AR634" s="6">
        <v>0</v>
      </c>
      <c r="AS634" s="6">
        <v>0</v>
      </c>
      <c r="AT634" s="6">
        <v>0</v>
      </c>
      <c r="AU634" s="6">
        <f>IF(Table3[[#This Row],[ShankDiameter]]&gt;0.5,0,2)</f>
        <v>2</v>
      </c>
      <c r="AV634" s="6">
        <v>0</v>
      </c>
      <c r="AW634" s="6">
        <v>0</v>
      </c>
      <c r="AX634" s="6">
        <v>2</v>
      </c>
      <c r="AY634" s="6">
        <f>IF(Table3[[#This Row],[ShankDiameter]]=0.225,2,IF(Table3[[#This Row],[ShankDiameter]]=0.25,2,IF(Table3[[#This Row],[ShankDiameter]]=0.2875,2,0)))</f>
        <v>0</v>
      </c>
      <c r="AZ634" s="6">
        <v>0</v>
      </c>
      <c r="BA634" s="6">
        <v>0</v>
      </c>
      <c r="BB634" s="6">
        <v>0</v>
      </c>
      <c r="BC634" s="6">
        <v>0</v>
      </c>
      <c r="BD634" s="6">
        <v>0</v>
      </c>
      <c r="BE634" s="6">
        <v>0</v>
      </c>
      <c r="BF634" s="6">
        <v>0</v>
      </c>
      <c r="BG634" s="6">
        <v>0</v>
      </c>
      <c r="BH634" s="6">
        <v>0</v>
      </c>
      <c r="BI634" s="6">
        <f>IF(Table3[[#This Row],[Type]]="EM",IF((Table3[[#This Row],[Diameter]]/2)-Table3[[#This Row],[CornerRadius]]-0.012&gt;0,(Table3[[#This Row],[Diameter]]/2)-Table3[[#This Row],[CornerRadius]]-0.012,0),)</f>
        <v>0</v>
      </c>
      <c r="BK634" s="6" t="str">
        <f>IF(Table3[[#This Row],[ShoulderLength]]="","",IF(Table3[[#This Row],[ShoulderLength]]&lt;Table3[[#This Row],[LOC]],"FIX",""))</f>
        <v/>
      </c>
    </row>
    <row r="635" spans="1:63" x14ac:dyDescent="0.25">
      <c r="A635" s="7">
        <f>IF(Table3[[#This Row],[SoflexRule]]="",1,IF(Table3[[#This Row],[MinOHL]]="",1,IF(Table3[[#This Row],[Type]]="CT",1,IF(Table3[[#This Row],[I]]=1,0,1))))</f>
        <v>1</v>
      </c>
      <c r="B635" s="6" t="s">
        <v>149</v>
      </c>
      <c r="D635" s="6" t="s">
        <v>149</v>
      </c>
      <c r="E635" s="6">
        <v>634</v>
      </c>
      <c r="F635" s="8" t="s">
        <v>60</v>
      </c>
      <c r="H635" s="10" t="s">
        <v>802</v>
      </c>
      <c r="I635" s="11" t="s">
        <v>1307</v>
      </c>
      <c r="K635" s="11" t="str">
        <f>CONCATENATE(Table3[[#This Row],[Type]]," "&amp;TEXT(Table3[[#This Row],[Diameter]],".0000")&amp;""," "&amp;Table3[[#This Row],[NumFlutes]]&amp;"FL")</f>
        <v>DJ .4375 2FL</v>
      </c>
      <c r="L635" s="17" t="s">
        <v>2419</v>
      </c>
      <c r="M635" s="13">
        <v>0.4375</v>
      </c>
      <c r="N635" s="13">
        <v>0.4375</v>
      </c>
      <c r="O635" s="6">
        <v>0.4375</v>
      </c>
      <c r="P635" s="6">
        <v>4.2699999999999996</v>
      </c>
      <c r="R635" s="14">
        <f>IF(Table3[[#This Row],[ShoulderLenEnd]]="",0,90-(DEGREES(ATAN((Q635-P635)/((N635-O635)/2)))))</f>
        <v>0</v>
      </c>
      <c r="S635" s="15">
        <v>4.3600000000000003</v>
      </c>
      <c r="T635" s="6">
        <v>2</v>
      </c>
      <c r="U635" s="6">
        <v>5.66</v>
      </c>
      <c r="V635" s="6">
        <v>3.6</v>
      </c>
      <c r="Z635" s="6">
        <v>118</v>
      </c>
      <c r="AA635" s="13">
        <f t="shared" si="9"/>
        <v>0.13143826041227882</v>
      </c>
      <c r="AE635" s="6" t="s">
        <v>49</v>
      </c>
      <c r="AF635" s="6" t="s">
        <v>545</v>
      </c>
      <c r="AH635" s="6" t="s">
        <v>636</v>
      </c>
      <c r="AI635" s="6">
        <v>1</v>
      </c>
      <c r="AJ635" s="6">
        <v>0</v>
      </c>
      <c r="AK635" s="6">
        <v>0</v>
      </c>
      <c r="AL635" s="6">
        <v>0</v>
      </c>
      <c r="AM635" s="6">
        <v>0</v>
      </c>
      <c r="AN635" s="6">
        <v>0</v>
      </c>
      <c r="AO635" s="6">
        <v>1</v>
      </c>
      <c r="AQ635" s="6">
        <v>0</v>
      </c>
      <c r="AR635" s="6">
        <v>0</v>
      </c>
      <c r="AS635" s="6">
        <v>0</v>
      </c>
      <c r="AT635" s="6">
        <v>0</v>
      </c>
      <c r="AU635" s="6">
        <f>IF(Table3[[#This Row],[ShankDiameter]]&gt;0.5,0,2)</f>
        <v>2</v>
      </c>
      <c r="AV635" s="6">
        <v>0</v>
      </c>
      <c r="AW635" s="6">
        <v>0</v>
      </c>
      <c r="AX635" s="6">
        <v>2</v>
      </c>
      <c r="AY635" s="6">
        <f>IF(Table3[[#This Row],[ShankDiameter]]=0.225,2,IF(Table3[[#This Row],[ShankDiameter]]=0.25,2,IF(Table3[[#This Row],[ShankDiameter]]=0.2875,2,0)))</f>
        <v>0</v>
      </c>
      <c r="AZ635" s="6">
        <v>0</v>
      </c>
      <c r="BA635" s="6">
        <v>0</v>
      </c>
      <c r="BB635" s="6">
        <v>0</v>
      </c>
      <c r="BC635" s="6">
        <v>0</v>
      </c>
      <c r="BD635" s="6">
        <v>0</v>
      </c>
      <c r="BE635" s="6">
        <v>0</v>
      </c>
      <c r="BF635" s="6">
        <v>0</v>
      </c>
      <c r="BG635" s="6">
        <v>0</v>
      </c>
      <c r="BH635" s="6">
        <v>0</v>
      </c>
      <c r="BI635" s="6">
        <f>IF(Table3[[#This Row],[Type]]="EM",IF((Table3[[#This Row],[Diameter]]/2)-Table3[[#This Row],[CornerRadius]]-0.012&gt;0,(Table3[[#This Row],[Diameter]]/2)-Table3[[#This Row],[CornerRadius]]-0.012,0),)</f>
        <v>0</v>
      </c>
      <c r="BK635" s="6" t="str">
        <f>IF(Table3[[#This Row],[ShoulderLength]]="","",IF(Table3[[#This Row],[ShoulderLength]]&lt;Table3[[#This Row],[LOC]],"FIX",""))</f>
        <v/>
      </c>
    </row>
    <row r="636" spans="1:63" x14ac:dyDescent="0.25">
      <c r="A636" s="7">
        <f>IF(Table3[[#This Row],[SoflexRule]]="",1,IF(Table3[[#This Row],[MinOHL]]="",1,IF(Table3[[#This Row],[Type]]="CT",1,IF(Table3[[#This Row],[I]]=1,0,1))))</f>
        <v>1</v>
      </c>
      <c r="B636" s="6" t="s">
        <v>149</v>
      </c>
      <c r="D636" s="6" t="s">
        <v>149</v>
      </c>
      <c r="E636" s="6">
        <v>635</v>
      </c>
      <c r="F636" s="8" t="s">
        <v>60</v>
      </c>
      <c r="H636" s="10" t="s">
        <v>680</v>
      </c>
      <c r="I636" s="11" t="s">
        <v>1308</v>
      </c>
      <c r="J636" s="12" t="s">
        <v>1309</v>
      </c>
      <c r="K636" s="11" t="str">
        <f>CONCATENATE(Table3[[#This Row],[Type]]," "&amp;TEXT(Table3[[#This Row],[Diameter]],".0000")&amp;""," "&amp;Table3[[#This Row],[NumFlutes]]&amp;"FL")</f>
        <v>DS .4531 2FL</v>
      </c>
      <c r="L636" s="17" t="s">
        <v>1310</v>
      </c>
      <c r="M636" s="13">
        <v>0.4531</v>
      </c>
      <c r="N636" s="13">
        <v>0.4531</v>
      </c>
      <c r="O636" s="6">
        <v>0.4531</v>
      </c>
      <c r="P636" s="6">
        <v>2.3199999999999998</v>
      </c>
      <c r="R636" s="14">
        <f>IF(Table3[[#This Row],[ShoulderLenEnd]]="",0,90-(DEGREES(ATAN((Q636-P636)/((N636-O636)/2)))))</f>
        <v>0</v>
      </c>
      <c r="S636" s="15">
        <v>2.39</v>
      </c>
      <c r="T636" s="6">
        <v>2</v>
      </c>
      <c r="U636" s="6">
        <v>3.68</v>
      </c>
      <c r="V636" s="6">
        <v>1.57</v>
      </c>
      <c r="Z636" s="6">
        <v>118</v>
      </c>
      <c r="AA636" s="13">
        <f t="shared" si="9"/>
        <v>0.13612497324069378</v>
      </c>
      <c r="AE636" s="6" t="s">
        <v>49</v>
      </c>
      <c r="AF636" s="6" t="s">
        <v>545</v>
      </c>
      <c r="AH636" s="6" t="s">
        <v>683</v>
      </c>
      <c r="AI636" s="6">
        <v>1</v>
      </c>
      <c r="AJ636" s="6">
        <v>0</v>
      </c>
      <c r="AK636" s="6">
        <v>0</v>
      </c>
      <c r="AL636" s="6">
        <v>0</v>
      </c>
      <c r="AM636" s="6">
        <v>0</v>
      </c>
      <c r="AN636" s="6">
        <v>0</v>
      </c>
      <c r="AO636" s="6">
        <v>1</v>
      </c>
      <c r="AQ636" s="6">
        <v>0</v>
      </c>
      <c r="AR636" s="6">
        <v>0</v>
      </c>
      <c r="AS636" s="6">
        <v>0</v>
      </c>
      <c r="AT636" s="6">
        <v>0</v>
      </c>
      <c r="AU636" s="6">
        <f>IF(Table3[[#This Row],[ShankDiameter]]&gt;0.5,0,2)</f>
        <v>2</v>
      </c>
      <c r="AV636" s="6">
        <v>0</v>
      </c>
      <c r="AW636" s="6">
        <v>0</v>
      </c>
      <c r="AX636" s="6">
        <v>2</v>
      </c>
      <c r="AY636" s="6">
        <f>IF(Table3[[#This Row],[ShankDiameter]]=0.225,2,IF(Table3[[#This Row],[ShankDiameter]]=0.25,2,IF(Table3[[#This Row],[ShankDiameter]]=0.2875,2,0)))</f>
        <v>0</v>
      </c>
      <c r="AZ636" s="6">
        <v>0</v>
      </c>
      <c r="BA636" s="6">
        <v>0</v>
      </c>
      <c r="BB636" s="6">
        <v>0</v>
      </c>
      <c r="BC636" s="6">
        <v>0</v>
      </c>
      <c r="BD636" s="6">
        <v>0</v>
      </c>
      <c r="BE636" s="6">
        <v>0</v>
      </c>
      <c r="BF636" s="6">
        <v>0</v>
      </c>
      <c r="BG636" s="6">
        <v>0</v>
      </c>
      <c r="BH636" s="6">
        <v>0</v>
      </c>
      <c r="BI636" s="6">
        <f>IF(Table3[[#This Row],[Type]]="EM",IF((Table3[[#This Row],[Diameter]]/2)-Table3[[#This Row],[CornerRadius]]-0.012&gt;0,(Table3[[#This Row],[Diameter]]/2)-Table3[[#This Row],[CornerRadius]]-0.012,0),)</f>
        <v>0</v>
      </c>
      <c r="BK636" s="6" t="str">
        <f>IF(Table3[[#This Row],[ShoulderLength]]="","",IF(Table3[[#This Row],[ShoulderLength]]&lt;Table3[[#This Row],[LOC]],"FIX",""))</f>
        <v/>
      </c>
    </row>
    <row r="637" spans="1:63" x14ac:dyDescent="0.25">
      <c r="A637" s="7">
        <f>IF(Table3[[#This Row],[SoflexRule]]="",1,IF(Table3[[#This Row],[MinOHL]]="",1,IF(Table3[[#This Row],[Type]]="CT",1,IF(Table3[[#This Row],[I]]=1,0,1))))</f>
        <v>1</v>
      </c>
      <c r="B637" s="6" t="s">
        <v>149</v>
      </c>
      <c r="D637" s="6" t="s">
        <v>149</v>
      </c>
      <c r="E637" s="6">
        <v>636</v>
      </c>
      <c r="F637" s="8" t="s">
        <v>60</v>
      </c>
      <c r="H637" s="10" t="s">
        <v>802</v>
      </c>
      <c r="I637" s="11" t="s">
        <v>1311</v>
      </c>
      <c r="K637" s="11" t="str">
        <f>CONCATENATE(Table3[[#This Row],[Type]]," "&amp;TEXT(Table3[[#This Row],[Diameter]],".0000")&amp;""," "&amp;Table3[[#This Row],[NumFlutes]]&amp;"FL")</f>
        <v>DJ .4531 2FL</v>
      </c>
      <c r="L637" s="17" t="s">
        <v>1310</v>
      </c>
      <c r="M637" s="13">
        <v>0.4531</v>
      </c>
      <c r="N637" s="13">
        <v>0.4531</v>
      </c>
      <c r="O637" s="6">
        <v>0.4531</v>
      </c>
      <c r="P637" s="6">
        <v>4.37</v>
      </c>
      <c r="R637" s="14">
        <f>IF(Table3[[#This Row],[ShoulderLenEnd]]="",0,90-(DEGREES(ATAN((Q637-P637)/((N637-O637)/2)))))</f>
        <v>0</v>
      </c>
      <c r="S637" s="15">
        <v>4.45</v>
      </c>
      <c r="T637" s="6">
        <v>2</v>
      </c>
      <c r="U637" s="6">
        <v>5.72</v>
      </c>
      <c r="V637" s="6">
        <v>3.7</v>
      </c>
      <c r="Z637" s="6">
        <v>118</v>
      </c>
      <c r="AA637" s="13">
        <f t="shared" si="9"/>
        <v>0.13612497324069378</v>
      </c>
      <c r="AE637" s="6" t="s">
        <v>49</v>
      </c>
      <c r="AF637" s="6" t="s">
        <v>545</v>
      </c>
      <c r="AH637" s="6" t="s">
        <v>636</v>
      </c>
      <c r="AI637" s="6">
        <v>1</v>
      </c>
      <c r="AJ637" s="6">
        <v>0</v>
      </c>
      <c r="AK637" s="6">
        <v>0</v>
      </c>
      <c r="AL637" s="6">
        <v>0</v>
      </c>
      <c r="AM637" s="6">
        <v>0</v>
      </c>
      <c r="AN637" s="6">
        <v>0</v>
      </c>
      <c r="AO637" s="6">
        <v>1</v>
      </c>
      <c r="AQ637" s="6">
        <v>0</v>
      </c>
      <c r="AR637" s="6">
        <v>0</v>
      </c>
      <c r="AS637" s="6">
        <v>0</v>
      </c>
      <c r="AT637" s="6">
        <v>0</v>
      </c>
      <c r="AU637" s="6">
        <f>IF(Table3[[#This Row],[ShankDiameter]]&gt;0.5,0,2)</f>
        <v>2</v>
      </c>
      <c r="AV637" s="6">
        <v>0</v>
      </c>
      <c r="AW637" s="6">
        <v>0</v>
      </c>
      <c r="AX637" s="6">
        <v>2</v>
      </c>
      <c r="AY637" s="6">
        <f>IF(Table3[[#This Row],[ShankDiameter]]=0.225,2,IF(Table3[[#This Row],[ShankDiameter]]=0.25,2,IF(Table3[[#This Row],[ShankDiameter]]=0.2875,2,0)))</f>
        <v>0</v>
      </c>
      <c r="AZ637" s="6">
        <v>0</v>
      </c>
      <c r="BA637" s="6">
        <v>0</v>
      </c>
      <c r="BB637" s="6">
        <v>0</v>
      </c>
      <c r="BC637" s="6">
        <v>0</v>
      </c>
      <c r="BD637" s="6">
        <v>0</v>
      </c>
      <c r="BE637" s="6">
        <v>0</v>
      </c>
      <c r="BF637" s="6">
        <v>0</v>
      </c>
      <c r="BG637" s="6">
        <v>0</v>
      </c>
      <c r="BH637" s="6">
        <v>0</v>
      </c>
      <c r="BI637" s="6">
        <f>IF(Table3[[#This Row],[Type]]="EM",IF((Table3[[#This Row],[Diameter]]/2)-Table3[[#This Row],[CornerRadius]]-0.012&gt;0,(Table3[[#This Row],[Diameter]]/2)-Table3[[#This Row],[CornerRadius]]-0.012,0),)</f>
        <v>0</v>
      </c>
      <c r="BK637" s="6" t="str">
        <f>IF(Table3[[#This Row],[ShoulderLength]]="","",IF(Table3[[#This Row],[ShoulderLength]]&lt;Table3[[#This Row],[LOC]],"FIX",""))</f>
        <v/>
      </c>
    </row>
    <row r="638" spans="1:63" x14ac:dyDescent="0.25">
      <c r="A638" s="7">
        <f>IF(Table3[[#This Row],[SoflexRule]]="",1,IF(Table3[[#This Row],[MinOHL]]="",1,IF(Table3[[#This Row],[Type]]="CT",1,IF(Table3[[#This Row],[I]]=1,0,1))))</f>
        <v>1</v>
      </c>
      <c r="B638" s="6" t="s">
        <v>149</v>
      </c>
      <c r="D638" s="6" t="s">
        <v>149</v>
      </c>
      <c r="E638" s="6">
        <v>637</v>
      </c>
      <c r="F638" s="8" t="s">
        <v>60</v>
      </c>
      <c r="H638" s="10" t="s">
        <v>680</v>
      </c>
      <c r="I638" s="11" t="s">
        <v>1312</v>
      </c>
      <c r="J638" s="12" t="s">
        <v>1313</v>
      </c>
      <c r="K638" s="11" t="str">
        <f>CONCATENATE(Table3[[#This Row],[Type]]," "&amp;TEXT(Table3[[#This Row],[Diameter]],".0000")&amp;""," "&amp;Table3[[#This Row],[NumFlutes]]&amp;"FL")</f>
        <v>DS .4688 2FL</v>
      </c>
      <c r="L638" s="17" t="s">
        <v>1314</v>
      </c>
      <c r="M638" s="13">
        <v>0.46879999999999999</v>
      </c>
      <c r="N638" s="13">
        <v>0.46879999999999999</v>
      </c>
      <c r="O638" s="6">
        <v>0.46879999999999999</v>
      </c>
      <c r="P638" s="6">
        <v>2.36</v>
      </c>
      <c r="R638" s="14">
        <f>IF(Table3[[#This Row],[ShoulderLenEnd]]="",0,90-(DEGREES(ATAN((Q638-P638)/((N638-O638)/2)))))</f>
        <v>0</v>
      </c>
      <c r="S638" s="15">
        <v>2.4300000000000002</v>
      </c>
      <c r="T638" s="6">
        <v>2</v>
      </c>
      <c r="U638" s="6">
        <v>3.8</v>
      </c>
      <c r="V638" s="6">
        <v>1.59</v>
      </c>
      <c r="Z638" s="6">
        <v>118</v>
      </c>
      <c r="AA638" s="13">
        <f t="shared" si="9"/>
        <v>0.14084172910006013</v>
      </c>
      <c r="AE638" s="6" t="s">
        <v>49</v>
      </c>
      <c r="AF638" s="6" t="s">
        <v>545</v>
      </c>
      <c r="AH638" s="6" t="s">
        <v>683</v>
      </c>
      <c r="AI638" s="6">
        <v>1</v>
      </c>
      <c r="AJ638" s="6">
        <v>0</v>
      </c>
      <c r="AK638" s="6">
        <v>0</v>
      </c>
      <c r="AL638" s="6">
        <v>0</v>
      </c>
      <c r="AM638" s="6">
        <v>0</v>
      </c>
      <c r="AN638" s="6">
        <v>0</v>
      </c>
      <c r="AO638" s="6">
        <v>1</v>
      </c>
      <c r="AQ638" s="6">
        <v>0</v>
      </c>
      <c r="AR638" s="6">
        <v>0</v>
      </c>
      <c r="AS638" s="6">
        <v>0</v>
      </c>
      <c r="AT638" s="6">
        <v>0</v>
      </c>
      <c r="AU638" s="6">
        <f>IF(Table3[[#This Row],[ShankDiameter]]&gt;0.5,0,2)</f>
        <v>2</v>
      </c>
      <c r="AV638" s="6">
        <v>0</v>
      </c>
      <c r="AW638" s="6">
        <v>0</v>
      </c>
      <c r="AX638" s="6">
        <v>2</v>
      </c>
      <c r="AY638" s="6">
        <f>IF(Table3[[#This Row],[ShankDiameter]]=0.225,2,IF(Table3[[#This Row],[ShankDiameter]]=0.25,2,IF(Table3[[#This Row],[ShankDiameter]]=0.2875,2,0)))</f>
        <v>0</v>
      </c>
      <c r="AZ638" s="6">
        <v>0</v>
      </c>
      <c r="BA638" s="6">
        <v>0</v>
      </c>
      <c r="BB638" s="6">
        <v>0</v>
      </c>
      <c r="BC638" s="6">
        <v>0</v>
      </c>
      <c r="BD638" s="6">
        <v>0</v>
      </c>
      <c r="BE638" s="6">
        <v>0</v>
      </c>
      <c r="BF638" s="6">
        <v>0</v>
      </c>
      <c r="BG638" s="6">
        <v>0</v>
      </c>
      <c r="BH638" s="6">
        <v>0</v>
      </c>
      <c r="BI638" s="6">
        <f>IF(Table3[[#This Row],[Type]]="EM",IF((Table3[[#This Row],[Diameter]]/2)-Table3[[#This Row],[CornerRadius]]-0.012&gt;0,(Table3[[#This Row],[Diameter]]/2)-Table3[[#This Row],[CornerRadius]]-0.012,0),)</f>
        <v>0</v>
      </c>
      <c r="BK638" s="6" t="str">
        <f>IF(Table3[[#This Row],[ShoulderLength]]="","",IF(Table3[[#This Row],[ShoulderLength]]&lt;Table3[[#This Row],[LOC]],"FIX",""))</f>
        <v/>
      </c>
    </row>
    <row r="639" spans="1:63" x14ac:dyDescent="0.25">
      <c r="A639" s="7">
        <f>IF(Table3[[#This Row],[SoflexRule]]="",1,IF(Table3[[#This Row],[MinOHL]]="",1,IF(Table3[[#This Row],[Type]]="CT",1,IF(Table3[[#This Row],[I]]=1,0,1))))</f>
        <v>1</v>
      </c>
      <c r="B639" s="6" t="s">
        <v>149</v>
      </c>
      <c r="D639" s="6" t="s">
        <v>149</v>
      </c>
      <c r="E639" s="6">
        <v>638</v>
      </c>
      <c r="F639" s="8" t="s">
        <v>60</v>
      </c>
      <c r="H639" s="10" t="s">
        <v>802</v>
      </c>
      <c r="I639" s="11" t="s">
        <v>1315</v>
      </c>
      <c r="K639" s="11" t="str">
        <f>CONCATENATE(Table3[[#This Row],[Type]]," "&amp;TEXT(Table3[[#This Row],[Diameter]],".0000")&amp;""," "&amp;Table3[[#This Row],[NumFlutes]]&amp;"FL")</f>
        <v>DJ .4688 2FL</v>
      </c>
      <c r="L639" s="17" t="s">
        <v>1314</v>
      </c>
      <c r="M639" s="13">
        <v>0.46879999999999999</v>
      </c>
      <c r="N639" s="13">
        <v>0.46879999999999999</v>
      </c>
      <c r="O639" s="6">
        <v>0.46879999999999999</v>
      </c>
      <c r="P639" s="6">
        <v>4.5</v>
      </c>
      <c r="R639" s="14">
        <f>IF(Table3[[#This Row],[ShoulderLenEnd]]="",0,90-(DEGREES(ATAN((Q639-P639)/((N639-O639)/2)))))</f>
        <v>0</v>
      </c>
      <c r="S639" s="15">
        <v>4.58</v>
      </c>
      <c r="T639" s="6">
        <v>2</v>
      </c>
      <c r="U639" s="6">
        <v>5.94</v>
      </c>
      <c r="V639" s="6">
        <v>3.9</v>
      </c>
      <c r="Z639" s="6">
        <v>118</v>
      </c>
      <c r="AA639" s="13">
        <f t="shared" si="9"/>
        <v>0.14084172910006013</v>
      </c>
      <c r="AE639" s="6" t="s">
        <v>49</v>
      </c>
      <c r="AF639" s="6" t="s">
        <v>545</v>
      </c>
      <c r="AH639" s="6" t="s">
        <v>636</v>
      </c>
      <c r="AI639" s="6">
        <v>1</v>
      </c>
      <c r="AJ639" s="6">
        <v>0</v>
      </c>
      <c r="AK639" s="6">
        <v>0</v>
      </c>
      <c r="AL639" s="6">
        <v>0</v>
      </c>
      <c r="AM639" s="6">
        <v>0</v>
      </c>
      <c r="AN639" s="6">
        <v>0</v>
      </c>
      <c r="AO639" s="6">
        <v>1</v>
      </c>
      <c r="AQ639" s="6">
        <v>0</v>
      </c>
      <c r="AR639" s="6">
        <v>0</v>
      </c>
      <c r="AS639" s="6">
        <v>0</v>
      </c>
      <c r="AT639" s="6">
        <v>0</v>
      </c>
      <c r="AU639" s="6">
        <f>IF(Table3[[#This Row],[ShankDiameter]]&gt;0.5,0,2)</f>
        <v>2</v>
      </c>
      <c r="AV639" s="6">
        <v>0</v>
      </c>
      <c r="AW639" s="6">
        <v>0</v>
      </c>
      <c r="AX639" s="6">
        <v>2</v>
      </c>
      <c r="AY639" s="6">
        <f>IF(Table3[[#This Row],[ShankDiameter]]=0.225,2,IF(Table3[[#This Row],[ShankDiameter]]=0.25,2,IF(Table3[[#This Row],[ShankDiameter]]=0.2875,2,0)))</f>
        <v>0</v>
      </c>
      <c r="AZ639" s="6">
        <v>0</v>
      </c>
      <c r="BA639" s="6">
        <v>0</v>
      </c>
      <c r="BB639" s="6">
        <v>0</v>
      </c>
      <c r="BC639" s="6">
        <v>0</v>
      </c>
      <c r="BD639" s="6">
        <v>0</v>
      </c>
      <c r="BE639" s="6">
        <v>0</v>
      </c>
      <c r="BF639" s="6">
        <v>0</v>
      </c>
      <c r="BG639" s="6">
        <v>0</v>
      </c>
      <c r="BH639" s="6">
        <v>0</v>
      </c>
      <c r="BI639" s="6">
        <f>IF(Table3[[#This Row],[Type]]="EM",IF((Table3[[#This Row],[Diameter]]/2)-Table3[[#This Row],[CornerRadius]]-0.012&gt;0,(Table3[[#This Row],[Diameter]]/2)-Table3[[#This Row],[CornerRadius]]-0.012,0),)</f>
        <v>0</v>
      </c>
      <c r="BK639" s="6" t="str">
        <f>IF(Table3[[#This Row],[ShoulderLength]]="","",IF(Table3[[#This Row],[ShoulderLength]]&lt;Table3[[#This Row],[LOC]],"FIX",""))</f>
        <v/>
      </c>
    </row>
    <row r="640" spans="1:63" x14ac:dyDescent="0.25">
      <c r="A640" s="7">
        <f>IF(Table3[[#This Row],[SoflexRule]]="",1,IF(Table3[[#This Row],[MinOHL]]="",1,IF(Table3[[#This Row],[Type]]="CT",1,IF(Table3[[#This Row],[I]]=1,0,1))))</f>
        <v>1</v>
      </c>
      <c r="B640" s="6" t="s">
        <v>149</v>
      </c>
      <c r="D640" s="6" t="s">
        <v>149</v>
      </c>
      <c r="E640" s="6">
        <v>639</v>
      </c>
      <c r="F640" s="8" t="s">
        <v>60</v>
      </c>
      <c r="H640" s="10" t="s">
        <v>680</v>
      </c>
      <c r="I640" s="11" t="s">
        <v>1316</v>
      </c>
      <c r="J640" s="12" t="s">
        <v>1317</v>
      </c>
      <c r="K640" s="11" t="str">
        <f>CONCATENATE(Table3[[#This Row],[Type]]," "&amp;TEXT(Table3[[#This Row],[Diameter]],".0000")&amp;""," "&amp;Table3[[#This Row],[NumFlutes]]&amp;"FL")</f>
        <v>DS .4844 2FL</v>
      </c>
      <c r="L640" s="17" t="s">
        <v>1318</v>
      </c>
      <c r="M640" s="13">
        <v>0.4844</v>
      </c>
      <c r="N640" s="13">
        <v>0.4844</v>
      </c>
      <c r="O640" s="6">
        <v>0.4844</v>
      </c>
      <c r="P640" s="6">
        <v>2.34</v>
      </c>
      <c r="R640" s="14">
        <f>IF(Table3[[#This Row],[ShoulderLenEnd]]="",0,90-(DEGREES(ATAN((Q640-P640)/((N640-O640)/2)))))</f>
        <v>0</v>
      </c>
      <c r="S640" s="15">
        <v>2.41</v>
      </c>
      <c r="T640" s="6">
        <v>2</v>
      </c>
      <c r="U640" s="6">
        <v>3.79</v>
      </c>
      <c r="V640" s="6">
        <v>1.58</v>
      </c>
      <c r="Z640" s="6">
        <v>118</v>
      </c>
      <c r="AA640" s="13">
        <f t="shared" si="9"/>
        <v>0.14552844192847511</v>
      </c>
      <c r="AE640" s="6" t="s">
        <v>49</v>
      </c>
      <c r="AF640" s="6" t="s">
        <v>545</v>
      </c>
      <c r="AH640" s="6" t="s">
        <v>683</v>
      </c>
      <c r="AI640" s="6">
        <v>1</v>
      </c>
      <c r="AJ640" s="6">
        <v>0</v>
      </c>
      <c r="AK640" s="6">
        <v>0</v>
      </c>
      <c r="AL640" s="6">
        <v>0</v>
      </c>
      <c r="AM640" s="6">
        <v>0</v>
      </c>
      <c r="AN640" s="6">
        <v>0</v>
      </c>
      <c r="AO640" s="6">
        <v>1</v>
      </c>
      <c r="AQ640" s="6">
        <v>0</v>
      </c>
      <c r="AR640" s="6">
        <v>0</v>
      </c>
      <c r="AS640" s="6">
        <v>0</v>
      </c>
      <c r="AT640" s="6">
        <v>0</v>
      </c>
      <c r="AU640" s="6">
        <f>IF(Table3[[#This Row],[ShankDiameter]]&gt;0.5,0,2)</f>
        <v>2</v>
      </c>
      <c r="AV640" s="6">
        <v>0</v>
      </c>
      <c r="AW640" s="6">
        <v>0</v>
      </c>
      <c r="AX640" s="6">
        <v>2</v>
      </c>
      <c r="AY640" s="6">
        <f>IF(Table3[[#This Row],[ShankDiameter]]=0.225,2,IF(Table3[[#This Row],[ShankDiameter]]=0.25,2,IF(Table3[[#This Row],[ShankDiameter]]=0.2875,2,0)))</f>
        <v>0</v>
      </c>
      <c r="AZ640" s="6">
        <v>0</v>
      </c>
      <c r="BA640" s="6">
        <v>0</v>
      </c>
      <c r="BB640" s="6">
        <v>0</v>
      </c>
      <c r="BC640" s="6">
        <v>0</v>
      </c>
      <c r="BD640" s="6">
        <v>0</v>
      </c>
      <c r="BE640" s="6">
        <v>0</v>
      </c>
      <c r="BF640" s="6">
        <v>0</v>
      </c>
      <c r="BG640" s="6">
        <v>0</v>
      </c>
      <c r="BH640" s="6">
        <v>0</v>
      </c>
      <c r="BI640" s="6">
        <f>IF(Table3[[#This Row],[Type]]="EM",IF((Table3[[#This Row],[Diameter]]/2)-Table3[[#This Row],[CornerRadius]]-0.012&gt;0,(Table3[[#This Row],[Diameter]]/2)-Table3[[#This Row],[CornerRadius]]-0.012,0),)</f>
        <v>0</v>
      </c>
      <c r="BK640" s="6" t="str">
        <f>IF(Table3[[#This Row],[ShoulderLength]]="","",IF(Table3[[#This Row],[ShoulderLength]]&lt;Table3[[#This Row],[LOC]],"FIX",""))</f>
        <v/>
      </c>
    </row>
    <row r="641" spans="1:63" x14ac:dyDescent="0.25">
      <c r="A641" s="7">
        <f>IF(Table3[[#This Row],[SoflexRule]]="",1,IF(Table3[[#This Row],[MinOHL]]="",1,IF(Table3[[#This Row],[Type]]="CT",1,IF(Table3[[#This Row],[I]]=1,0,1))))</f>
        <v>1</v>
      </c>
      <c r="B641" s="6" t="s">
        <v>149</v>
      </c>
      <c r="D641" s="6" t="s">
        <v>149</v>
      </c>
      <c r="E641" s="6">
        <v>640</v>
      </c>
      <c r="F641" s="8" t="s">
        <v>60</v>
      </c>
      <c r="H641" s="10" t="s">
        <v>802</v>
      </c>
      <c r="I641" s="11" t="s">
        <v>1319</v>
      </c>
      <c r="K641" s="11" t="str">
        <f>CONCATENATE(Table3[[#This Row],[Type]]," "&amp;TEXT(Table3[[#This Row],[Diameter]],".0000")&amp;""," "&amp;Table3[[#This Row],[NumFlutes]]&amp;"FL")</f>
        <v>DJ .4844 2FL</v>
      </c>
      <c r="L641" s="17" t="s">
        <v>1318</v>
      </c>
      <c r="M641" s="13">
        <v>0.4844</v>
      </c>
      <c r="N641" s="13">
        <v>0.4844</v>
      </c>
      <c r="O641" s="6">
        <v>0.4844</v>
      </c>
      <c r="P641" s="6">
        <v>4.53</v>
      </c>
      <c r="R641" s="14">
        <f>IF(Table3[[#This Row],[ShoulderLenEnd]]="",0,90-(DEGREES(ATAN((Q641-P641)/((N641-O641)/2)))))</f>
        <v>0</v>
      </c>
      <c r="S641" s="15">
        <v>4.62</v>
      </c>
      <c r="T641" s="6">
        <v>2</v>
      </c>
      <c r="Z641" s="6">
        <v>118</v>
      </c>
      <c r="AA641" s="13">
        <f t="shared" si="9"/>
        <v>0.14552844192847511</v>
      </c>
      <c r="AE641" s="6" t="s">
        <v>49</v>
      </c>
      <c r="AF641" s="6" t="s">
        <v>545</v>
      </c>
      <c r="AH641" s="6" t="s">
        <v>636</v>
      </c>
      <c r="AI641" s="6">
        <v>1</v>
      </c>
      <c r="AJ641" s="6">
        <v>0</v>
      </c>
      <c r="AK641" s="6">
        <v>0</v>
      </c>
      <c r="AL641" s="6">
        <v>0</v>
      </c>
      <c r="AM641" s="6">
        <v>0</v>
      </c>
      <c r="AN641" s="6">
        <v>0</v>
      </c>
      <c r="AO641" s="6">
        <v>1</v>
      </c>
      <c r="AQ641" s="6">
        <v>0</v>
      </c>
      <c r="AR641" s="6">
        <v>0</v>
      </c>
      <c r="AS641" s="6">
        <v>0</v>
      </c>
      <c r="AT641" s="6">
        <v>0</v>
      </c>
      <c r="AU641" s="6">
        <f>IF(Table3[[#This Row],[ShankDiameter]]&gt;0.5,0,2)</f>
        <v>2</v>
      </c>
      <c r="AV641" s="6">
        <v>0</v>
      </c>
      <c r="AW641" s="6">
        <v>0</v>
      </c>
      <c r="AX641" s="6">
        <v>2</v>
      </c>
      <c r="AY641" s="6">
        <f>IF(Table3[[#This Row],[ShankDiameter]]=0.225,2,IF(Table3[[#This Row],[ShankDiameter]]=0.25,2,IF(Table3[[#This Row],[ShankDiameter]]=0.2875,2,0)))</f>
        <v>0</v>
      </c>
      <c r="AZ641" s="6">
        <v>0</v>
      </c>
      <c r="BA641" s="6">
        <v>0</v>
      </c>
      <c r="BB641" s="6">
        <v>0</v>
      </c>
      <c r="BC641" s="6">
        <v>0</v>
      </c>
      <c r="BD641" s="6">
        <v>0</v>
      </c>
      <c r="BE641" s="6">
        <v>0</v>
      </c>
      <c r="BF641" s="6">
        <v>0</v>
      </c>
      <c r="BG641" s="6">
        <v>0</v>
      </c>
      <c r="BH641" s="6">
        <v>0</v>
      </c>
      <c r="BI641" s="6">
        <f>IF(Table3[[#This Row],[Type]]="EM",IF((Table3[[#This Row],[Diameter]]/2)-Table3[[#This Row],[CornerRadius]]-0.012&gt;0,(Table3[[#This Row],[Diameter]]/2)-Table3[[#This Row],[CornerRadius]]-0.012,0),)</f>
        <v>0</v>
      </c>
      <c r="BK641" s="6" t="str">
        <f>IF(Table3[[#This Row],[ShoulderLength]]="","",IF(Table3[[#This Row],[ShoulderLength]]&lt;Table3[[#This Row],[LOC]],"FIX",""))</f>
        <v/>
      </c>
    </row>
    <row r="642" spans="1:63" x14ac:dyDescent="0.25">
      <c r="A642" s="7">
        <f>IF(Table3[[#This Row],[SoflexRule]]="",1,IF(Table3[[#This Row],[MinOHL]]="",1,IF(Table3[[#This Row],[Type]]="CT",1,IF(Table3[[#This Row],[I]]=1,0,1))))</f>
        <v>1</v>
      </c>
      <c r="B642" s="6" t="s">
        <v>149</v>
      </c>
      <c r="D642" s="6" t="s">
        <v>149</v>
      </c>
      <c r="E642" s="6">
        <v>641</v>
      </c>
      <c r="G642" s="9" t="s">
        <v>74</v>
      </c>
      <c r="H642" s="10" t="s">
        <v>680</v>
      </c>
      <c r="I642" s="11" t="s">
        <v>1320</v>
      </c>
      <c r="J642" s="12" t="s">
        <v>1321</v>
      </c>
      <c r="K642" s="11" t="str">
        <f>CONCATENATE(Table3[[#This Row],[Type]]," "&amp;TEXT(Table3[[#This Row],[Diameter]],".0000")&amp;""," "&amp;Table3[[#This Row],[NumFlutes]]&amp;"FL")</f>
        <v>DS .5000 2FL</v>
      </c>
      <c r="L642" s="17" t="s">
        <v>1322</v>
      </c>
      <c r="M642" s="13">
        <v>0.5</v>
      </c>
      <c r="N642" s="13">
        <v>0.5</v>
      </c>
      <c r="O642" s="6">
        <v>0.5</v>
      </c>
      <c r="P642" s="6">
        <v>2.4249999999999998</v>
      </c>
      <c r="R642" s="14">
        <f>IF(Table3[[#This Row],[ShoulderLenEnd]]="",0,90-(DEGREES(ATAN((Q642-P642)/((N642-O642)/2)))))</f>
        <v>0</v>
      </c>
      <c r="S642" s="15">
        <v>2.4500000000000002</v>
      </c>
      <c r="T642" s="6">
        <v>2</v>
      </c>
      <c r="U642" s="6">
        <v>3.9</v>
      </c>
      <c r="V642" s="6">
        <v>1.73</v>
      </c>
      <c r="Z642" s="6">
        <v>118</v>
      </c>
      <c r="AA642" s="13">
        <f t="shared" ref="AA642:AA705" si="10">IF(Z642 &lt; 1, "", (M642/2)/TAN(RADIANS(Z642/2)))</f>
        <v>0.15021515475689007</v>
      </c>
      <c r="AE642" s="6" t="s">
        <v>49</v>
      </c>
      <c r="AF642" s="6" t="s">
        <v>545</v>
      </c>
      <c r="AH642" s="6" t="s">
        <v>683</v>
      </c>
      <c r="AI642" s="6">
        <v>1</v>
      </c>
      <c r="AJ642" s="6">
        <v>0</v>
      </c>
      <c r="AK642" s="6">
        <v>0</v>
      </c>
      <c r="AL642" s="6">
        <v>0</v>
      </c>
      <c r="AM642" s="6">
        <v>0</v>
      </c>
      <c r="AN642" s="6">
        <v>0</v>
      </c>
      <c r="AO642" s="6">
        <v>1</v>
      </c>
      <c r="AQ642" s="6">
        <v>0</v>
      </c>
      <c r="AR642" s="6">
        <v>0</v>
      </c>
      <c r="AS642" s="6">
        <v>0</v>
      </c>
      <c r="AT642" s="6">
        <v>0</v>
      </c>
      <c r="AU642" s="6">
        <f>IF(Table3[[#This Row],[ShankDiameter]]&gt;0.5,0,2)</f>
        <v>2</v>
      </c>
      <c r="AV642" s="6">
        <v>0</v>
      </c>
      <c r="AW642" s="6">
        <v>0</v>
      </c>
      <c r="AX642" s="6">
        <v>2</v>
      </c>
      <c r="AY642" s="6">
        <f>IF(Table3[[#This Row],[ShankDiameter]]=0.225,2,IF(Table3[[#This Row],[ShankDiameter]]=0.25,2,IF(Table3[[#This Row],[ShankDiameter]]=0.2875,2,0)))</f>
        <v>0</v>
      </c>
      <c r="AZ642" s="6">
        <v>0</v>
      </c>
      <c r="BA642" s="6">
        <v>0</v>
      </c>
      <c r="BB642" s="6">
        <v>0</v>
      </c>
      <c r="BC642" s="6">
        <v>0</v>
      </c>
      <c r="BD642" s="6">
        <v>0</v>
      </c>
      <c r="BE642" s="6">
        <v>0</v>
      </c>
      <c r="BF642" s="6">
        <v>0</v>
      </c>
      <c r="BG642" s="6">
        <v>0</v>
      </c>
      <c r="BH642" s="6">
        <v>0</v>
      </c>
      <c r="BI642" s="6">
        <f>IF(Table3[[#This Row],[Type]]="EM",IF((Table3[[#This Row],[Diameter]]/2)-Table3[[#This Row],[CornerRadius]]-0.012&gt;0,(Table3[[#This Row],[Diameter]]/2)-Table3[[#This Row],[CornerRadius]]-0.012,0),)</f>
        <v>0</v>
      </c>
      <c r="BK642" s="6" t="str">
        <f>IF(Table3[[#This Row],[ShoulderLength]]="","",IF(Table3[[#This Row],[ShoulderLength]]&lt;Table3[[#This Row],[LOC]],"FIX",""))</f>
        <v/>
      </c>
    </row>
    <row r="643" spans="1:63" x14ac:dyDescent="0.25">
      <c r="A643" s="7">
        <f>IF(Table3[[#This Row],[SoflexRule]]="",1,IF(Table3[[#This Row],[MinOHL]]="",1,IF(Table3[[#This Row],[Type]]="CT",1,IF(Table3[[#This Row],[I]]=1,0,1))))</f>
        <v>1</v>
      </c>
      <c r="B643" s="6" t="s">
        <v>149</v>
      </c>
      <c r="D643" s="6" t="s">
        <v>149</v>
      </c>
      <c r="E643" s="6">
        <v>642</v>
      </c>
      <c r="F643" s="8" t="s">
        <v>60</v>
      </c>
      <c r="H643" s="10" t="s">
        <v>802</v>
      </c>
      <c r="I643" s="11" t="s">
        <v>1323</v>
      </c>
      <c r="K643" s="11" t="str">
        <f>CONCATENATE(Table3[[#This Row],[Type]]," "&amp;TEXT(Table3[[#This Row],[Diameter]],".0000")&amp;""," "&amp;Table3[[#This Row],[NumFlutes]]&amp;"FL")</f>
        <v>DJ .5000 2FL</v>
      </c>
      <c r="L643" s="17" t="s">
        <v>1322</v>
      </c>
      <c r="M643" s="13">
        <v>0.5</v>
      </c>
      <c r="N643" s="13">
        <v>0.5</v>
      </c>
      <c r="O643" s="6">
        <v>0.5</v>
      </c>
      <c r="P643" s="6">
        <v>4.6500000000000004</v>
      </c>
      <c r="R643" s="14">
        <f>IF(Table3[[#This Row],[ShoulderLenEnd]]="",0,90-(DEGREES(ATAN((Q643-P643)/((N643-O643)/2)))))</f>
        <v>0</v>
      </c>
      <c r="S643" s="15">
        <v>4.7300000000000004</v>
      </c>
      <c r="T643" s="6">
        <v>2</v>
      </c>
      <c r="U643" s="6">
        <v>6.2</v>
      </c>
      <c r="V643" s="6">
        <v>3.85</v>
      </c>
      <c r="Z643" s="6">
        <v>118</v>
      </c>
      <c r="AA643" s="13">
        <f t="shared" si="10"/>
        <v>0.15021515475689007</v>
      </c>
      <c r="AE643" s="6" t="s">
        <v>49</v>
      </c>
      <c r="AF643" s="6" t="s">
        <v>545</v>
      </c>
      <c r="AH643" s="6" t="s">
        <v>636</v>
      </c>
      <c r="AI643" s="6">
        <v>1</v>
      </c>
      <c r="AJ643" s="6">
        <v>0</v>
      </c>
      <c r="AK643" s="6">
        <v>0</v>
      </c>
      <c r="AL643" s="6">
        <v>0</v>
      </c>
      <c r="AM643" s="6">
        <v>0</v>
      </c>
      <c r="AN643" s="6">
        <v>0</v>
      </c>
      <c r="AO643" s="6">
        <v>1</v>
      </c>
      <c r="AQ643" s="6">
        <v>0</v>
      </c>
      <c r="AR643" s="6">
        <v>0</v>
      </c>
      <c r="AS643" s="6">
        <v>0</v>
      </c>
      <c r="AT643" s="6">
        <v>0</v>
      </c>
      <c r="AU643" s="6">
        <f>IF(Table3[[#This Row],[ShankDiameter]]&gt;0.5,0,2)</f>
        <v>2</v>
      </c>
      <c r="AV643" s="6">
        <v>0</v>
      </c>
      <c r="AW643" s="6">
        <v>0</v>
      </c>
      <c r="AX643" s="6">
        <v>2</v>
      </c>
      <c r="AY643" s="6">
        <f>IF(Table3[[#This Row],[ShankDiameter]]=0.225,2,IF(Table3[[#This Row],[ShankDiameter]]=0.25,2,IF(Table3[[#This Row],[ShankDiameter]]=0.2875,2,0)))</f>
        <v>0</v>
      </c>
      <c r="AZ643" s="6">
        <v>0</v>
      </c>
      <c r="BA643" s="6">
        <v>0</v>
      </c>
      <c r="BB643" s="6">
        <v>0</v>
      </c>
      <c r="BC643" s="6">
        <v>0</v>
      </c>
      <c r="BD643" s="6">
        <v>0</v>
      </c>
      <c r="BE643" s="6">
        <v>0</v>
      </c>
      <c r="BF643" s="6">
        <v>0</v>
      </c>
      <c r="BG643" s="6">
        <v>0</v>
      </c>
      <c r="BH643" s="6">
        <v>0</v>
      </c>
      <c r="BI643" s="6">
        <f>IF(Table3[[#This Row],[Type]]="EM",IF((Table3[[#This Row],[Diameter]]/2)-Table3[[#This Row],[CornerRadius]]-0.012&gt;0,(Table3[[#This Row],[Diameter]]/2)-Table3[[#This Row],[CornerRadius]]-0.012,0),)</f>
        <v>0</v>
      </c>
      <c r="BK643" s="6" t="str">
        <f>IF(Table3[[#This Row],[ShoulderLength]]="","",IF(Table3[[#This Row],[ShoulderLength]]&lt;Table3[[#This Row],[LOC]],"FIX",""))</f>
        <v/>
      </c>
    </row>
    <row r="644" spans="1:63" x14ac:dyDescent="0.25">
      <c r="A644" s="7">
        <f>IF(Table3[[#This Row],[SoflexRule]]="",1,IF(Table3[[#This Row],[MinOHL]]="",1,IF(Table3[[#This Row],[Type]]="CT",1,IF(Table3[[#This Row],[I]]=1,0,1))))</f>
        <v>1</v>
      </c>
      <c r="B644" s="6" t="s">
        <v>149</v>
      </c>
      <c r="D644" s="6" t="s">
        <v>149</v>
      </c>
      <c r="E644" s="6">
        <v>643</v>
      </c>
      <c r="F644" s="22"/>
      <c r="G644" s="23"/>
      <c r="H644" s="10" t="s">
        <v>802</v>
      </c>
      <c r="I644" s="11" t="s">
        <v>1324</v>
      </c>
      <c r="J644" s="12" t="s">
        <v>1325</v>
      </c>
      <c r="K644" s="11" t="str">
        <f>CONCATENATE(Table3[[#This Row],[Type]]," "&amp;TEXT(Table3[[#This Row],[Diameter]],".0000")&amp;""," "&amp;Table3[[#This Row],[NumFlutes]]&amp;"FL")</f>
        <v>DJ .0410 2FL</v>
      </c>
      <c r="L644" s="17" t="s">
        <v>734</v>
      </c>
      <c r="M644" s="13">
        <v>4.1000000000000002E-2</v>
      </c>
      <c r="N644" s="13">
        <v>4.1000000000000002E-2</v>
      </c>
      <c r="R644" s="14">
        <f>IF(Table3[[#This Row],[ShoulderLenEnd]]="",0,90-(DEGREES(ATAN((Q644-P644)/((N644-O644)/2)))))</f>
        <v>0</v>
      </c>
      <c r="T644" s="6">
        <v>2</v>
      </c>
      <c r="U644" s="6">
        <v>1.46</v>
      </c>
      <c r="V644" s="6">
        <v>0.5</v>
      </c>
      <c r="Z644" s="6">
        <v>135</v>
      </c>
      <c r="AA644" s="13">
        <f t="shared" si="10"/>
        <v>8.491378028648449E-3</v>
      </c>
      <c r="AE644" s="6" t="s">
        <v>471</v>
      </c>
      <c r="AF644" s="6" t="s">
        <v>62</v>
      </c>
      <c r="AH644" s="6" t="s">
        <v>636</v>
      </c>
      <c r="AI644" s="6">
        <v>0</v>
      </c>
      <c r="AJ644" s="6">
        <v>1</v>
      </c>
      <c r="AK644" s="6">
        <v>0</v>
      </c>
      <c r="AL644" s="6">
        <v>0</v>
      </c>
      <c r="AM644" s="6">
        <v>0</v>
      </c>
      <c r="AN644" s="6">
        <v>0</v>
      </c>
      <c r="AO644" s="6">
        <v>1</v>
      </c>
      <c r="AQ644" s="6">
        <v>0</v>
      </c>
      <c r="AR644" s="6">
        <v>0</v>
      </c>
      <c r="AS644" s="6">
        <v>0</v>
      </c>
      <c r="AT644" s="6">
        <v>0</v>
      </c>
      <c r="AU644" s="6">
        <f>IF(Table3[[#This Row],[ShankDiameter]]&gt;0.5,0,2)</f>
        <v>2</v>
      </c>
      <c r="AV644" s="6">
        <v>0</v>
      </c>
      <c r="AW644" s="6">
        <v>0</v>
      </c>
      <c r="AX644" s="6">
        <v>2</v>
      </c>
      <c r="AY644" s="6">
        <f>IF(Table3[[#This Row],[ShankDiameter]]=0.225,2,IF(Table3[[#This Row],[ShankDiameter]]=0.25,2,IF(Table3[[#This Row],[ShankDiameter]]=0.2875,2,0)))</f>
        <v>0</v>
      </c>
      <c r="AZ644" s="6">
        <v>0</v>
      </c>
      <c r="BA644" s="6">
        <v>0</v>
      </c>
      <c r="BB644" s="6">
        <v>0</v>
      </c>
      <c r="BC644" s="6">
        <v>0</v>
      </c>
      <c r="BD644" s="6">
        <v>0</v>
      </c>
      <c r="BE644" s="6">
        <v>0</v>
      </c>
      <c r="BF644" s="6">
        <v>0</v>
      </c>
      <c r="BG644" s="6">
        <v>0</v>
      </c>
      <c r="BH644" s="6">
        <v>0</v>
      </c>
      <c r="BI644" s="6">
        <f>IF(Table3[[#This Row],[Type]]="EM",IF((Table3[[#This Row],[Diameter]]/2)-Table3[[#This Row],[CornerRadius]]-0.012&gt;0,(Table3[[#This Row],[Diameter]]/2)-Table3[[#This Row],[CornerRadius]]-0.012,0),)</f>
        <v>0</v>
      </c>
      <c r="BK644" s="6" t="str">
        <f>IF(Table3[[#This Row],[ShoulderLength]]="","",IF(Table3[[#This Row],[ShoulderLength]]&lt;Table3[[#This Row],[LOC]],"FIX",""))</f>
        <v/>
      </c>
    </row>
    <row r="645" spans="1:63" x14ac:dyDescent="0.25">
      <c r="A645" s="7">
        <f>IF(Table3[[#This Row],[SoflexRule]]="",1,IF(Table3[[#This Row],[MinOHL]]="",1,IF(Table3[[#This Row],[Type]]="CT",1,IF(Table3[[#This Row],[I]]=1,0,1))))</f>
        <v>1</v>
      </c>
      <c r="B645" s="6" t="s">
        <v>149</v>
      </c>
      <c r="D645" s="6" t="s">
        <v>149</v>
      </c>
      <c r="E645" s="6">
        <v>644</v>
      </c>
      <c r="F645" s="8" t="s">
        <v>60</v>
      </c>
      <c r="H645" s="10" t="s">
        <v>680</v>
      </c>
      <c r="I645" s="11" t="s">
        <v>1326</v>
      </c>
      <c r="J645" s="12" t="s">
        <v>1327</v>
      </c>
      <c r="K645" s="11" t="str">
        <f>CONCATENATE(Table3[[#This Row],[Type]]," "&amp;TEXT(Table3[[#This Row],[Diameter]],".0000")&amp;""," "&amp;Table3[[#This Row],[NumFlutes]]&amp;"FL")</f>
        <v>DS .0410 2FL</v>
      </c>
      <c r="L645" s="17" t="s">
        <v>734</v>
      </c>
      <c r="M645" s="13">
        <v>4.1000000000000002E-2</v>
      </c>
      <c r="N645" s="13">
        <v>4.1000000000000002E-2</v>
      </c>
      <c r="O645" s="6">
        <v>4.1000000000000002E-2</v>
      </c>
      <c r="P645" s="6">
        <v>0.57999999999999996</v>
      </c>
      <c r="R645" s="14">
        <f>IF(Table3[[#This Row],[ShoulderLenEnd]]="",0,90-(DEGREES(ATAN((Q645-P645)/((N645-O645)/2)))))</f>
        <v>0</v>
      </c>
      <c r="S645" s="15">
        <v>0.61</v>
      </c>
      <c r="T645" s="6">
        <v>2</v>
      </c>
      <c r="U645" s="6">
        <v>1.45</v>
      </c>
      <c r="V645" s="6">
        <v>0.45</v>
      </c>
      <c r="Z645" s="6">
        <v>135</v>
      </c>
      <c r="AA645" s="13">
        <f t="shared" si="10"/>
        <v>8.491378028648449E-3</v>
      </c>
      <c r="AE645" s="6" t="s">
        <v>471</v>
      </c>
      <c r="AF645" s="6" t="s">
        <v>62</v>
      </c>
      <c r="AH645" s="6" t="s">
        <v>683</v>
      </c>
      <c r="AI645" s="6">
        <v>0</v>
      </c>
      <c r="AJ645" s="6">
        <v>1</v>
      </c>
      <c r="AK645" s="6">
        <v>0</v>
      </c>
      <c r="AL645" s="6">
        <v>0</v>
      </c>
      <c r="AM645" s="6">
        <v>0</v>
      </c>
      <c r="AN645" s="6">
        <v>0</v>
      </c>
      <c r="AO645" s="6">
        <v>1</v>
      </c>
      <c r="AQ645" s="6">
        <v>0</v>
      </c>
      <c r="AR645" s="6">
        <v>0</v>
      </c>
      <c r="AS645" s="6">
        <v>0</v>
      </c>
      <c r="AT645" s="6">
        <v>0</v>
      </c>
      <c r="AU645" s="6">
        <f>IF(Table3[[#This Row],[ShankDiameter]]&gt;0.5,0,2)</f>
        <v>2</v>
      </c>
      <c r="AV645" s="6">
        <v>0</v>
      </c>
      <c r="AW645" s="6">
        <v>0</v>
      </c>
      <c r="AX645" s="6">
        <v>2</v>
      </c>
      <c r="AY645" s="6">
        <f>IF(Table3[[#This Row],[ShankDiameter]]=0.225,2,IF(Table3[[#This Row],[ShankDiameter]]=0.25,2,IF(Table3[[#This Row],[ShankDiameter]]=0.2875,2,0)))</f>
        <v>0</v>
      </c>
      <c r="AZ645" s="6">
        <v>0</v>
      </c>
      <c r="BA645" s="6">
        <v>0</v>
      </c>
      <c r="BB645" s="6">
        <v>0</v>
      </c>
      <c r="BC645" s="6">
        <v>0</v>
      </c>
      <c r="BD645" s="6">
        <v>0</v>
      </c>
      <c r="BE645" s="6">
        <v>0</v>
      </c>
      <c r="BF645" s="6">
        <v>0</v>
      </c>
      <c r="BG645" s="6">
        <v>0</v>
      </c>
      <c r="BH645" s="6">
        <v>0</v>
      </c>
      <c r="BI645" s="6">
        <f>IF(Table3[[#This Row],[Type]]="EM",IF((Table3[[#This Row],[Diameter]]/2)-Table3[[#This Row],[CornerRadius]]-0.012&gt;0,(Table3[[#This Row],[Diameter]]/2)-Table3[[#This Row],[CornerRadius]]-0.012,0),)</f>
        <v>0</v>
      </c>
      <c r="BK645" s="6" t="str">
        <f>IF(Table3[[#This Row],[ShoulderLength]]="","",IF(Table3[[#This Row],[ShoulderLength]]&lt;Table3[[#This Row],[LOC]],"FIX",""))</f>
        <v/>
      </c>
    </row>
    <row r="646" spans="1:63" x14ac:dyDescent="0.25">
      <c r="A646" s="7">
        <f>IF(Table3[[#This Row],[SoflexRule]]="",1,IF(Table3[[#This Row],[MinOHL]]="",1,IF(Table3[[#This Row],[Type]]="CT",1,IF(Table3[[#This Row],[I]]=1,0,1))))</f>
        <v>1</v>
      </c>
      <c r="B646" s="6" t="s">
        <v>149</v>
      </c>
      <c r="D646" s="6" t="s">
        <v>149</v>
      </c>
      <c r="E646" s="6">
        <v>645</v>
      </c>
      <c r="F646" s="8" t="s">
        <v>60</v>
      </c>
      <c r="H646" s="10" t="s">
        <v>680</v>
      </c>
      <c r="I646" s="11" t="s">
        <v>1328</v>
      </c>
      <c r="J646" s="12" t="s">
        <v>1329</v>
      </c>
      <c r="K646" s="11" t="str">
        <f>CONCATENATE(Table3[[#This Row],[Type]]," "&amp;TEXT(Table3[[#This Row],[Diameter]],".0000")&amp;""," "&amp;Table3[[#This Row],[NumFlutes]]&amp;"FL")</f>
        <v>DS .0430 2FL</v>
      </c>
      <c r="L646" s="17" t="s">
        <v>738</v>
      </c>
      <c r="M646" s="13">
        <v>4.2999999999999997E-2</v>
      </c>
      <c r="N646" s="13">
        <v>4.2999999999999997E-2</v>
      </c>
      <c r="O646" s="6">
        <v>4.2999999999999997E-2</v>
      </c>
      <c r="P646" s="6">
        <v>0.53</v>
      </c>
      <c r="R646" s="14">
        <f>IF(Table3[[#This Row],[ShoulderLenEnd]]="",0,90-(DEGREES(ATAN((Q646-P646)/((N646-O646)/2)))))</f>
        <v>0</v>
      </c>
      <c r="S646" s="15">
        <v>0.56000000000000005</v>
      </c>
      <c r="T646" s="6">
        <v>2</v>
      </c>
      <c r="U646" s="6">
        <v>1.45</v>
      </c>
      <c r="V646" s="6">
        <v>0.5</v>
      </c>
      <c r="Z646" s="6">
        <v>135</v>
      </c>
      <c r="AA646" s="13">
        <f t="shared" si="10"/>
        <v>8.9055915910215434E-3</v>
      </c>
      <c r="AE646" s="6" t="s">
        <v>471</v>
      </c>
      <c r="AF646" s="6" t="s">
        <v>62</v>
      </c>
      <c r="AH646" s="6" t="s">
        <v>683</v>
      </c>
      <c r="AI646" s="6">
        <v>0</v>
      </c>
      <c r="AJ646" s="6">
        <v>1</v>
      </c>
      <c r="AK646" s="6">
        <v>0</v>
      </c>
      <c r="AL646" s="6">
        <v>0</v>
      </c>
      <c r="AM646" s="6">
        <v>0</v>
      </c>
      <c r="AN646" s="6">
        <v>0</v>
      </c>
      <c r="AO646" s="6">
        <v>1</v>
      </c>
      <c r="AQ646" s="6">
        <v>0</v>
      </c>
      <c r="AR646" s="6">
        <v>0</v>
      </c>
      <c r="AS646" s="6">
        <v>0</v>
      </c>
      <c r="AT646" s="6">
        <v>0</v>
      </c>
      <c r="AU646" s="6">
        <f>IF(Table3[[#This Row],[ShankDiameter]]&gt;0.5,0,2)</f>
        <v>2</v>
      </c>
      <c r="AV646" s="6">
        <v>0</v>
      </c>
      <c r="AW646" s="6">
        <v>0</v>
      </c>
      <c r="AX646" s="6">
        <v>2</v>
      </c>
      <c r="AY646" s="6">
        <f>IF(Table3[[#This Row],[ShankDiameter]]=0.225,2,IF(Table3[[#This Row],[ShankDiameter]]=0.25,2,IF(Table3[[#This Row],[ShankDiameter]]=0.2875,2,0)))</f>
        <v>0</v>
      </c>
      <c r="AZ646" s="6">
        <v>0</v>
      </c>
      <c r="BA646" s="6">
        <v>0</v>
      </c>
      <c r="BB646" s="6">
        <v>0</v>
      </c>
      <c r="BC646" s="6">
        <v>0</v>
      </c>
      <c r="BD646" s="6">
        <v>0</v>
      </c>
      <c r="BE646" s="6">
        <v>0</v>
      </c>
      <c r="BF646" s="6">
        <v>0</v>
      </c>
      <c r="BG646" s="6">
        <v>0</v>
      </c>
      <c r="BH646" s="6">
        <v>0</v>
      </c>
      <c r="BI646" s="6">
        <f>IF(Table3[[#This Row],[Type]]="EM",IF((Table3[[#This Row],[Diameter]]/2)-Table3[[#This Row],[CornerRadius]]-0.012&gt;0,(Table3[[#This Row],[Diameter]]/2)-Table3[[#This Row],[CornerRadius]]-0.012,0),)</f>
        <v>0</v>
      </c>
      <c r="BK646" s="6" t="str">
        <f>IF(Table3[[#This Row],[ShoulderLength]]="","",IF(Table3[[#This Row],[ShoulderLength]]&lt;Table3[[#This Row],[LOC]],"FIX",""))</f>
        <v/>
      </c>
    </row>
    <row r="647" spans="1:63" x14ac:dyDescent="0.25">
      <c r="A647" s="7">
        <f>IF(Table3[[#This Row],[SoflexRule]]="",1,IF(Table3[[#This Row],[MinOHL]]="",1,IF(Table3[[#This Row],[Type]]="CT",1,IF(Table3[[#This Row],[I]]=1,0,1))))</f>
        <v>1</v>
      </c>
      <c r="B647" s="6" t="s">
        <v>149</v>
      </c>
      <c r="D647" s="6" t="s">
        <v>149</v>
      </c>
      <c r="E647" s="6">
        <v>646</v>
      </c>
      <c r="F647" s="8" t="s">
        <v>60</v>
      </c>
      <c r="H647" s="10" t="s">
        <v>802</v>
      </c>
      <c r="I647" s="11" t="s">
        <v>1330</v>
      </c>
      <c r="J647" s="12" t="s">
        <v>1331</v>
      </c>
      <c r="K647" s="11" t="str">
        <f>CONCATENATE(Table3[[#This Row],[Type]]," "&amp;TEXT(Table3[[#This Row],[Diameter]],".0000")&amp;""," "&amp;Table3[[#This Row],[NumFlutes]]&amp;"FL")</f>
        <v>DJ .0465 2FL</v>
      </c>
      <c r="L647" s="17" t="s">
        <v>740</v>
      </c>
      <c r="M647" s="13">
        <v>4.65E-2</v>
      </c>
      <c r="N647" s="13">
        <v>4.65E-2</v>
      </c>
      <c r="O647" s="6">
        <v>4.65E-2</v>
      </c>
      <c r="P647" s="6">
        <v>0.83</v>
      </c>
      <c r="R647" s="14">
        <f>IF(Table3[[#This Row],[ShoulderLenEnd]]="",0,90-(DEGREES(ATAN((Q647-P647)/((N647-O647)/2)))))</f>
        <v>0</v>
      </c>
      <c r="S647" s="15">
        <v>0.86</v>
      </c>
      <c r="T647" s="6">
        <v>2</v>
      </c>
      <c r="U647" s="6">
        <v>1.8</v>
      </c>
      <c r="V647" s="6">
        <v>0.7</v>
      </c>
      <c r="Z647" s="6">
        <v>135</v>
      </c>
      <c r="AA647" s="13">
        <f t="shared" si="10"/>
        <v>9.6304653251744598E-3</v>
      </c>
      <c r="AE647" s="6" t="s">
        <v>471</v>
      </c>
      <c r="AF647" s="6" t="s">
        <v>62</v>
      </c>
      <c r="AH647" s="6" t="s">
        <v>636</v>
      </c>
      <c r="AI647" s="6">
        <v>0</v>
      </c>
      <c r="AJ647" s="6">
        <v>1</v>
      </c>
      <c r="AK647" s="6">
        <v>0</v>
      </c>
      <c r="AL647" s="6">
        <v>0</v>
      </c>
      <c r="AM647" s="6">
        <v>0</v>
      </c>
      <c r="AN647" s="6">
        <v>0</v>
      </c>
      <c r="AO647" s="6">
        <v>1</v>
      </c>
      <c r="AQ647" s="6">
        <v>0</v>
      </c>
      <c r="AR647" s="6">
        <v>0</v>
      </c>
      <c r="AS647" s="6">
        <v>0</v>
      </c>
      <c r="AT647" s="6">
        <v>0</v>
      </c>
      <c r="AU647" s="6">
        <f>IF(Table3[[#This Row],[ShankDiameter]]&gt;0.5,0,2)</f>
        <v>2</v>
      </c>
      <c r="AV647" s="6">
        <v>0</v>
      </c>
      <c r="AW647" s="6">
        <v>0</v>
      </c>
      <c r="AX647" s="6">
        <v>2</v>
      </c>
      <c r="AY647" s="6">
        <f>IF(Table3[[#This Row],[ShankDiameter]]=0.225,2,IF(Table3[[#This Row],[ShankDiameter]]=0.25,2,IF(Table3[[#This Row],[ShankDiameter]]=0.2875,2,0)))</f>
        <v>0</v>
      </c>
      <c r="AZ647" s="6">
        <v>0</v>
      </c>
      <c r="BA647" s="6">
        <v>0</v>
      </c>
      <c r="BB647" s="6">
        <v>0</v>
      </c>
      <c r="BC647" s="6">
        <v>0</v>
      </c>
      <c r="BD647" s="6">
        <v>0</v>
      </c>
      <c r="BE647" s="6">
        <v>0</v>
      </c>
      <c r="BF647" s="6">
        <v>0</v>
      </c>
      <c r="BG647" s="6">
        <v>0</v>
      </c>
      <c r="BH647" s="6">
        <v>0</v>
      </c>
      <c r="BI647" s="6">
        <f>IF(Table3[[#This Row],[Type]]="EM",IF((Table3[[#This Row],[Diameter]]/2)-Table3[[#This Row],[CornerRadius]]-0.012&gt;0,(Table3[[#This Row],[Diameter]]/2)-Table3[[#This Row],[CornerRadius]]-0.012,0),)</f>
        <v>0</v>
      </c>
      <c r="BK647" s="6" t="str">
        <f>IF(Table3[[#This Row],[ShoulderLength]]="","",IF(Table3[[#This Row],[ShoulderLength]]&lt;Table3[[#This Row],[LOC]],"FIX",""))</f>
        <v/>
      </c>
    </row>
    <row r="648" spans="1:63" x14ac:dyDescent="0.25">
      <c r="A648" s="7">
        <f>IF(Table3[[#This Row],[SoflexRule]]="",1,IF(Table3[[#This Row],[MinOHL]]="",1,IF(Table3[[#This Row],[Type]]="CT",1,IF(Table3[[#This Row],[I]]=1,0,1))))</f>
        <v>1</v>
      </c>
      <c r="B648" s="6" t="s">
        <v>149</v>
      </c>
      <c r="D648" s="6" t="s">
        <v>149</v>
      </c>
      <c r="E648" s="6">
        <v>647</v>
      </c>
      <c r="G648" s="9" t="s">
        <v>74</v>
      </c>
      <c r="H648" s="10" t="s">
        <v>680</v>
      </c>
      <c r="I648" s="11" t="s">
        <v>1332</v>
      </c>
      <c r="J648" s="12" t="s">
        <v>1333</v>
      </c>
      <c r="K648" s="11" t="str">
        <f>CONCATENATE(Table3[[#This Row],[Type]]," "&amp;TEXT(Table3[[#This Row],[Diameter]],".0000")&amp;""," "&amp;Table3[[#This Row],[NumFlutes]]&amp;"FL")</f>
        <v>DS .0465 2FL</v>
      </c>
      <c r="L648" s="17" t="s">
        <v>740</v>
      </c>
      <c r="M648" s="13">
        <v>4.65E-2</v>
      </c>
      <c r="N648" s="13">
        <v>4.65E-2</v>
      </c>
      <c r="O648" s="6">
        <v>4.65E-2</v>
      </c>
      <c r="P648" s="6">
        <v>0.625</v>
      </c>
      <c r="R648" s="14">
        <f>IF(Table3[[#This Row],[ShoulderLenEnd]]="",0,90-(DEGREES(ATAN((Q648-P648)/((N648-O648)/2)))))</f>
        <v>0</v>
      </c>
      <c r="S648" s="15">
        <v>0.65</v>
      </c>
      <c r="T648" s="6">
        <v>2</v>
      </c>
      <c r="U648" s="6">
        <v>1.45</v>
      </c>
      <c r="V648" s="6">
        <v>0.5</v>
      </c>
      <c r="Z648" s="6">
        <v>135</v>
      </c>
      <c r="AA648" s="13">
        <f t="shared" si="10"/>
        <v>9.6304653251744598E-3</v>
      </c>
      <c r="AE648" s="6" t="s">
        <v>471</v>
      </c>
      <c r="AF648" s="6" t="s">
        <v>62</v>
      </c>
      <c r="AH648" s="6" t="s">
        <v>683</v>
      </c>
      <c r="AI648" s="6">
        <v>0</v>
      </c>
      <c r="AJ648" s="6">
        <v>1</v>
      </c>
      <c r="AK648" s="6">
        <v>0</v>
      </c>
      <c r="AL648" s="6">
        <v>0</v>
      </c>
      <c r="AM648" s="6">
        <v>0</v>
      </c>
      <c r="AN648" s="6">
        <v>0</v>
      </c>
      <c r="AO648" s="6">
        <v>1</v>
      </c>
      <c r="AQ648" s="6">
        <v>0</v>
      </c>
      <c r="AR648" s="6">
        <v>0</v>
      </c>
      <c r="AS648" s="6">
        <v>0</v>
      </c>
      <c r="AT648" s="6">
        <v>0</v>
      </c>
      <c r="AU648" s="6">
        <f>IF(Table3[[#This Row],[ShankDiameter]]&gt;0.5,0,2)</f>
        <v>2</v>
      </c>
      <c r="AV648" s="6">
        <v>0</v>
      </c>
      <c r="AW648" s="6">
        <v>0</v>
      </c>
      <c r="AX648" s="6">
        <v>2</v>
      </c>
      <c r="AY648" s="6">
        <f>IF(Table3[[#This Row],[ShankDiameter]]=0.225,2,IF(Table3[[#This Row],[ShankDiameter]]=0.25,2,IF(Table3[[#This Row],[ShankDiameter]]=0.2875,2,0)))</f>
        <v>0</v>
      </c>
      <c r="AZ648" s="6">
        <v>0</v>
      </c>
      <c r="BA648" s="6">
        <v>0</v>
      </c>
      <c r="BB648" s="6">
        <v>0</v>
      </c>
      <c r="BC648" s="6">
        <v>0</v>
      </c>
      <c r="BD648" s="6">
        <v>0</v>
      </c>
      <c r="BE648" s="6">
        <v>0</v>
      </c>
      <c r="BF648" s="6">
        <v>0</v>
      </c>
      <c r="BG648" s="6">
        <v>0</v>
      </c>
      <c r="BH648" s="6">
        <v>0</v>
      </c>
      <c r="BI648" s="6">
        <f>IF(Table3[[#This Row],[Type]]="EM",IF((Table3[[#This Row],[Diameter]]/2)-Table3[[#This Row],[CornerRadius]]-0.012&gt;0,(Table3[[#This Row],[Diameter]]/2)-Table3[[#This Row],[CornerRadius]]-0.012,0),)</f>
        <v>0</v>
      </c>
      <c r="BK648" s="6" t="str">
        <f>IF(Table3[[#This Row],[ShoulderLength]]="","",IF(Table3[[#This Row],[ShoulderLength]]&lt;Table3[[#This Row],[LOC]],"FIX",""))</f>
        <v/>
      </c>
    </row>
    <row r="649" spans="1:63" x14ac:dyDescent="0.25">
      <c r="A649" s="7">
        <f>IF(Table3[[#This Row],[SoflexRule]]="",1,IF(Table3[[#This Row],[MinOHL]]="",1,IF(Table3[[#This Row],[Type]]="CT",1,IF(Table3[[#This Row],[I]]=1,0,1))))</f>
        <v>1</v>
      </c>
      <c r="B649" s="6" t="s">
        <v>149</v>
      </c>
      <c r="D649" s="6" t="s">
        <v>149</v>
      </c>
      <c r="E649" s="6">
        <v>648</v>
      </c>
      <c r="G649" s="9" t="s">
        <v>74</v>
      </c>
      <c r="H649" s="10" t="s">
        <v>680</v>
      </c>
      <c r="I649" s="11" t="s">
        <v>1334</v>
      </c>
      <c r="J649" s="12" t="s">
        <v>1335</v>
      </c>
      <c r="K649" s="11" t="str">
        <f>CONCATENATE(Table3[[#This Row],[Type]]," "&amp;TEXT(Table3[[#This Row],[Diameter]],".0000")&amp;""," "&amp;Table3[[#This Row],[NumFlutes]]&amp;"FL")</f>
        <v>DS .0550 2FL</v>
      </c>
      <c r="L649" s="17" t="s">
        <v>750</v>
      </c>
      <c r="M649" s="13">
        <v>5.5E-2</v>
      </c>
      <c r="N649" s="13">
        <v>5.5E-2</v>
      </c>
      <c r="O649" s="6">
        <v>5.5E-2</v>
      </c>
      <c r="P649" s="6">
        <v>0.7</v>
      </c>
      <c r="R649" s="14">
        <f>IF(Table3[[#This Row],[ShoulderLenEnd]]="",0,90-(DEGREES(ATAN((Q649-P649)/((N649-O649)/2)))))</f>
        <v>0</v>
      </c>
      <c r="S649" s="15">
        <v>0.72499999999999998</v>
      </c>
      <c r="T649" s="6">
        <v>2</v>
      </c>
      <c r="U649" s="6">
        <v>1.65</v>
      </c>
      <c r="V649" s="6">
        <v>0.55000000000000004</v>
      </c>
      <c r="Z649" s="6">
        <v>135</v>
      </c>
      <c r="AA649" s="13">
        <f t="shared" si="10"/>
        <v>1.1390872965260115E-2</v>
      </c>
      <c r="AE649" s="6" t="s">
        <v>471</v>
      </c>
      <c r="AF649" s="6" t="s">
        <v>62</v>
      </c>
      <c r="AH649" s="6" t="s">
        <v>683</v>
      </c>
      <c r="AI649" s="6">
        <v>0</v>
      </c>
      <c r="AJ649" s="6">
        <v>1</v>
      </c>
      <c r="AK649" s="6">
        <v>0</v>
      </c>
      <c r="AL649" s="6">
        <v>0</v>
      </c>
      <c r="AM649" s="6">
        <v>0</v>
      </c>
      <c r="AN649" s="6">
        <v>0</v>
      </c>
      <c r="AO649" s="6">
        <v>1</v>
      </c>
      <c r="AQ649" s="6">
        <v>0</v>
      </c>
      <c r="AR649" s="6">
        <v>0</v>
      </c>
      <c r="AS649" s="6">
        <v>0</v>
      </c>
      <c r="AT649" s="6">
        <v>0</v>
      </c>
      <c r="AU649" s="6">
        <f>IF(Table3[[#This Row],[ShankDiameter]]&gt;0.5,0,2)</f>
        <v>2</v>
      </c>
      <c r="AV649" s="6">
        <v>0</v>
      </c>
      <c r="AW649" s="6">
        <v>0</v>
      </c>
      <c r="AX649" s="6">
        <v>2</v>
      </c>
      <c r="AY649" s="6">
        <f>IF(Table3[[#This Row],[ShankDiameter]]=0.225,2,IF(Table3[[#This Row],[ShankDiameter]]=0.25,2,IF(Table3[[#This Row],[ShankDiameter]]=0.2875,2,0)))</f>
        <v>0</v>
      </c>
      <c r="AZ649" s="6">
        <v>0</v>
      </c>
      <c r="BA649" s="6">
        <v>0</v>
      </c>
      <c r="BB649" s="6">
        <v>0</v>
      </c>
      <c r="BC649" s="6">
        <v>0</v>
      </c>
      <c r="BD649" s="6">
        <v>0</v>
      </c>
      <c r="BE649" s="6">
        <v>0</v>
      </c>
      <c r="BF649" s="6">
        <v>0</v>
      </c>
      <c r="BG649" s="6">
        <v>0</v>
      </c>
      <c r="BH649" s="6">
        <v>0</v>
      </c>
      <c r="BI649" s="6">
        <f>IF(Table3[[#This Row],[Type]]="EM",IF((Table3[[#This Row],[Diameter]]/2)-Table3[[#This Row],[CornerRadius]]-0.012&gt;0,(Table3[[#This Row],[Diameter]]/2)-Table3[[#This Row],[CornerRadius]]-0.012,0),)</f>
        <v>0</v>
      </c>
      <c r="BK649" s="6" t="str">
        <f>IF(Table3[[#This Row],[ShoulderLength]]="","",IF(Table3[[#This Row],[ShoulderLength]]&lt;Table3[[#This Row],[LOC]],"FIX",""))</f>
        <v/>
      </c>
    </row>
    <row r="650" spans="1:63" x14ac:dyDescent="0.25">
      <c r="A650" s="7">
        <f>IF(Table3[[#This Row],[SoflexRule]]="",1,IF(Table3[[#This Row],[MinOHL]]="",1,IF(Table3[[#This Row],[Type]]="CT",1,IF(Table3[[#This Row],[I]]=1,0,1))))</f>
        <v>1</v>
      </c>
      <c r="B650" s="6" t="s">
        <v>149</v>
      </c>
      <c r="D650" s="6" t="s">
        <v>149</v>
      </c>
      <c r="E650" s="6">
        <v>649</v>
      </c>
      <c r="F650" s="8" t="s">
        <v>60</v>
      </c>
      <c r="H650" s="10" t="s">
        <v>802</v>
      </c>
      <c r="I650" s="11" t="s">
        <v>1336</v>
      </c>
      <c r="J650" s="12" t="s">
        <v>1337</v>
      </c>
      <c r="K650" s="11" t="str">
        <f>CONCATENATE(Table3[[#This Row],[Type]]," "&amp;TEXT(Table3[[#This Row],[Diameter]],".0000")&amp;""," "&amp;Table3[[#This Row],[NumFlutes]]&amp;"FL")</f>
        <v>DJ .0571 2FL</v>
      </c>
      <c r="L650" s="17" t="s">
        <v>752</v>
      </c>
      <c r="M650" s="13">
        <v>5.7099999999999998E-2</v>
      </c>
      <c r="N650" s="13">
        <v>5.7099999999999998E-2</v>
      </c>
      <c r="O650" s="6">
        <v>5.7099999999999998E-2</v>
      </c>
      <c r="P650" s="6">
        <v>0.73</v>
      </c>
      <c r="R650" s="14">
        <f>IF(Table3[[#This Row],[ShoulderLenEnd]]="",0,90-(DEGREES(ATAN((Q650-P650)/((N650-O650)/2)))))</f>
        <v>0</v>
      </c>
      <c r="S650" s="15">
        <v>0.76</v>
      </c>
      <c r="T650" s="6">
        <v>2</v>
      </c>
      <c r="U650" s="6">
        <v>1.55</v>
      </c>
      <c r="V650" s="6">
        <v>0.7</v>
      </c>
      <c r="Z650" s="6">
        <v>135</v>
      </c>
      <c r="AA650" s="13">
        <f t="shared" si="10"/>
        <v>1.1825797205751864E-2</v>
      </c>
      <c r="AE650" s="6" t="s">
        <v>471</v>
      </c>
      <c r="AF650" s="6" t="s">
        <v>62</v>
      </c>
      <c r="AH650" s="6" t="s">
        <v>636</v>
      </c>
      <c r="AI650" s="6">
        <v>0</v>
      </c>
      <c r="AJ650" s="6">
        <v>1</v>
      </c>
      <c r="AK650" s="6">
        <v>0</v>
      </c>
      <c r="AL650" s="6">
        <v>0</v>
      </c>
      <c r="AM650" s="6">
        <v>0</v>
      </c>
      <c r="AN650" s="6">
        <v>0</v>
      </c>
      <c r="AO650" s="6">
        <v>1</v>
      </c>
      <c r="AQ650" s="6">
        <v>0</v>
      </c>
      <c r="AR650" s="6">
        <v>0</v>
      </c>
      <c r="AS650" s="6">
        <v>0</v>
      </c>
      <c r="AT650" s="6">
        <v>0</v>
      </c>
      <c r="AU650" s="6">
        <f>IF(Table3[[#This Row],[ShankDiameter]]&gt;0.5,0,2)</f>
        <v>2</v>
      </c>
      <c r="AV650" s="6">
        <v>0</v>
      </c>
      <c r="AW650" s="6">
        <v>0</v>
      </c>
      <c r="AX650" s="6">
        <v>2</v>
      </c>
      <c r="AY650" s="6">
        <f>IF(Table3[[#This Row],[ShankDiameter]]=0.225,2,IF(Table3[[#This Row],[ShankDiameter]]=0.25,2,IF(Table3[[#This Row],[ShankDiameter]]=0.2875,2,0)))</f>
        <v>0</v>
      </c>
      <c r="AZ650" s="6">
        <v>0</v>
      </c>
      <c r="BA650" s="6">
        <v>0</v>
      </c>
      <c r="BB650" s="6">
        <v>0</v>
      </c>
      <c r="BC650" s="6">
        <v>0</v>
      </c>
      <c r="BD650" s="6">
        <v>0</v>
      </c>
      <c r="BE650" s="6">
        <v>0</v>
      </c>
      <c r="BF650" s="6">
        <v>0</v>
      </c>
      <c r="BG650" s="6">
        <v>0</v>
      </c>
      <c r="BH650" s="6">
        <v>0</v>
      </c>
      <c r="BI650" s="6">
        <f>IF(Table3[[#This Row],[Type]]="EM",IF((Table3[[#This Row],[Diameter]]/2)-Table3[[#This Row],[CornerRadius]]-0.012&gt;0,(Table3[[#This Row],[Diameter]]/2)-Table3[[#This Row],[CornerRadius]]-0.012,0),)</f>
        <v>0</v>
      </c>
      <c r="BK650" s="6" t="str">
        <f>IF(Table3[[#This Row],[ShoulderLength]]="","",IF(Table3[[#This Row],[ShoulderLength]]&lt;Table3[[#This Row],[LOC]],"FIX",""))</f>
        <v/>
      </c>
    </row>
    <row r="651" spans="1:63" x14ac:dyDescent="0.25">
      <c r="A651" s="7">
        <f>IF(Table3[[#This Row],[SoflexRule]]="",1,IF(Table3[[#This Row],[MinOHL]]="",1,IF(Table3[[#This Row],[Type]]="CT",1,IF(Table3[[#This Row],[I]]=1,0,1))))</f>
        <v>1</v>
      </c>
      <c r="B651" s="6" t="s">
        <v>149</v>
      </c>
      <c r="D651" s="6" t="s">
        <v>149</v>
      </c>
      <c r="E651" s="6">
        <v>650</v>
      </c>
      <c r="G651" s="9" t="s">
        <v>74</v>
      </c>
      <c r="H651" s="10" t="s">
        <v>680</v>
      </c>
      <c r="I651" s="11" t="s">
        <v>1338</v>
      </c>
      <c r="J651" s="12" t="s">
        <v>1339</v>
      </c>
      <c r="K651" s="11" t="str">
        <f>CONCATENATE(Table3[[#This Row],[Type]]," "&amp;TEXT(Table3[[#This Row],[Diameter]],".0000")&amp;""," "&amp;Table3[[#This Row],[NumFlutes]]&amp;"FL")</f>
        <v>DS .0595 2FL</v>
      </c>
      <c r="L651" s="17" t="s">
        <v>754</v>
      </c>
      <c r="M651" s="13">
        <v>5.9499999999999997E-2</v>
      </c>
      <c r="N651" s="13">
        <v>5.9499999999999997E-2</v>
      </c>
      <c r="O651" s="6">
        <v>5.9499999999999997E-2</v>
      </c>
      <c r="P651" s="6">
        <v>0.75</v>
      </c>
      <c r="R651" s="14">
        <f>IF(Table3[[#This Row],[ShoulderLenEnd]]="",0,90-(DEGREES(ATAN((Q651-P651)/((N651-O651)/2)))))</f>
        <v>0</v>
      </c>
      <c r="S651" s="15">
        <v>0.77500000000000002</v>
      </c>
      <c r="T651" s="6">
        <v>2</v>
      </c>
      <c r="U651" s="6">
        <v>1.7</v>
      </c>
      <c r="V651" s="6">
        <v>0.55000000000000004</v>
      </c>
      <c r="Z651" s="6">
        <v>135</v>
      </c>
      <c r="AA651" s="13">
        <f t="shared" si="10"/>
        <v>1.2322853480599577E-2</v>
      </c>
      <c r="AE651" s="6" t="s">
        <v>471</v>
      </c>
      <c r="AF651" s="6" t="s">
        <v>62</v>
      </c>
      <c r="AH651" s="6" t="s">
        <v>683</v>
      </c>
      <c r="AI651" s="6">
        <v>0</v>
      </c>
      <c r="AJ651" s="6">
        <v>1</v>
      </c>
      <c r="AK651" s="6">
        <v>0</v>
      </c>
      <c r="AL651" s="6">
        <v>0</v>
      </c>
      <c r="AM651" s="6">
        <v>0</v>
      </c>
      <c r="AN651" s="6">
        <v>0</v>
      </c>
      <c r="AO651" s="6">
        <v>1</v>
      </c>
      <c r="AQ651" s="6">
        <v>0</v>
      </c>
      <c r="AR651" s="6">
        <v>0</v>
      </c>
      <c r="AS651" s="6">
        <v>0</v>
      </c>
      <c r="AT651" s="6">
        <v>0</v>
      </c>
      <c r="AU651" s="6">
        <f>IF(Table3[[#This Row],[ShankDiameter]]&gt;0.5,0,2)</f>
        <v>2</v>
      </c>
      <c r="AV651" s="6">
        <v>0</v>
      </c>
      <c r="AW651" s="6">
        <v>0</v>
      </c>
      <c r="AX651" s="6">
        <v>2</v>
      </c>
      <c r="AY651" s="6">
        <f>IF(Table3[[#This Row],[ShankDiameter]]=0.225,2,IF(Table3[[#This Row],[ShankDiameter]]=0.25,2,IF(Table3[[#This Row],[ShankDiameter]]=0.2875,2,0)))</f>
        <v>0</v>
      </c>
      <c r="AZ651" s="6">
        <v>0</v>
      </c>
      <c r="BA651" s="6">
        <v>0</v>
      </c>
      <c r="BB651" s="6">
        <v>0</v>
      </c>
      <c r="BC651" s="6">
        <v>0</v>
      </c>
      <c r="BD651" s="6">
        <v>0</v>
      </c>
      <c r="BE651" s="6">
        <v>0</v>
      </c>
      <c r="BF651" s="6">
        <v>0</v>
      </c>
      <c r="BG651" s="6">
        <v>0</v>
      </c>
      <c r="BH651" s="6">
        <v>0</v>
      </c>
      <c r="BI651" s="6">
        <f>IF(Table3[[#This Row],[Type]]="EM",IF((Table3[[#This Row],[Diameter]]/2)-Table3[[#This Row],[CornerRadius]]-0.012&gt;0,(Table3[[#This Row],[Diameter]]/2)-Table3[[#This Row],[CornerRadius]]-0.012,0),)</f>
        <v>0</v>
      </c>
      <c r="BK651" s="6" t="str">
        <f>IF(Table3[[#This Row],[ShoulderLength]]="","",IF(Table3[[#This Row],[ShoulderLength]]&lt;Table3[[#This Row],[LOC]],"FIX",""))</f>
        <v/>
      </c>
    </row>
    <row r="652" spans="1:63" x14ac:dyDescent="0.25">
      <c r="A652" s="7">
        <f>IF(Table3[[#This Row],[SoflexRule]]="",1,IF(Table3[[#This Row],[MinOHL]]="",1,IF(Table3[[#This Row],[Type]]="CT",1,IF(Table3[[#This Row],[I]]=1,0,1))))</f>
        <v>1</v>
      </c>
      <c r="B652" s="6" t="s">
        <v>149</v>
      </c>
      <c r="D652" s="6" t="s">
        <v>149</v>
      </c>
      <c r="E652" s="6">
        <v>651</v>
      </c>
      <c r="G652" s="9" t="s">
        <v>74</v>
      </c>
      <c r="H652" s="10" t="s">
        <v>680</v>
      </c>
      <c r="I652" s="11" t="s">
        <v>1340</v>
      </c>
      <c r="J652" s="12" t="s">
        <v>1341</v>
      </c>
      <c r="K652" s="11" t="str">
        <f>CONCATENATE(Table3[[#This Row],[Type]]," "&amp;TEXT(Table3[[#This Row],[Diameter]],".0000")&amp;""," "&amp;Table3[[#This Row],[NumFlutes]]&amp;"FL")</f>
        <v>DS .0635 2FL</v>
      </c>
      <c r="L652" s="17" t="s">
        <v>759</v>
      </c>
      <c r="M652" s="13">
        <v>6.3500000000000001E-2</v>
      </c>
      <c r="N652" s="13">
        <v>6.3500000000000001E-2</v>
      </c>
      <c r="O652" s="6">
        <v>6.3500000000000001E-2</v>
      </c>
      <c r="P652" s="6">
        <v>0.8</v>
      </c>
      <c r="R652" s="14">
        <f>IF(Table3[[#This Row],[ShoulderLenEnd]]="",0,90-(DEGREES(ATAN((Q652-P652)/((N652-O652)/2)))))</f>
        <v>0</v>
      </c>
      <c r="S652" s="15">
        <v>0.82499999999999996</v>
      </c>
      <c r="T652" s="6">
        <v>2</v>
      </c>
      <c r="U652" s="6">
        <v>1.7</v>
      </c>
      <c r="V652" s="6">
        <v>0.6</v>
      </c>
      <c r="Z652" s="6">
        <v>135</v>
      </c>
      <c r="AA652" s="13">
        <f t="shared" si="10"/>
        <v>1.3151280605345768E-2</v>
      </c>
      <c r="AE652" s="6" t="s">
        <v>471</v>
      </c>
      <c r="AF652" s="6" t="s">
        <v>62</v>
      </c>
      <c r="AH652" s="6" t="s">
        <v>683</v>
      </c>
      <c r="AI652" s="6">
        <v>0</v>
      </c>
      <c r="AJ652" s="6">
        <v>1</v>
      </c>
      <c r="AK652" s="6">
        <v>0</v>
      </c>
      <c r="AL652" s="6">
        <v>0</v>
      </c>
      <c r="AM652" s="6">
        <v>0</v>
      </c>
      <c r="AN652" s="6">
        <v>0</v>
      </c>
      <c r="AO652" s="6">
        <v>1</v>
      </c>
      <c r="AQ652" s="6">
        <v>0</v>
      </c>
      <c r="AR652" s="6">
        <v>0</v>
      </c>
      <c r="AS652" s="6">
        <v>0</v>
      </c>
      <c r="AT652" s="6">
        <v>0</v>
      </c>
      <c r="AU652" s="6">
        <f>IF(Table3[[#This Row],[ShankDiameter]]&gt;0.5,0,2)</f>
        <v>2</v>
      </c>
      <c r="AV652" s="6">
        <v>0</v>
      </c>
      <c r="AW652" s="6">
        <v>0</v>
      </c>
      <c r="AX652" s="6">
        <v>2</v>
      </c>
      <c r="AY652" s="6">
        <f>IF(Table3[[#This Row],[ShankDiameter]]=0.225,2,IF(Table3[[#This Row],[ShankDiameter]]=0.25,2,IF(Table3[[#This Row],[ShankDiameter]]=0.2875,2,0)))</f>
        <v>0</v>
      </c>
      <c r="AZ652" s="6">
        <v>0</v>
      </c>
      <c r="BA652" s="6">
        <v>0</v>
      </c>
      <c r="BB652" s="6">
        <v>0</v>
      </c>
      <c r="BC652" s="6">
        <v>0</v>
      </c>
      <c r="BD652" s="6">
        <v>0</v>
      </c>
      <c r="BE652" s="6">
        <v>0</v>
      </c>
      <c r="BF652" s="6">
        <v>0</v>
      </c>
      <c r="BG652" s="6">
        <v>0</v>
      </c>
      <c r="BH652" s="6">
        <v>0</v>
      </c>
      <c r="BI652" s="6">
        <f>IF(Table3[[#This Row],[Type]]="EM",IF((Table3[[#This Row],[Diameter]]/2)-Table3[[#This Row],[CornerRadius]]-0.012&gt;0,(Table3[[#This Row],[Diameter]]/2)-Table3[[#This Row],[CornerRadius]]-0.012,0),)</f>
        <v>0</v>
      </c>
      <c r="BK652" s="6" t="str">
        <f>IF(Table3[[#This Row],[ShoulderLength]]="","",IF(Table3[[#This Row],[ShoulderLength]]&lt;Table3[[#This Row],[LOC]],"FIX",""))</f>
        <v/>
      </c>
    </row>
    <row r="653" spans="1:63" x14ac:dyDescent="0.25">
      <c r="A653" s="7">
        <f>IF(Table3[[#This Row],[SoflexRule]]="",1,IF(Table3[[#This Row],[MinOHL]]="",1,IF(Table3[[#This Row],[Type]]="CT",1,IF(Table3[[#This Row],[I]]=1,0,1))))</f>
        <v>1</v>
      </c>
      <c r="B653" s="6" t="s">
        <v>149</v>
      </c>
      <c r="D653" s="6" t="s">
        <v>149</v>
      </c>
      <c r="E653" s="6">
        <v>652</v>
      </c>
      <c r="G653" s="9" t="s">
        <v>74</v>
      </c>
      <c r="H653" s="10" t="s">
        <v>802</v>
      </c>
      <c r="I653" s="11" t="s">
        <v>1342</v>
      </c>
      <c r="J653" s="12" t="s">
        <v>1343</v>
      </c>
      <c r="K653" s="11" t="str">
        <f>CONCATENATE(Table3[[#This Row],[Type]]," "&amp;TEXT(Table3[[#This Row],[Diameter]],".0000")&amp;""," "&amp;Table3[[#This Row],[NumFlutes]]&amp;"FL")</f>
        <v>DJ .0700 2FL</v>
      </c>
      <c r="L653" s="17" t="s">
        <v>766</v>
      </c>
      <c r="M653" s="13">
        <v>7.0000000000000007E-2</v>
      </c>
      <c r="N653" s="13">
        <v>7.0000000000000007E-2</v>
      </c>
      <c r="O653" s="6">
        <v>7.0000000000000007E-2</v>
      </c>
      <c r="P653" s="6">
        <v>1.0249999999999999</v>
      </c>
      <c r="R653" s="14">
        <f>IF(Table3[[#This Row],[ShoulderLenEnd]]="",0,90-(DEGREES(ATAN((Q653-P653)/((N653-O653)/2)))))</f>
        <v>0</v>
      </c>
      <c r="S653" s="15">
        <v>1.05</v>
      </c>
      <c r="T653" s="6">
        <v>2</v>
      </c>
      <c r="U653" s="6">
        <v>2</v>
      </c>
      <c r="V653" s="6">
        <v>0.85</v>
      </c>
      <c r="Z653" s="6">
        <v>135</v>
      </c>
      <c r="AA653" s="13">
        <f t="shared" si="10"/>
        <v>1.4497474683058328E-2</v>
      </c>
      <c r="AE653" s="6" t="s">
        <v>471</v>
      </c>
      <c r="AF653" s="6" t="s">
        <v>62</v>
      </c>
      <c r="AH653" s="6" t="s">
        <v>636</v>
      </c>
      <c r="AI653" s="6">
        <v>0</v>
      </c>
      <c r="AJ653" s="6">
        <v>1</v>
      </c>
      <c r="AK653" s="6">
        <v>0</v>
      </c>
      <c r="AL653" s="6">
        <v>0</v>
      </c>
      <c r="AM653" s="6">
        <v>0</v>
      </c>
      <c r="AN653" s="6">
        <v>0</v>
      </c>
      <c r="AO653" s="6">
        <v>1</v>
      </c>
      <c r="AQ653" s="6">
        <v>0</v>
      </c>
      <c r="AR653" s="6">
        <v>0</v>
      </c>
      <c r="AS653" s="6">
        <v>0</v>
      </c>
      <c r="AT653" s="6">
        <v>0</v>
      </c>
      <c r="AU653" s="6">
        <f>IF(Table3[[#This Row],[ShankDiameter]]&gt;0.5,0,2)</f>
        <v>2</v>
      </c>
      <c r="AV653" s="6">
        <v>0</v>
      </c>
      <c r="AW653" s="6">
        <v>0</v>
      </c>
      <c r="AX653" s="6">
        <v>2</v>
      </c>
      <c r="AY653" s="6">
        <f>IF(Table3[[#This Row],[ShankDiameter]]=0.225,2,IF(Table3[[#This Row],[ShankDiameter]]=0.25,2,IF(Table3[[#This Row],[ShankDiameter]]=0.2875,2,0)))</f>
        <v>0</v>
      </c>
      <c r="AZ653" s="6">
        <v>0</v>
      </c>
      <c r="BA653" s="6">
        <v>0</v>
      </c>
      <c r="BB653" s="6">
        <v>0</v>
      </c>
      <c r="BC653" s="6">
        <v>0</v>
      </c>
      <c r="BD653" s="6">
        <v>0</v>
      </c>
      <c r="BE653" s="6">
        <v>0</v>
      </c>
      <c r="BF653" s="6">
        <v>0</v>
      </c>
      <c r="BG653" s="6">
        <v>0</v>
      </c>
      <c r="BH653" s="6">
        <v>0</v>
      </c>
      <c r="BI653" s="6">
        <f>IF(Table3[[#This Row],[Type]]="EM",IF((Table3[[#This Row],[Diameter]]/2)-Table3[[#This Row],[CornerRadius]]-0.012&gt;0,(Table3[[#This Row],[Diameter]]/2)-Table3[[#This Row],[CornerRadius]]-0.012,0),)</f>
        <v>0</v>
      </c>
      <c r="BK653" s="6" t="str">
        <f>IF(Table3[[#This Row],[ShoulderLength]]="","",IF(Table3[[#This Row],[ShoulderLength]]&lt;Table3[[#This Row],[LOC]],"FIX",""))</f>
        <v/>
      </c>
    </row>
    <row r="654" spans="1:63" x14ac:dyDescent="0.25">
      <c r="A654" s="7">
        <f>IF(Table3[[#This Row],[SoflexRule]]="",1,IF(Table3[[#This Row],[MinOHL]]="",1,IF(Table3[[#This Row],[Type]]="CT",1,IF(Table3[[#This Row],[I]]=1,0,1))))</f>
        <v>1</v>
      </c>
      <c r="B654" s="6" t="s">
        <v>149</v>
      </c>
      <c r="D654" s="6" t="s">
        <v>149</v>
      </c>
      <c r="E654" s="6">
        <v>653</v>
      </c>
      <c r="G654" s="9" t="s">
        <v>74</v>
      </c>
      <c r="H654" s="10" t="s">
        <v>680</v>
      </c>
      <c r="I654" s="11" t="s">
        <v>1344</v>
      </c>
      <c r="J654" s="12" t="s">
        <v>1345</v>
      </c>
      <c r="K654" s="11" t="str">
        <f>CONCATENATE(Table3[[#This Row],[Type]]," "&amp;TEXT(Table3[[#This Row],[Diameter]],".0000")&amp;""," "&amp;Table3[[#This Row],[NumFlutes]]&amp;"FL")</f>
        <v>DS .0700 2FL</v>
      </c>
      <c r="L654" s="17" t="s">
        <v>766</v>
      </c>
      <c r="M654" s="13">
        <v>7.0000000000000007E-2</v>
      </c>
      <c r="N654" s="13">
        <v>7.0000000000000007E-2</v>
      </c>
      <c r="O654" s="6">
        <v>7.0000000000000007E-2</v>
      </c>
      <c r="P654" s="6">
        <v>0.8</v>
      </c>
      <c r="R654" s="14">
        <f>IF(Table3[[#This Row],[ShoulderLenEnd]]="",0,90-(DEGREES(ATAN((Q654-P654)/((N654-O654)/2)))))</f>
        <v>0</v>
      </c>
      <c r="S654" s="15">
        <v>0.82499999999999996</v>
      </c>
      <c r="T654" s="6">
        <v>2</v>
      </c>
      <c r="U654" s="6">
        <v>1.7</v>
      </c>
      <c r="V654" s="6">
        <v>0.6</v>
      </c>
      <c r="Z654" s="6">
        <v>135</v>
      </c>
      <c r="AA654" s="13">
        <f t="shared" si="10"/>
        <v>1.4497474683058328E-2</v>
      </c>
      <c r="AE654" s="6" t="s">
        <v>471</v>
      </c>
      <c r="AF654" s="6" t="s">
        <v>62</v>
      </c>
      <c r="AH654" s="6" t="s">
        <v>683</v>
      </c>
      <c r="AI654" s="6">
        <v>0</v>
      </c>
      <c r="AJ654" s="6">
        <v>1</v>
      </c>
      <c r="AK654" s="6">
        <v>0</v>
      </c>
      <c r="AL654" s="6">
        <v>0</v>
      </c>
      <c r="AM654" s="6">
        <v>0</v>
      </c>
      <c r="AN654" s="6">
        <v>0</v>
      </c>
      <c r="AO654" s="6">
        <v>1</v>
      </c>
      <c r="AQ654" s="6">
        <v>0</v>
      </c>
      <c r="AR654" s="6">
        <v>0</v>
      </c>
      <c r="AS654" s="6">
        <v>0</v>
      </c>
      <c r="AT654" s="6">
        <v>0</v>
      </c>
      <c r="AU654" s="6">
        <f>IF(Table3[[#This Row],[ShankDiameter]]&gt;0.5,0,2)</f>
        <v>2</v>
      </c>
      <c r="AV654" s="6">
        <v>0</v>
      </c>
      <c r="AW654" s="6">
        <v>0</v>
      </c>
      <c r="AX654" s="6">
        <v>2</v>
      </c>
      <c r="AY654" s="6">
        <f>IF(Table3[[#This Row],[ShankDiameter]]=0.225,2,IF(Table3[[#This Row],[ShankDiameter]]=0.25,2,IF(Table3[[#This Row],[ShankDiameter]]=0.2875,2,0)))</f>
        <v>0</v>
      </c>
      <c r="AZ654" s="6">
        <v>0</v>
      </c>
      <c r="BA654" s="6">
        <v>0</v>
      </c>
      <c r="BB654" s="6">
        <v>0</v>
      </c>
      <c r="BC654" s="6">
        <v>0</v>
      </c>
      <c r="BD654" s="6">
        <v>0</v>
      </c>
      <c r="BE654" s="6">
        <v>0</v>
      </c>
      <c r="BF654" s="6">
        <v>0</v>
      </c>
      <c r="BG654" s="6">
        <v>0</v>
      </c>
      <c r="BH654" s="6">
        <v>0</v>
      </c>
      <c r="BI654" s="6">
        <f>IF(Table3[[#This Row],[Type]]="EM",IF((Table3[[#This Row],[Diameter]]/2)-Table3[[#This Row],[CornerRadius]]-0.012&gt;0,(Table3[[#This Row],[Diameter]]/2)-Table3[[#This Row],[CornerRadius]]-0.012,0),)</f>
        <v>0</v>
      </c>
      <c r="BK654" s="6" t="str">
        <f>IF(Table3[[#This Row],[ShoulderLength]]="","",IF(Table3[[#This Row],[ShoulderLength]]&lt;Table3[[#This Row],[LOC]],"FIX",""))</f>
        <v/>
      </c>
    </row>
    <row r="655" spans="1:63" x14ac:dyDescent="0.25">
      <c r="A655" s="7">
        <f>IF(Table3[[#This Row],[SoflexRule]]="",1,IF(Table3[[#This Row],[MinOHL]]="",1,IF(Table3[[#This Row],[Type]]="CT",1,IF(Table3[[#This Row],[I]]=1,0,1))))</f>
        <v>1</v>
      </c>
      <c r="B655" s="6" t="s">
        <v>149</v>
      </c>
      <c r="D655" s="6" t="s">
        <v>149</v>
      </c>
      <c r="E655" s="6">
        <v>654</v>
      </c>
      <c r="F655" s="8" t="s">
        <v>60</v>
      </c>
      <c r="H655" s="10" t="s">
        <v>802</v>
      </c>
      <c r="I655" s="11" t="s">
        <v>1346</v>
      </c>
      <c r="J655" s="12" t="s">
        <v>1347</v>
      </c>
      <c r="K655" s="11" t="str">
        <f>CONCATENATE(Table3[[#This Row],[Type]]," "&amp;TEXT(Table3[[#This Row],[Diameter]],".0000")&amp;""," "&amp;Table3[[#This Row],[NumFlutes]]&amp;"FL")</f>
        <v>DJ .0730 2FL</v>
      </c>
      <c r="L655" s="17" t="s">
        <v>768</v>
      </c>
      <c r="M655" s="13">
        <v>7.2999999999999995E-2</v>
      </c>
      <c r="N655" s="13">
        <v>7.2999999999999995E-2</v>
      </c>
      <c r="O655" s="6">
        <v>7.2999999999999995E-2</v>
      </c>
      <c r="P655" s="6">
        <v>1.08</v>
      </c>
      <c r="R655" s="14">
        <f>IF(Table3[[#This Row],[ShoulderLenEnd]]="",0,90-(DEGREES(ATAN((Q655-P655)/((N655-O655)/2)))))</f>
        <v>0</v>
      </c>
      <c r="S655" s="15">
        <v>1.1100000000000001</v>
      </c>
      <c r="T655" s="6">
        <v>2</v>
      </c>
      <c r="U655" s="6">
        <v>2.0499999999999998</v>
      </c>
      <c r="V655" s="6">
        <v>0.95</v>
      </c>
      <c r="Z655" s="6">
        <v>135</v>
      </c>
      <c r="AA655" s="13">
        <f t="shared" si="10"/>
        <v>1.5118795026617969E-2</v>
      </c>
      <c r="AE655" s="6" t="s">
        <v>471</v>
      </c>
      <c r="AF655" s="6" t="s">
        <v>62</v>
      </c>
      <c r="AH655" s="6" t="s">
        <v>636</v>
      </c>
      <c r="AI655" s="6">
        <v>0</v>
      </c>
      <c r="AJ655" s="6">
        <v>1</v>
      </c>
      <c r="AK655" s="6">
        <v>0</v>
      </c>
      <c r="AL655" s="6">
        <v>0</v>
      </c>
      <c r="AM655" s="6">
        <v>0</v>
      </c>
      <c r="AN655" s="6">
        <v>0</v>
      </c>
      <c r="AO655" s="6">
        <v>1</v>
      </c>
      <c r="AQ655" s="6">
        <v>0</v>
      </c>
      <c r="AR655" s="6">
        <v>0</v>
      </c>
      <c r="AS655" s="6">
        <v>0</v>
      </c>
      <c r="AT655" s="6">
        <v>0</v>
      </c>
      <c r="AU655" s="6">
        <f>IF(Table3[[#This Row],[ShankDiameter]]&gt;0.5,0,2)</f>
        <v>2</v>
      </c>
      <c r="AV655" s="6">
        <v>0</v>
      </c>
      <c r="AW655" s="6">
        <v>0</v>
      </c>
      <c r="AX655" s="6">
        <v>2</v>
      </c>
      <c r="AY655" s="6">
        <f>IF(Table3[[#This Row],[ShankDiameter]]=0.225,2,IF(Table3[[#This Row],[ShankDiameter]]=0.25,2,IF(Table3[[#This Row],[ShankDiameter]]=0.2875,2,0)))</f>
        <v>0</v>
      </c>
      <c r="AZ655" s="6">
        <v>0</v>
      </c>
      <c r="BA655" s="6">
        <v>0</v>
      </c>
      <c r="BB655" s="6">
        <v>0</v>
      </c>
      <c r="BC655" s="6">
        <v>0</v>
      </c>
      <c r="BD655" s="6">
        <v>0</v>
      </c>
      <c r="BE655" s="6">
        <v>0</v>
      </c>
      <c r="BF655" s="6">
        <v>0</v>
      </c>
      <c r="BG655" s="6">
        <v>0</v>
      </c>
      <c r="BH655" s="6">
        <v>0</v>
      </c>
      <c r="BI655" s="6">
        <f>IF(Table3[[#This Row],[Type]]="EM",IF((Table3[[#This Row],[Diameter]]/2)-Table3[[#This Row],[CornerRadius]]-0.012&gt;0,(Table3[[#This Row],[Diameter]]/2)-Table3[[#This Row],[CornerRadius]]-0.012,0),)</f>
        <v>0</v>
      </c>
      <c r="BK655" s="6" t="str">
        <f>IF(Table3[[#This Row],[ShoulderLength]]="","",IF(Table3[[#This Row],[ShoulderLength]]&lt;Table3[[#This Row],[LOC]],"FIX",""))</f>
        <v/>
      </c>
    </row>
    <row r="656" spans="1:63" x14ac:dyDescent="0.25">
      <c r="A656" s="7">
        <f>IF(Table3[[#This Row],[SoflexRule]]="",1,IF(Table3[[#This Row],[MinOHL]]="",1,IF(Table3[[#This Row],[Type]]="CT",1,IF(Table3[[#This Row],[I]]=1,0,1))))</f>
        <v>1</v>
      </c>
      <c r="B656" s="6" t="s">
        <v>149</v>
      </c>
      <c r="D656" s="6" t="s">
        <v>149</v>
      </c>
      <c r="E656" s="6">
        <v>655</v>
      </c>
      <c r="G656" s="9" t="s">
        <v>74</v>
      </c>
      <c r="H656" s="10" t="s">
        <v>680</v>
      </c>
      <c r="I656" s="11" t="s">
        <v>1348</v>
      </c>
      <c r="J656" s="12" t="s">
        <v>1349</v>
      </c>
      <c r="K656" s="11" t="str">
        <f>CONCATENATE(Table3[[#This Row],[Type]]," "&amp;TEXT(Table3[[#This Row],[Diameter]],".0000")&amp;""," "&amp;Table3[[#This Row],[NumFlutes]]&amp;"FL")</f>
        <v>DS .0730 2FL</v>
      </c>
      <c r="L656" s="17" t="s">
        <v>768</v>
      </c>
      <c r="M656" s="13">
        <v>7.2999999999999995E-2</v>
      </c>
      <c r="N656" s="13">
        <v>7.2999999999999995E-2</v>
      </c>
      <c r="O656" s="6">
        <v>7.2999999999999995E-2</v>
      </c>
      <c r="P656" s="6">
        <v>0.8</v>
      </c>
      <c r="R656" s="14">
        <f>IF(Table3[[#This Row],[ShoulderLenEnd]]="",0,90-(DEGREES(ATAN((Q656-P656)/((N656-O656)/2)))))</f>
        <v>0</v>
      </c>
      <c r="S656" s="15">
        <v>0.82499999999999996</v>
      </c>
      <c r="T656" s="6">
        <v>2</v>
      </c>
      <c r="U656" s="6">
        <v>1.8</v>
      </c>
      <c r="V656" s="6">
        <v>0.6</v>
      </c>
      <c r="Z656" s="6">
        <v>135</v>
      </c>
      <c r="AA656" s="13">
        <f t="shared" si="10"/>
        <v>1.5118795026617969E-2</v>
      </c>
      <c r="AE656" s="6" t="s">
        <v>471</v>
      </c>
      <c r="AF656" s="6" t="s">
        <v>62</v>
      </c>
      <c r="AH656" s="6" t="s">
        <v>683</v>
      </c>
      <c r="AI656" s="6">
        <v>0</v>
      </c>
      <c r="AJ656" s="6">
        <v>1</v>
      </c>
      <c r="AK656" s="6">
        <v>0</v>
      </c>
      <c r="AL656" s="6">
        <v>0</v>
      </c>
      <c r="AM656" s="6">
        <v>0</v>
      </c>
      <c r="AN656" s="6">
        <v>0</v>
      </c>
      <c r="AO656" s="6">
        <v>1</v>
      </c>
      <c r="AQ656" s="6">
        <v>0</v>
      </c>
      <c r="AR656" s="6">
        <v>0</v>
      </c>
      <c r="AS656" s="6">
        <v>0</v>
      </c>
      <c r="AT656" s="6">
        <v>0</v>
      </c>
      <c r="AU656" s="6">
        <f>IF(Table3[[#This Row],[ShankDiameter]]&gt;0.5,0,2)</f>
        <v>2</v>
      </c>
      <c r="AV656" s="6">
        <v>0</v>
      </c>
      <c r="AW656" s="6">
        <v>0</v>
      </c>
      <c r="AX656" s="6">
        <v>2</v>
      </c>
      <c r="AY656" s="6">
        <f>IF(Table3[[#This Row],[ShankDiameter]]=0.225,2,IF(Table3[[#This Row],[ShankDiameter]]=0.25,2,IF(Table3[[#This Row],[ShankDiameter]]=0.2875,2,0)))</f>
        <v>0</v>
      </c>
      <c r="AZ656" s="6">
        <v>0</v>
      </c>
      <c r="BA656" s="6">
        <v>0</v>
      </c>
      <c r="BB656" s="6">
        <v>0</v>
      </c>
      <c r="BC656" s="6">
        <v>0</v>
      </c>
      <c r="BD656" s="6">
        <v>0</v>
      </c>
      <c r="BE656" s="6">
        <v>0</v>
      </c>
      <c r="BF656" s="6">
        <v>0</v>
      </c>
      <c r="BG656" s="6">
        <v>0</v>
      </c>
      <c r="BH656" s="6">
        <v>0</v>
      </c>
      <c r="BI656" s="6">
        <f>IF(Table3[[#This Row],[Type]]="EM",IF((Table3[[#This Row],[Diameter]]/2)-Table3[[#This Row],[CornerRadius]]-0.012&gt;0,(Table3[[#This Row],[Diameter]]/2)-Table3[[#This Row],[CornerRadius]]-0.012,0),)</f>
        <v>0</v>
      </c>
      <c r="BK656" s="6" t="str">
        <f>IF(Table3[[#This Row],[ShoulderLength]]="","",IF(Table3[[#This Row],[ShoulderLength]]&lt;Table3[[#This Row],[LOC]],"FIX",""))</f>
        <v/>
      </c>
    </row>
    <row r="657" spans="1:63" x14ac:dyDescent="0.25">
      <c r="A657" s="7">
        <f>IF(Table3[[#This Row],[SoflexRule]]="",1,IF(Table3[[#This Row],[MinOHL]]="",1,IF(Table3[[#This Row],[Type]]="CT",1,IF(Table3[[#This Row],[I]]=1,0,1))))</f>
        <v>1</v>
      </c>
      <c r="B657" s="6" t="s">
        <v>149</v>
      </c>
      <c r="D657" s="6" t="s">
        <v>149</v>
      </c>
      <c r="E657" s="6">
        <v>656</v>
      </c>
      <c r="G657" s="9" t="s">
        <v>74</v>
      </c>
      <c r="H657" s="10" t="s">
        <v>680</v>
      </c>
      <c r="I657" s="11" t="s">
        <v>1350</v>
      </c>
      <c r="J657" s="12" t="s">
        <v>1351</v>
      </c>
      <c r="K657" s="11" t="str">
        <f>CONCATENATE(Table3[[#This Row],[Type]]," "&amp;TEXT(Table3[[#This Row],[Diameter]],".0000")&amp;""," "&amp;Table3[[#This Row],[NumFlutes]]&amp;"FL")</f>
        <v>DS .0760 2FL</v>
      </c>
      <c r="L657" s="17" t="s">
        <v>770</v>
      </c>
      <c r="M657" s="13">
        <v>7.5999999999999998E-2</v>
      </c>
      <c r="N657" s="13">
        <v>7.5999999999999998E-2</v>
      </c>
      <c r="O657" s="6">
        <v>7.5999999999999998E-2</v>
      </c>
      <c r="P657" s="6">
        <v>0.77500000000000002</v>
      </c>
      <c r="R657" s="14">
        <f>IF(Table3[[#This Row],[ShoulderLenEnd]]="",0,90-(DEGREES(ATAN((Q657-P657)/((N657-O657)/2)))))</f>
        <v>0</v>
      </c>
      <c r="S657" s="15">
        <v>0.8</v>
      </c>
      <c r="T657" s="6">
        <v>2</v>
      </c>
      <c r="U657" s="6">
        <v>1.85</v>
      </c>
      <c r="V657" s="6">
        <v>0.55000000000000004</v>
      </c>
      <c r="Z657" s="6">
        <v>135</v>
      </c>
      <c r="AA657" s="13">
        <f t="shared" si="10"/>
        <v>1.5740115370177613E-2</v>
      </c>
      <c r="AE657" s="6" t="s">
        <v>471</v>
      </c>
      <c r="AF657" s="6" t="s">
        <v>62</v>
      </c>
      <c r="AH657" s="6" t="s">
        <v>683</v>
      </c>
      <c r="AI657" s="6">
        <v>0</v>
      </c>
      <c r="AJ657" s="6">
        <v>1</v>
      </c>
      <c r="AK657" s="6">
        <v>0</v>
      </c>
      <c r="AL657" s="6">
        <v>0</v>
      </c>
      <c r="AM657" s="6">
        <v>0</v>
      </c>
      <c r="AN657" s="6">
        <v>0</v>
      </c>
      <c r="AO657" s="6">
        <v>1</v>
      </c>
      <c r="AQ657" s="6">
        <v>0</v>
      </c>
      <c r="AR657" s="6">
        <v>0</v>
      </c>
      <c r="AS657" s="6">
        <v>0</v>
      </c>
      <c r="AT657" s="6">
        <v>0</v>
      </c>
      <c r="AU657" s="6">
        <f>IF(Table3[[#This Row],[ShankDiameter]]&gt;0.5,0,2)</f>
        <v>2</v>
      </c>
      <c r="AV657" s="6">
        <v>0</v>
      </c>
      <c r="AW657" s="6">
        <v>0</v>
      </c>
      <c r="AX657" s="6">
        <v>2</v>
      </c>
      <c r="AY657" s="6">
        <f>IF(Table3[[#This Row],[ShankDiameter]]=0.225,2,IF(Table3[[#This Row],[ShankDiameter]]=0.25,2,IF(Table3[[#This Row],[ShankDiameter]]=0.2875,2,0)))</f>
        <v>0</v>
      </c>
      <c r="AZ657" s="6">
        <v>0</v>
      </c>
      <c r="BA657" s="6">
        <v>0</v>
      </c>
      <c r="BB657" s="6">
        <v>0</v>
      </c>
      <c r="BC657" s="6">
        <v>0</v>
      </c>
      <c r="BD657" s="6">
        <v>0</v>
      </c>
      <c r="BE657" s="6">
        <v>0</v>
      </c>
      <c r="BF657" s="6">
        <v>0</v>
      </c>
      <c r="BG657" s="6">
        <v>0</v>
      </c>
      <c r="BH657" s="6">
        <v>0</v>
      </c>
      <c r="BI657" s="6">
        <f>IF(Table3[[#This Row],[Type]]="EM",IF((Table3[[#This Row],[Diameter]]/2)-Table3[[#This Row],[CornerRadius]]-0.012&gt;0,(Table3[[#This Row],[Diameter]]/2)-Table3[[#This Row],[CornerRadius]]-0.012,0),)</f>
        <v>0</v>
      </c>
      <c r="BK657" s="6" t="str">
        <f>IF(Table3[[#This Row],[ShoulderLength]]="","",IF(Table3[[#This Row],[ShoulderLength]]&lt;Table3[[#This Row],[LOC]],"FIX",""))</f>
        <v/>
      </c>
    </row>
    <row r="658" spans="1:63" x14ac:dyDescent="0.25">
      <c r="A658" s="7">
        <f>IF(Table3[[#This Row],[SoflexRule]]="",1,IF(Table3[[#This Row],[MinOHL]]="",1,IF(Table3[[#This Row],[Type]]="CT",1,IF(Table3[[#This Row],[I]]=1,0,1))))</f>
        <v>1</v>
      </c>
      <c r="B658" s="6" t="s">
        <v>149</v>
      </c>
      <c r="D658" s="6" t="s">
        <v>149</v>
      </c>
      <c r="E658" s="6">
        <v>657</v>
      </c>
      <c r="F658" s="8" t="s">
        <v>60</v>
      </c>
      <c r="H658" s="10" t="s">
        <v>802</v>
      </c>
      <c r="I658" s="11" t="s">
        <v>1352</v>
      </c>
      <c r="J658" s="12" t="s">
        <v>1353</v>
      </c>
      <c r="K658" s="11" t="str">
        <f>CONCATENATE(Table3[[#This Row],[Type]]," "&amp;TEXT(Table3[[#This Row],[Diameter]],".0000")&amp;""," "&amp;Table3[[#This Row],[NumFlutes]]&amp;"FL")</f>
        <v>DJ .0781 2FL</v>
      </c>
      <c r="L658" s="17" t="s">
        <v>2430</v>
      </c>
      <c r="M658" s="13">
        <v>7.8100000000000003E-2</v>
      </c>
      <c r="N658" s="13">
        <v>7.8100000000000003E-2</v>
      </c>
      <c r="O658" s="6">
        <v>7.8100000000000003E-2</v>
      </c>
      <c r="P658" s="6">
        <v>1.0900000000000001</v>
      </c>
      <c r="R658" s="14">
        <f>IF(Table3[[#This Row],[ShoulderLenEnd]]="",0,90-(DEGREES(ATAN((Q658-P658)/((N658-O658)/2)))))</f>
        <v>0</v>
      </c>
      <c r="S658" s="15">
        <v>1.1200000000000001</v>
      </c>
      <c r="T658" s="6">
        <v>2</v>
      </c>
      <c r="U658" s="6">
        <v>2</v>
      </c>
      <c r="V658" s="6">
        <v>0.9</v>
      </c>
      <c r="Z658" s="6">
        <v>135</v>
      </c>
      <c r="AA658" s="13">
        <f t="shared" si="10"/>
        <v>1.6175039610669364E-2</v>
      </c>
      <c r="AE658" s="6" t="s">
        <v>471</v>
      </c>
      <c r="AF658" s="6" t="s">
        <v>62</v>
      </c>
      <c r="AH658" s="6" t="s">
        <v>636</v>
      </c>
      <c r="AI658" s="6">
        <v>0</v>
      </c>
      <c r="AJ658" s="6">
        <v>1</v>
      </c>
      <c r="AK658" s="6">
        <v>0</v>
      </c>
      <c r="AL658" s="6">
        <v>0</v>
      </c>
      <c r="AM658" s="6">
        <v>0</v>
      </c>
      <c r="AN658" s="6">
        <v>0</v>
      </c>
      <c r="AO658" s="6">
        <v>1</v>
      </c>
      <c r="AQ658" s="6">
        <v>0</v>
      </c>
      <c r="AR658" s="6">
        <v>0</v>
      </c>
      <c r="AS658" s="6">
        <v>0</v>
      </c>
      <c r="AT658" s="6">
        <v>0</v>
      </c>
      <c r="AU658" s="6">
        <f>IF(Table3[[#This Row],[ShankDiameter]]&gt;0.5,0,2)</f>
        <v>2</v>
      </c>
      <c r="AV658" s="6">
        <v>0</v>
      </c>
      <c r="AW658" s="6">
        <v>0</v>
      </c>
      <c r="AX658" s="6">
        <v>2</v>
      </c>
      <c r="AY658" s="6">
        <f>IF(Table3[[#This Row],[ShankDiameter]]=0.225,2,IF(Table3[[#This Row],[ShankDiameter]]=0.25,2,IF(Table3[[#This Row],[ShankDiameter]]=0.2875,2,0)))</f>
        <v>0</v>
      </c>
      <c r="AZ658" s="6">
        <v>0</v>
      </c>
      <c r="BA658" s="6">
        <v>0</v>
      </c>
      <c r="BB658" s="6">
        <v>0</v>
      </c>
      <c r="BC658" s="6">
        <v>0</v>
      </c>
      <c r="BD658" s="6">
        <v>0</v>
      </c>
      <c r="BE658" s="6">
        <v>0</v>
      </c>
      <c r="BF658" s="6">
        <v>0</v>
      </c>
      <c r="BG658" s="6">
        <v>0</v>
      </c>
      <c r="BH658" s="6">
        <v>0</v>
      </c>
      <c r="BI658" s="6">
        <f>IF(Table3[[#This Row],[Type]]="EM",IF((Table3[[#This Row],[Diameter]]/2)-Table3[[#This Row],[CornerRadius]]-0.012&gt;0,(Table3[[#This Row],[Diameter]]/2)-Table3[[#This Row],[CornerRadius]]-0.012,0),)</f>
        <v>0</v>
      </c>
      <c r="BK658" s="6" t="str">
        <f>IF(Table3[[#This Row],[ShoulderLength]]="","",IF(Table3[[#This Row],[ShoulderLength]]&lt;Table3[[#This Row],[LOC]],"FIX",""))</f>
        <v/>
      </c>
    </row>
    <row r="659" spans="1:63" x14ac:dyDescent="0.25">
      <c r="A659" s="7">
        <f>IF(Table3[[#This Row],[SoflexRule]]="",1,IF(Table3[[#This Row],[MinOHL]]="",1,IF(Table3[[#This Row],[Type]]="CT",1,IF(Table3[[#This Row],[I]]=1,0,1))))</f>
        <v>1</v>
      </c>
      <c r="B659" s="6" t="s">
        <v>149</v>
      </c>
      <c r="D659" s="6" t="s">
        <v>149</v>
      </c>
      <c r="E659" s="6">
        <v>658</v>
      </c>
      <c r="F659" s="8" t="s">
        <v>60</v>
      </c>
      <c r="H659" s="10" t="s">
        <v>680</v>
      </c>
      <c r="I659" s="11" t="s">
        <v>1354</v>
      </c>
      <c r="J659" s="12" t="s">
        <v>1355</v>
      </c>
      <c r="K659" s="11" t="str">
        <f>CONCATENATE(Table3[[#This Row],[Type]]," "&amp;TEXT(Table3[[#This Row],[Diameter]],".0000")&amp;""," "&amp;Table3[[#This Row],[NumFlutes]]&amp;"FL")</f>
        <v>DS .0781 2FL</v>
      </c>
      <c r="L659" s="17" t="s">
        <v>2430</v>
      </c>
      <c r="M659" s="13">
        <v>7.8100000000000003E-2</v>
      </c>
      <c r="N659" s="13">
        <v>7.8100000000000003E-2</v>
      </c>
      <c r="O659" s="6">
        <v>7.8100000000000003E-2</v>
      </c>
      <c r="P659" s="6">
        <v>0.76</v>
      </c>
      <c r="R659" s="14">
        <f>IF(Table3[[#This Row],[ShoulderLenEnd]]="",0,90-(DEGREES(ATAN((Q659-P659)/((N659-O659)/2)))))</f>
        <v>0</v>
      </c>
      <c r="S659" s="15">
        <v>0.79</v>
      </c>
      <c r="T659" s="6">
        <v>2</v>
      </c>
      <c r="U659" s="6">
        <v>1.8</v>
      </c>
      <c r="V659" s="6">
        <v>0.6</v>
      </c>
      <c r="Z659" s="6">
        <v>135</v>
      </c>
      <c r="AA659" s="13">
        <f t="shared" si="10"/>
        <v>1.6175039610669364E-2</v>
      </c>
      <c r="AE659" s="6" t="s">
        <v>471</v>
      </c>
      <c r="AF659" s="6" t="s">
        <v>62</v>
      </c>
      <c r="AH659" s="6" t="s">
        <v>683</v>
      </c>
      <c r="AI659" s="6">
        <v>0</v>
      </c>
      <c r="AJ659" s="6">
        <v>1</v>
      </c>
      <c r="AK659" s="6">
        <v>0</v>
      </c>
      <c r="AL659" s="6">
        <v>0</v>
      </c>
      <c r="AM659" s="6">
        <v>0</v>
      </c>
      <c r="AN659" s="6">
        <v>0</v>
      </c>
      <c r="AO659" s="6">
        <v>1</v>
      </c>
      <c r="AQ659" s="6">
        <v>0</v>
      </c>
      <c r="AR659" s="6">
        <v>0</v>
      </c>
      <c r="AS659" s="6">
        <v>0</v>
      </c>
      <c r="AT659" s="6">
        <v>0</v>
      </c>
      <c r="AU659" s="6">
        <f>IF(Table3[[#This Row],[ShankDiameter]]&gt;0.5,0,2)</f>
        <v>2</v>
      </c>
      <c r="AV659" s="6">
        <v>0</v>
      </c>
      <c r="AW659" s="6">
        <v>0</v>
      </c>
      <c r="AX659" s="6">
        <v>2</v>
      </c>
      <c r="AY659" s="6">
        <f>IF(Table3[[#This Row],[ShankDiameter]]=0.225,2,IF(Table3[[#This Row],[ShankDiameter]]=0.25,2,IF(Table3[[#This Row],[ShankDiameter]]=0.2875,2,0)))</f>
        <v>0</v>
      </c>
      <c r="AZ659" s="6">
        <v>0</v>
      </c>
      <c r="BA659" s="6">
        <v>0</v>
      </c>
      <c r="BB659" s="6">
        <v>0</v>
      </c>
      <c r="BC659" s="6">
        <v>0</v>
      </c>
      <c r="BD659" s="6">
        <v>0</v>
      </c>
      <c r="BE659" s="6">
        <v>0</v>
      </c>
      <c r="BF659" s="6">
        <v>0</v>
      </c>
      <c r="BG659" s="6">
        <v>0</v>
      </c>
      <c r="BH659" s="6">
        <v>0</v>
      </c>
      <c r="BI659" s="6">
        <f>IF(Table3[[#This Row],[Type]]="EM",IF((Table3[[#This Row],[Diameter]]/2)-Table3[[#This Row],[CornerRadius]]-0.012&gt;0,(Table3[[#This Row],[Diameter]]/2)-Table3[[#This Row],[CornerRadius]]-0.012,0),)</f>
        <v>0</v>
      </c>
      <c r="BK659" s="6" t="str">
        <f>IF(Table3[[#This Row],[ShoulderLength]]="","",IF(Table3[[#This Row],[ShoulderLength]]&lt;Table3[[#This Row],[LOC]],"FIX",""))</f>
        <v/>
      </c>
    </row>
    <row r="660" spans="1:63" x14ac:dyDescent="0.25">
      <c r="A660" s="7">
        <f>IF(Table3[[#This Row],[SoflexRule]]="",1,IF(Table3[[#This Row],[MinOHL]]="",1,IF(Table3[[#This Row],[Type]]="CT",1,IF(Table3[[#This Row],[I]]=1,0,1))))</f>
        <v>1</v>
      </c>
      <c r="B660" s="6" t="s">
        <v>149</v>
      </c>
      <c r="D660" s="6" t="s">
        <v>149</v>
      </c>
      <c r="E660" s="6">
        <v>659</v>
      </c>
      <c r="G660" s="9" t="s">
        <v>74</v>
      </c>
      <c r="H660" s="10" t="s">
        <v>680</v>
      </c>
      <c r="I660" s="11" t="s">
        <v>1356</v>
      </c>
      <c r="J660" s="12" t="s">
        <v>1357</v>
      </c>
      <c r="K660" s="11" t="str">
        <f>CONCATENATE(Table3[[#This Row],[Type]]," "&amp;TEXT(Table3[[#This Row],[Diameter]],".0000")&amp;""," "&amp;Table3[[#This Row],[NumFlutes]]&amp;"FL")</f>
        <v>DS .0785 2FL</v>
      </c>
      <c r="L660" s="17" t="s">
        <v>772</v>
      </c>
      <c r="M660" s="13">
        <v>7.85E-2</v>
      </c>
      <c r="N660" s="13">
        <v>7.85E-2</v>
      </c>
      <c r="O660" s="6">
        <v>7.85E-2</v>
      </c>
      <c r="P660" s="6">
        <v>0.82499999999999996</v>
      </c>
      <c r="R660" s="14">
        <f>IF(Table3[[#This Row],[ShoulderLenEnd]]="",0,90-(DEGREES(ATAN((Q660-P660)/((N660-O660)/2)))))</f>
        <v>0</v>
      </c>
      <c r="S660" s="15">
        <v>0.85</v>
      </c>
      <c r="T660" s="6">
        <v>2</v>
      </c>
      <c r="U660" s="6">
        <v>1.8</v>
      </c>
      <c r="V660" s="6">
        <v>0.6</v>
      </c>
      <c r="Z660" s="6">
        <v>135</v>
      </c>
      <c r="AA660" s="13">
        <f t="shared" si="10"/>
        <v>1.6257882323143982E-2</v>
      </c>
      <c r="AE660" s="6" t="s">
        <v>471</v>
      </c>
      <c r="AF660" s="6" t="s">
        <v>62</v>
      </c>
      <c r="AH660" s="6" t="s">
        <v>683</v>
      </c>
      <c r="AI660" s="6">
        <v>0</v>
      </c>
      <c r="AJ660" s="6">
        <v>1</v>
      </c>
      <c r="AK660" s="6">
        <v>0</v>
      </c>
      <c r="AL660" s="6">
        <v>0</v>
      </c>
      <c r="AM660" s="6">
        <v>0</v>
      </c>
      <c r="AN660" s="6">
        <v>0</v>
      </c>
      <c r="AO660" s="6">
        <v>1</v>
      </c>
      <c r="AQ660" s="6">
        <v>0</v>
      </c>
      <c r="AR660" s="6">
        <v>0</v>
      </c>
      <c r="AS660" s="6">
        <v>0</v>
      </c>
      <c r="AT660" s="6">
        <v>0</v>
      </c>
      <c r="AU660" s="6">
        <f>IF(Table3[[#This Row],[ShankDiameter]]&gt;0.5,0,2)</f>
        <v>2</v>
      </c>
      <c r="AV660" s="6">
        <v>0</v>
      </c>
      <c r="AW660" s="6">
        <v>0</v>
      </c>
      <c r="AX660" s="6">
        <v>2</v>
      </c>
      <c r="AY660" s="6">
        <f>IF(Table3[[#This Row],[ShankDiameter]]=0.225,2,IF(Table3[[#This Row],[ShankDiameter]]=0.25,2,IF(Table3[[#This Row],[ShankDiameter]]=0.2875,2,0)))</f>
        <v>0</v>
      </c>
      <c r="AZ660" s="6">
        <v>0</v>
      </c>
      <c r="BA660" s="6">
        <v>0</v>
      </c>
      <c r="BB660" s="6">
        <v>0</v>
      </c>
      <c r="BC660" s="6">
        <v>0</v>
      </c>
      <c r="BD660" s="6">
        <v>0</v>
      </c>
      <c r="BE660" s="6">
        <v>0</v>
      </c>
      <c r="BF660" s="6">
        <v>0</v>
      </c>
      <c r="BG660" s="6">
        <v>0</v>
      </c>
      <c r="BH660" s="6">
        <v>0</v>
      </c>
      <c r="BI660" s="6">
        <f>IF(Table3[[#This Row],[Type]]="EM",IF((Table3[[#This Row],[Diameter]]/2)-Table3[[#This Row],[CornerRadius]]-0.012&gt;0,(Table3[[#This Row],[Diameter]]/2)-Table3[[#This Row],[CornerRadius]]-0.012,0),)</f>
        <v>0</v>
      </c>
      <c r="BK660" s="6" t="str">
        <f>IF(Table3[[#This Row],[ShoulderLength]]="","",IF(Table3[[#This Row],[ShoulderLength]]&lt;Table3[[#This Row],[LOC]],"FIX",""))</f>
        <v/>
      </c>
    </row>
    <row r="661" spans="1:63" x14ac:dyDescent="0.25">
      <c r="A661" s="7">
        <f>IF(Table3[[#This Row],[SoflexRule]]="",1,IF(Table3[[#This Row],[MinOHL]]="",1,IF(Table3[[#This Row],[Type]]="CT",1,IF(Table3[[#This Row],[I]]=1,0,1))))</f>
        <v>1</v>
      </c>
      <c r="B661" s="6" t="s">
        <v>149</v>
      </c>
      <c r="D661" s="6" t="s">
        <v>149</v>
      </c>
      <c r="E661" s="6">
        <v>660</v>
      </c>
      <c r="F661" s="8" t="s">
        <v>60</v>
      </c>
      <c r="H661" s="10" t="s">
        <v>680</v>
      </c>
      <c r="I661" s="11" t="s">
        <v>2429</v>
      </c>
      <c r="J661" s="12" t="s">
        <v>1358</v>
      </c>
      <c r="K661" s="11" t="str">
        <f>CONCATENATE(Table3[[#This Row],[Type]]," "&amp;TEXT(Table3[[#This Row],[Diameter]],".0000")&amp;""," "&amp;Table3[[#This Row],[NumFlutes]]&amp;"FL")</f>
        <v>DS .0810 2FL</v>
      </c>
      <c r="L661" s="17" t="s">
        <v>774</v>
      </c>
      <c r="M661" s="13">
        <v>8.1000000000000003E-2</v>
      </c>
      <c r="N661" s="13">
        <v>8.1000000000000003E-2</v>
      </c>
      <c r="O661" s="6">
        <v>8.1000000000000003E-2</v>
      </c>
      <c r="P661" s="6">
        <v>0.84</v>
      </c>
      <c r="R661" s="14">
        <f>IF(Table3[[#This Row],[ShoulderLenEnd]]="",0,90-(DEGREES(ATAN((Q661-P661)/((N661-O661)/2)))))</f>
        <v>0</v>
      </c>
      <c r="S661" s="15">
        <v>0.87</v>
      </c>
      <c r="T661" s="6">
        <v>2</v>
      </c>
      <c r="U661" s="6">
        <v>1.8</v>
      </c>
      <c r="V661" s="6">
        <v>0.65</v>
      </c>
      <c r="Z661" s="6">
        <v>135</v>
      </c>
      <c r="AA661" s="13">
        <f t="shared" si="10"/>
        <v>1.677564927611035E-2</v>
      </c>
      <c r="AE661" s="6" t="s">
        <v>471</v>
      </c>
      <c r="AF661" s="6" t="s">
        <v>62</v>
      </c>
      <c r="AH661" s="6" t="s">
        <v>683</v>
      </c>
      <c r="AI661" s="6">
        <v>0</v>
      </c>
      <c r="AJ661" s="6">
        <v>1</v>
      </c>
      <c r="AK661" s="6">
        <v>0</v>
      </c>
      <c r="AL661" s="6">
        <v>0</v>
      </c>
      <c r="AM661" s="6">
        <v>0</v>
      </c>
      <c r="AN661" s="6">
        <v>0</v>
      </c>
      <c r="AO661" s="6">
        <v>1</v>
      </c>
      <c r="AQ661" s="6">
        <v>0</v>
      </c>
      <c r="AR661" s="6">
        <v>0</v>
      </c>
      <c r="AS661" s="6">
        <v>0</v>
      </c>
      <c r="AT661" s="6">
        <v>0</v>
      </c>
      <c r="AU661" s="6">
        <f>IF(Table3[[#This Row],[ShankDiameter]]&gt;0.5,0,2)</f>
        <v>2</v>
      </c>
      <c r="AV661" s="6">
        <v>0</v>
      </c>
      <c r="AW661" s="6">
        <v>0</v>
      </c>
      <c r="AX661" s="6">
        <v>2</v>
      </c>
      <c r="AY661" s="6">
        <f>IF(Table3[[#This Row],[ShankDiameter]]=0.225,2,IF(Table3[[#This Row],[ShankDiameter]]=0.25,2,IF(Table3[[#This Row],[ShankDiameter]]=0.2875,2,0)))</f>
        <v>0</v>
      </c>
      <c r="AZ661" s="6">
        <v>0</v>
      </c>
      <c r="BA661" s="6">
        <v>0</v>
      </c>
      <c r="BB661" s="6">
        <v>0</v>
      </c>
      <c r="BC661" s="6">
        <v>0</v>
      </c>
      <c r="BD661" s="6">
        <v>0</v>
      </c>
      <c r="BE661" s="6">
        <v>0</v>
      </c>
      <c r="BF661" s="6">
        <v>0</v>
      </c>
      <c r="BG661" s="6">
        <v>0</v>
      </c>
      <c r="BH661" s="6">
        <v>0</v>
      </c>
      <c r="BI661" s="6">
        <f>IF(Table3[[#This Row],[Type]]="EM",IF((Table3[[#This Row],[Diameter]]/2)-Table3[[#This Row],[CornerRadius]]-0.012&gt;0,(Table3[[#This Row],[Diameter]]/2)-Table3[[#This Row],[CornerRadius]]-0.012,0),)</f>
        <v>0</v>
      </c>
      <c r="BK661" s="6" t="str">
        <f>IF(Table3[[#This Row],[ShoulderLength]]="","",IF(Table3[[#This Row],[ShoulderLength]]&lt;Table3[[#This Row],[LOC]],"FIX",""))</f>
        <v/>
      </c>
    </row>
    <row r="662" spans="1:63" x14ac:dyDescent="0.25">
      <c r="A662" s="7">
        <f>IF(Table3[[#This Row],[SoflexRule]]="",1,IF(Table3[[#This Row],[MinOHL]]="",1,IF(Table3[[#This Row],[Type]]="CT",1,IF(Table3[[#This Row],[I]]=1,0,1))))</f>
        <v>1</v>
      </c>
      <c r="B662" s="6" t="s">
        <v>149</v>
      </c>
      <c r="D662" s="6" t="s">
        <v>149</v>
      </c>
      <c r="E662" s="6">
        <v>661</v>
      </c>
      <c r="F662" s="8" t="s">
        <v>60</v>
      </c>
      <c r="H662" s="10" t="s">
        <v>802</v>
      </c>
      <c r="I662" s="11" t="s">
        <v>1359</v>
      </c>
      <c r="J662" s="12" t="s">
        <v>1360</v>
      </c>
      <c r="K662" s="11" t="str">
        <f>CONCATENATE(Table3[[#This Row],[Type]]," "&amp;TEXT(Table3[[#This Row],[Diameter]],".0000")&amp;""," "&amp;Table3[[#This Row],[NumFlutes]]&amp;"FL")</f>
        <v>DJ .0820 2FL</v>
      </c>
      <c r="L662" s="17" t="s">
        <v>776</v>
      </c>
      <c r="M662" s="13">
        <v>8.2000000000000003E-2</v>
      </c>
      <c r="N662" s="13">
        <v>8.2000000000000003E-2</v>
      </c>
      <c r="O662" s="6">
        <v>8.2000000000000003E-2</v>
      </c>
      <c r="P662" s="6">
        <v>1.24</v>
      </c>
      <c r="R662" s="14">
        <f>IF(Table3[[#This Row],[ShoulderLenEnd]]="",0,90-(DEGREES(ATAN((Q662-P662)/((N662-O662)/2)))))</f>
        <v>0</v>
      </c>
      <c r="S662" s="15">
        <v>1.27</v>
      </c>
      <c r="T662" s="6">
        <v>2</v>
      </c>
      <c r="U662" s="6">
        <v>2.1</v>
      </c>
      <c r="V662" s="6">
        <v>1.06</v>
      </c>
      <c r="Z662" s="6">
        <v>135</v>
      </c>
      <c r="AA662" s="13">
        <f t="shared" si="10"/>
        <v>1.6982756057296898E-2</v>
      </c>
      <c r="AE662" s="6" t="s">
        <v>471</v>
      </c>
      <c r="AF662" s="6" t="s">
        <v>62</v>
      </c>
      <c r="AH662" s="6" t="s">
        <v>636</v>
      </c>
      <c r="AI662" s="6">
        <v>0</v>
      </c>
      <c r="AJ662" s="6">
        <v>1</v>
      </c>
      <c r="AK662" s="6">
        <v>0</v>
      </c>
      <c r="AL662" s="6">
        <v>0</v>
      </c>
      <c r="AM662" s="6">
        <v>0</v>
      </c>
      <c r="AN662" s="6">
        <v>0</v>
      </c>
      <c r="AO662" s="6">
        <v>1</v>
      </c>
      <c r="AQ662" s="6">
        <v>0</v>
      </c>
      <c r="AR662" s="6">
        <v>0</v>
      </c>
      <c r="AS662" s="6">
        <v>0</v>
      </c>
      <c r="AT662" s="6">
        <v>0</v>
      </c>
      <c r="AU662" s="6">
        <f>IF(Table3[[#This Row],[ShankDiameter]]&gt;0.5,0,2)</f>
        <v>2</v>
      </c>
      <c r="AV662" s="6">
        <v>0</v>
      </c>
      <c r="AW662" s="6">
        <v>0</v>
      </c>
      <c r="AX662" s="6">
        <v>2</v>
      </c>
      <c r="AY662" s="6">
        <f>IF(Table3[[#This Row],[ShankDiameter]]=0.225,2,IF(Table3[[#This Row],[ShankDiameter]]=0.25,2,IF(Table3[[#This Row],[ShankDiameter]]=0.2875,2,0)))</f>
        <v>0</v>
      </c>
      <c r="AZ662" s="6">
        <v>0</v>
      </c>
      <c r="BA662" s="6">
        <v>0</v>
      </c>
      <c r="BB662" s="6">
        <v>0</v>
      </c>
      <c r="BC662" s="6">
        <v>0</v>
      </c>
      <c r="BD662" s="6">
        <v>0</v>
      </c>
      <c r="BE662" s="6">
        <v>0</v>
      </c>
      <c r="BF662" s="6">
        <v>0</v>
      </c>
      <c r="BG662" s="6">
        <v>0</v>
      </c>
      <c r="BH662" s="6">
        <v>0</v>
      </c>
      <c r="BI662" s="6">
        <f>IF(Table3[[#This Row],[Type]]="EM",IF((Table3[[#This Row],[Diameter]]/2)-Table3[[#This Row],[CornerRadius]]-0.012&gt;0,(Table3[[#This Row],[Diameter]]/2)-Table3[[#This Row],[CornerRadius]]-0.012,0),)</f>
        <v>0</v>
      </c>
      <c r="BK662" s="6" t="str">
        <f>IF(Table3[[#This Row],[ShoulderLength]]="","",IF(Table3[[#This Row],[ShoulderLength]]&lt;Table3[[#This Row],[LOC]],"FIX",""))</f>
        <v/>
      </c>
    </row>
    <row r="663" spans="1:63" x14ac:dyDescent="0.25">
      <c r="A663" s="7">
        <f>IF(Table3[[#This Row],[SoflexRule]]="",1,IF(Table3[[#This Row],[MinOHL]]="",1,IF(Table3[[#This Row],[Type]]="CT",1,IF(Table3[[#This Row],[I]]=1,0,1))))</f>
        <v>1</v>
      </c>
      <c r="B663" s="6" t="s">
        <v>149</v>
      </c>
      <c r="D663" s="6" t="s">
        <v>149</v>
      </c>
      <c r="E663" s="6">
        <v>662</v>
      </c>
      <c r="F663" s="8" t="s">
        <v>60</v>
      </c>
      <c r="H663" s="10" t="s">
        <v>680</v>
      </c>
      <c r="I663" s="11" t="s">
        <v>1361</v>
      </c>
      <c r="J663" s="12" t="s">
        <v>1362</v>
      </c>
      <c r="K663" s="11" t="str">
        <f>CONCATENATE(Table3[[#This Row],[Type]]," "&amp;TEXT(Table3[[#This Row],[Diameter]],".0000")&amp;""," "&amp;Table3[[#This Row],[NumFlutes]]&amp;"FL")</f>
        <v>DS .0820 2FL</v>
      </c>
      <c r="L663" s="17" t="s">
        <v>776</v>
      </c>
      <c r="M663" s="13">
        <v>8.2000000000000003E-2</v>
      </c>
      <c r="N663" s="13">
        <v>8.2000000000000003E-2</v>
      </c>
      <c r="O663" s="6">
        <v>8.2000000000000003E-2</v>
      </c>
      <c r="P663" s="6">
        <v>0.84</v>
      </c>
      <c r="R663" s="14">
        <f>IF(Table3[[#This Row],[ShoulderLenEnd]]="",0,90-(DEGREES(ATAN((Q663-P663)/((N663-O663)/2)))))</f>
        <v>0</v>
      </c>
      <c r="S663" s="15">
        <v>0.87</v>
      </c>
      <c r="T663" s="6">
        <v>2</v>
      </c>
      <c r="U663" s="6">
        <v>1.8</v>
      </c>
      <c r="V663" s="6">
        <v>0.65</v>
      </c>
      <c r="Z663" s="6">
        <v>135</v>
      </c>
      <c r="AA663" s="13">
        <f t="shared" si="10"/>
        <v>1.6982756057296898E-2</v>
      </c>
      <c r="AE663" s="6" t="s">
        <v>471</v>
      </c>
      <c r="AF663" s="6" t="s">
        <v>62</v>
      </c>
      <c r="AH663" s="6" t="s">
        <v>683</v>
      </c>
      <c r="AI663" s="6">
        <v>0</v>
      </c>
      <c r="AJ663" s="6">
        <v>1</v>
      </c>
      <c r="AK663" s="6">
        <v>0</v>
      </c>
      <c r="AL663" s="6">
        <v>0</v>
      </c>
      <c r="AM663" s="6">
        <v>0</v>
      </c>
      <c r="AN663" s="6">
        <v>0</v>
      </c>
      <c r="AO663" s="6">
        <v>1</v>
      </c>
      <c r="AQ663" s="6">
        <v>0</v>
      </c>
      <c r="AR663" s="6">
        <v>0</v>
      </c>
      <c r="AS663" s="6">
        <v>0</v>
      </c>
      <c r="AT663" s="6">
        <v>0</v>
      </c>
      <c r="AU663" s="6">
        <f>IF(Table3[[#This Row],[ShankDiameter]]&gt;0.5,0,2)</f>
        <v>2</v>
      </c>
      <c r="AV663" s="6">
        <v>0</v>
      </c>
      <c r="AW663" s="6">
        <v>0</v>
      </c>
      <c r="AX663" s="6">
        <v>2</v>
      </c>
      <c r="AY663" s="6">
        <f>IF(Table3[[#This Row],[ShankDiameter]]=0.225,2,IF(Table3[[#This Row],[ShankDiameter]]=0.25,2,IF(Table3[[#This Row],[ShankDiameter]]=0.2875,2,0)))</f>
        <v>0</v>
      </c>
      <c r="AZ663" s="6">
        <v>0</v>
      </c>
      <c r="BA663" s="6">
        <v>0</v>
      </c>
      <c r="BB663" s="6">
        <v>0</v>
      </c>
      <c r="BC663" s="6">
        <v>0</v>
      </c>
      <c r="BD663" s="6">
        <v>0</v>
      </c>
      <c r="BE663" s="6">
        <v>0</v>
      </c>
      <c r="BF663" s="6">
        <v>0</v>
      </c>
      <c r="BG663" s="6">
        <v>0</v>
      </c>
      <c r="BH663" s="6">
        <v>0</v>
      </c>
      <c r="BI663" s="6">
        <f>IF(Table3[[#This Row],[Type]]="EM",IF((Table3[[#This Row],[Diameter]]/2)-Table3[[#This Row],[CornerRadius]]-0.012&gt;0,(Table3[[#This Row],[Diameter]]/2)-Table3[[#This Row],[CornerRadius]]-0.012,0),)</f>
        <v>0</v>
      </c>
      <c r="BK663" s="6" t="str">
        <f>IF(Table3[[#This Row],[ShoulderLength]]="","",IF(Table3[[#This Row],[ShoulderLength]]&lt;Table3[[#This Row],[LOC]],"FIX",""))</f>
        <v/>
      </c>
    </row>
    <row r="664" spans="1:63" x14ac:dyDescent="0.25">
      <c r="A664" s="7">
        <f>IF(Table3[[#This Row],[SoflexRule]]="",1,IF(Table3[[#This Row],[MinOHL]]="",1,IF(Table3[[#This Row],[Type]]="CT",1,IF(Table3[[#This Row],[I]]=1,0,1))))</f>
        <v>1</v>
      </c>
      <c r="B664" s="6" t="s">
        <v>149</v>
      </c>
      <c r="D664" s="6" t="s">
        <v>149</v>
      </c>
      <c r="E664" s="6">
        <v>663</v>
      </c>
      <c r="G664" s="9" t="s">
        <v>74</v>
      </c>
      <c r="H664" s="10" t="s">
        <v>874</v>
      </c>
      <c r="I664" s="11" t="s">
        <v>1363</v>
      </c>
      <c r="J664" s="12" t="s">
        <v>1364</v>
      </c>
      <c r="K664" s="11" t="str">
        <f>CONCATENATE(Table3[[#This Row],[Type]]," "&amp;TEXT(Table3[[#This Row],[Diameter]],".0000")&amp;""," "&amp;Table3[[#This Row],[NumFlutes]]&amp;"FL")</f>
        <v>DT .0860 2FL</v>
      </c>
      <c r="L664" s="17" t="s">
        <v>778</v>
      </c>
      <c r="M664" s="13">
        <v>8.5999999999999993E-2</v>
      </c>
      <c r="N664" s="13">
        <v>8.5999999999999993E-2</v>
      </c>
      <c r="O664" s="6">
        <v>8.5999999999999993E-2</v>
      </c>
      <c r="P664" s="6">
        <v>2.35</v>
      </c>
      <c r="R664" s="14">
        <f>IF(Table3[[#This Row],[ShoulderLenEnd]]="",0,90-(DEGREES(ATAN((Q664-P664)/((N664-O664)/2)))))</f>
        <v>0</v>
      </c>
      <c r="S664" s="15">
        <v>2.375</v>
      </c>
      <c r="T664" s="6">
        <v>2</v>
      </c>
      <c r="U664" s="6">
        <v>3.55</v>
      </c>
      <c r="V664" s="6">
        <v>2.2400000000000002</v>
      </c>
      <c r="Z664" s="6">
        <v>135</v>
      </c>
      <c r="AA664" s="13">
        <f t="shared" si="10"/>
        <v>1.7811183182043087E-2</v>
      </c>
      <c r="AE664" s="6" t="s">
        <v>471</v>
      </c>
      <c r="AF664" s="6" t="s">
        <v>62</v>
      </c>
      <c r="AH664" s="6" t="s">
        <v>621</v>
      </c>
      <c r="AI664" s="6">
        <v>0</v>
      </c>
      <c r="AJ664" s="6">
        <v>1</v>
      </c>
      <c r="AK664" s="6">
        <v>0</v>
      </c>
      <c r="AL664" s="6">
        <v>0</v>
      </c>
      <c r="AM664" s="6">
        <v>0</v>
      </c>
      <c r="AN664" s="6">
        <v>0</v>
      </c>
      <c r="AO664" s="6">
        <v>1</v>
      </c>
      <c r="AQ664" s="6">
        <v>0</v>
      </c>
      <c r="AR664" s="6">
        <v>0</v>
      </c>
      <c r="AS664" s="6">
        <v>0</v>
      </c>
      <c r="AT664" s="6">
        <v>0</v>
      </c>
      <c r="AU664" s="6">
        <f>IF(Table3[[#This Row],[ShankDiameter]]&gt;0.5,0,2)</f>
        <v>2</v>
      </c>
      <c r="AV664" s="6">
        <v>0</v>
      </c>
      <c r="AW664" s="6">
        <v>0</v>
      </c>
      <c r="AX664" s="6">
        <v>2</v>
      </c>
      <c r="AY664" s="6">
        <f>IF(Table3[[#This Row],[ShankDiameter]]=0.225,2,IF(Table3[[#This Row],[ShankDiameter]]=0.25,2,IF(Table3[[#This Row],[ShankDiameter]]=0.2875,2,0)))</f>
        <v>0</v>
      </c>
      <c r="AZ664" s="6">
        <v>0</v>
      </c>
      <c r="BA664" s="6">
        <v>0</v>
      </c>
      <c r="BB664" s="6">
        <v>0</v>
      </c>
      <c r="BC664" s="6">
        <v>0</v>
      </c>
      <c r="BD664" s="6">
        <v>0</v>
      </c>
      <c r="BE664" s="6">
        <v>0</v>
      </c>
      <c r="BF664" s="6">
        <v>0</v>
      </c>
      <c r="BG664" s="6">
        <v>0</v>
      </c>
      <c r="BH664" s="6">
        <v>0</v>
      </c>
      <c r="BI664" s="6">
        <f>IF(Table3[[#This Row],[Type]]="EM",IF((Table3[[#This Row],[Diameter]]/2)-Table3[[#This Row],[CornerRadius]]-0.012&gt;0,(Table3[[#This Row],[Diameter]]/2)-Table3[[#This Row],[CornerRadius]]-0.012,0),)</f>
        <v>0</v>
      </c>
      <c r="BK664" s="6" t="str">
        <f>IF(Table3[[#This Row],[ShoulderLength]]="","",IF(Table3[[#This Row],[ShoulderLength]]&lt;Table3[[#This Row],[LOC]],"FIX",""))</f>
        <v/>
      </c>
    </row>
    <row r="665" spans="1:63" x14ac:dyDescent="0.25">
      <c r="A665" s="7">
        <f>IF(Table3[[#This Row],[SoflexRule]]="",1,IF(Table3[[#This Row],[MinOHL]]="",1,IF(Table3[[#This Row],[Type]]="CT",1,IF(Table3[[#This Row],[I]]=1,0,1))))</f>
        <v>1</v>
      </c>
      <c r="B665" s="6" t="s">
        <v>149</v>
      </c>
      <c r="D665" s="6" t="s">
        <v>149</v>
      </c>
      <c r="E665" s="6">
        <v>664</v>
      </c>
      <c r="G665" s="9" t="s">
        <v>74</v>
      </c>
      <c r="H665" s="10" t="s">
        <v>680</v>
      </c>
      <c r="I665" s="11" t="s">
        <v>1365</v>
      </c>
      <c r="J665" s="12" t="s">
        <v>1366</v>
      </c>
      <c r="K665" s="11" t="str">
        <f>CONCATENATE(Table3[[#This Row],[Type]]," "&amp;TEXT(Table3[[#This Row],[Diameter]],".0000")&amp;""," "&amp;Table3[[#This Row],[NumFlutes]]&amp;"FL")</f>
        <v>DS .0860 2FL</v>
      </c>
      <c r="L665" s="17" t="s">
        <v>778</v>
      </c>
      <c r="M665" s="13">
        <v>8.5999999999999993E-2</v>
      </c>
      <c r="N665" s="13">
        <v>8.5999999999999993E-2</v>
      </c>
      <c r="O665" s="6">
        <v>8.5999999999999993E-2</v>
      </c>
      <c r="P665" s="6">
        <v>0.9</v>
      </c>
      <c r="R665" s="14">
        <f>IF(Table3[[#This Row],[ShoulderLenEnd]]="",0,90-(DEGREES(ATAN((Q665-P665)/((N665-O665)/2)))))</f>
        <v>0</v>
      </c>
      <c r="S665" s="15">
        <v>0.92500000000000004</v>
      </c>
      <c r="T665" s="6">
        <v>2</v>
      </c>
      <c r="U665" s="6">
        <v>1.8</v>
      </c>
      <c r="V665" s="6">
        <v>0.65</v>
      </c>
      <c r="Z665" s="6">
        <v>135</v>
      </c>
      <c r="AA665" s="13">
        <f t="shared" si="10"/>
        <v>1.7811183182043087E-2</v>
      </c>
      <c r="AE665" s="6" t="s">
        <v>471</v>
      </c>
      <c r="AF665" s="6" t="s">
        <v>62</v>
      </c>
      <c r="AH665" s="6" t="s">
        <v>683</v>
      </c>
      <c r="AI665" s="6">
        <v>0</v>
      </c>
      <c r="AJ665" s="6">
        <v>1</v>
      </c>
      <c r="AK665" s="6">
        <v>0</v>
      </c>
      <c r="AL665" s="6">
        <v>0</v>
      </c>
      <c r="AM665" s="6">
        <v>0</v>
      </c>
      <c r="AN665" s="6">
        <v>0</v>
      </c>
      <c r="AO665" s="6">
        <v>1</v>
      </c>
      <c r="AQ665" s="6">
        <v>0</v>
      </c>
      <c r="AR665" s="6">
        <v>0</v>
      </c>
      <c r="AS665" s="6">
        <v>0</v>
      </c>
      <c r="AT665" s="6">
        <v>0</v>
      </c>
      <c r="AU665" s="6">
        <f>IF(Table3[[#This Row],[ShankDiameter]]&gt;0.5,0,2)</f>
        <v>2</v>
      </c>
      <c r="AV665" s="6">
        <v>0</v>
      </c>
      <c r="AW665" s="6">
        <v>0</v>
      </c>
      <c r="AX665" s="6">
        <v>2</v>
      </c>
      <c r="AY665" s="6">
        <f>IF(Table3[[#This Row],[ShankDiameter]]=0.225,2,IF(Table3[[#This Row],[ShankDiameter]]=0.25,2,IF(Table3[[#This Row],[ShankDiameter]]=0.2875,2,0)))</f>
        <v>0</v>
      </c>
      <c r="AZ665" s="6">
        <v>0</v>
      </c>
      <c r="BA665" s="6">
        <v>0</v>
      </c>
      <c r="BB665" s="6">
        <v>0</v>
      </c>
      <c r="BC665" s="6">
        <v>0</v>
      </c>
      <c r="BD665" s="6">
        <v>0</v>
      </c>
      <c r="BE665" s="6">
        <v>0</v>
      </c>
      <c r="BF665" s="6">
        <v>0</v>
      </c>
      <c r="BG665" s="6">
        <v>0</v>
      </c>
      <c r="BH665" s="6">
        <v>0</v>
      </c>
      <c r="BI665" s="6">
        <f>IF(Table3[[#This Row],[Type]]="EM",IF((Table3[[#This Row],[Diameter]]/2)-Table3[[#This Row],[CornerRadius]]-0.012&gt;0,(Table3[[#This Row],[Diameter]]/2)-Table3[[#This Row],[CornerRadius]]-0.012,0),)</f>
        <v>0</v>
      </c>
      <c r="BK665" s="6" t="str">
        <f>IF(Table3[[#This Row],[ShoulderLength]]="","",IF(Table3[[#This Row],[ShoulderLength]]&lt;Table3[[#This Row],[LOC]],"FIX",""))</f>
        <v/>
      </c>
    </row>
    <row r="666" spans="1:63" x14ac:dyDescent="0.25">
      <c r="A666" s="7">
        <f>IF(Table3[[#This Row],[SoflexRule]]="",1,IF(Table3[[#This Row],[MinOHL]]="",1,IF(Table3[[#This Row],[Type]]="CT",1,IF(Table3[[#This Row],[I]]=1,0,1))))</f>
        <v>1</v>
      </c>
      <c r="B666" s="6" t="s">
        <v>149</v>
      </c>
      <c r="D666" s="6" t="s">
        <v>149</v>
      </c>
      <c r="E666" s="6">
        <v>665</v>
      </c>
      <c r="F666" s="8" t="s">
        <v>60</v>
      </c>
      <c r="H666" s="10" t="s">
        <v>874</v>
      </c>
      <c r="I666" s="11" t="s">
        <v>1367</v>
      </c>
      <c r="J666" s="12" t="s">
        <v>1368</v>
      </c>
      <c r="K666" s="11" t="str">
        <f>CONCATENATE(Table3[[#This Row],[Type]]," "&amp;TEXT(Table3[[#This Row],[Diameter]],".0000")&amp;""," "&amp;Table3[[#This Row],[NumFlutes]]&amp;"FL")</f>
        <v>DT .0890 2FL</v>
      </c>
      <c r="L666" s="17" t="s">
        <v>780</v>
      </c>
      <c r="M666" s="13">
        <v>8.8999999999999996E-2</v>
      </c>
      <c r="N666" s="13">
        <v>8.8999999999999996E-2</v>
      </c>
      <c r="O666" s="6">
        <v>8.8999999999999996E-2</v>
      </c>
      <c r="P666" s="6">
        <v>2.3199999999999998</v>
      </c>
      <c r="R666" s="14">
        <f>IF(Table3[[#This Row],[ShoulderLenEnd]]="",0,90-(DEGREES(ATAN((Q666-P666)/((N666-O666)/2)))))</f>
        <v>0</v>
      </c>
      <c r="S666" s="15">
        <v>2.35</v>
      </c>
      <c r="T666" s="6">
        <v>2</v>
      </c>
      <c r="U666" s="6">
        <v>3.55</v>
      </c>
      <c r="V666" s="6">
        <v>2.2000000000000002</v>
      </c>
      <c r="Z666" s="6">
        <v>135</v>
      </c>
      <c r="AA666" s="13">
        <f t="shared" si="10"/>
        <v>1.8432503525602731E-2</v>
      </c>
      <c r="AE666" s="6" t="s">
        <v>471</v>
      </c>
      <c r="AF666" s="6" t="s">
        <v>62</v>
      </c>
      <c r="AH666" s="6" t="s">
        <v>621</v>
      </c>
      <c r="AI666" s="6">
        <v>0</v>
      </c>
      <c r="AJ666" s="6">
        <v>1</v>
      </c>
      <c r="AK666" s="6">
        <v>0</v>
      </c>
      <c r="AL666" s="6">
        <v>0</v>
      </c>
      <c r="AM666" s="6">
        <v>0</v>
      </c>
      <c r="AN666" s="6">
        <v>0</v>
      </c>
      <c r="AO666" s="6">
        <v>1</v>
      </c>
      <c r="AQ666" s="6">
        <v>0</v>
      </c>
      <c r="AR666" s="6">
        <v>0</v>
      </c>
      <c r="AS666" s="6">
        <v>0</v>
      </c>
      <c r="AT666" s="6">
        <v>0</v>
      </c>
      <c r="AU666" s="6">
        <f>IF(Table3[[#This Row],[ShankDiameter]]&gt;0.5,0,2)</f>
        <v>2</v>
      </c>
      <c r="AV666" s="6">
        <v>0</v>
      </c>
      <c r="AW666" s="6">
        <v>0</v>
      </c>
      <c r="AX666" s="6">
        <v>2</v>
      </c>
      <c r="AY666" s="6">
        <f>IF(Table3[[#This Row],[ShankDiameter]]=0.225,2,IF(Table3[[#This Row],[ShankDiameter]]=0.25,2,IF(Table3[[#This Row],[ShankDiameter]]=0.2875,2,0)))</f>
        <v>0</v>
      </c>
      <c r="AZ666" s="6">
        <v>0</v>
      </c>
      <c r="BA666" s="6">
        <v>0</v>
      </c>
      <c r="BB666" s="6">
        <v>0</v>
      </c>
      <c r="BC666" s="6">
        <v>0</v>
      </c>
      <c r="BD666" s="6">
        <v>0</v>
      </c>
      <c r="BE666" s="6">
        <v>0</v>
      </c>
      <c r="BF666" s="6">
        <v>0</v>
      </c>
      <c r="BG666" s="6">
        <v>0</v>
      </c>
      <c r="BH666" s="6">
        <v>0</v>
      </c>
      <c r="BI666" s="6">
        <f>IF(Table3[[#This Row],[Type]]="EM",IF((Table3[[#This Row],[Diameter]]/2)-Table3[[#This Row],[CornerRadius]]-0.012&gt;0,(Table3[[#This Row],[Diameter]]/2)-Table3[[#This Row],[CornerRadius]]-0.012,0),)</f>
        <v>0</v>
      </c>
      <c r="BK666" s="6" t="str">
        <f>IF(Table3[[#This Row],[ShoulderLength]]="","",IF(Table3[[#This Row],[ShoulderLength]]&lt;Table3[[#This Row],[LOC]],"FIX",""))</f>
        <v/>
      </c>
    </row>
    <row r="667" spans="1:63" x14ac:dyDescent="0.25">
      <c r="A667" s="7">
        <f>IF(Table3[[#This Row],[SoflexRule]]="",1,IF(Table3[[#This Row],[MinOHL]]="",1,IF(Table3[[#This Row],[Type]]="CT",1,IF(Table3[[#This Row],[I]]=1,0,1))))</f>
        <v>1</v>
      </c>
      <c r="B667" s="6" t="s">
        <v>149</v>
      </c>
      <c r="D667" s="6" t="s">
        <v>149</v>
      </c>
      <c r="E667" s="6">
        <v>666</v>
      </c>
      <c r="F667" s="8" t="s">
        <v>60</v>
      </c>
      <c r="H667" s="10" t="s">
        <v>802</v>
      </c>
      <c r="I667" s="11" t="s">
        <v>1369</v>
      </c>
      <c r="J667" s="12" t="s">
        <v>1370</v>
      </c>
      <c r="K667" s="11" t="str">
        <f>CONCATENATE(Table3[[#This Row],[Type]]," "&amp;TEXT(Table3[[#This Row],[Diameter]],".0000")&amp;""," "&amp;Table3[[#This Row],[NumFlutes]]&amp;"FL")</f>
        <v>DJ .0890 2FL</v>
      </c>
      <c r="L667" s="17" t="s">
        <v>780</v>
      </c>
      <c r="M667" s="13">
        <v>8.8999999999999996E-2</v>
      </c>
      <c r="N667" s="13">
        <v>8.8999999999999996E-2</v>
      </c>
      <c r="O667" s="6">
        <v>8.8999999999999996E-2</v>
      </c>
      <c r="P667" s="6">
        <v>1.37</v>
      </c>
      <c r="R667" s="14">
        <f>IF(Table3[[#This Row],[ShoulderLenEnd]]="",0,90-(DEGREES(ATAN((Q667-P667)/((N667-O667)/2)))))</f>
        <v>0</v>
      </c>
      <c r="S667" s="15">
        <v>1.4</v>
      </c>
      <c r="T667" s="6">
        <v>2</v>
      </c>
      <c r="U667" s="6">
        <v>2.25</v>
      </c>
      <c r="V667" s="6">
        <v>1.2</v>
      </c>
      <c r="Z667" s="6">
        <v>135</v>
      </c>
      <c r="AA667" s="13">
        <f t="shared" si="10"/>
        <v>1.8432503525602731E-2</v>
      </c>
      <c r="AE667" s="6" t="s">
        <v>471</v>
      </c>
      <c r="AF667" s="6" t="s">
        <v>62</v>
      </c>
      <c r="AH667" s="6" t="s">
        <v>636</v>
      </c>
      <c r="AI667" s="6">
        <v>0</v>
      </c>
      <c r="AJ667" s="6">
        <v>1</v>
      </c>
      <c r="AK667" s="6">
        <v>0</v>
      </c>
      <c r="AL667" s="6">
        <v>0</v>
      </c>
      <c r="AM667" s="6">
        <v>0</v>
      </c>
      <c r="AN667" s="6">
        <v>0</v>
      </c>
      <c r="AO667" s="6">
        <v>1</v>
      </c>
      <c r="AQ667" s="6">
        <v>0</v>
      </c>
      <c r="AR667" s="6">
        <v>0</v>
      </c>
      <c r="AS667" s="6">
        <v>0</v>
      </c>
      <c r="AT667" s="6">
        <v>0</v>
      </c>
      <c r="AU667" s="6">
        <f>IF(Table3[[#This Row],[ShankDiameter]]&gt;0.5,0,2)</f>
        <v>2</v>
      </c>
      <c r="AV667" s="6">
        <v>0</v>
      </c>
      <c r="AW667" s="6">
        <v>0</v>
      </c>
      <c r="AX667" s="6">
        <v>2</v>
      </c>
      <c r="AY667" s="6">
        <f>IF(Table3[[#This Row],[ShankDiameter]]=0.225,2,IF(Table3[[#This Row],[ShankDiameter]]=0.25,2,IF(Table3[[#This Row],[ShankDiameter]]=0.2875,2,0)))</f>
        <v>0</v>
      </c>
      <c r="AZ667" s="6">
        <v>0</v>
      </c>
      <c r="BA667" s="6">
        <v>0</v>
      </c>
      <c r="BB667" s="6">
        <v>0</v>
      </c>
      <c r="BC667" s="6">
        <v>0</v>
      </c>
      <c r="BD667" s="6">
        <v>0</v>
      </c>
      <c r="BE667" s="6">
        <v>0</v>
      </c>
      <c r="BF667" s="6">
        <v>0</v>
      </c>
      <c r="BG667" s="6">
        <v>0</v>
      </c>
      <c r="BH667" s="6">
        <v>0</v>
      </c>
      <c r="BI667" s="6">
        <f>IF(Table3[[#This Row],[Type]]="EM",IF((Table3[[#This Row],[Diameter]]/2)-Table3[[#This Row],[CornerRadius]]-0.012&gt;0,(Table3[[#This Row],[Diameter]]/2)-Table3[[#This Row],[CornerRadius]]-0.012,0),)</f>
        <v>0</v>
      </c>
      <c r="BK667" s="6" t="str">
        <f>IF(Table3[[#This Row],[ShoulderLength]]="","",IF(Table3[[#This Row],[ShoulderLength]]&lt;Table3[[#This Row],[LOC]],"FIX",""))</f>
        <v/>
      </c>
    </row>
    <row r="668" spans="1:63" x14ac:dyDescent="0.25">
      <c r="A668" s="7">
        <f>IF(Table3[[#This Row],[SoflexRule]]="",1,IF(Table3[[#This Row],[MinOHL]]="",1,IF(Table3[[#This Row],[Type]]="CT",1,IF(Table3[[#This Row],[I]]=1,0,1))))</f>
        <v>1</v>
      </c>
      <c r="B668" s="6" t="s">
        <v>149</v>
      </c>
      <c r="D668" s="6" t="s">
        <v>149</v>
      </c>
      <c r="E668" s="6">
        <v>667</v>
      </c>
      <c r="G668" s="9" t="s">
        <v>74</v>
      </c>
      <c r="H668" s="10" t="s">
        <v>680</v>
      </c>
      <c r="I668" s="11" t="s">
        <v>1371</v>
      </c>
      <c r="J668" s="12" t="s">
        <v>1372</v>
      </c>
      <c r="K668" s="11" t="str">
        <f>CONCATENATE(Table3[[#This Row],[Type]]," "&amp;TEXT(Table3[[#This Row],[Diameter]],".0000")&amp;""," "&amp;Table3[[#This Row],[NumFlutes]]&amp;"FL")</f>
        <v>DS .0890 2FL</v>
      </c>
      <c r="L668" s="17" t="s">
        <v>780</v>
      </c>
      <c r="M668" s="13">
        <v>8.8999999999999996E-2</v>
      </c>
      <c r="N668" s="13">
        <v>8.8999999999999996E-2</v>
      </c>
      <c r="O668" s="6">
        <v>8.8999999999999996E-2</v>
      </c>
      <c r="P668" s="6">
        <v>0.85</v>
      </c>
      <c r="R668" s="14">
        <f>IF(Table3[[#This Row],[ShoulderLenEnd]]="",0,90-(DEGREES(ATAN((Q668-P668)/((N668-O668)/2)))))</f>
        <v>0</v>
      </c>
      <c r="S668" s="15">
        <v>0.875</v>
      </c>
      <c r="T668" s="6">
        <v>2</v>
      </c>
      <c r="U668" s="6">
        <v>1.85</v>
      </c>
      <c r="V668" s="6">
        <v>0.65</v>
      </c>
      <c r="Z668" s="6">
        <v>135</v>
      </c>
      <c r="AA668" s="13">
        <f t="shared" si="10"/>
        <v>1.8432503525602731E-2</v>
      </c>
      <c r="AE668" s="6" t="s">
        <v>471</v>
      </c>
      <c r="AF668" s="6" t="s">
        <v>62</v>
      </c>
      <c r="AH668" s="6" t="s">
        <v>683</v>
      </c>
      <c r="AI668" s="6">
        <v>0</v>
      </c>
      <c r="AJ668" s="6">
        <v>1</v>
      </c>
      <c r="AK668" s="6">
        <v>0</v>
      </c>
      <c r="AL668" s="6">
        <v>0</v>
      </c>
      <c r="AM668" s="6">
        <v>0</v>
      </c>
      <c r="AN668" s="6">
        <v>0</v>
      </c>
      <c r="AO668" s="6">
        <v>1</v>
      </c>
      <c r="AQ668" s="6">
        <v>0</v>
      </c>
      <c r="AR668" s="6">
        <v>0</v>
      </c>
      <c r="AS668" s="6">
        <v>0</v>
      </c>
      <c r="AT668" s="6">
        <v>0</v>
      </c>
      <c r="AU668" s="6">
        <f>IF(Table3[[#This Row],[ShankDiameter]]&gt;0.5,0,2)</f>
        <v>2</v>
      </c>
      <c r="AV668" s="6">
        <v>0</v>
      </c>
      <c r="AW668" s="6">
        <v>0</v>
      </c>
      <c r="AX668" s="6">
        <v>2</v>
      </c>
      <c r="AY668" s="6">
        <f>IF(Table3[[#This Row],[ShankDiameter]]=0.225,2,IF(Table3[[#This Row],[ShankDiameter]]=0.25,2,IF(Table3[[#This Row],[ShankDiameter]]=0.2875,2,0)))</f>
        <v>0</v>
      </c>
      <c r="AZ668" s="6">
        <v>0</v>
      </c>
      <c r="BA668" s="6">
        <v>0</v>
      </c>
      <c r="BB668" s="6">
        <v>0</v>
      </c>
      <c r="BC668" s="6">
        <v>0</v>
      </c>
      <c r="BD668" s="6">
        <v>0</v>
      </c>
      <c r="BE668" s="6">
        <v>0</v>
      </c>
      <c r="BF668" s="6">
        <v>0</v>
      </c>
      <c r="BG668" s="6">
        <v>0</v>
      </c>
      <c r="BH668" s="6">
        <v>0</v>
      </c>
      <c r="BI668" s="6">
        <f>IF(Table3[[#This Row],[Type]]="EM",IF((Table3[[#This Row],[Diameter]]/2)-Table3[[#This Row],[CornerRadius]]-0.012&gt;0,(Table3[[#This Row],[Diameter]]/2)-Table3[[#This Row],[CornerRadius]]-0.012,0),)</f>
        <v>0</v>
      </c>
      <c r="BK668" s="6" t="str">
        <f>IF(Table3[[#This Row],[ShoulderLength]]="","",IF(Table3[[#This Row],[ShoulderLength]]&lt;Table3[[#This Row],[LOC]],"FIX",""))</f>
        <v/>
      </c>
    </row>
    <row r="669" spans="1:63" x14ac:dyDescent="0.25">
      <c r="A669" s="7">
        <f>IF(Table3[[#This Row],[SoflexRule]]="",1,IF(Table3[[#This Row],[MinOHL]]="",1,IF(Table3[[#This Row],[Type]]="CT",1,IF(Table3[[#This Row],[I]]=1,0,1))))</f>
        <v>1</v>
      </c>
      <c r="B669" s="6" t="s">
        <v>149</v>
      </c>
      <c r="D669" s="6" t="s">
        <v>149</v>
      </c>
      <c r="E669" s="6">
        <v>668</v>
      </c>
      <c r="H669" s="10" t="s">
        <v>874</v>
      </c>
      <c r="I669" s="11" t="s">
        <v>1373</v>
      </c>
      <c r="J669" s="12" t="s">
        <v>1374</v>
      </c>
      <c r="K669" s="11" t="str">
        <f>CONCATENATE(Table3[[#This Row],[Type]]," "&amp;TEXT(Table3[[#This Row],[Diameter]],".0000")&amp;""," "&amp;Table3[[#This Row],[NumFlutes]]&amp;"FL")</f>
        <v>DT .0905 2FL</v>
      </c>
      <c r="L669" s="17" t="s">
        <v>1375</v>
      </c>
      <c r="M669" s="13">
        <v>9.0499999999999997E-2</v>
      </c>
      <c r="N669" s="13">
        <v>9.0499999999999997E-2</v>
      </c>
      <c r="O669" s="6">
        <v>9.0499999999999997E-2</v>
      </c>
      <c r="P669" s="6">
        <v>1.1125</v>
      </c>
      <c r="R669" s="14">
        <f>IF(Table3[[#This Row],[ShoulderLenEnd]]="",0,90-(DEGREES(ATAN((Q669-P669)/((N669-O669)/2)))))</f>
        <v>0</v>
      </c>
      <c r="S669" s="15">
        <v>1.2</v>
      </c>
      <c r="T669" s="6">
        <v>2</v>
      </c>
      <c r="U669" s="6">
        <v>3.54</v>
      </c>
      <c r="V669" s="6">
        <v>2.19</v>
      </c>
      <c r="Z669" s="6">
        <v>135</v>
      </c>
      <c r="AA669" s="13">
        <f t="shared" si="10"/>
        <v>1.8743163697382551E-2</v>
      </c>
      <c r="AE669" s="6" t="s">
        <v>471</v>
      </c>
      <c r="AF669" s="6" t="s">
        <v>62</v>
      </c>
      <c r="AH669" s="6" t="s">
        <v>621</v>
      </c>
      <c r="AI669" s="6">
        <v>0</v>
      </c>
      <c r="AJ669" s="6">
        <v>1</v>
      </c>
      <c r="AK669" s="6">
        <v>0</v>
      </c>
      <c r="AL669" s="6">
        <v>0</v>
      </c>
      <c r="AM669" s="6">
        <v>0</v>
      </c>
      <c r="AN669" s="6">
        <v>0</v>
      </c>
      <c r="AO669" s="6">
        <v>1</v>
      </c>
      <c r="AQ669" s="6">
        <v>0</v>
      </c>
      <c r="AR669" s="6">
        <v>0</v>
      </c>
      <c r="AS669" s="6">
        <v>0</v>
      </c>
      <c r="AT669" s="6">
        <v>0</v>
      </c>
      <c r="AU669" s="6">
        <f>IF(Table3[[#This Row],[ShankDiameter]]&gt;0.5,0,2)</f>
        <v>2</v>
      </c>
      <c r="AV669" s="6">
        <v>0</v>
      </c>
      <c r="AW669" s="6">
        <v>0</v>
      </c>
      <c r="AX669" s="6">
        <v>2</v>
      </c>
      <c r="AY669" s="6">
        <f>IF(Table3[[#This Row],[ShankDiameter]]=0.225,2,IF(Table3[[#This Row],[ShankDiameter]]=0.25,2,IF(Table3[[#This Row],[ShankDiameter]]=0.2875,2,0)))</f>
        <v>0</v>
      </c>
      <c r="AZ669" s="6">
        <v>0</v>
      </c>
      <c r="BA669" s="6">
        <v>0</v>
      </c>
      <c r="BB669" s="6">
        <v>0</v>
      </c>
      <c r="BC669" s="6">
        <v>0</v>
      </c>
      <c r="BD669" s="6">
        <v>0</v>
      </c>
      <c r="BE669" s="6">
        <v>0</v>
      </c>
      <c r="BF669" s="6">
        <v>0</v>
      </c>
      <c r="BG669" s="6">
        <v>0</v>
      </c>
      <c r="BH669" s="6">
        <v>0</v>
      </c>
      <c r="BI669" s="6">
        <f>IF(Table3[[#This Row],[Type]]="EM",IF((Table3[[#This Row],[Diameter]]/2)-Table3[[#This Row],[CornerRadius]]-0.012&gt;0,(Table3[[#This Row],[Diameter]]/2)-Table3[[#This Row],[CornerRadius]]-0.012,0),)</f>
        <v>0</v>
      </c>
      <c r="BK669" s="6" t="str">
        <f>IF(Table3[[#This Row],[ShoulderLength]]="","",IF(Table3[[#This Row],[ShoulderLength]]&lt;Table3[[#This Row],[LOC]],"FIX",""))</f>
        <v>FIX</v>
      </c>
    </row>
    <row r="670" spans="1:63" x14ac:dyDescent="0.25">
      <c r="A670" s="7">
        <f>IF(Table3[[#This Row],[SoflexRule]]="",1,IF(Table3[[#This Row],[MinOHL]]="",1,IF(Table3[[#This Row],[Type]]="CT",1,IF(Table3[[#This Row],[I]]=1,0,1))))</f>
        <v>1</v>
      </c>
      <c r="B670" s="6" t="s">
        <v>149</v>
      </c>
      <c r="D670" s="6" t="s">
        <v>149</v>
      </c>
      <c r="E670" s="6">
        <v>669</v>
      </c>
      <c r="F670" s="8" t="s">
        <v>60</v>
      </c>
      <c r="H670" s="10" t="s">
        <v>874</v>
      </c>
      <c r="I670" s="11" t="s">
        <v>1376</v>
      </c>
      <c r="J670" s="12" t="s">
        <v>1377</v>
      </c>
      <c r="K670" s="11" t="str">
        <f>CONCATENATE(Table3[[#This Row],[Type]]," "&amp;TEXT(Table3[[#This Row],[Diameter]],".0000")&amp;""," "&amp;Table3[[#This Row],[NumFlutes]]&amp;"FL")</f>
        <v>DT .0938 2FL</v>
      </c>
      <c r="L670" s="17" t="s">
        <v>2428</v>
      </c>
      <c r="M670" s="13">
        <v>9.3799999999999994E-2</v>
      </c>
      <c r="N670" s="13">
        <v>9.3799999999999994E-2</v>
      </c>
      <c r="O670" s="6">
        <v>9.3799999999999994E-2</v>
      </c>
      <c r="P670" s="6">
        <v>2.5099999999999998</v>
      </c>
      <c r="R670" s="14">
        <f>IF(Table3[[#This Row],[ShoulderLenEnd]]="",0,90-(DEGREES(ATAN((Q670-P670)/((N670-O670)/2)))))</f>
        <v>0</v>
      </c>
      <c r="S670" s="15">
        <v>2.54</v>
      </c>
      <c r="T670" s="6">
        <v>2</v>
      </c>
      <c r="U670" s="6">
        <v>3.75</v>
      </c>
      <c r="V670" s="6">
        <v>2.2999999999999998</v>
      </c>
      <c r="Z670" s="6">
        <v>135</v>
      </c>
      <c r="AA670" s="13">
        <f t="shared" si="10"/>
        <v>1.9426616075298157E-2</v>
      </c>
      <c r="AE670" s="6" t="s">
        <v>471</v>
      </c>
      <c r="AF670" s="6" t="s">
        <v>62</v>
      </c>
      <c r="AH670" s="6" t="s">
        <v>621</v>
      </c>
      <c r="AI670" s="6">
        <v>0</v>
      </c>
      <c r="AJ670" s="6">
        <v>1</v>
      </c>
      <c r="AK670" s="6">
        <v>0</v>
      </c>
      <c r="AL670" s="6">
        <v>0</v>
      </c>
      <c r="AM670" s="6">
        <v>0</v>
      </c>
      <c r="AN670" s="6">
        <v>0</v>
      </c>
      <c r="AO670" s="6">
        <v>1</v>
      </c>
      <c r="AQ670" s="6">
        <v>0</v>
      </c>
      <c r="AR670" s="6">
        <v>0</v>
      </c>
      <c r="AS670" s="6">
        <v>0</v>
      </c>
      <c r="AT670" s="6">
        <v>0</v>
      </c>
      <c r="AU670" s="6">
        <f>IF(Table3[[#This Row],[ShankDiameter]]&gt;0.5,0,2)</f>
        <v>2</v>
      </c>
      <c r="AV670" s="6">
        <v>0</v>
      </c>
      <c r="AW670" s="6">
        <v>0</v>
      </c>
      <c r="AX670" s="6">
        <v>2</v>
      </c>
      <c r="AY670" s="6">
        <f>IF(Table3[[#This Row],[ShankDiameter]]=0.225,2,IF(Table3[[#This Row],[ShankDiameter]]=0.25,2,IF(Table3[[#This Row],[ShankDiameter]]=0.2875,2,0)))</f>
        <v>0</v>
      </c>
      <c r="AZ670" s="6">
        <v>0</v>
      </c>
      <c r="BA670" s="6">
        <v>0</v>
      </c>
      <c r="BB670" s="6">
        <v>0</v>
      </c>
      <c r="BC670" s="6">
        <v>0</v>
      </c>
      <c r="BD670" s="6">
        <v>0</v>
      </c>
      <c r="BE670" s="6">
        <v>0</v>
      </c>
      <c r="BF670" s="6">
        <v>0</v>
      </c>
      <c r="BG670" s="6">
        <v>0</v>
      </c>
      <c r="BH670" s="6">
        <v>0</v>
      </c>
      <c r="BI670" s="6">
        <f>IF(Table3[[#This Row],[Type]]="EM",IF((Table3[[#This Row],[Diameter]]/2)-Table3[[#This Row],[CornerRadius]]-0.012&gt;0,(Table3[[#This Row],[Diameter]]/2)-Table3[[#This Row],[CornerRadius]]-0.012,0),)</f>
        <v>0</v>
      </c>
      <c r="BK670" s="6" t="str">
        <f>IF(Table3[[#This Row],[ShoulderLength]]="","",IF(Table3[[#This Row],[ShoulderLength]]&lt;Table3[[#This Row],[LOC]],"FIX",""))</f>
        <v/>
      </c>
    </row>
    <row r="671" spans="1:63" x14ac:dyDescent="0.25">
      <c r="A671" s="7">
        <f>IF(Table3[[#This Row],[SoflexRule]]="",1,IF(Table3[[#This Row],[MinOHL]]="",1,IF(Table3[[#This Row],[Type]]="CT",1,IF(Table3[[#This Row],[I]]=1,0,1))))</f>
        <v>1</v>
      </c>
      <c r="B671" s="6" t="s">
        <v>149</v>
      </c>
      <c r="D671" s="6" t="s">
        <v>149</v>
      </c>
      <c r="E671" s="6">
        <v>670</v>
      </c>
      <c r="G671" s="9" t="s">
        <v>74</v>
      </c>
      <c r="H671" s="10" t="s">
        <v>680</v>
      </c>
      <c r="I671" s="11" t="s">
        <v>1378</v>
      </c>
      <c r="J671" s="12" t="s">
        <v>1379</v>
      </c>
      <c r="K671" s="11" t="str">
        <f>CONCATENATE(Table3[[#This Row],[Type]]," "&amp;TEXT(Table3[[#This Row],[Diameter]],".0000")&amp;""," "&amp;Table3[[#This Row],[NumFlutes]]&amp;"FL")</f>
        <v>DS .0938 2FL</v>
      </c>
      <c r="L671" s="17" t="s">
        <v>2428</v>
      </c>
      <c r="M671" s="13">
        <v>9.3799999999999994E-2</v>
      </c>
      <c r="N671" s="13">
        <v>9.3799999999999994E-2</v>
      </c>
      <c r="O671" s="6">
        <v>9.3799999999999994E-2</v>
      </c>
      <c r="P671" s="6">
        <v>0.9</v>
      </c>
      <c r="R671" s="14">
        <f>IF(Table3[[#This Row],[ShoulderLenEnd]]="",0,90-(DEGREES(ATAN((Q671-P671)/((N671-O671)/2)))))</f>
        <v>0</v>
      </c>
      <c r="S671" s="15">
        <v>0.92500000000000004</v>
      </c>
      <c r="T671" s="6">
        <v>2</v>
      </c>
      <c r="U671" s="6">
        <v>1.8</v>
      </c>
      <c r="V671" s="6">
        <v>0.7</v>
      </c>
      <c r="Z671" s="6">
        <v>135</v>
      </c>
      <c r="AA671" s="13">
        <f t="shared" si="10"/>
        <v>1.9426616075298157E-2</v>
      </c>
      <c r="AE671" s="6" t="s">
        <v>471</v>
      </c>
      <c r="AF671" s="6" t="s">
        <v>62</v>
      </c>
      <c r="AH671" s="6" t="s">
        <v>683</v>
      </c>
      <c r="AI671" s="6">
        <v>0</v>
      </c>
      <c r="AJ671" s="6">
        <v>1</v>
      </c>
      <c r="AK671" s="6">
        <v>0</v>
      </c>
      <c r="AL671" s="6">
        <v>0</v>
      </c>
      <c r="AM671" s="6">
        <v>0</v>
      </c>
      <c r="AN671" s="6">
        <v>0</v>
      </c>
      <c r="AO671" s="6">
        <v>1</v>
      </c>
      <c r="AQ671" s="6">
        <v>0</v>
      </c>
      <c r="AR671" s="6">
        <v>0</v>
      </c>
      <c r="AS671" s="6">
        <v>0</v>
      </c>
      <c r="AT671" s="6">
        <v>0</v>
      </c>
      <c r="AU671" s="6">
        <f>IF(Table3[[#This Row],[ShankDiameter]]&gt;0.5,0,2)</f>
        <v>2</v>
      </c>
      <c r="AV671" s="6">
        <v>0</v>
      </c>
      <c r="AW671" s="6">
        <v>0</v>
      </c>
      <c r="AX671" s="6">
        <v>2</v>
      </c>
      <c r="AY671" s="6">
        <f>IF(Table3[[#This Row],[ShankDiameter]]=0.225,2,IF(Table3[[#This Row],[ShankDiameter]]=0.25,2,IF(Table3[[#This Row],[ShankDiameter]]=0.2875,2,0)))</f>
        <v>0</v>
      </c>
      <c r="AZ671" s="6">
        <v>0</v>
      </c>
      <c r="BA671" s="6">
        <v>0</v>
      </c>
      <c r="BB671" s="6">
        <v>0</v>
      </c>
      <c r="BC671" s="6">
        <v>0</v>
      </c>
      <c r="BD671" s="6">
        <v>0</v>
      </c>
      <c r="BE671" s="6">
        <v>0</v>
      </c>
      <c r="BF671" s="6">
        <v>0</v>
      </c>
      <c r="BG671" s="6">
        <v>0</v>
      </c>
      <c r="BH671" s="6">
        <v>0</v>
      </c>
      <c r="BI671" s="6">
        <f>IF(Table3[[#This Row],[Type]]="EM",IF((Table3[[#This Row],[Diameter]]/2)-Table3[[#This Row],[CornerRadius]]-0.012&gt;0,(Table3[[#This Row],[Diameter]]/2)-Table3[[#This Row],[CornerRadius]]-0.012,0),)</f>
        <v>0</v>
      </c>
      <c r="BK671" s="6" t="str">
        <f>IF(Table3[[#This Row],[ShoulderLength]]="","",IF(Table3[[#This Row],[ShoulderLength]]&lt;Table3[[#This Row],[LOC]],"FIX",""))</f>
        <v/>
      </c>
    </row>
    <row r="672" spans="1:63" x14ac:dyDescent="0.25">
      <c r="A672" s="7">
        <f>IF(Table3[[#This Row],[SoflexRule]]="",1,IF(Table3[[#This Row],[MinOHL]]="",1,IF(Table3[[#This Row],[Type]]="CT",1,IF(Table3[[#This Row],[I]]=1,0,1))))</f>
        <v>1</v>
      </c>
      <c r="B672" s="6" t="s">
        <v>149</v>
      </c>
      <c r="D672" s="6" t="s">
        <v>149</v>
      </c>
      <c r="E672" s="6">
        <v>671</v>
      </c>
      <c r="F672" s="8" t="s">
        <v>60</v>
      </c>
      <c r="H672" s="10" t="s">
        <v>802</v>
      </c>
      <c r="I672" s="11" t="s">
        <v>1380</v>
      </c>
      <c r="J672" s="12" t="s">
        <v>1381</v>
      </c>
      <c r="K672" s="11" t="str">
        <f>CONCATENATE(Table3[[#This Row],[Type]]," "&amp;TEXT(Table3[[#This Row],[Diameter]],".0000")&amp;""," "&amp;Table3[[#This Row],[NumFlutes]]&amp;"FL")</f>
        <v>DJ .0960 2FL</v>
      </c>
      <c r="L672" s="17" t="s">
        <v>784</v>
      </c>
      <c r="M672" s="13">
        <v>9.6000000000000002E-2</v>
      </c>
      <c r="N672" s="13">
        <v>9.6000000000000002E-2</v>
      </c>
      <c r="O672" s="6">
        <v>9.6000000000000002E-2</v>
      </c>
      <c r="P672" s="6">
        <v>1.54</v>
      </c>
      <c r="R672" s="14">
        <f>IF(Table3[[#This Row],[ShoulderLenEnd]]="",0,90-(DEGREES(ATAN((Q672-P672)/((N672-O672)/2)))))</f>
        <v>0</v>
      </c>
      <c r="S672" s="15">
        <v>1.57</v>
      </c>
      <c r="T672" s="6">
        <v>2</v>
      </c>
      <c r="U672" s="6">
        <v>2.4</v>
      </c>
      <c r="V672" s="6">
        <v>1.35</v>
      </c>
      <c r="Z672" s="6">
        <v>135</v>
      </c>
      <c r="AA672" s="13">
        <f t="shared" si="10"/>
        <v>1.9882250993908564E-2</v>
      </c>
      <c r="AE672" s="6" t="s">
        <v>471</v>
      </c>
      <c r="AF672" s="6" t="s">
        <v>62</v>
      </c>
      <c r="AH672" s="6" t="s">
        <v>636</v>
      </c>
      <c r="AI672" s="6">
        <v>0</v>
      </c>
      <c r="AJ672" s="6">
        <v>1</v>
      </c>
      <c r="AK672" s="6">
        <v>0</v>
      </c>
      <c r="AL672" s="6">
        <v>0</v>
      </c>
      <c r="AM672" s="6">
        <v>0</v>
      </c>
      <c r="AN672" s="6">
        <v>0</v>
      </c>
      <c r="AO672" s="6">
        <v>1</v>
      </c>
      <c r="AQ672" s="6">
        <v>0</v>
      </c>
      <c r="AR672" s="6">
        <v>0</v>
      </c>
      <c r="AS672" s="6">
        <v>0</v>
      </c>
      <c r="AT672" s="6">
        <v>0</v>
      </c>
      <c r="AU672" s="6">
        <f>IF(Table3[[#This Row],[ShankDiameter]]&gt;0.5,0,2)</f>
        <v>2</v>
      </c>
      <c r="AV672" s="6">
        <v>0</v>
      </c>
      <c r="AW672" s="6">
        <v>0</v>
      </c>
      <c r="AX672" s="6">
        <v>2</v>
      </c>
      <c r="AY672" s="6">
        <f>IF(Table3[[#This Row],[ShankDiameter]]=0.225,2,IF(Table3[[#This Row],[ShankDiameter]]=0.25,2,IF(Table3[[#This Row],[ShankDiameter]]=0.2875,2,0)))</f>
        <v>0</v>
      </c>
      <c r="AZ672" s="6">
        <v>0</v>
      </c>
      <c r="BA672" s="6">
        <v>0</v>
      </c>
      <c r="BB672" s="6">
        <v>0</v>
      </c>
      <c r="BC672" s="6">
        <v>0</v>
      </c>
      <c r="BD672" s="6">
        <v>0</v>
      </c>
      <c r="BE672" s="6">
        <v>0</v>
      </c>
      <c r="BF672" s="6">
        <v>0</v>
      </c>
      <c r="BG672" s="6">
        <v>0</v>
      </c>
      <c r="BH672" s="6">
        <v>0</v>
      </c>
      <c r="BI672" s="6">
        <f>IF(Table3[[#This Row],[Type]]="EM",IF((Table3[[#This Row],[Diameter]]/2)-Table3[[#This Row],[CornerRadius]]-0.012&gt;0,(Table3[[#This Row],[Diameter]]/2)-Table3[[#This Row],[CornerRadius]]-0.012,0),)</f>
        <v>0</v>
      </c>
      <c r="BK672" s="6" t="str">
        <f>IF(Table3[[#This Row],[ShoulderLength]]="","",IF(Table3[[#This Row],[ShoulderLength]]&lt;Table3[[#This Row],[LOC]],"FIX",""))</f>
        <v/>
      </c>
    </row>
    <row r="673" spans="1:63" x14ac:dyDescent="0.25">
      <c r="A673" s="7">
        <f>IF(Table3[[#This Row],[SoflexRule]]="",1,IF(Table3[[#This Row],[MinOHL]]="",1,IF(Table3[[#This Row],[Type]]="CT",1,IF(Table3[[#This Row],[I]]=1,0,1))))</f>
        <v>1</v>
      </c>
      <c r="B673" s="6" t="s">
        <v>149</v>
      </c>
      <c r="D673" s="6" t="s">
        <v>149</v>
      </c>
      <c r="E673" s="6">
        <v>672</v>
      </c>
      <c r="F673" s="8" t="s">
        <v>60</v>
      </c>
      <c r="H673" s="10" t="s">
        <v>680</v>
      </c>
      <c r="I673" s="11" t="s">
        <v>1382</v>
      </c>
      <c r="J673" s="12" t="s">
        <v>1383</v>
      </c>
      <c r="K673" s="11" t="str">
        <f>CONCATENATE(Table3[[#This Row],[Type]]," "&amp;TEXT(Table3[[#This Row],[Diameter]],".0000")&amp;""," "&amp;Table3[[#This Row],[NumFlutes]]&amp;"FL")</f>
        <v>DS .0960 2FL</v>
      </c>
      <c r="L673" s="17" t="s">
        <v>784</v>
      </c>
      <c r="M673" s="13">
        <v>9.6000000000000002E-2</v>
      </c>
      <c r="N673" s="13">
        <v>9.6000000000000002E-2</v>
      </c>
      <c r="O673" s="6">
        <v>9.6000000000000002E-2</v>
      </c>
      <c r="P673" s="6">
        <v>0.91</v>
      </c>
      <c r="R673" s="14">
        <f>IF(Table3[[#This Row],[ShoulderLenEnd]]="",0,90-(DEGREES(ATAN((Q673-P673)/((N673-O673)/2)))))</f>
        <v>0</v>
      </c>
      <c r="S673" s="15">
        <v>0.94</v>
      </c>
      <c r="T673" s="6">
        <v>2</v>
      </c>
      <c r="U673" s="6">
        <v>1.9</v>
      </c>
      <c r="V673" s="6">
        <v>0.75</v>
      </c>
      <c r="Z673" s="6">
        <v>135</v>
      </c>
      <c r="AA673" s="13">
        <f t="shared" si="10"/>
        <v>1.9882250993908564E-2</v>
      </c>
      <c r="AE673" s="6" t="s">
        <v>471</v>
      </c>
      <c r="AF673" s="6" t="s">
        <v>62</v>
      </c>
      <c r="AH673" s="6" t="s">
        <v>683</v>
      </c>
      <c r="AI673" s="6">
        <v>0</v>
      </c>
      <c r="AJ673" s="6">
        <v>1</v>
      </c>
      <c r="AK673" s="6">
        <v>0</v>
      </c>
      <c r="AL673" s="6">
        <v>0</v>
      </c>
      <c r="AM673" s="6">
        <v>0</v>
      </c>
      <c r="AN673" s="6">
        <v>0</v>
      </c>
      <c r="AO673" s="6">
        <v>1</v>
      </c>
      <c r="AQ673" s="6">
        <v>0</v>
      </c>
      <c r="AR673" s="6">
        <v>0</v>
      </c>
      <c r="AS673" s="6">
        <v>0</v>
      </c>
      <c r="AT673" s="6">
        <v>0</v>
      </c>
      <c r="AU673" s="6">
        <f>IF(Table3[[#This Row],[ShankDiameter]]&gt;0.5,0,2)</f>
        <v>2</v>
      </c>
      <c r="AV673" s="6">
        <v>0</v>
      </c>
      <c r="AW673" s="6">
        <v>0</v>
      </c>
      <c r="AX673" s="6">
        <v>2</v>
      </c>
      <c r="AY673" s="6">
        <f>IF(Table3[[#This Row],[ShankDiameter]]=0.225,2,IF(Table3[[#This Row],[ShankDiameter]]=0.25,2,IF(Table3[[#This Row],[ShankDiameter]]=0.2875,2,0)))</f>
        <v>0</v>
      </c>
      <c r="AZ673" s="6">
        <v>0</v>
      </c>
      <c r="BA673" s="6">
        <v>0</v>
      </c>
      <c r="BB673" s="6">
        <v>0</v>
      </c>
      <c r="BC673" s="6">
        <v>0</v>
      </c>
      <c r="BD673" s="6">
        <v>0</v>
      </c>
      <c r="BE673" s="6">
        <v>0</v>
      </c>
      <c r="BF673" s="6">
        <v>0</v>
      </c>
      <c r="BG673" s="6">
        <v>0</v>
      </c>
      <c r="BH673" s="6">
        <v>0</v>
      </c>
      <c r="BI673" s="6">
        <f>IF(Table3[[#This Row],[Type]]="EM",IF((Table3[[#This Row],[Diameter]]/2)-Table3[[#This Row],[CornerRadius]]-0.012&gt;0,(Table3[[#This Row],[Diameter]]/2)-Table3[[#This Row],[CornerRadius]]-0.012,0),)</f>
        <v>0</v>
      </c>
      <c r="BK673" s="6" t="str">
        <f>IF(Table3[[#This Row],[ShoulderLength]]="","",IF(Table3[[#This Row],[ShoulderLength]]&lt;Table3[[#This Row],[LOC]],"FIX",""))</f>
        <v/>
      </c>
    </row>
    <row r="674" spans="1:63" x14ac:dyDescent="0.25">
      <c r="A674" s="7">
        <f>IF(Table3[[#This Row],[SoflexRule]]="",1,IF(Table3[[#This Row],[MinOHL]]="",1,IF(Table3[[#This Row],[Type]]="CT",1,IF(Table3[[#This Row],[I]]=1,0,1))))</f>
        <v>1</v>
      </c>
      <c r="B674" s="6" t="s">
        <v>149</v>
      </c>
      <c r="D674" s="6" t="s">
        <v>149</v>
      </c>
      <c r="E674" s="6">
        <v>673</v>
      </c>
      <c r="F674" s="22"/>
      <c r="G674" s="23"/>
      <c r="H674" s="10" t="s">
        <v>874</v>
      </c>
      <c r="I674" s="11" t="s">
        <v>1384</v>
      </c>
      <c r="J674" s="12" t="s">
        <v>1385</v>
      </c>
      <c r="K674" s="11" t="str">
        <f>CONCATENATE(Table3[[#This Row],[Type]]," "&amp;TEXT(Table3[[#This Row],[Diameter]],".0000")&amp;""," "&amp;Table3[[#This Row],[NumFlutes]]&amp;"FL")</f>
        <v>DT .0995 2FL</v>
      </c>
      <c r="L674" s="17" t="s">
        <v>788</v>
      </c>
      <c r="M674" s="13">
        <v>9.9500000000000005E-2</v>
      </c>
      <c r="N674" s="13">
        <v>9.9500000000000005E-2</v>
      </c>
      <c r="R674" s="14">
        <f>IF(Table3[[#This Row],[ShoulderLenEnd]]="",0,90-(DEGREES(ATAN((Q674-P674)/((N674-O674)/2)))))</f>
        <v>0</v>
      </c>
      <c r="T674" s="6">
        <v>2</v>
      </c>
      <c r="U674" s="6">
        <v>3.75</v>
      </c>
      <c r="V674" s="6">
        <v>2.4</v>
      </c>
      <c r="Z674" s="6">
        <v>135</v>
      </c>
      <c r="AA674" s="13">
        <f t="shared" si="10"/>
        <v>2.060712472806148E-2</v>
      </c>
      <c r="AE674" s="6" t="s">
        <v>471</v>
      </c>
      <c r="AF674" s="6" t="s">
        <v>62</v>
      </c>
      <c r="AH674" s="6" t="s">
        <v>621</v>
      </c>
      <c r="AI674" s="6">
        <v>0</v>
      </c>
      <c r="AJ674" s="6">
        <v>1</v>
      </c>
      <c r="AK674" s="6">
        <v>0</v>
      </c>
      <c r="AL674" s="6">
        <v>0</v>
      </c>
      <c r="AM674" s="6">
        <v>0</v>
      </c>
      <c r="AN674" s="6">
        <v>0</v>
      </c>
      <c r="AO674" s="6">
        <v>1</v>
      </c>
      <c r="AQ674" s="6">
        <v>0</v>
      </c>
      <c r="AR674" s="6">
        <v>0</v>
      </c>
      <c r="AS674" s="6">
        <v>0</v>
      </c>
      <c r="AT674" s="6">
        <v>0</v>
      </c>
      <c r="AU674" s="6">
        <f>IF(Table3[[#This Row],[ShankDiameter]]&gt;0.5,0,2)</f>
        <v>2</v>
      </c>
      <c r="AV674" s="6">
        <v>0</v>
      </c>
      <c r="AW674" s="6">
        <v>0</v>
      </c>
      <c r="AX674" s="6">
        <v>2</v>
      </c>
      <c r="AY674" s="6">
        <f>IF(Table3[[#This Row],[ShankDiameter]]=0.225,2,IF(Table3[[#This Row],[ShankDiameter]]=0.25,2,IF(Table3[[#This Row],[ShankDiameter]]=0.2875,2,0)))</f>
        <v>0</v>
      </c>
      <c r="AZ674" s="6">
        <v>0</v>
      </c>
      <c r="BA674" s="6">
        <v>0</v>
      </c>
      <c r="BB674" s="6">
        <v>0</v>
      </c>
      <c r="BC674" s="6">
        <v>0</v>
      </c>
      <c r="BD674" s="6">
        <v>0</v>
      </c>
      <c r="BE674" s="6">
        <v>0</v>
      </c>
      <c r="BF674" s="6">
        <v>0</v>
      </c>
      <c r="BG674" s="6">
        <v>0</v>
      </c>
      <c r="BH674" s="6">
        <v>0</v>
      </c>
      <c r="BI674" s="6">
        <f>IF(Table3[[#This Row],[Type]]="EM",IF((Table3[[#This Row],[Diameter]]/2)-Table3[[#This Row],[CornerRadius]]-0.012&gt;0,(Table3[[#This Row],[Diameter]]/2)-Table3[[#This Row],[CornerRadius]]-0.012,0),)</f>
        <v>0</v>
      </c>
      <c r="BK674" s="6" t="str">
        <f>IF(Table3[[#This Row],[ShoulderLength]]="","",IF(Table3[[#This Row],[ShoulderLength]]&lt;Table3[[#This Row],[LOC]],"FIX",""))</f>
        <v/>
      </c>
    </row>
    <row r="675" spans="1:63" x14ac:dyDescent="0.25">
      <c r="A675" s="7">
        <f>IF(Table3[[#This Row],[SoflexRule]]="",1,IF(Table3[[#This Row],[MinOHL]]="",1,IF(Table3[[#This Row],[Type]]="CT",1,IF(Table3[[#This Row],[I]]=1,0,1))))</f>
        <v>1</v>
      </c>
      <c r="B675" s="6" t="s">
        <v>149</v>
      </c>
      <c r="D675" s="6" t="s">
        <v>149</v>
      </c>
      <c r="E675" s="6">
        <v>674</v>
      </c>
      <c r="G675" s="9" t="s">
        <v>74</v>
      </c>
      <c r="H675" s="10" t="s">
        <v>802</v>
      </c>
      <c r="I675" s="11" t="s">
        <v>1386</v>
      </c>
      <c r="J675" s="12" t="s">
        <v>1387</v>
      </c>
      <c r="K675" s="11" t="str">
        <f>CONCATENATE(Table3[[#This Row],[Type]]," "&amp;TEXT(Table3[[#This Row],[Diameter]],".0000")&amp;""," "&amp;Table3[[#This Row],[NumFlutes]]&amp;"FL")</f>
        <v>DJ .0995 2FL</v>
      </c>
      <c r="L675" s="17" t="s">
        <v>788</v>
      </c>
      <c r="M675" s="13">
        <v>9.9500000000000005E-2</v>
      </c>
      <c r="N675" s="13">
        <v>9.9500000000000005E-2</v>
      </c>
      <c r="O675" s="6">
        <v>9.9500000000000005E-2</v>
      </c>
      <c r="P675" s="6">
        <v>1.5249999999999999</v>
      </c>
      <c r="R675" s="14">
        <f>IF(Table3[[#This Row],[ShoulderLenEnd]]="",0,90-(DEGREES(ATAN((Q675-P675)/((N675-O675)/2)))))</f>
        <v>0</v>
      </c>
      <c r="S675" s="15">
        <v>1.55</v>
      </c>
      <c r="T675" s="6">
        <v>2</v>
      </c>
      <c r="U675" s="6">
        <v>2.2999999999999998</v>
      </c>
      <c r="V675" s="6">
        <v>1.25</v>
      </c>
      <c r="Z675" s="6">
        <v>135</v>
      </c>
      <c r="AA675" s="13">
        <f t="shared" si="10"/>
        <v>2.060712472806148E-2</v>
      </c>
      <c r="AE675" s="6" t="s">
        <v>471</v>
      </c>
      <c r="AF675" s="6" t="s">
        <v>62</v>
      </c>
      <c r="AH675" s="6" t="s">
        <v>636</v>
      </c>
      <c r="AI675" s="6">
        <v>0</v>
      </c>
      <c r="AJ675" s="6">
        <v>1</v>
      </c>
      <c r="AK675" s="6">
        <v>0</v>
      </c>
      <c r="AL675" s="6">
        <v>0</v>
      </c>
      <c r="AM675" s="6">
        <v>0</v>
      </c>
      <c r="AN675" s="6">
        <v>0</v>
      </c>
      <c r="AO675" s="6">
        <v>1</v>
      </c>
      <c r="AQ675" s="6">
        <v>0</v>
      </c>
      <c r="AR675" s="6">
        <v>0</v>
      </c>
      <c r="AS675" s="6">
        <v>0</v>
      </c>
      <c r="AT675" s="6">
        <v>0</v>
      </c>
      <c r="AU675" s="6">
        <f>IF(Table3[[#This Row],[ShankDiameter]]&gt;0.5,0,2)</f>
        <v>2</v>
      </c>
      <c r="AV675" s="6">
        <v>0</v>
      </c>
      <c r="AW675" s="6">
        <v>0</v>
      </c>
      <c r="AX675" s="6">
        <v>2</v>
      </c>
      <c r="AY675" s="6">
        <f>IF(Table3[[#This Row],[ShankDiameter]]=0.225,2,IF(Table3[[#This Row],[ShankDiameter]]=0.25,2,IF(Table3[[#This Row],[ShankDiameter]]=0.2875,2,0)))</f>
        <v>0</v>
      </c>
      <c r="AZ675" s="6">
        <v>0</v>
      </c>
      <c r="BA675" s="6">
        <v>0</v>
      </c>
      <c r="BB675" s="6">
        <v>0</v>
      </c>
      <c r="BC675" s="6">
        <v>0</v>
      </c>
      <c r="BD675" s="6">
        <v>0</v>
      </c>
      <c r="BE675" s="6">
        <v>0</v>
      </c>
      <c r="BF675" s="6">
        <v>0</v>
      </c>
      <c r="BG675" s="6">
        <v>0</v>
      </c>
      <c r="BH675" s="6">
        <v>0</v>
      </c>
      <c r="BI675" s="6">
        <f>IF(Table3[[#This Row],[Type]]="EM",IF((Table3[[#This Row],[Diameter]]/2)-Table3[[#This Row],[CornerRadius]]-0.012&gt;0,(Table3[[#This Row],[Diameter]]/2)-Table3[[#This Row],[CornerRadius]]-0.012,0),)</f>
        <v>0</v>
      </c>
      <c r="BK675" s="6" t="str">
        <f>IF(Table3[[#This Row],[ShoulderLength]]="","",IF(Table3[[#This Row],[ShoulderLength]]&lt;Table3[[#This Row],[LOC]],"FIX",""))</f>
        <v/>
      </c>
    </row>
    <row r="676" spans="1:63" x14ac:dyDescent="0.25">
      <c r="A676" s="7">
        <f>IF(Table3[[#This Row],[SoflexRule]]="",1,IF(Table3[[#This Row],[MinOHL]]="",1,IF(Table3[[#This Row],[Type]]="CT",1,IF(Table3[[#This Row],[I]]=1,0,1))))</f>
        <v>1</v>
      </c>
      <c r="B676" s="6" t="s">
        <v>149</v>
      </c>
      <c r="D676" s="6" t="s">
        <v>149</v>
      </c>
      <c r="E676" s="6">
        <v>675</v>
      </c>
      <c r="G676" s="9" t="s">
        <v>74</v>
      </c>
      <c r="H676" s="10" t="s">
        <v>680</v>
      </c>
      <c r="I676" s="11" t="s">
        <v>1388</v>
      </c>
      <c r="J676" s="12" t="s">
        <v>1389</v>
      </c>
      <c r="K676" s="11" t="str">
        <f>CONCATENATE(Table3[[#This Row],[Type]]," "&amp;TEXT(Table3[[#This Row],[Diameter]],".0000")&amp;""," "&amp;Table3[[#This Row],[NumFlutes]]&amp;"FL")</f>
        <v>DS .0995 2FL</v>
      </c>
      <c r="L676" s="17" t="s">
        <v>788</v>
      </c>
      <c r="M676" s="13">
        <v>9.9500000000000005E-2</v>
      </c>
      <c r="N676" s="13">
        <v>9.9500000000000005E-2</v>
      </c>
      <c r="O676" s="6">
        <v>9.9500000000000005E-2</v>
      </c>
      <c r="P676" s="6">
        <v>0.9</v>
      </c>
      <c r="R676" s="14">
        <f>IF(Table3[[#This Row],[ShoulderLenEnd]]="",0,90-(DEGREES(ATAN((Q676-P676)/((N676-O676)/2)))))</f>
        <v>0</v>
      </c>
      <c r="S676" s="15">
        <v>0.92500000000000004</v>
      </c>
      <c r="T676" s="6">
        <v>2</v>
      </c>
      <c r="U676" s="6">
        <v>1.9</v>
      </c>
      <c r="V676" s="6">
        <v>0.7</v>
      </c>
      <c r="Z676" s="6">
        <v>135</v>
      </c>
      <c r="AA676" s="13">
        <f t="shared" si="10"/>
        <v>2.060712472806148E-2</v>
      </c>
      <c r="AE676" s="6" t="s">
        <v>471</v>
      </c>
      <c r="AF676" s="6" t="s">
        <v>62</v>
      </c>
      <c r="AH676" s="6" t="s">
        <v>683</v>
      </c>
      <c r="AI676" s="6">
        <v>0</v>
      </c>
      <c r="AJ676" s="6">
        <v>1</v>
      </c>
      <c r="AK676" s="6">
        <v>0</v>
      </c>
      <c r="AL676" s="6">
        <v>0</v>
      </c>
      <c r="AM676" s="6">
        <v>0</v>
      </c>
      <c r="AN676" s="6">
        <v>0</v>
      </c>
      <c r="AO676" s="6">
        <v>1</v>
      </c>
      <c r="AQ676" s="6">
        <v>0</v>
      </c>
      <c r="AR676" s="6">
        <v>0</v>
      </c>
      <c r="AS676" s="6">
        <v>0</v>
      </c>
      <c r="AT676" s="6">
        <v>0</v>
      </c>
      <c r="AU676" s="6">
        <f>IF(Table3[[#This Row],[ShankDiameter]]&gt;0.5,0,2)</f>
        <v>2</v>
      </c>
      <c r="AV676" s="6">
        <v>0</v>
      </c>
      <c r="AW676" s="6">
        <v>0</v>
      </c>
      <c r="AX676" s="6">
        <v>2</v>
      </c>
      <c r="AY676" s="6">
        <f>IF(Table3[[#This Row],[ShankDiameter]]=0.225,2,IF(Table3[[#This Row],[ShankDiameter]]=0.25,2,IF(Table3[[#This Row],[ShankDiameter]]=0.2875,2,0)))</f>
        <v>0</v>
      </c>
      <c r="AZ676" s="6">
        <v>0</v>
      </c>
      <c r="BA676" s="6">
        <v>0</v>
      </c>
      <c r="BB676" s="6">
        <v>0</v>
      </c>
      <c r="BC676" s="6">
        <v>0</v>
      </c>
      <c r="BD676" s="6">
        <v>0</v>
      </c>
      <c r="BE676" s="6">
        <v>0</v>
      </c>
      <c r="BF676" s="6">
        <v>0</v>
      </c>
      <c r="BG676" s="6">
        <v>0</v>
      </c>
      <c r="BH676" s="6">
        <v>0</v>
      </c>
      <c r="BI676" s="6">
        <f>IF(Table3[[#This Row],[Type]]="EM",IF((Table3[[#This Row],[Diameter]]/2)-Table3[[#This Row],[CornerRadius]]-0.012&gt;0,(Table3[[#This Row],[Diameter]]/2)-Table3[[#This Row],[CornerRadius]]-0.012,0),)</f>
        <v>0</v>
      </c>
      <c r="BK676" s="6" t="str">
        <f>IF(Table3[[#This Row],[ShoulderLength]]="","",IF(Table3[[#This Row],[ShoulderLength]]&lt;Table3[[#This Row],[LOC]],"FIX",""))</f>
        <v/>
      </c>
    </row>
    <row r="677" spans="1:63" x14ac:dyDescent="0.25">
      <c r="A677" s="7">
        <f>IF(Table3[[#This Row],[SoflexRule]]="",1,IF(Table3[[#This Row],[MinOHL]]="",1,IF(Table3[[#This Row],[Type]]="CT",1,IF(Table3[[#This Row],[I]]=1,0,1))))</f>
        <v>1</v>
      </c>
      <c r="B677" s="6" t="s">
        <v>149</v>
      </c>
      <c r="D677" s="6" t="s">
        <v>149</v>
      </c>
      <c r="E677" s="6">
        <v>676</v>
      </c>
      <c r="G677" s="9" t="s">
        <v>74</v>
      </c>
      <c r="H677" s="10" t="s">
        <v>680</v>
      </c>
      <c r="I677" s="11" t="s">
        <v>1390</v>
      </c>
      <c r="J677" s="12" t="s">
        <v>1391</v>
      </c>
      <c r="K677" s="11" t="str">
        <f>CONCATENATE(Table3[[#This Row],[Type]]," "&amp;TEXT(Table3[[#This Row],[Diameter]],".0000")&amp;""," "&amp;Table3[[#This Row],[NumFlutes]]&amp;"FL")</f>
        <v>DS .1015 2FL</v>
      </c>
      <c r="L677" s="17" t="s">
        <v>955</v>
      </c>
      <c r="M677" s="13">
        <v>0.10150000000000001</v>
      </c>
      <c r="N677" s="13">
        <v>0.10150000000000001</v>
      </c>
      <c r="O677" s="6">
        <v>0.10150000000000001</v>
      </c>
      <c r="P677" s="6">
        <v>0.92500000000000004</v>
      </c>
      <c r="R677" s="14">
        <f>IF(Table3[[#This Row],[ShoulderLenEnd]]="",0,90-(DEGREES(ATAN((Q677-P677)/((N677-O677)/2)))))</f>
        <v>0</v>
      </c>
      <c r="S677" s="15">
        <v>0.95</v>
      </c>
      <c r="T677" s="6">
        <v>2</v>
      </c>
      <c r="U677" s="6">
        <v>1.85</v>
      </c>
      <c r="V677" s="6">
        <v>0.7</v>
      </c>
      <c r="Z677" s="6">
        <v>135</v>
      </c>
      <c r="AA677" s="13">
        <f t="shared" si="10"/>
        <v>2.1021338290434576E-2</v>
      </c>
      <c r="AE677" s="6" t="s">
        <v>471</v>
      </c>
      <c r="AF677" s="6" t="s">
        <v>62</v>
      </c>
      <c r="AH677" s="6" t="s">
        <v>683</v>
      </c>
      <c r="AI677" s="6">
        <v>0</v>
      </c>
      <c r="AJ677" s="6">
        <v>1</v>
      </c>
      <c r="AK677" s="6">
        <v>0</v>
      </c>
      <c r="AL677" s="6">
        <v>0</v>
      </c>
      <c r="AM677" s="6">
        <v>0</v>
      </c>
      <c r="AN677" s="6">
        <v>0</v>
      </c>
      <c r="AO677" s="6">
        <v>1</v>
      </c>
      <c r="AQ677" s="6">
        <v>0</v>
      </c>
      <c r="AR677" s="6">
        <v>0</v>
      </c>
      <c r="AS677" s="6">
        <v>0</v>
      </c>
      <c r="AT677" s="6">
        <v>0</v>
      </c>
      <c r="AU677" s="6">
        <f>IF(Table3[[#This Row],[ShankDiameter]]&gt;0.5,0,2)</f>
        <v>2</v>
      </c>
      <c r="AV677" s="6">
        <v>0</v>
      </c>
      <c r="AW677" s="6">
        <v>0</v>
      </c>
      <c r="AX677" s="6">
        <v>2</v>
      </c>
      <c r="AY677" s="6">
        <f>IF(Table3[[#This Row],[ShankDiameter]]=0.225,2,IF(Table3[[#This Row],[ShankDiameter]]=0.25,2,IF(Table3[[#This Row],[ShankDiameter]]=0.2875,2,0)))</f>
        <v>0</v>
      </c>
      <c r="AZ677" s="6">
        <v>0</v>
      </c>
      <c r="BA677" s="6">
        <v>0</v>
      </c>
      <c r="BB677" s="6">
        <v>0</v>
      </c>
      <c r="BC677" s="6">
        <v>0</v>
      </c>
      <c r="BD677" s="6">
        <v>0</v>
      </c>
      <c r="BE677" s="6">
        <v>0</v>
      </c>
      <c r="BF677" s="6">
        <v>0</v>
      </c>
      <c r="BG677" s="6">
        <v>0</v>
      </c>
      <c r="BH677" s="6">
        <v>0</v>
      </c>
      <c r="BI677" s="6">
        <f>IF(Table3[[#This Row],[Type]]="EM",IF((Table3[[#This Row],[Diameter]]/2)-Table3[[#This Row],[CornerRadius]]-0.012&gt;0,(Table3[[#This Row],[Diameter]]/2)-Table3[[#This Row],[CornerRadius]]-0.012,0),)</f>
        <v>0</v>
      </c>
      <c r="BK677" s="6" t="str">
        <f>IF(Table3[[#This Row],[ShoulderLength]]="","",IF(Table3[[#This Row],[ShoulderLength]]&lt;Table3[[#This Row],[LOC]],"FIX",""))</f>
        <v/>
      </c>
    </row>
    <row r="678" spans="1:63" x14ac:dyDescent="0.25">
      <c r="A678" s="7">
        <f>IF(Table3[[#This Row],[SoflexRule]]="",1,IF(Table3[[#This Row],[MinOHL]]="",1,IF(Table3[[#This Row],[Type]]="CT",1,IF(Table3[[#This Row],[I]]=1,0,1))))</f>
        <v>1</v>
      </c>
      <c r="B678" s="6" t="s">
        <v>149</v>
      </c>
      <c r="D678" s="6" t="s">
        <v>149</v>
      </c>
      <c r="E678" s="6">
        <v>677</v>
      </c>
      <c r="F678" s="8" t="s">
        <v>60</v>
      </c>
      <c r="H678" s="10" t="s">
        <v>802</v>
      </c>
      <c r="I678" s="11" t="s">
        <v>1392</v>
      </c>
      <c r="J678" s="12" t="s">
        <v>1393</v>
      </c>
      <c r="K678" s="11" t="str">
        <f>CONCATENATE(Table3[[#This Row],[Type]]," "&amp;TEXT(Table3[[#This Row],[Diameter]],".0000")&amp;""," "&amp;Table3[[#This Row],[NumFlutes]]&amp;"FL")</f>
        <v>DJ .1040 2FL</v>
      </c>
      <c r="L678" s="17" t="s">
        <v>790</v>
      </c>
      <c r="M678" s="13">
        <v>0.104</v>
      </c>
      <c r="N678" s="13">
        <v>0.104</v>
      </c>
      <c r="O678" s="6">
        <v>0.104</v>
      </c>
      <c r="P678" s="6">
        <v>1.56</v>
      </c>
      <c r="R678" s="14">
        <f>IF(Table3[[#This Row],[ShoulderLenEnd]]="",0,90-(DEGREES(ATAN((Q678-P678)/((N678-O678)/2)))))</f>
        <v>0</v>
      </c>
      <c r="S678" s="15">
        <v>1.59</v>
      </c>
      <c r="T678" s="6">
        <v>2</v>
      </c>
      <c r="U678" s="6">
        <v>2.5</v>
      </c>
      <c r="V678" s="6">
        <v>1.35</v>
      </c>
      <c r="Z678" s="6">
        <v>135</v>
      </c>
      <c r="AA678" s="13">
        <f t="shared" si="10"/>
        <v>2.1539105243400941E-2</v>
      </c>
      <c r="AE678" s="6" t="s">
        <v>471</v>
      </c>
      <c r="AF678" s="6" t="s">
        <v>62</v>
      </c>
      <c r="AH678" s="6" t="s">
        <v>636</v>
      </c>
      <c r="AI678" s="6">
        <v>0</v>
      </c>
      <c r="AJ678" s="6">
        <v>1</v>
      </c>
      <c r="AK678" s="6">
        <v>0</v>
      </c>
      <c r="AL678" s="6">
        <v>0</v>
      </c>
      <c r="AM678" s="6">
        <v>0</v>
      </c>
      <c r="AN678" s="6">
        <v>0</v>
      </c>
      <c r="AO678" s="6">
        <v>1</v>
      </c>
      <c r="AQ678" s="6">
        <v>0</v>
      </c>
      <c r="AR678" s="6">
        <v>0</v>
      </c>
      <c r="AS678" s="6">
        <v>0</v>
      </c>
      <c r="AT678" s="6">
        <v>0</v>
      </c>
      <c r="AU678" s="6">
        <f>IF(Table3[[#This Row],[ShankDiameter]]&gt;0.5,0,2)</f>
        <v>2</v>
      </c>
      <c r="AV678" s="6">
        <v>0</v>
      </c>
      <c r="AW678" s="6">
        <v>0</v>
      </c>
      <c r="AX678" s="6">
        <v>2</v>
      </c>
      <c r="AY678" s="6">
        <f>IF(Table3[[#This Row],[ShankDiameter]]=0.225,2,IF(Table3[[#This Row],[ShankDiameter]]=0.25,2,IF(Table3[[#This Row],[ShankDiameter]]=0.2875,2,0)))</f>
        <v>0</v>
      </c>
      <c r="AZ678" s="6">
        <v>0</v>
      </c>
      <c r="BA678" s="6">
        <v>0</v>
      </c>
      <c r="BB678" s="6">
        <v>0</v>
      </c>
      <c r="BC678" s="6">
        <v>0</v>
      </c>
      <c r="BD678" s="6">
        <v>0</v>
      </c>
      <c r="BE678" s="6">
        <v>0</v>
      </c>
      <c r="BF678" s="6">
        <v>0</v>
      </c>
      <c r="BG678" s="6">
        <v>0</v>
      </c>
      <c r="BH678" s="6">
        <v>0</v>
      </c>
      <c r="BI678" s="6">
        <f>IF(Table3[[#This Row],[Type]]="EM",IF((Table3[[#This Row],[Diameter]]/2)-Table3[[#This Row],[CornerRadius]]-0.012&gt;0,(Table3[[#This Row],[Diameter]]/2)-Table3[[#This Row],[CornerRadius]]-0.012,0),)</f>
        <v>0</v>
      </c>
      <c r="BK678" s="6" t="str">
        <f>IF(Table3[[#This Row],[ShoulderLength]]="","",IF(Table3[[#This Row],[ShoulderLength]]&lt;Table3[[#This Row],[LOC]],"FIX",""))</f>
        <v/>
      </c>
    </row>
    <row r="679" spans="1:63" x14ac:dyDescent="0.25">
      <c r="A679" s="7">
        <f>IF(Table3[[#This Row],[SoflexRule]]="",1,IF(Table3[[#This Row],[MinOHL]]="",1,IF(Table3[[#This Row],[Type]]="CT",1,IF(Table3[[#This Row],[I]]=1,0,1))))</f>
        <v>1</v>
      </c>
      <c r="B679" s="6" t="s">
        <v>149</v>
      </c>
      <c r="D679" s="6" t="s">
        <v>149</v>
      </c>
      <c r="E679" s="6">
        <v>678</v>
      </c>
      <c r="G679" s="9" t="s">
        <v>74</v>
      </c>
      <c r="H679" s="10" t="s">
        <v>680</v>
      </c>
      <c r="I679" s="11" t="s">
        <v>1394</v>
      </c>
      <c r="J679" s="12" t="s">
        <v>1395</v>
      </c>
      <c r="K679" s="11" t="str">
        <f>CONCATENATE(Table3[[#This Row],[Type]]," "&amp;TEXT(Table3[[#This Row],[Diameter]],".0000")&amp;""," "&amp;Table3[[#This Row],[NumFlutes]]&amp;"FL")</f>
        <v>DS .1040 2FL</v>
      </c>
      <c r="L679" s="17" t="s">
        <v>790</v>
      </c>
      <c r="M679" s="13">
        <v>0.104</v>
      </c>
      <c r="N679" s="13">
        <v>0.104</v>
      </c>
      <c r="O679" s="6">
        <v>0.104</v>
      </c>
      <c r="P679" s="6">
        <v>0.92500000000000004</v>
      </c>
      <c r="R679" s="14">
        <f>IF(Table3[[#This Row],[ShoulderLenEnd]]="",0,90-(DEGREES(ATAN((Q679-P679)/((N679-O679)/2)))))</f>
        <v>0</v>
      </c>
      <c r="S679" s="15">
        <v>0.95</v>
      </c>
      <c r="T679" s="6">
        <v>2</v>
      </c>
      <c r="U679" s="6">
        <v>1.85</v>
      </c>
      <c r="V679" s="6">
        <v>0.6</v>
      </c>
      <c r="Z679" s="6">
        <v>135</v>
      </c>
      <c r="AA679" s="13">
        <f t="shared" si="10"/>
        <v>2.1539105243400941E-2</v>
      </c>
      <c r="AE679" s="6" t="s">
        <v>471</v>
      </c>
      <c r="AF679" s="6" t="s">
        <v>62</v>
      </c>
      <c r="AH679" s="6" t="s">
        <v>683</v>
      </c>
      <c r="AI679" s="6">
        <v>0</v>
      </c>
      <c r="AJ679" s="6">
        <v>1</v>
      </c>
      <c r="AK679" s="6">
        <v>0</v>
      </c>
      <c r="AL679" s="6">
        <v>0</v>
      </c>
      <c r="AM679" s="6">
        <v>0</v>
      </c>
      <c r="AN679" s="6">
        <v>0</v>
      </c>
      <c r="AO679" s="6">
        <v>1</v>
      </c>
      <c r="AQ679" s="6">
        <v>0</v>
      </c>
      <c r="AR679" s="6">
        <v>0</v>
      </c>
      <c r="AS679" s="6">
        <v>0</v>
      </c>
      <c r="AT679" s="6">
        <v>0</v>
      </c>
      <c r="AU679" s="6">
        <f>IF(Table3[[#This Row],[ShankDiameter]]&gt;0.5,0,2)</f>
        <v>2</v>
      </c>
      <c r="AV679" s="6">
        <v>0</v>
      </c>
      <c r="AW679" s="6">
        <v>0</v>
      </c>
      <c r="AX679" s="6">
        <v>2</v>
      </c>
      <c r="AY679" s="6">
        <f>IF(Table3[[#This Row],[ShankDiameter]]=0.225,2,IF(Table3[[#This Row],[ShankDiameter]]=0.25,2,IF(Table3[[#This Row],[ShankDiameter]]=0.2875,2,0)))</f>
        <v>0</v>
      </c>
      <c r="AZ679" s="6">
        <v>0</v>
      </c>
      <c r="BA679" s="6">
        <v>0</v>
      </c>
      <c r="BB679" s="6">
        <v>0</v>
      </c>
      <c r="BC679" s="6">
        <v>0</v>
      </c>
      <c r="BD679" s="6">
        <v>0</v>
      </c>
      <c r="BE679" s="6">
        <v>0</v>
      </c>
      <c r="BF679" s="6">
        <v>0</v>
      </c>
      <c r="BG679" s="6">
        <v>0</v>
      </c>
      <c r="BH679" s="6">
        <v>0</v>
      </c>
      <c r="BI679" s="6">
        <f>IF(Table3[[#This Row],[Type]]="EM",IF((Table3[[#This Row],[Diameter]]/2)-Table3[[#This Row],[CornerRadius]]-0.012&gt;0,(Table3[[#This Row],[Diameter]]/2)-Table3[[#This Row],[CornerRadius]]-0.012,0),)</f>
        <v>0</v>
      </c>
      <c r="BK679" s="6" t="str">
        <f>IF(Table3[[#This Row],[ShoulderLength]]="","",IF(Table3[[#This Row],[ShoulderLength]]&lt;Table3[[#This Row],[LOC]],"FIX",""))</f>
        <v/>
      </c>
    </row>
    <row r="680" spans="1:63" x14ac:dyDescent="0.25">
      <c r="A680" s="7">
        <f>IF(Table3[[#This Row],[SoflexRule]]="",1,IF(Table3[[#This Row],[MinOHL]]="",1,IF(Table3[[#This Row],[Type]]="CT",1,IF(Table3[[#This Row],[I]]=1,0,1))))</f>
        <v>1</v>
      </c>
      <c r="B680" s="6" t="s">
        <v>149</v>
      </c>
      <c r="D680" s="6" t="s">
        <v>149</v>
      </c>
      <c r="E680" s="6">
        <v>679</v>
      </c>
      <c r="F680" s="8" t="s">
        <v>60</v>
      </c>
      <c r="H680" s="10" t="s">
        <v>802</v>
      </c>
      <c r="I680" s="11" t="s">
        <v>1396</v>
      </c>
      <c r="J680" s="12" t="s">
        <v>1397</v>
      </c>
      <c r="K680" s="11" t="str">
        <f>CONCATENATE(Table3[[#This Row],[Type]]," "&amp;TEXT(Table3[[#This Row],[Diameter]],".0000")&amp;""," "&amp;Table3[[#This Row],[NumFlutes]]&amp;"FL")</f>
        <v>DJ .1100 2FL</v>
      </c>
      <c r="L680" s="17" t="s">
        <v>794</v>
      </c>
      <c r="M680" s="13">
        <v>0.11</v>
      </c>
      <c r="N680" s="13">
        <v>0.11</v>
      </c>
      <c r="O680" s="6">
        <v>0.11</v>
      </c>
      <c r="P680" s="6">
        <v>1.59</v>
      </c>
      <c r="R680" s="14">
        <f>IF(Table3[[#This Row],[ShoulderLenEnd]]="",0,90-(DEGREES(ATAN((Q680-P680)/((N680-O680)/2)))))</f>
        <v>0</v>
      </c>
      <c r="S680" s="15">
        <v>1.62</v>
      </c>
      <c r="T680" s="6">
        <v>2</v>
      </c>
      <c r="U680" s="6">
        <v>2.6</v>
      </c>
      <c r="V680" s="6">
        <v>1.4</v>
      </c>
      <c r="Z680" s="6">
        <v>135</v>
      </c>
      <c r="AA680" s="13">
        <f t="shared" si="10"/>
        <v>2.2781745930520229E-2</v>
      </c>
      <c r="AE680" s="6" t="s">
        <v>471</v>
      </c>
      <c r="AF680" s="6" t="s">
        <v>62</v>
      </c>
      <c r="AH680" s="6" t="s">
        <v>636</v>
      </c>
      <c r="AI680" s="6">
        <v>0</v>
      </c>
      <c r="AJ680" s="6">
        <v>1</v>
      </c>
      <c r="AK680" s="6">
        <v>0</v>
      </c>
      <c r="AL680" s="6">
        <v>0</v>
      </c>
      <c r="AM680" s="6">
        <v>0</v>
      </c>
      <c r="AN680" s="6">
        <v>0</v>
      </c>
      <c r="AO680" s="6">
        <v>1</v>
      </c>
      <c r="AQ680" s="6">
        <v>0</v>
      </c>
      <c r="AR680" s="6">
        <v>0</v>
      </c>
      <c r="AS680" s="6">
        <v>0</v>
      </c>
      <c r="AT680" s="6">
        <v>0</v>
      </c>
      <c r="AU680" s="6">
        <f>IF(Table3[[#This Row],[ShankDiameter]]&gt;0.5,0,2)</f>
        <v>2</v>
      </c>
      <c r="AV680" s="6">
        <v>0</v>
      </c>
      <c r="AW680" s="6">
        <v>0</v>
      </c>
      <c r="AX680" s="6">
        <v>2</v>
      </c>
      <c r="AY680" s="6">
        <f>IF(Table3[[#This Row],[ShankDiameter]]=0.225,2,IF(Table3[[#This Row],[ShankDiameter]]=0.25,2,IF(Table3[[#This Row],[ShankDiameter]]=0.2875,2,0)))</f>
        <v>0</v>
      </c>
      <c r="AZ680" s="6">
        <v>0</v>
      </c>
      <c r="BA680" s="6">
        <v>0</v>
      </c>
      <c r="BB680" s="6">
        <v>0</v>
      </c>
      <c r="BC680" s="6">
        <v>0</v>
      </c>
      <c r="BD680" s="6">
        <v>0</v>
      </c>
      <c r="BE680" s="6">
        <v>0</v>
      </c>
      <c r="BF680" s="6">
        <v>0</v>
      </c>
      <c r="BG680" s="6">
        <v>0</v>
      </c>
      <c r="BH680" s="6">
        <v>0</v>
      </c>
      <c r="BI680" s="6">
        <f>IF(Table3[[#This Row],[Type]]="EM",IF((Table3[[#This Row],[Diameter]]/2)-Table3[[#This Row],[CornerRadius]]-0.012&gt;0,(Table3[[#This Row],[Diameter]]/2)-Table3[[#This Row],[CornerRadius]]-0.012,0),)</f>
        <v>0</v>
      </c>
      <c r="BK680" s="6" t="str">
        <f>IF(Table3[[#This Row],[ShoulderLength]]="","",IF(Table3[[#This Row],[ShoulderLength]]&lt;Table3[[#This Row],[LOC]],"FIX",""))</f>
        <v/>
      </c>
    </row>
    <row r="681" spans="1:63" x14ac:dyDescent="0.25">
      <c r="A681" s="7">
        <f>IF(Table3[[#This Row],[SoflexRule]]="",1,IF(Table3[[#This Row],[MinOHL]]="",1,IF(Table3[[#This Row],[Type]]="CT",1,IF(Table3[[#This Row],[I]]=1,0,1))))</f>
        <v>1</v>
      </c>
      <c r="B681" s="6" t="s">
        <v>149</v>
      </c>
      <c r="D681" s="6" t="s">
        <v>149</v>
      </c>
      <c r="E681" s="6">
        <v>680</v>
      </c>
      <c r="G681" s="9" t="s">
        <v>74</v>
      </c>
      <c r="H681" s="10" t="s">
        <v>680</v>
      </c>
      <c r="I681" s="11" t="s">
        <v>1398</v>
      </c>
      <c r="J681" s="12" t="s">
        <v>1399</v>
      </c>
      <c r="K681" s="11" t="str">
        <f>CONCATENATE(Table3[[#This Row],[Type]]," "&amp;TEXT(Table3[[#This Row],[Diameter]],".0000")&amp;""," "&amp;Table3[[#This Row],[NumFlutes]]&amp;"FL")</f>
        <v>DS .1100 2FL</v>
      </c>
      <c r="L681" s="17" t="s">
        <v>794</v>
      </c>
      <c r="M681" s="13">
        <v>0.11</v>
      </c>
      <c r="N681" s="13">
        <v>0.11</v>
      </c>
      <c r="O681" s="6">
        <v>0.11</v>
      </c>
      <c r="P681" s="6">
        <v>1</v>
      </c>
      <c r="R681" s="14">
        <f>IF(Table3[[#This Row],[ShoulderLenEnd]]="",0,90-(DEGREES(ATAN((Q681-P681)/((N681-O681)/2)))))</f>
        <v>0</v>
      </c>
      <c r="S681" s="15">
        <v>1.0249999999999999</v>
      </c>
      <c r="T681" s="6">
        <v>2</v>
      </c>
      <c r="U681" s="6">
        <v>1.95</v>
      </c>
      <c r="V681" s="6">
        <v>0.75</v>
      </c>
      <c r="Z681" s="6">
        <v>135</v>
      </c>
      <c r="AA681" s="13">
        <f t="shared" si="10"/>
        <v>2.2781745930520229E-2</v>
      </c>
      <c r="AE681" s="6" t="s">
        <v>471</v>
      </c>
      <c r="AF681" s="6" t="s">
        <v>62</v>
      </c>
      <c r="AH681" s="6" t="s">
        <v>683</v>
      </c>
      <c r="AI681" s="6">
        <v>0</v>
      </c>
      <c r="AJ681" s="6">
        <v>1</v>
      </c>
      <c r="AK681" s="6">
        <v>0</v>
      </c>
      <c r="AL681" s="6">
        <v>0</v>
      </c>
      <c r="AM681" s="6">
        <v>0</v>
      </c>
      <c r="AN681" s="6">
        <v>0</v>
      </c>
      <c r="AO681" s="6">
        <v>1</v>
      </c>
      <c r="AQ681" s="6">
        <v>0</v>
      </c>
      <c r="AR681" s="6">
        <v>0</v>
      </c>
      <c r="AS681" s="6">
        <v>0</v>
      </c>
      <c r="AT681" s="6">
        <v>0</v>
      </c>
      <c r="AU681" s="6">
        <f>IF(Table3[[#This Row],[ShankDiameter]]&gt;0.5,0,2)</f>
        <v>2</v>
      </c>
      <c r="AV681" s="6">
        <v>0</v>
      </c>
      <c r="AW681" s="6">
        <v>0</v>
      </c>
      <c r="AX681" s="6">
        <v>2</v>
      </c>
      <c r="AY681" s="6">
        <f>IF(Table3[[#This Row],[ShankDiameter]]=0.225,2,IF(Table3[[#This Row],[ShankDiameter]]=0.25,2,IF(Table3[[#This Row],[ShankDiameter]]=0.2875,2,0)))</f>
        <v>0</v>
      </c>
      <c r="AZ681" s="6">
        <v>0</v>
      </c>
      <c r="BA681" s="6">
        <v>0</v>
      </c>
      <c r="BB681" s="6">
        <v>0</v>
      </c>
      <c r="BC681" s="6">
        <v>0</v>
      </c>
      <c r="BD681" s="6">
        <v>0</v>
      </c>
      <c r="BE681" s="6">
        <v>0</v>
      </c>
      <c r="BF681" s="6">
        <v>0</v>
      </c>
      <c r="BG681" s="6">
        <v>0</v>
      </c>
      <c r="BH681" s="6">
        <v>0</v>
      </c>
      <c r="BI681" s="6">
        <f>IF(Table3[[#This Row],[Type]]="EM",IF((Table3[[#This Row],[Diameter]]/2)-Table3[[#This Row],[CornerRadius]]-0.012&gt;0,(Table3[[#This Row],[Diameter]]/2)-Table3[[#This Row],[CornerRadius]]-0.012,0),)</f>
        <v>0</v>
      </c>
      <c r="BK681" s="6" t="str">
        <f>IF(Table3[[#This Row],[ShoulderLength]]="","",IF(Table3[[#This Row],[ShoulderLength]]&lt;Table3[[#This Row],[LOC]],"FIX",""))</f>
        <v/>
      </c>
    </row>
    <row r="682" spans="1:63" x14ac:dyDescent="0.25">
      <c r="A682" s="7">
        <f>IF(Table3[[#This Row],[SoflexRule]]="",1,IF(Table3[[#This Row],[MinOHL]]="",1,IF(Table3[[#This Row],[Type]]="CT",1,IF(Table3[[#This Row],[I]]=1,0,1))))</f>
        <v>1</v>
      </c>
      <c r="B682" s="6" t="s">
        <v>149</v>
      </c>
      <c r="D682" s="6" t="s">
        <v>149</v>
      </c>
      <c r="E682" s="6">
        <v>681</v>
      </c>
      <c r="F682" s="8" t="s">
        <v>60</v>
      </c>
      <c r="H682" s="10" t="s">
        <v>802</v>
      </c>
      <c r="I682" s="11" t="s">
        <v>1400</v>
      </c>
      <c r="J682" s="12" t="s">
        <v>1401</v>
      </c>
      <c r="K682" s="11" t="str">
        <f>CONCATENATE(Table3[[#This Row],[Type]]," "&amp;TEXT(Table3[[#This Row],[Diameter]],".0000")&amp;""," "&amp;Table3[[#This Row],[NumFlutes]]&amp;"FL")</f>
        <v>DJ .1130 2FL</v>
      </c>
      <c r="L682" s="17" t="s">
        <v>796</v>
      </c>
      <c r="M682" s="13">
        <v>0.113</v>
      </c>
      <c r="N682" s="13">
        <v>0.113</v>
      </c>
      <c r="O682" s="6">
        <v>0.113</v>
      </c>
      <c r="P682" s="6">
        <v>1.56</v>
      </c>
      <c r="R682" s="14">
        <f>IF(Table3[[#This Row],[ShoulderLenEnd]]="",0,90-(DEGREES(ATAN((Q682-P682)/((N682-O682)/2)))))</f>
        <v>0</v>
      </c>
      <c r="S682" s="15">
        <v>1.59</v>
      </c>
      <c r="T682" s="6">
        <v>2</v>
      </c>
      <c r="U682" s="6">
        <v>2.6</v>
      </c>
      <c r="V682" s="6">
        <v>1.3</v>
      </c>
      <c r="Z682" s="6">
        <v>135</v>
      </c>
      <c r="AA682" s="13">
        <f t="shared" si="10"/>
        <v>2.3403066274079874E-2</v>
      </c>
      <c r="AE682" s="6" t="s">
        <v>471</v>
      </c>
      <c r="AF682" s="6" t="s">
        <v>62</v>
      </c>
      <c r="AH682" s="6" t="s">
        <v>636</v>
      </c>
      <c r="AI682" s="6">
        <v>0</v>
      </c>
      <c r="AJ682" s="6">
        <v>1</v>
      </c>
      <c r="AK682" s="6">
        <v>0</v>
      </c>
      <c r="AL682" s="6">
        <v>0</v>
      </c>
      <c r="AM682" s="6">
        <v>0</v>
      </c>
      <c r="AN682" s="6">
        <v>0</v>
      </c>
      <c r="AO682" s="6">
        <v>1</v>
      </c>
      <c r="AQ682" s="6">
        <v>0</v>
      </c>
      <c r="AR682" s="6">
        <v>0</v>
      </c>
      <c r="AS682" s="6">
        <v>0</v>
      </c>
      <c r="AT682" s="6">
        <v>0</v>
      </c>
      <c r="AU682" s="6">
        <f>IF(Table3[[#This Row],[ShankDiameter]]&gt;0.5,0,2)</f>
        <v>2</v>
      </c>
      <c r="AV682" s="6">
        <v>0</v>
      </c>
      <c r="AW682" s="6">
        <v>0</v>
      </c>
      <c r="AX682" s="6">
        <v>2</v>
      </c>
      <c r="AY682" s="6">
        <f>IF(Table3[[#This Row],[ShankDiameter]]=0.225,2,IF(Table3[[#This Row],[ShankDiameter]]=0.25,2,IF(Table3[[#This Row],[ShankDiameter]]=0.2875,2,0)))</f>
        <v>0</v>
      </c>
      <c r="AZ682" s="6">
        <v>0</v>
      </c>
      <c r="BA682" s="6">
        <v>0</v>
      </c>
      <c r="BB682" s="6">
        <v>0</v>
      </c>
      <c r="BC682" s="6">
        <v>0</v>
      </c>
      <c r="BD682" s="6">
        <v>0</v>
      </c>
      <c r="BE682" s="6">
        <v>0</v>
      </c>
      <c r="BF682" s="6">
        <v>0</v>
      </c>
      <c r="BG682" s="6">
        <v>0</v>
      </c>
      <c r="BH682" s="6">
        <v>0</v>
      </c>
      <c r="BI682" s="6">
        <f>IF(Table3[[#This Row],[Type]]="EM",IF((Table3[[#This Row],[Diameter]]/2)-Table3[[#This Row],[CornerRadius]]-0.012&gt;0,(Table3[[#This Row],[Diameter]]/2)-Table3[[#This Row],[CornerRadius]]-0.012,0),)</f>
        <v>0</v>
      </c>
      <c r="BK682" s="6" t="str">
        <f>IF(Table3[[#This Row],[ShoulderLength]]="","",IF(Table3[[#This Row],[ShoulderLength]]&lt;Table3[[#This Row],[LOC]],"FIX",""))</f>
        <v/>
      </c>
    </row>
    <row r="683" spans="1:63" x14ac:dyDescent="0.25">
      <c r="A683" s="7">
        <f>IF(Table3[[#This Row],[SoflexRule]]="",1,IF(Table3[[#This Row],[MinOHL]]="",1,IF(Table3[[#This Row],[Type]]="CT",1,IF(Table3[[#This Row],[I]]=1,0,1))))</f>
        <v>1</v>
      </c>
      <c r="B683" s="6" t="s">
        <v>149</v>
      </c>
      <c r="D683" s="6" t="s">
        <v>149</v>
      </c>
      <c r="E683" s="6">
        <v>682</v>
      </c>
      <c r="F683" s="8" t="s">
        <v>60</v>
      </c>
      <c r="H683" s="10" t="s">
        <v>802</v>
      </c>
      <c r="I683" s="11" t="s">
        <v>1402</v>
      </c>
      <c r="J683" s="12" t="s">
        <v>1403</v>
      </c>
      <c r="K683" s="11" t="str">
        <f>CONCATENATE(Table3[[#This Row],[Type]]," "&amp;TEXT(Table3[[#This Row],[Diameter]],".0000")&amp;""," "&amp;Table3[[#This Row],[NumFlutes]]&amp;"FL")</f>
        <v>DJ .1160 2FL</v>
      </c>
      <c r="L683" s="17" t="s">
        <v>798</v>
      </c>
      <c r="M683" s="13">
        <v>0.11600000000000001</v>
      </c>
      <c r="N683" s="13">
        <v>0.11600000000000001</v>
      </c>
      <c r="O683" s="6">
        <v>0.11600000000000001</v>
      </c>
      <c r="P683" s="6">
        <v>1.72</v>
      </c>
      <c r="R683" s="14">
        <f>IF(Table3[[#This Row],[ShoulderLenEnd]]="",0,90-(DEGREES(ATAN((Q683-P683)/((N683-O683)/2)))))</f>
        <v>0</v>
      </c>
      <c r="S683" s="15">
        <v>1.75</v>
      </c>
      <c r="T683" s="6">
        <v>2</v>
      </c>
      <c r="U683" s="6">
        <v>2.75</v>
      </c>
      <c r="V683" s="6">
        <v>1.5</v>
      </c>
      <c r="Z683" s="6">
        <v>135</v>
      </c>
      <c r="AA683" s="13">
        <f t="shared" si="10"/>
        <v>2.4024386617639514E-2</v>
      </c>
      <c r="AE683" s="6" t="s">
        <v>471</v>
      </c>
      <c r="AF683" s="6" t="s">
        <v>62</v>
      </c>
      <c r="AH683" s="6" t="s">
        <v>636</v>
      </c>
      <c r="AI683" s="6">
        <v>0</v>
      </c>
      <c r="AJ683" s="6">
        <v>1</v>
      </c>
      <c r="AK683" s="6">
        <v>0</v>
      </c>
      <c r="AL683" s="6">
        <v>0</v>
      </c>
      <c r="AM683" s="6">
        <v>0</v>
      </c>
      <c r="AN683" s="6">
        <v>0</v>
      </c>
      <c r="AO683" s="6">
        <v>1</v>
      </c>
      <c r="AQ683" s="6">
        <v>0</v>
      </c>
      <c r="AR683" s="6">
        <v>0</v>
      </c>
      <c r="AS683" s="6">
        <v>0</v>
      </c>
      <c r="AT683" s="6">
        <v>0</v>
      </c>
      <c r="AU683" s="6">
        <f>IF(Table3[[#This Row],[ShankDiameter]]&gt;0.5,0,2)</f>
        <v>2</v>
      </c>
      <c r="AV683" s="6">
        <v>0</v>
      </c>
      <c r="AW683" s="6">
        <v>0</v>
      </c>
      <c r="AX683" s="6">
        <v>2</v>
      </c>
      <c r="AY683" s="6">
        <f>IF(Table3[[#This Row],[ShankDiameter]]=0.225,2,IF(Table3[[#This Row],[ShankDiameter]]=0.25,2,IF(Table3[[#This Row],[ShankDiameter]]=0.2875,2,0)))</f>
        <v>0</v>
      </c>
      <c r="AZ683" s="6">
        <v>0</v>
      </c>
      <c r="BA683" s="6">
        <v>0</v>
      </c>
      <c r="BB683" s="6">
        <v>0</v>
      </c>
      <c r="BC683" s="6">
        <v>0</v>
      </c>
      <c r="BD683" s="6">
        <v>0</v>
      </c>
      <c r="BE683" s="6">
        <v>0</v>
      </c>
      <c r="BF683" s="6">
        <v>0</v>
      </c>
      <c r="BG683" s="6">
        <v>0</v>
      </c>
      <c r="BH683" s="6">
        <v>0</v>
      </c>
      <c r="BI683" s="6">
        <f>IF(Table3[[#This Row],[Type]]="EM",IF((Table3[[#This Row],[Diameter]]/2)-Table3[[#This Row],[CornerRadius]]-0.012&gt;0,(Table3[[#This Row],[Diameter]]/2)-Table3[[#This Row],[CornerRadius]]-0.012,0),)</f>
        <v>0</v>
      </c>
      <c r="BK683" s="6" t="str">
        <f>IF(Table3[[#This Row],[ShoulderLength]]="","",IF(Table3[[#This Row],[ShoulderLength]]&lt;Table3[[#This Row],[LOC]],"FIX",""))</f>
        <v/>
      </c>
    </row>
    <row r="684" spans="1:63" x14ac:dyDescent="0.25">
      <c r="A684" s="7">
        <f>IF(Table3[[#This Row],[SoflexRule]]="",1,IF(Table3[[#This Row],[MinOHL]]="",1,IF(Table3[[#This Row],[Type]]="CT",1,IF(Table3[[#This Row],[I]]=1,0,1))))</f>
        <v>1</v>
      </c>
      <c r="B684" s="6" t="s">
        <v>149</v>
      </c>
      <c r="D684" s="6" t="s">
        <v>149</v>
      </c>
      <c r="E684" s="6">
        <v>683</v>
      </c>
      <c r="G684" s="9" t="s">
        <v>74</v>
      </c>
      <c r="H684" s="10" t="s">
        <v>680</v>
      </c>
      <c r="I684" s="11" t="s">
        <v>1404</v>
      </c>
      <c r="J684" s="12" t="s">
        <v>1405</v>
      </c>
      <c r="K684" s="11" t="str">
        <f>CONCATENATE(Table3[[#This Row],[Type]]," "&amp;TEXT(Table3[[#This Row],[Diameter]],".0000")&amp;""," "&amp;Table3[[#This Row],[NumFlutes]]&amp;"FL")</f>
        <v>DS .1160 2FL</v>
      </c>
      <c r="L684" s="17" t="s">
        <v>798</v>
      </c>
      <c r="M684" s="13">
        <v>0.11600000000000001</v>
      </c>
      <c r="N684" s="13">
        <v>0.11600000000000001</v>
      </c>
      <c r="O684" s="6">
        <v>0.11600000000000001</v>
      </c>
      <c r="P684" s="6">
        <v>1</v>
      </c>
      <c r="R684" s="14">
        <f>IF(Table3[[#This Row],[ShoulderLenEnd]]="",0,90-(DEGREES(ATAN((Q684-P684)/((N684-O684)/2)))))</f>
        <v>0</v>
      </c>
      <c r="S684" s="15">
        <v>1.0249999999999999</v>
      </c>
      <c r="T684" s="6">
        <v>2</v>
      </c>
      <c r="U684" s="6">
        <v>1.9</v>
      </c>
      <c r="V684" s="6">
        <v>0.8</v>
      </c>
      <c r="Z684" s="6">
        <v>135</v>
      </c>
      <c r="AA684" s="13">
        <f t="shared" si="10"/>
        <v>2.4024386617639514E-2</v>
      </c>
      <c r="AE684" s="6" t="s">
        <v>471</v>
      </c>
      <c r="AF684" s="6" t="s">
        <v>62</v>
      </c>
      <c r="AH684" s="6" t="s">
        <v>683</v>
      </c>
      <c r="AI684" s="6">
        <v>0</v>
      </c>
      <c r="AJ684" s="6">
        <v>1</v>
      </c>
      <c r="AK684" s="6">
        <v>0</v>
      </c>
      <c r="AL684" s="6">
        <v>0</v>
      </c>
      <c r="AM684" s="6">
        <v>0</v>
      </c>
      <c r="AN684" s="6">
        <v>0</v>
      </c>
      <c r="AO684" s="6">
        <v>1</v>
      </c>
      <c r="AQ684" s="6">
        <v>0</v>
      </c>
      <c r="AR684" s="6">
        <v>0</v>
      </c>
      <c r="AS684" s="6">
        <v>0</v>
      </c>
      <c r="AT684" s="6">
        <v>0</v>
      </c>
      <c r="AU684" s="6">
        <f>IF(Table3[[#This Row],[ShankDiameter]]&gt;0.5,0,2)</f>
        <v>2</v>
      </c>
      <c r="AV684" s="6">
        <v>0</v>
      </c>
      <c r="AW684" s="6">
        <v>0</v>
      </c>
      <c r="AX684" s="6">
        <v>2</v>
      </c>
      <c r="AY684" s="6">
        <f>IF(Table3[[#This Row],[ShankDiameter]]=0.225,2,IF(Table3[[#This Row],[ShankDiameter]]=0.25,2,IF(Table3[[#This Row],[ShankDiameter]]=0.2875,2,0)))</f>
        <v>0</v>
      </c>
      <c r="AZ684" s="6">
        <v>0</v>
      </c>
      <c r="BA684" s="6">
        <v>0</v>
      </c>
      <c r="BB684" s="6">
        <v>0</v>
      </c>
      <c r="BC684" s="6">
        <v>0</v>
      </c>
      <c r="BD684" s="6">
        <v>0</v>
      </c>
      <c r="BE684" s="6">
        <v>0</v>
      </c>
      <c r="BF684" s="6">
        <v>0</v>
      </c>
      <c r="BG684" s="6">
        <v>0</v>
      </c>
      <c r="BH684" s="6">
        <v>0</v>
      </c>
      <c r="BI684" s="6">
        <f>IF(Table3[[#This Row],[Type]]="EM",IF((Table3[[#This Row],[Diameter]]/2)-Table3[[#This Row],[CornerRadius]]-0.012&gt;0,(Table3[[#This Row],[Diameter]]/2)-Table3[[#This Row],[CornerRadius]]-0.012,0),)</f>
        <v>0</v>
      </c>
      <c r="BK684" s="6" t="str">
        <f>IF(Table3[[#This Row],[ShoulderLength]]="","",IF(Table3[[#This Row],[ShoulderLength]]&lt;Table3[[#This Row],[LOC]],"FIX",""))</f>
        <v/>
      </c>
    </row>
    <row r="685" spans="1:63" x14ac:dyDescent="0.25">
      <c r="A685" s="7">
        <f>IF(Table3[[#This Row],[SoflexRule]]="",1,IF(Table3[[#This Row],[MinOHL]]="",1,IF(Table3[[#This Row],[Type]]="CT",1,IF(Table3[[#This Row],[I]]=1,0,1))))</f>
        <v>1</v>
      </c>
      <c r="B685" s="6" t="s">
        <v>149</v>
      </c>
      <c r="D685" s="6" t="s">
        <v>149</v>
      </c>
      <c r="E685" s="6">
        <v>684</v>
      </c>
      <c r="G685" s="9" t="s">
        <v>74</v>
      </c>
      <c r="H685" s="10" t="s">
        <v>680</v>
      </c>
      <c r="I685" s="11" t="s">
        <v>1406</v>
      </c>
      <c r="J685" s="12" t="s">
        <v>1407</v>
      </c>
      <c r="K685" s="11" t="str">
        <f>CONCATENATE(Table3[[#This Row],[Type]]," "&amp;TEXT(Table3[[#This Row],[Diameter]],".0000")&amp;""," "&amp;Table3[[#This Row],[NumFlutes]]&amp;"FL")</f>
        <v>DS .1200 2FL</v>
      </c>
      <c r="L685" s="17" t="s">
        <v>806</v>
      </c>
      <c r="M685" s="13">
        <v>0.12</v>
      </c>
      <c r="N685" s="13">
        <v>0.12</v>
      </c>
      <c r="O685" s="6">
        <v>0.12</v>
      </c>
      <c r="P685" s="6">
        <v>0.8</v>
      </c>
      <c r="R685" s="14">
        <f>IF(Table3[[#This Row],[ShoulderLenEnd]]="",0,90-(DEGREES(ATAN((Q685-P685)/((N685-O685)/2)))))</f>
        <v>0</v>
      </c>
      <c r="S685" s="15">
        <v>0.82499999999999996</v>
      </c>
      <c r="T685" s="6">
        <v>2</v>
      </c>
      <c r="U685" s="6">
        <v>2</v>
      </c>
      <c r="V685" s="6">
        <v>0.625</v>
      </c>
      <c r="Z685" s="6">
        <v>135</v>
      </c>
      <c r="AA685" s="13">
        <f t="shared" si="10"/>
        <v>2.4852813742385703E-2</v>
      </c>
      <c r="AE685" s="6" t="s">
        <v>471</v>
      </c>
      <c r="AF685" s="6" t="s">
        <v>545</v>
      </c>
      <c r="AH685" s="6" t="s">
        <v>683</v>
      </c>
      <c r="AI685" s="6">
        <v>0</v>
      </c>
      <c r="AJ685" s="6">
        <v>1</v>
      </c>
      <c r="AK685" s="6">
        <v>0</v>
      </c>
      <c r="AL685" s="6">
        <v>0</v>
      </c>
      <c r="AM685" s="6">
        <v>0</v>
      </c>
      <c r="AN685" s="6">
        <v>0</v>
      </c>
      <c r="AO685" s="6">
        <v>1</v>
      </c>
      <c r="AQ685" s="6">
        <v>0</v>
      </c>
      <c r="AR685" s="6">
        <v>0</v>
      </c>
      <c r="AS685" s="6">
        <v>0</v>
      </c>
      <c r="AT685" s="6">
        <v>0</v>
      </c>
      <c r="AU685" s="6">
        <f>IF(Table3[[#This Row],[ShankDiameter]]&gt;0.5,0,2)</f>
        <v>2</v>
      </c>
      <c r="AV685" s="6">
        <v>0</v>
      </c>
      <c r="AW685" s="6">
        <v>0</v>
      </c>
      <c r="AX685" s="6">
        <v>2</v>
      </c>
      <c r="AY685" s="6">
        <f>IF(Table3[[#This Row],[ShankDiameter]]=0.225,2,IF(Table3[[#This Row],[ShankDiameter]]=0.25,2,IF(Table3[[#This Row],[ShankDiameter]]=0.2875,2,0)))</f>
        <v>0</v>
      </c>
      <c r="AZ685" s="6">
        <v>0</v>
      </c>
      <c r="BA685" s="6">
        <v>0</v>
      </c>
      <c r="BB685" s="6">
        <v>0</v>
      </c>
      <c r="BC685" s="6">
        <v>0</v>
      </c>
      <c r="BD685" s="6">
        <v>0</v>
      </c>
      <c r="BE685" s="6">
        <v>0</v>
      </c>
      <c r="BF685" s="6">
        <v>0</v>
      </c>
      <c r="BG685" s="6">
        <v>0</v>
      </c>
      <c r="BH685" s="6">
        <v>0</v>
      </c>
      <c r="BI685" s="6">
        <f>IF(Table3[[#This Row],[Type]]="EM",IF((Table3[[#This Row],[Diameter]]/2)-Table3[[#This Row],[CornerRadius]]-0.012&gt;0,(Table3[[#This Row],[Diameter]]/2)-Table3[[#This Row],[CornerRadius]]-0.012,0),)</f>
        <v>0</v>
      </c>
      <c r="BK685" s="6" t="str">
        <f>IF(Table3[[#This Row],[ShoulderLength]]="","",IF(Table3[[#This Row],[ShoulderLength]]&lt;Table3[[#This Row],[LOC]],"FIX",""))</f>
        <v/>
      </c>
    </row>
    <row r="686" spans="1:63" x14ac:dyDescent="0.25">
      <c r="A686" s="7">
        <f>IF(Table3[[#This Row],[SoflexRule]]="",1,IF(Table3[[#This Row],[MinOHL]]="",1,IF(Table3[[#This Row],[Type]]="CT",1,IF(Table3[[#This Row],[I]]=1,0,1))))</f>
        <v>1</v>
      </c>
      <c r="B686" s="6" t="s">
        <v>149</v>
      </c>
      <c r="D686" s="6" t="s">
        <v>149</v>
      </c>
      <c r="E686" s="6">
        <v>685</v>
      </c>
      <c r="F686" s="8" t="s">
        <v>60</v>
      </c>
      <c r="H686" s="10" t="s">
        <v>802</v>
      </c>
      <c r="I686" s="11" t="s">
        <v>1408</v>
      </c>
      <c r="J686" s="12" t="s">
        <v>1409</v>
      </c>
      <c r="K686" s="11" t="str">
        <f>CONCATENATE(Table3[[#This Row],[Type]]," "&amp;TEXT(Table3[[#This Row],[Diameter]],".0000")&amp;""," "&amp;Table3[[#This Row],[NumFlutes]]&amp;"FL")</f>
        <v>DJ .1250 2FL</v>
      </c>
      <c r="L686" s="17" t="s">
        <v>2427</v>
      </c>
      <c r="M686" s="13">
        <v>0.125</v>
      </c>
      <c r="N686" s="13">
        <v>0.125</v>
      </c>
      <c r="O686" s="6">
        <v>0.125</v>
      </c>
      <c r="P686" s="6">
        <v>1.73</v>
      </c>
      <c r="R686" s="14">
        <f>IF(Table3[[#This Row],[ShoulderLenEnd]]="",0,90-(DEGREES(ATAN((Q686-P686)/((N686-O686)/2)))))</f>
        <v>0</v>
      </c>
      <c r="S686" s="15">
        <v>1.76</v>
      </c>
      <c r="T686" s="6">
        <v>2</v>
      </c>
      <c r="U686" s="6">
        <v>2.7</v>
      </c>
      <c r="V686" s="6">
        <v>1.5</v>
      </c>
      <c r="Z686" s="6">
        <v>135</v>
      </c>
      <c r="AA686" s="13">
        <f t="shared" si="10"/>
        <v>2.5888347648318443E-2</v>
      </c>
      <c r="AE686" s="6" t="s">
        <v>471</v>
      </c>
      <c r="AF686" s="6" t="s">
        <v>62</v>
      </c>
      <c r="AH686" s="6" t="s">
        <v>636</v>
      </c>
      <c r="AI686" s="6">
        <v>0</v>
      </c>
      <c r="AJ686" s="6">
        <v>1</v>
      </c>
      <c r="AK686" s="6">
        <v>0</v>
      </c>
      <c r="AL686" s="6">
        <v>0</v>
      </c>
      <c r="AM686" s="6">
        <v>0</v>
      </c>
      <c r="AN686" s="6">
        <v>0</v>
      </c>
      <c r="AO686" s="6">
        <v>1</v>
      </c>
      <c r="AQ686" s="6">
        <v>0</v>
      </c>
      <c r="AR686" s="6">
        <v>0</v>
      </c>
      <c r="AS686" s="6">
        <v>0</v>
      </c>
      <c r="AT686" s="6">
        <v>0</v>
      </c>
      <c r="AU686" s="6">
        <f>IF(Table3[[#This Row],[ShankDiameter]]&gt;0.5,0,2)</f>
        <v>2</v>
      </c>
      <c r="AV686" s="6">
        <v>0</v>
      </c>
      <c r="AW686" s="6">
        <v>0</v>
      </c>
      <c r="AX686" s="6">
        <v>2</v>
      </c>
      <c r="AY686" s="6">
        <f>IF(Table3[[#This Row],[ShankDiameter]]=0.225,2,IF(Table3[[#This Row],[ShankDiameter]]=0.25,2,IF(Table3[[#This Row],[ShankDiameter]]=0.2875,2,0)))</f>
        <v>0</v>
      </c>
      <c r="AZ686" s="6">
        <v>0</v>
      </c>
      <c r="BA686" s="6">
        <v>0</v>
      </c>
      <c r="BB686" s="6">
        <v>0</v>
      </c>
      <c r="BC686" s="6">
        <v>0</v>
      </c>
      <c r="BD686" s="6">
        <v>0</v>
      </c>
      <c r="BE686" s="6">
        <v>0</v>
      </c>
      <c r="BF686" s="6">
        <v>0</v>
      </c>
      <c r="BG686" s="6">
        <v>0</v>
      </c>
      <c r="BH686" s="6">
        <v>0</v>
      </c>
      <c r="BI686" s="6">
        <f>IF(Table3[[#This Row],[Type]]="EM",IF((Table3[[#This Row],[Diameter]]/2)-Table3[[#This Row],[CornerRadius]]-0.012&gt;0,(Table3[[#This Row],[Diameter]]/2)-Table3[[#This Row],[CornerRadius]]-0.012,0),)</f>
        <v>0</v>
      </c>
      <c r="BK686" s="6" t="str">
        <f>IF(Table3[[#This Row],[ShoulderLength]]="","",IF(Table3[[#This Row],[ShoulderLength]]&lt;Table3[[#This Row],[LOC]],"FIX",""))</f>
        <v/>
      </c>
    </row>
    <row r="687" spans="1:63" x14ac:dyDescent="0.25">
      <c r="A687" s="7">
        <f>IF(Table3[[#This Row],[SoflexRule]]="",1,IF(Table3[[#This Row],[MinOHL]]="",1,IF(Table3[[#This Row],[Type]]="CT",1,IF(Table3[[#This Row],[I]]=1,0,1))))</f>
        <v>1</v>
      </c>
      <c r="B687" s="6" t="s">
        <v>149</v>
      </c>
      <c r="D687" s="6" t="s">
        <v>149</v>
      </c>
      <c r="E687" s="6">
        <v>686</v>
      </c>
      <c r="G687" s="9" t="s">
        <v>74</v>
      </c>
      <c r="H687" s="10" t="s">
        <v>680</v>
      </c>
      <c r="I687" s="11" t="s">
        <v>1410</v>
      </c>
      <c r="J687" s="12" t="s">
        <v>1411</v>
      </c>
      <c r="K687" s="11" t="str">
        <f>CONCATENATE(Table3[[#This Row],[Type]]," "&amp;TEXT(Table3[[#This Row],[Diameter]],".0000")&amp;""," "&amp;Table3[[#This Row],[NumFlutes]]&amp;"FL")</f>
        <v>DS .1250 2FL</v>
      </c>
      <c r="L687" s="17" t="s">
        <v>2427</v>
      </c>
      <c r="M687" s="13">
        <v>0.125</v>
      </c>
      <c r="N687" s="13">
        <v>0.125</v>
      </c>
      <c r="O687" s="6">
        <v>0.125</v>
      </c>
      <c r="P687" s="6">
        <v>1</v>
      </c>
      <c r="R687" s="14">
        <f>IF(Table3[[#This Row],[ShoulderLenEnd]]="",0,90-(DEGREES(ATAN((Q687-P687)/((N687-O687)/2)))))</f>
        <v>0</v>
      </c>
      <c r="S687" s="15">
        <v>1.0249999999999999</v>
      </c>
      <c r="T687" s="6">
        <v>2</v>
      </c>
      <c r="U687" s="6">
        <v>1.95</v>
      </c>
      <c r="V687" s="6">
        <v>0.8</v>
      </c>
      <c r="Z687" s="6">
        <v>135</v>
      </c>
      <c r="AA687" s="13">
        <f t="shared" si="10"/>
        <v>2.5888347648318443E-2</v>
      </c>
      <c r="AE687" s="6" t="s">
        <v>471</v>
      </c>
      <c r="AF687" s="6" t="s">
        <v>62</v>
      </c>
      <c r="AH687" s="6" t="s">
        <v>683</v>
      </c>
      <c r="AI687" s="6">
        <v>0</v>
      </c>
      <c r="AJ687" s="6">
        <v>1</v>
      </c>
      <c r="AK687" s="6">
        <v>0</v>
      </c>
      <c r="AL687" s="6">
        <v>0</v>
      </c>
      <c r="AM687" s="6">
        <v>0</v>
      </c>
      <c r="AN687" s="6">
        <v>0</v>
      </c>
      <c r="AO687" s="6">
        <v>1</v>
      </c>
      <c r="AQ687" s="6">
        <v>0</v>
      </c>
      <c r="AR687" s="6">
        <v>0</v>
      </c>
      <c r="AS687" s="6">
        <v>0</v>
      </c>
      <c r="AT687" s="6">
        <v>0</v>
      </c>
      <c r="AU687" s="6">
        <f>IF(Table3[[#This Row],[ShankDiameter]]&gt;0.5,0,2)</f>
        <v>2</v>
      </c>
      <c r="AV687" s="6">
        <v>0</v>
      </c>
      <c r="AW687" s="6">
        <v>0</v>
      </c>
      <c r="AX687" s="6">
        <v>2</v>
      </c>
      <c r="AY687" s="6">
        <f>IF(Table3[[#This Row],[ShankDiameter]]=0.225,2,IF(Table3[[#This Row],[ShankDiameter]]=0.25,2,IF(Table3[[#This Row],[ShankDiameter]]=0.2875,2,0)))</f>
        <v>0</v>
      </c>
      <c r="AZ687" s="6">
        <v>0</v>
      </c>
      <c r="BA687" s="6">
        <v>0</v>
      </c>
      <c r="BB687" s="6">
        <v>0</v>
      </c>
      <c r="BC687" s="6">
        <v>0</v>
      </c>
      <c r="BD687" s="6">
        <v>0</v>
      </c>
      <c r="BE687" s="6">
        <v>0</v>
      </c>
      <c r="BF687" s="6">
        <v>0</v>
      </c>
      <c r="BG687" s="6">
        <v>0</v>
      </c>
      <c r="BH687" s="6">
        <v>0</v>
      </c>
      <c r="BI687" s="6">
        <f>IF(Table3[[#This Row],[Type]]="EM",IF((Table3[[#This Row],[Diameter]]/2)-Table3[[#This Row],[CornerRadius]]-0.012&gt;0,(Table3[[#This Row],[Diameter]]/2)-Table3[[#This Row],[CornerRadius]]-0.012,0),)</f>
        <v>0</v>
      </c>
      <c r="BK687" s="6" t="str">
        <f>IF(Table3[[#This Row],[ShoulderLength]]="","",IF(Table3[[#This Row],[ShoulderLength]]&lt;Table3[[#This Row],[LOC]],"FIX",""))</f>
        <v/>
      </c>
    </row>
    <row r="688" spans="1:63" x14ac:dyDescent="0.25">
      <c r="A688" s="7">
        <f>IF(Table3[[#This Row],[SoflexRule]]="",1,IF(Table3[[#This Row],[MinOHL]]="",1,IF(Table3[[#This Row],[Type]]="CT",1,IF(Table3[[#This Row],[I]]=1,0,1))))</f>
        <v>1</v>
      </c>
      <c r="B688" s="6" t="s">
        <v>149</v>
      </c>
      <c r="D688" s="6" t="s">
        <v>149</v>
      </c>
      <c r="E688" s="6">
        <v>687</v>
      </c>
      <c r="G688" s="9" t="s">
        <v>74</v>
      </c>
      <c r="H688" s="10" t="s">
        <v>874</v>
      </c>
      <c r="I688" s="11" t="s">
        <v>1412</v>
      </c>
      <c r="J688" s="12" t="s">
        <v>1413</v>
      </c>
      <c r="K688" s="11" t="str">
        <f>CONCATENATE(Table3[[#This Row],[Type]]," "&amp;TEXT(Table3[[#This Row],[Diameter]],".0000")&amp;""," "&amp;Table3[[#This Row],[NumFlutes]]&amp;"FL")</f>
        <v>DT .1260 2FL</v>
      </c>
      <c r="L688" s="17" t="s">
        <v>813</v>
      </c>
      <c r="M688" s="13">
        <v>0.126</v>
      </c>
      <c r="N688" s="13">
        <v>0.157</v>
      </c>
      <c r="O688" s="6">
        <v>0.126</v>
      </c>
      <c r="P688" s="6">
        <v>0.73499999999999999</v>
      </c>
      <c r="Q688" s="6">
        <v>0.78500000000000003</v>
      </c>
      <c r="R688" s="14">
        <f>IF(Table3[[#This Row],[ShoulderLenEnd]]="",0,90-(DEGREES(ATAN((Q688-P688)/((N688-O688)/2)))))</f>
        <v>17.223436191131455</v>
      </c>
      <c r="S688" s="15">
        <v>0.8</v>
      </c>
      <c r="T688" s="6">
        <v>2</v>
      </c>
      <c r="U688" s="6">
        <v>1.95</v>
      </c>
      <c r="V688" s="6">
        <v>0.6</v>
      </c>
      <c r="Z688" s="6">
        <v>135</v>
      </c>
      <c r="AA688" s="13">
        <f t="shared" si="10"/>
        <v>2.6095454429504991E-2</v>
      </c>
      <c r="AE688" s="6" t="s">
        <v>471</v>
      </c>
      <c r="AF688" s="6" t="s">
        <v>62</v>
      </c>
      <c r="AH688" s="6" t="s">
        <v>621</v>
      </c>
      <c r="AI688" s="6">
        <v>0</v>
      </c>
      <c r="AJ688" s="6">
        <v>1</v>
      </c>
      <c r="AK688" s="6">
        <v>0</v>
      </c>
      <c r="AL688" s="6">
        <v>0</v>
      </c>
      <c r="AM688" s="6">
        <v>0</v>
      </c>
      <c r="AN688" s="6">
        <v>0</v>
      </c>
      <c r="AO688" s="6">
        <v>1</v>
      </c>
      <c r="AQ688" s="6">
        <v>0</v>
      </c>
      <c r="AR688" s="6">
        <v>0</v>
      </c>
      <c r="AS688" s="6">
        <v>0</v>
      </c>
      <c r="AT688" s="6">
        <v>0</v>
      </c>
      <c r="AU688" s="6">
        <f>IF(Table3[[#This Row],[ShankDiameter]]&gt;0.5,0,2)</f>
        <v>2</v>
      </c>
      <c r="AV688" s="6">
        <v>0</v>
      </c>
      <c r="AW688" s="6">
        <v>0</v>
      </c>
      <c r="AX688" s="6">
        <v>2</v>
      </c>
      <c r="AY688" s="6">
        <f>IF(Table3[[#This Row],[ShankDiameter]]=0.225,2,IF(Table3[[#This Row],[ShankDiameter]]=0.25,2,IF(Table3[[#This Row],[ShankDiameter]]=0.2875,2,0)))</f>
        <v>0</v>
      </c>
      <c r="AZ688" s="6">
        <v>0</v>
      </c>
      <c r="BA688" s="6">
        <v>0</v>
      </c>
      <c r="BB688" s="6">
        <v>0</v>
      </c>
      <c r="BC688" s="6">
        <v>0</v>
      </c>
      <c r="BD688" s="6">
        <v>0</v>
      </c>
      <c r="BE688" s="6">
        <v>0</v>
      </c>
      <c r="BF688" s="6">
        <v>0</v>
      </c>
      <c r="BG688" s="6">
        <v>0</v>
      </c>
      <c r="BH688" s="6">
        <v>0</v>
      </c>
      <c r="BI688" s="6">
        <f>IF(Table3[[#This Row],[Type]]="EM",IF((Table3[[#This Row],[Diameter]]/2)-Table3[[#This Row],[CornerRadius]]-0.012&gt;0,(Table3[[#This Row],[Diameter]]/2)-Table3[[#This Row],[CornerRadius]]-0.012,0),)</f>
        <v>0</v>
      </c>
      <c r="BK688" s="6" t="str">
        <f>IF(Table3[[#This Row],[ShoulderLength]]="","",IF(Table3[[#This Row],[ShoulderLength]]&lt;Table3[[#This Row],[LOC]],"FIX",""))</f>
        <v/>
      </c>
    </row>
    <row r="689" spans="1:63" x14ac:dyDescent="0.25">
      <c r="A689" s="7">
        <f>IF(Table3[[#This Row],[SoflexRule]]="",1,IF(Table3[[#This Row],[MinOHL]]="",1,IF(Table3[[#This Row],[Type]]="CT",1,IF(Table3[[#This Row],[I]]=1,0,1))))</f>
        <v>1</v>
      </c>
      <c r="B689" s="6" t="s">
        <v>149</v>
      </c>
      <c r="D689" s="6" t="s">
        <v>149</v>
      </c>
      <c r="E689" s="6">
        <v>688</v>
      </c>
      <c r="G689" s="9" t="s">
        <v>74</v>
      </c>
      <c r="H689" s="10" t="s">
        <v>680</v>
      </c>
      <c r="I689" s="11" t="s">
        <v>1414</v>
      </c>
      <c r="J689" s="12" t="s">
        <v>1415</v>
      </c>
      <c r="K689" s="11" t="str">
        <f>CONCATENATE(Table3[[#This Row],[Type]]," "&amp;TEXT(Table3[[#This Row],[Diameter]],".0000")&amp;""," "&amp;Table3[[#This Row],[NumFlutes]]&amp;"FL")</f>
        <v>DS .1285 2FL</v>
      </c>
      <c r="L689" s="17" t="s">
        <v>815</v>
      </c>
      <c r="M689" s="13">
        <v>0.1285</v>
      </c>
      <c r="N689" s="13">
        <v>0.1285</v>
      </c>
      <c r="O689" s="6">
        <v>0.1285</v>
      </c>
      <c r="P689" s="6">
        <v>1.05</v>
      </c>
      <c r="R689" s="14">
        <f>IF(Table3[[#This Row],[ShoulderLenEnd]]="",0,90-(DEGREES(ATAN((Q689-P689)/((N689-O689)/2)))))</f>
        <v>0</v>
      </c>
      <c r="S689" s="15">
        <v>1.075</v>
      </c>
      <c r="T689" s="6">
        <v>2</v>
      </c>
      <c r="U689" s="6">
        <v>1.95</v>
      </c>
      <c r="V689" s="6">
        <v>0.85</v>
      </c>
      <c r="Z689" s="6">
        <v>135</v>
      </c>
      <c r="AA689" s="13">
        <f t="shared" si="10"/>
        <v>2.661322138247136E-2</v>
      </c>
      <c r="AE689" s="6" t="s">
        <v>471</v>
      </c>
      <c r="AF689" s="6" t="s">
        <v>62</v>
      </c>
      <c r="AH689" s="6" t="s">
        <v>683</v>
      </c>
      <c r="AI689" s="6">
        <v>0</v>
      </c>
      <c r="AJ689" s="6">
        <v>1</v>
      </c>
      <c r="AK689" s="6">
        <v>0</v>
      </c>
      <c r="AL689" s="6">
        <v>0</v>
      </c>
      <c r="AM689" s="6">
        <v>0</v>
      </c>
      <c r="AN689" s="6">
        <v>0</v>
      </c>
      <c r="AO689" s="6">
        <v>1</v>
      </c>
      <c r="AQ689" s="6">
        <v>0</v>
      </c>
      <c r="AR689" s="6">
        <v>0</v>
      </c>
      <c r="AS689" s="6">
        <v>0</v>
      </c>
      <c r="AT689" s="6">
        <v>0</v>
      </c>
      <c r="AU689" s="6">
        <f>IF(Table3[[#This Row],[ShankDiameter]]&gt;0.5,0,2)</f>
        <v>2</v>
      </c>
      <c r="AV689" s="6">
        <v>0</v>
      </c>
      <c r="AW689" s="6">
        <v>0</v>
      </c>
      <c r="AX689" s="6">
        <v>2</v>
      </c>
      <c r="AY689" s="6">
        <f>IF(Table3[[#This Row],[ShankDiameter]]=0.225,2,IF(Table3[[#This Row],[ShankDiameter]]=0.25,2,IF(Table3[[#This Row],[ShankDiameter]]=0.2875,2,0)))</f>
        <v>0</v>
      </c>
      <c r="AZ689" s="6">
        <v>0</v>
      </c>
      <c r="BA689" s="6">
        <v>0</v>
      </c>
      <c r="BB689" s="6">
        <v>0</v>
      </c>
      <c r="BC689" s="6">
        <v>0</v>
      </c>
      <c r="BD689" s="6">
        <v>0</v>
      </c>
      <c r="BE689" s="6">
        <v>0</v>
      </c>
      <c r="BF689" s="6">
        <v>0</v>
      </c>
      <c r="BG689" s="6">
        <v>0</v>
      </c>
      <c r="BH689" s="6">
        <v>0</v>
      </c>
      <c r="BI689" s="6">
        <f>IF(Table3[[#This Row],[Type]]="EM",IF((Table3[[#This Row],[Diameter]]/2)-Table3[[#This Row],[CornerRadius]]-0.012&gt;0,(Table3[[#This Row],[Diameter]]/2)-Table3[[#This Row],[CornerRadius]]-0.012,0),)</f>
        <v>0</v>
      </c>
      <c r="BK689" s="6" t="str">
        <f>IF(Table3[[#This Row],[ShoulderLength]]="","",IF(Table3[[#This Row],[ShoulderLength]]&lt;Table3[[#This Row],[LOC]],"FIX",""))</f>
        <v/>
      </c>
    </row>
    <row r="690" spans="1:63" x14ac:dyDescent="0.25">
      <c r="A690" s="7">
        <f>IF(Table3[[#This Row],[SoflexRule]]="",1,IF(Table3[[#This Row],[MinOHL]]="",1,IF(Table3[[#This Row],[Type]]="CT",1,IF(Table3[[#This Row],[I]]=1,0,1))))</f>
        <v>1</v>
      </c>
      <c r="B690" s="6" t="s">
        <v>149</v>
      </c>
      <c r="D690" s="6" t="s">
        <v>149</v>
      </c>
      <c r="E690" s="6">
        <v>689</v>
      </c>
      <c r="G690" s="9" t="s">
        <v>74</v>
      </c>
      <c r="H690" s="10" t="s">
        <v>680</v>
      </c>
      <c r="I690" s="11" t="s">
        <v>1416</v>
      </c>
      <c r="J690" s="12" t="s">
        <v>1417</v>
      </c>
      <c r="K690" s="11" t="str">
        <f>CONCATENATE(Table3[[#This Row],[Type]]," "&amp;TEXT(Table3[[#This Row],[Diameter]],".0000")&amp;""," "&amp;Table3[[#This Row],[NumFlutes]]&amp;"FL")</f>
        <v>DS .1360 2FL</v>
      </c>
      <c r="L690" s="17" t="s">
        <v>821</v>
      </c>
      <c r="M690" s="13">
        <v>0.13600000000000001</v>
      </c>
      <c r="N690" s="13">
        <v>0.13600000000000001</v>
      </c>
      <c r="O690" s="6">
        <v>0.13600000000000001</v>
      </c>
      <c r="P690" s="6">
        <v>1.05</v>
      </c>
      <c r="R690" s="14">
        <f>IF(Table3[[#This Row],[ShoulderLenEnd]]="",0,90-(DEGREES(ATAN((Q690-P690)/((N690-O690)/2)))))</f>
        <v>0</v>
      </c>
      <c r="S690" s="15">
        <v>1.075</v>
      </c>
      <c r="T690" s="6">
        <v>2</v>
      </c>
      <c r="U690" s="6">
        <v>2</v>
      </c>
      <c r="V690" s="6">
        <v>0.8</v>
      </c>
      <c r="Z690" s="6">
        <v>135</v>
      </c>
      <c r="AA690" s="13">
        <f t="shared" si="10"/>
        <v>2.8166522241370468E-2</v>
      </c>
      <c r="AE690" s="6" t="s">
        <v>471</v>
      </c>
      <c r="AF690" s="6" t="s">
        <v>62</v>
      </c>
      <c r="AH690" s="6" t="s">
        <v>683</v>
      </c>
      <c r="AI690" s="6">
        <v>0</v>
      </c>
      <c r="AJ690" s="6">
        <v>1</v>
      </c>
      <c r="AK690" s="6">
        <v>0</v>
      </c>
      <c r="AL690" s="6">
        <v>0</v>
      </c>
      <c r="AM690" s="6">
        <v>0</v>
      </c>
      <c r="AN690" s="6">
        <v>0</v>
      </c>
      <c r="AO690" s="6">
        <v>1</v>
      </c>
      <c r="AQ690" s="6">
        <v>0</v>
      </c>
      <c r="AR690" s="6">
        <v>0</v>
      </c>
      <c r="AS690" s="6">
        <v>0</v>
      </c>
      <c r="AT690" s="6">
        <v>0</v>
      </c>
      <c r="AU690" s="6">
        <f>IF(Table3[[#This Row],[ShankDiameter]]&gt;0.5,0,2)</f>
        <v>2</v>
      </c>
      <c r="AV690" s="6">
        <v>0</v>
      </c>
      <c r="AW690" s="6">
        <v>0</v>
      </c>
      <c r="AX690" s="6">
        <v>2</v>
      </c>
      <c r="AY690" s="6">
        <f>IF(Table3[[#This Row],[ShankDiameter]]=0.225,2,IF(Table3[[#This Row],[ShankDiameter]]=0.25,2,IF(Table3[[#This Row],[ShankDiameter]]=0.2875,2,0)))</f>
        <v>0</v>
      </c>
      <c r="AZ690" s="6">
        <v>0</v>
      </c>
      <c r="BA690" s="6">
        <v>0</v>
      </c>
      <c r="BB690" s="6">
        <v>0</v>
      </c>
      <c r="BC690" s="6">
        <v>0</v>
      </c>
      <c r="BD690" s="6">
        <v>0</v>
      </c>
      <c r="BE690" s="6">
        <v>0</v>
      </c>
      <c r="BF690" s="6">
        <v>0</v>
      </c>
      <c r="BG690" s="6">
        <v>0</v>
      </c>
      <c r="BH690" s="6">
        <v>0</v>
      </c>
      <c r="BI690" s="6">
        <f>IF(Table3[[#This Row],[Type]]="EM",IF((Table3[[#This Row],[Diameter]]/2)-Table3[[#This Row],[CornerRadius]]-0.012&gt;0,(Table3[[#This Row],[Diameter]]/2)-Table3[[#This Row],[CornerRadius]]-0.012,0),)</f>
        <v>0</v>
      </c>
      <c r="BK690" s="6" t="str">
        <f>IF(Table3[[#This Row],[ShoulderLength]]="","",IF(Table3[[#This Row],[ShoulderLength]]&lt;Table3[[#This Row],[LOC]],"FIX",""))</f>
        <v/>
      </c>
    </row>
    <row r="691" spans="1:63" x14ac:dyDescent="0.25">
      <c r="A691" s="7">
        <f>IF(Table3[[#This Row],[SoflexRule]]="",1,IF(Table3[[#This Row],[MinOHL]]="",1,IF(Table3[[#This Row],[Type]]="CT",1,IF(Table3[[#This Row],[I]]=1,0,1))))</f>
        <v>1</v>
      </c>
      <c r="B691" s="6" t="s">
        <v>149</v>
      </c>
      <c r="D691" s="6" t="s">
        <v>149</v>
      </c>
      <c r="E691" s="6">
        <v>690</v>
      </c>
      <c r="F691" s="8" t="s">
        <v>60</v>
      </c>
      <c r="H691" s="10" t="s">
        <v>802</v>
      </c>
      <c r="I691" s="11" t="s">
        <v>1418</v>
      </c>
      <c r="J691" s="12" t="s">
        <v>1419</v>
      </c>
      <c r="K691" s="11" t="str">
        <f>CONCATENATE(Table3[[#This Row],[Type]]," "&amp;TEXT(Table3[[#This Row],[Diameter]],".0000")&amp;""," "&amp;Table3[[#This Row],[NumFlutes]]&amp;"FL")</f>
        <v>DJ .1405 2FL</v>
      </c>
      <c r="L691" s="17" t="s">
        <v>823</v>
      </c>
      <c r="M691" s="13">
        <v>0.14050000000000001</v>
      </c>
      <c r="N691" s="13">
        <v>0.14050000000000001</v>
      </c>
      <c r="O691" s="6">
        <v>0.14050000000000001</v>
      </c>
      <c r="P691" s="6">
        <v>1.82</v>
      </c>
      <c r="R691" s="14">
        <f>IF(Table3[[#This Row],[ShoulderLenEnd]]="",0,90-(DEGREES(ATAN((Q691-P691)/((N691-O691)/2)))))</f>
        <v>0</v>
      </c>
      <c r="S691" s="15">
        <v>1.86</v>
      </c>
      <c r="T691" s="6">
        <v>2</v>
      </c>
      <c r="U691" s="6">
        <v>2.85</v>
      </c>
      <c r="V691" s="6">
        <v>1.65</v>
      </c>
      <c r="Z691" s="6">
        <v>135</v>
      </c>
      <c r="AA691" s="13">
        <f t="shared" si="10"/>
        <v>2.9098502756709933E-2</v>
      </c>
      <c r="AE691" s="6" t="s">
        <v>471</v>
      </c>
      <c r="AF691" s="6" t="s">
        <v>62</v>
      </c>
      <c r="AH691" s="6" t="s">
        <v>636</v>
      </c>
      <c r="AI691" s="6">
        <v>0</v>
      </c>
      <c r="AJ691" s="6">
        <v>1</v>
      </c>
      <c r="AK691" s="6">
        <v>0</v>
      </c>
      <c r="AL691" s="6">
        <v>0</v>
      </c>
      <c r="AM691" s="6">
        <v>0</v>
      </c>
      <c r="AN691" s="6">
        <v>0</v>
      </c>
      <c r="AO691" s="6">
        <v>1</v>
      </c>
      <c r="AQ691" s="6">
        <v>0</v>
      </c>
      <c r="AR691" s="6">
        <v>0</v>
      </c>
      <c r="AS691" s="6">
        <v>0</v>
      </c>
      <c r="AT691" s="6">
        <v>0</v>
      </c>
      <c r="AU691" s="6">
        <f>IF(Table3[[#This Row],[ShankDiameter]]&gt;0.5,0,2)</f>
        <v>2</v>
      </c>
      <c r="AV691" s="6">
        <v>0</v>
      </c>
      <c r="AW691" s="6">
        <v>0</v>
      </c>
      <c r="AX691" s="6">
        <v>2</v>
      </c>
      <c r="AY691" s="6">
        <f>IF(Table3[[#This Row],[ShankDiameter]]=0.225,2,IF(Table3[[#This Row],[ShankDiameter]]=0.25,2,IF(Table3[[#This Row],[ShankDiameter]]=0.2875,2,0)))</f>
        <v>0</v>
      </c>
      <c r="AZ691" s="6">
        <v>0</v>
      </c>
      <c r="BA691" s="6">
        <v>0</v>
      </c>
      <c r="BB691" s="6">
        <v>0</v>
      </c>
      <c r="BC691" s="6">
        <v>0</v>
      </c>
      <c r="BD691" s="6">
        <v>0</v>
      </c>
      <c r="BE691" s="6">
        <v>0</v>
      </c>
      <c r="BF691" s="6">
        <v>0</v>
      </c>
      <c r="BG691" s="6">
        <v>0</v>
      </c>
      <c r="BH691" s="6">
        <v>0</v>
      </c>
      <c r="BI691" s="6">
        <f>IF(Table3[[#This Row],[Type]]="EM",IF((Table3[[#This Row],[Diameter]]/2)-Table3[[#This Row],[CornerRadius]]-0.012&gt;0,(Table3[[#This Row],[Diameter]]/2)-Table3[[#This Row],[CornerRadius]]-0.012,0),)</f>
        <v>0</v>
      </c>
      <c r="BK691" s="6" t="str">
        <f>IF(Table3[[#This Row],[ShoulderLength]]="","",IF(Table3[[#This Row],[ShoulderLength]]&lt;Table3[[#This Row],[LOC]],"FIX",""))</f>
        <v/>
      </c>
    </row>
    <row r="692" spans="1:63" x14ac:dyDescent="0.25">
      <c r="A692" s="7">
        <f>IF(Table3[[#This Row],[SoflexRule]]="",1,IF(Table3[[#This Row],[MinOHL]]="",1,IF(Table3[[#This Row],[Type]]="CT",1,IF(Table3[[#This Row],[I]]=1,0,1))))</f>
        <v>1</v>
      </c>
      <c r="B692" s="6" t="s">
        <v>149</v>
      </c>
      <c r="D692" s="6" t="s">
        <v>149</v>
      </c>
      <c r="E692" s="6">
        <v>691</v>
      </c>
      <c r="F692" s="8" t="s">
        <v>60</v>
      </c>
      <c r="H692" s="10" t="s">
        <v>680</v>
      </c>
      <c r="I692" s="11" t="s">
        <v>1420</v>
      </c>
      <c r="J692" s="12" t="s">
        <v>1421</v>
      </c>
      <c r="K692" s="11" t="str">
        <f>CONCATENATE(Table3[[#This Row],[Type]]," "&amp;TEXT(Table3[[#This Row],[Diameter]],".0000")&amp;""," "&amp;Table3[[#This Row],[NumFlutes]]&amp;"FL")</f>
        <v>DS .1405 2FL</v>
      </c>
      <c r="L692" s="17" t="s">
        <v>823</v>
      </c>
      <c r="M692" s="13">
        <v>0.14050000000000001</v>
      </c>
      <c r="N692" s="13">
        <v>0.14050000000000001</v>
      </c>
      <c r="O692" s="6">
        <v>0.14050000000000001</v>
      </c>
      <c r="P692" s="6">
        <v>1</v>
      </c>
      <c r="R692" s="14">
        <f>IF(Table3[[#This Row],[ShoulderLenEnd]]="",0,90-(DEGREES(ATAN((Q692-P692)/((N692-O692)/2)))))</f>
        <v>0</v>
      </c>
      <c r="S692" s="15">
        <v>1.04</v>
      </c>
      <c r="T692" s="6">
        <v>2</v>
      </c>
      <c r="U692" s="6">
        <v>2.0499999999999998</v>
      </c>
      <c r="V692" s="6">
        <v>0.7</v>
      </c>
      <c r="Z692" s="6">
        <v>135</v>
      </c>
      <c r="AA692" s="13">
        <f t="shared" si="10"/>
        <v>2.9098502756709933E-2</v>
      </c>
      <c r="AE692" s="6" t="s">
        <v>471</v>
      </c>
      <c r="AF692" s="6" t="s">
        <v>62</v>
      </c>
      <c r="AH692" s="6" t="s">
        <v>683</v>
      </c>
      <c r="AI692" s="6">
        <v>0</v>
      </c>
      <c r="AJ692" s="6">
        <v>1</v>
      </c>
      <c r="AK692" s="6">
        <v>0</v>
      </c>
      <c r="AL692" s="6">
        <v>0</v>
      </c>
      <c r="AM692" s="6">
        <v>0</v>
      </c>
      <c r="AN692" s="6">
        <v>0</v>
      </c>
      <c r="AO692" s="6">
        <v>1</v>
      </c>
      <c r="AQ692" s="6">
        <v>0</v>
      </c>
      <c r="AR692" s="6">
        <v>0</v>
      </c>
      <c r="AS692" s="6">
        <v>0</v>
      </c>
      <c r="AT692" s="6">
        <v>0</v>
      </c>
      <c r="AU692" s="6">
        <f>IF(Table3[[#This Row],[ShankDiameter]]&gt;0.5,0,2)</f>
        <v>2</v>
      </c>
      <c r="AV692" s="6">
        <v>0</v>
      </c>
      <c r="AW692" s="6">
        <v>0</v>
      </c>
      <c r="AX692" s="6">
        <v>2</v>
      </c>
      <c r="AY692" s="6">
        <f>IF(Table3[[#This Row],[ShankDiameter]]=0.225,2,IF(Table3[[#This Row],[ShankDiameter]]=0.25,2,IF(Table3[[#This Row],[ShankDiameter]]=0.2875,2,0)))</f>
        <v>0</v>
      </c>
      <c r="AZ692" s="6">
        <v>0</v>
      </c>
      <c r="BA692" s="6">
        <v>0</v>
      </c>
      <c r="BB692" s="6">
        <v>0</v>
      </c>
      <c r="BC692" s="6">
        <v>0</v>
      </c>
      <c r="BD692" s="6">
        <v>0</v>
      </c>
      <c r="BE692" s="6">
        <v>0</v>
      </c>
      <c r="BF692" s="6">
        <v>0</v>
      </c>
      <c r="BG692" s="6">
        <v>0</v>
      </c>
      <c r="BH692" s="6">
        <v>0</v>
      </c>
      <c r="BI692" s="6">
        <f>IF(Table3[[#This Row],[Type]]="EM",IF((Table3[[#This Row],[Diameter]]/2)-Table3[[#This Row],[CornerRadius]]-0.012&gt;0,(Table3[[#This Row],[Diameter]]/2)-Table3[[#This Row],[CornerRadius]]-0.012,0),)</f>
        <v>0</v>
      </c>
      <c r="BK692" s="6" t="str">
        <f>IF(Table3[[#This Row],[ShoulderLength]]="","",IF(Table3[[#This Row],[ShoulderLength]]&lt;Table3[[#This Row],[LOC]],"FIX",""))</f>
        <v/>
      </c>
    </row>
    <row r="693" spans="1:63" x14ac:dyDescent="0.25">
      <c r="A693" s="7">
        <f>IF(Table3[[#This Row],[SoflexRule]]="",1,IF(Table3[[#This Row],[MinOHL]]="",1,IF(Table3[[#This Row],[Type]]="CT",1,IF(Table3[[#This Row],[I]]=1,0,1))))</f>
        <v>1</v>
      </c>
      <c r="B693" s="6" t="s">
        <v>149</v>
      </c>
      <c r="D693" s="6" t="s">
        <v>149</v>
      </c>
      <c r="E693" s="6">
        <v>692</v>
      </c>
      <c r="F693" s="8" t="s">
        <v>60</v>
      </c>
      <c r="H693" s="10" t="s">
        <v>802</v>
      </c>
      <c r="I693" s="11" t="s">
        <v>1422</v>
      </c>
      <c r="J693" s="12" t="s">
        <v>1423</v>
      </c>
      <c r="K693" s="11" t="str">
        <f>CONCATENATE(Table3[[#This Row],[Type]]," "&amp;TEXT(Table3[[#This Row],[Diameter]],".0000")&amp;""," "&amp;Table3[[#This Row],[NumFlutes]]&amp;"FL")</f>
        <v>DJ .1406 2FL</v>
      </c>
      <c r="L693" s="17" t="s">
        <v>2426</v>
      </c>
      <c r="M693" s="13">
        <v>0.1406</v>
      </c>
      <c r="N693" s="13">
        <v>0.1406</v>
      </c>
      <c r="O693" s="6">
        <v>0.1046</v>
      </c>
      <c r="P693" s="6">
        <v>1.85</v>
      </c>
      <c r="R693" s="14">
        <f>IF(Table3[[#This Row],[ShoulderLenEnd]]="",0,90-(DEGREES(ATAN((Q693-P693)/((N693-O693)/2)))))</f>
        <v>0</v>
      </c>
      <c r="S693" s="15">
        <v>1.88</v>
      </c>
      <c r="T693" s="6">
        <v>2</v>
      </c>
      <c r="U693" s="6">
        <v>2.85</v>
      </c>
      <c r="V693" s="6">
        <v>1.65</v>
      </c>
      <c r="Z693" s="6">
        <v>135</v>
      </c>
      <c r="AA693" s="13">
        <f t="shared" si="10"/>
        <v>2.9119213434828584E-2</v>
      </c>
      <c r="AE693" s="6" t="s">
        <v>471</v>
      </c>
      <c r="AF693" s="6" t="s">
        <v>62</v>
      </c>
      <c r="AH693" s="6" t="s">
        <v>636</v>
      </c>
      <c r="AI693" s="6">
        <v>0</v>
      </c>
      <c r="AJ693" s="6">
        <v>1</v>
      </c>
      <c r="AK693" s="6">
        <v>0</v>
      </c>
      <c r="AL693" s="6">
        <v>0</v>
      </c>
      <c r="AM693" s="6">
        <v>0</v>
      </c>
      <c r="AN693" s="6">
        <v>0</v>
      </c>
      <c r="AO693" s="6">
        <v>1</v>
      </c>
      <c r="AQ693" s="6">
        <v>0</v>
      </c>
      <c r="AR693" s="6">
        <v>0</v>
      </c>
      <c r="AS693" s="6">
        <v>0</v>
      </c>
      <c r="AT693" s="6">
        <v>0</v>
      </c>
      <c r="AU693" s="6">
        <f>IF(Table3[[#This Row],[ShankDiameter]]&gt;0.5,0,2)</f>
        <v>2</v>
      </c>
      <c r="AV693" s="6">
        <v>0</v>
      </c>
      <c r="AW693" s="6">
        <v>0</v>
      </c>
      <c r="AX693" s="6">
        <v>2</v>
      </c>
      <c r="AY693" s="6">
        <f>IF(Table3[[#This Row],[ShankDiameter]]=0.225,2,IF(Table3[[#This Row],[ShankDiameter]]=0.25,2,IF(Table3[[#This Row],[ShankDiameter]]=0.2875,2,0)))</f>
        <v>0</v>
      </c>
      <c r="AZ693" s="6">
        <v>0</v>
      </c>
      <c r="BA693" s="6">
        <v>0</v>
      </c>
      <c r="BB693" s="6">
        <v>0</v>
      </c>
      <c r="BC693" s="6">
        <v>0</v>
      </c>
      <c r="BD693" s="6">
        <v>0</v>
      </c>
      <c r="BE693" s="6">
        <v>0</v>
      </c>
      <c r="BF693" s="6">
        <v>0</v>
      </c>
      <c r="BG693" s="6">
        <v>0</v>
      </c>
      <c r="BH693" s="6">
        <v>0</v>
      </c>
      <c r="BI693" s="6">
        <f>IF(Table3[[#This Row],[Type]]="EM",IF((Table3[[#This Row],[Diameter]]/2)-Table3[[#This Row],[CornerRadius]]-0.012&gt;0,(Table3[[#This Row],[Diameter]]/2)-Table3[[#This Row],[CornerRadius]]-0.012,0),)</f>
        <v>0</v>
      </c>
      <c r="BK693" s="6" t="str">
        <f>IF(Table3[[#This Row],[ShoulderLength]]="","",IF(Table3[[#This Row],[ShoulderLength]]&lt;Table3[[#This Row],[LOC]],"FIX",""))</f>
        <v/>
      </c>
    </row>
    <row r="694" spans="1:63" x14ac:dyDescent="0.25">
      <c r="A694" s="7">
        <f>IF(Table3[[#This Row],[SoflexRule]]="",1,IF(Table3[[#This Row],[MinOHL]]="",1,IF(Table3[[#This Row],[Type]]="CT",1,IF(Table3[[#This Row],[I]]=1,0,1))))</f>
        <v>1</v>
      </c>
      <c r="B694" s="6" t="s">
        <v>149</v>
      </c>
      <c r="D694" s="6" t="s">
        <v>149</v>
      </c>
      <c r="E694" s="6">
        <v>693</v>
      </c>
      <c r="G694" s="9" t="s">
        <v>74</v>
      </c>
      <c r="H694" s="10" t="s">
        <v>680</v>
      </c>
      <c r="I694" s="11" t="s">
        <v>1424</v>
      </c>
      <c r="J694" s="12" t="s">
        <v>1425</v>
      </c>
      <c r="K694" s="11" t="str">
        <f>CONCATENATE(Table3[[#This Row],[Type]]," "&amp;TEXT(Table3[[#This Row],[Diameter]],".0000")&amp;""," "&amp;Table3[[#This Row],[NumFlutes]]&amp;"FL")</f>
        <v>DS .1406 2FL</v>
      </c>
      <c r="L694" s="17" t="s">
        <v>2426</v>
      </c>
      <c r="M694" s="13">
        <v>0.1406</v>
      </c>
      <c r="N694" s="13">
        <v>0.1406</v>
      </c>
      <c r="O694" s="6">
        <v>0.1406</v>
      </c>
      <c r="P694" s="6">
        <v>1.05</v>
      </c>
      <c r="R694" s="14">
        <f>IF(Table3[[#This Row],[ShoulderLenEnd]]="",0,90-(DEGREES(ATAN((Q694-P694)/((N694-O694)/2)))))</f>
        <v>0</v>
      </c>
      <c r="S694" s="15">
        <v>1.075</v>
      </c>
      <c r="T694" s="6">
        <v>2</v>
      </c>
      <c r="U694" s="6">
        <v>2</v>
      </c>
      <c r="V694" s="6">
        <v>0.8</v>
      </c>
      <c r="Z694" s="6">
        <v>135</v>
      </c>
      <c r="AA694" s="13">
        <f t="shared" si="10"/>
        <v>2.9119213434828584E-2</v>
      </c>
      <c r="AE694" s="6" t="s">
        <v>471</v>
      </c>
      <c r="AF694" s="6" t="s">
        <v>62</v>
      </c>
      <c r="AH694" s="6" t="s">
        <v>683</v>
      </c>
      <c r="AI694" s="6">
        <v>0</v>
      </c>
      <c r="AJ694" s="6">
        <v>1</v>
      </c>
      <c r="AK694" s="6">
        <v>0</v>
      </c>
      <c r="AL694" s="6">
        <v>0</v>
      </c>
      <c r="AM694" s="6">
        <v>0</v>
      </c>
      <c r="AN694" s="6">
        <v>0</v>
      </c>
      <c r="AO694" s="6">
        <v>1</v>
      </c>
      <c r="AQ694" s="6">
        <v>0</v>
      </c>
      <c r="AR694" s="6">
        <v>0</v>
      </c>
      <c r="AS694" s="6">
        <v>0</v>
      </c>
      <c r="AT694" s="6">
        <v>0</v>
      </c>
      <c r="AU694" s="6">
        <f>IF(Table3[[#This Row],[ShankDiameter]]&gt;0.5,0,2)</f>
        <v>2</v>
      </c>
      <c r="AV694" s="6">
        <v>0</v>
      </c>
      <c r="AW694" s="6">
        <v>0</v>
      </c>
      <c r="AX694" s="6">
        <v>2</v>
      </c>
      <c r="AY694" s="6">
        <f>IF(Table3[[#This Row],[ShankDiameter]]=0.225,2,IF(Table3[[#This Row],[ShankDiameter]]=0.25,2,IF(Table3[[#This Row],[ShankDiameter]]=0.2875,2,0)))</f>
        <v>0</v>
      </c>
      <c r="AZ694" s="6">
        <v>0</v>
      </c>
      <c r="BA694" s="6">
        <v>0</v>
      </c>
      <c r="BB694" s="6">
        <v>0</v>
      </c>
      <c r="BC694" s="6">
        <v>0</v>
      </c>
      <c r="BD694" s="6">
        <v>0</v>
      </c>
      <c r="BE694" s="6">
        <v>0</v>
      </c>
      <c r="BF694" s="6">
        <v>0</v>
      </c>
      <c r="BG694" s="6">
        <v>0</v>
      </c>
      <c r="BH694" s="6">
        <v>0</v>
      </c>
      <c r="BI694" s="6">
        <f>IF(Table3[[#This Row],[Type]]="EM",IF((Table3[[#This Row],[Diameter]]/2)-Table3[[#This Row],[CornerRadius]]-0.012&gt;0,(Table3[[#This Row],[Diameter]]/2)-Table3[[#This Row],[CornerRadius]]-0.012,0),)</f>
        <v>0</v>
      </c>
      <c r="BK694" s="6" t="str">
        <f>IF(Table3[[#This Row],[ShoulderLength]]="","",IF(Table3[[#This Row],[ShoulderLength]]&lt;Table3[[#This Row],[LOC]],"FIX",""))</f>
        <v/>
      </c>
    </row>
    <row r="695" spans="1:63" x14ac:dyDescent="0.25">
      <c r="A695" s="7">
        <f>IF(Table3[[#This Row],[SoflexRule]]="",1,IF(Table3[[#This Row],[MinOHL]]="",1,IF(Table3[[#This Row],[Type]]="CT",1,IF(Table3[[#This Row],[I]]=1,0,1))))</f>
        <v>1</v>
      </c>
      <c r="B695" s="6" t="s">
        <v>149</v>
      </c>
      <c r="D695" s="6" t="s">
        <v>149</v>
      </c>
      <c r="E695" s="6">
        <v>694</v>
      </c>
      <c r="F695" s="8" t="s">
        <v>60</v>
      </c>
      <c r="H695" s="10" t="s">
        <v>802</v>
      </c>
      <c r="I695" s="11" t="s">
        <v>1426</v>
      </c>
      <c r="J695" s="12" t="s">
        <v>1427</v>
      </c>
      <c r="K695" s="11" t="str">
        <f>CONCATENATE(Table3[[#This Row],[Type]]," "&amp;TEXT(Table3[[#This Row],[Diameter]],".0000")&amp;""," "&amp;Table3[[#This Row],[NumFlutes]]&amp;"FL")</f>
        <v>DJ .1440 2FL</v>
      </c>
      <c r="L695" s="17" t="s">
        <v>827</v>
      </c>
      <c r="M695" s="13">
        <v>0.14399999999999999</v>
      </c>
      <c r="N695" s="13">
        <v>0.14399999999999999</v>
      </c>
      <c r="O695" s="6">
        <v>0.14399999999999999</v>
      </c>
      <c r="P695" s="6">
        <v>2</v>
      </c>
      <c r="R695" s="14">
        <f>IF(Table3[[#This Row],[ShoulderLenEnd]]="",0,90-(DEGREES(ATAN((Q695-P695)/((N695-O695)/2)))))</f>
        <v>0</v>
      </c>
      <c r="S695" s="15">
        <v>2.0299999999999998</v>
      </c>
      <c r="T695" s="6">
        <v>2</v>
      </c>
      <c r="U695" s="6">
        <v>3</v>
      </c>
      <c r="V695" s="6">
        <v>1.75</v>
      </c>
      <c r="Z695" s="6">
        <v>135</v>
      </c>
      <c r="AA695" s="13">
        <f t="shared" si="10"/>
        <v>2.9823376490862842E-2</v>
      </c>
      <c r="AE695" s="6" t="s">
        <v>471</v>
      </c>
      <c r="AF695" s="6" t="s">
        <v>62</v>
      </c>
      <c r="AH695" s="6" t="s">
        <v>636</v>
      </c>
      <c r="AI695" s="6">
        <v>0</v>
      </c>
      <c r="AJ695" s="6">
        <v>1</v>
      </c>
      <c r="AK695" s="6">
        <v>0</v>
      </c>
      <c r="AL695" s="6">
        <v>0</v>
      </c>
      <c r="AM695" s="6">
        <v>0</v>
      </c>
      <c r="AN695" s="6">
        <v>0</v>
      </c>
      <c r="AO695" s="6">
        <v>1</v>
      </c>
      <c r="AQ695" s="6">
        <v>0</v>
      </c>
      <c r="AR695" s="6">
        <v>0</v>
      </c>
      <c r="AS695" s="6">
        <v>0</v>
      </c>
      <c r="AT695" s="6">
        <v>0</v>
      </c>
      <c r="AU695" s="6">
        <f>IF(Table3[[#This Row],[ShankDiameter]]&gt;0.5,0,2)</f>
        <v>2</v>
      </c>
      <c r="AV695" s="6">
        <v>0</v>
      </c>
      <c r="AW695" s="6">
        <v>0</v>
      </c>
      <c r="AX695" s="6">
        <v>2</v>
      </c>
      <c r="AY695" s="6">
        <f>IF(Table3[[#This Row],[ShankDiameter]]=0.225,2,IF(Table3[[#This Row],[ShankDiameter]]=0.25,2,IF(Table3[[#This Row],[ShankDiameter]]=0.2875,2,0)))</f>
        <v>0</v>
      </c>
      <c r="AZ695" s="6">
        <v>0</v>
      </c>
      <c r="BA695" s="6">
        <v>0</v>
      </c>
      <c r="BB695" s="6">
        <v>0</v>
      </c>
      <c r="BC695" s="6">
        <v>0</v>
      </c>
      <c r="BD695" s="6">
        <v>0</v>
      </c>
      <c r="BE695" s="6">
        <v>0</v>
      </c>
      <c r="BF695" s="6">
        <v>0</v>
      </c>
      <c r="BG695" s="6">
        <v>0</v>
      </c>
      <c r="BH695" s="6">
        <v>0</v>
      </c>
      <c r="BI695" s="6">
        <f>IF(Table3[[#This Row],[Type]]="EM",IF((Table3[[#This Row],[Diameter]]/2)-Table3[[#This Row],[CornerRadius]]-0.012&gt;0,(Table3[[#This Row],[Diameter]]/2)-Table3[[#This Row],[CornerRadius]]-0.012,0),)</f>
        <v>0</v>
      </c>
      <c r="BK695" s="6" t="str">
        <f>IF(Table3[[#This Row],[ShoulderLength]]="","",IF(Table3[[#This Row],[ShoulderLength]]&lt;Table3[[#This Row],[LOC]],"FIX",""))</f>
        <v/>
      </c>
    </row>
    <row r="696" spans="1:63" x14ac:dyDescent="0.25">
      <c r="A696" s="7">
        <f>IF(Table3[[#This Row],[SoflexRule]]="",1,IF(Table3[[#This Row],[MinOHL]]="",1,IF(Table3[[#This Row],[Type]]="CT",1,IF(Table3[[#This Row],[I]]=1,0,1))))</f>
        <v>1</v>
      </c>
      <c r="B696" s="6" t="s">
        <v>149</v>
      </c>
      <c r="D696" s="6" t="s">
        <v>149</v>
      </c>
      <c r="E696" s="6">
        <v>695</v>
      </c>
      <c r="F696" s="8" t="s">
        <v>60</v>
      </c>
      <c r="H696" s="10" t="s">
        <v>680</v>
      </c>
      <c r="I696" s="11" t="s">
        <v>1428</v>
      </c>
      <c r="J696" s="12" t="s">
        <v>1429</v>
      </c>
      <c r="K696" s="11" t="str">
        <f>CONCATENATE(Table3[[#This Row],[Type]]," "&amp;TEXT(Table3[[#This Row],[Diameter]],".0000")&amp;""," "&amp;Table3[[#This Row],[NumFlutes]]&amp;"FL")</f>
        <v>DS .1440 2FL</v>
      </c>
      <c r="L696" s="17" t="s">
        <v>827</v>
      </c>
      <c r="M696" s="13">
        <v>0.14399999999999999</v>
      </c>
      <c r="N696" s="13">
        <v>0.14399999999999999</v>
      </c>
      <c r="O696" s="6">
        <v>0.14399999999999999</v>
      </c>
      <c r="P696" s="6">
        <v>1.0900000000000001</v>
      </c>
      <c r="R696" s="14">
        <f>IF(Table3[[#This Row],[ShoulderLenEnd]]="",0,90-(DEGREES(ATAN((Q696-P696)/((N696-O696)/2)))))</f>
        <v>0</v>
      </c>
      <c r="S696" s="15">
        <v>1.1200000000000001</v>
      </c>
      <c r="T696" s="6">
        <v>2</v>
      </c>
      <c r="U696" s="6">
        <v>2.1</v>
      </c>
      <c r="V696" s="6">
        <v>0.9</v>
      </c>
      <c r="Z696" s="6">
        <v>135</v>
      </c>
      <c r="AA696" s="13">
        <f t="shared" si="10"/>
        <v>2.9823376490862842E-2</v>
      </c>
      <c r="AE696" s="6" t="s">
        <v>471</v>
      </c>
      <c r="AF696" s="6" t="s">
        <v>62</v>
      </c>
      <c r="AH696" s="6" t="s">
        <v>683</v>
      </c>
      <c r="AI696" s="6">
        <v>0</v>
      </c>
      <c r="AJ696" s="6">
        <v>1</v>
      </c>
      <c r="AK696" s="6">
        <v>0</v>
      </c>
      <c r="AL696" s="6">
        <v>0</v>
      </c>
      <c r="AM696" s="6">
        <v>0</v>
      </c>
      <c r="AN696" s="6">
        <v>0</v>
      </c>
      <c r="AO696" s="6">
        <v>1</v>
      </c>
      <c r="AQ696" s="6">
        <v>0</v>
      </c>
      <c r="AR696" s="6">
        <v>0</v>
      </c>
      <c r="AS696" s="6">
        <v>0</v>
      </c>
      <c r="AT696" s="6">
        <v>0</v>
      </c>
      <c r="AU696" s="6">
        <f>IF(Table3[[#This Row],[ShankDiameter]]&gt;0.5,0,2)</f>
        <v>2</v>
      </c>
      <c r="AV696" s="6">
        <v>0</v>
      </c>
      <c r="AW696" s="6">
        <v>0</v>
      </c>
      <c r="AX696" s="6">
        <v>2</v>
      </c>
      <c r="AY696" s="6">
        <f>IF(Table3[[#This Row],[ShankDiameter]]=0.225,2,IF(Table3[[#This Row],[ShankDiameter]]=0.25,2,IF(Table3[[#This Row],[ShankDiameter]]=0.2875,2,0)))</f>
        <v>0</v>
      </c>
      <c r="AZ696" s="6">
        <v>0</v>
      </c>
      <c r="BA696" s="6">
        <v>0</v>
      </c>
      <c r="BB696" s="6">
        <v>0</v>
      </c>
      <c r="BC696" s="6">
        <v>0</v>
      </c>
      <c r="BD696" s="6">
        <v>0</v>
      </c>
      <c r="BE696" s="6">
        <v>0</v>
      </c>
      <c r="BF696" s="6">
        <v>0</v>
      </c>
      <c r="BG696" s="6">
        <v>0</v>
      </c>
      <c r="BH696" s="6">
        <v>0</v>
      </c>
      <c r="BI696" s="6">
        <f>IF(Table3[[#This Row],[Type]]="EM",IF((Table3[[#This Row],[Diameter]]/2)-Table3[[#This Row],[CornerRadius]]-0.012&gt;0,(Table3[[#This Row],[Diameter]]/2)-Table3[[#This Row],[CornerRadius]]-0.012,0),)</f>
        <v>0</v>
      </c>
      <c r="BK696" s="6" t="str">
        <f>IF(Table3[[#This Row],[ShoulderLength]]="","",IF(Table3[[#This Row],[ShoulderLength]]&lt;Table3[[#This Row],[LOC]],"FIX",""))</f>
        <v/>
      </c>
    </row>
    <row r="697" spans="1:63" x14ac:dyDescent="0.25">
      <c r="A697" s="7">
        <f>IF(Table3[[#This Row],[SoflexRule]]="",1,IF(Table3[[#This Row],[MinOHL]]="",1,IF(Table3[[#This Row],[Type]]="CT",1,IF(Table3[[#This Row],[I]]=1,0,1))))</f>
        <v>1</v>
      </c>
      <c r="B697" s="6" t="s">
        <v>149</v>
      </c>
      <c r="D697" s="6" t="s">
        <v>149</v>
      </c>
      <c r="E697" s="6">
        <v>696</v>
      </c>
      <c r="F697" s="8" t="s">
        <v>60</v>
      </c>
      <c r="H697" s="10" t="s">
        <v>874</v>
      </c>
      <c r="I697" s="11" t="s">
        <v>1430</v>
      </c>
      <c r="J697" s="12" t="s">
        <v>1431</v>
      </c>
      <c r="K697" s="11" t="str">
        <f>CONCATENATE(Table3[[#This Row],[Type]]," "&amp;TEXT(Table3[[#This Row],[Diameter]],".0000")&amp;""," "&amp;Table3[[#This Row],[NumFlutes]]&amp;"FL")</f>
        <v>DT .1470 2FL</v>
      </c>
      <c r="L697" s="17" t="s">
        <v>829</v>
      </c>
      <c r="M697" s="13">
        <v>0.14699999999999999</v>
      </c>
      <c r="N697" s="13">
        <v>0.14699999999999999</v>
      </c>
      <c r="O697" s="6">
        <v>0.14699999999999999</v>
      </c>
      <c r="P697" s="6">
        <v>2.92</v>
      </c>
      <c r="R697" s="14">
        <f>IF(Table3[[#This Row],[ShoulderLenEnd]]="",0,90-(DEGREES(ATAN((Q697-P697)/((N697-O697)/2)))))</f>
        <v>0</v>
      </c>
      <c r="S697" s="15">
        <v>2.95</v>
      </c>
      <c r="T697" s="6">
        <v>2</v>
      </c>
      <c r="U697" s="6">
        <v>4.4000000000000004</v>
      </c>
      <c r="V697" s="6">
        <v>2.7</v>
      </c>
      <c r="Z697" s="6">
        <v>135</v>
      </c>
      <c r="AA697" s="13">
        <f t="shared" si="10"/>
        <v>3.0444696834422486E-2</v>
      </c>
      <c r="AE697" s="6" t="s">
        <v>471</v>
      </c>
      <c r="AF697" s="6" t="s">
        <v>62</v>
      </c>
      <c r="AH697" s="6" t="s">
        <v>621</v>
      </c>
      <c r="AI697" s="6">
        <v>0</v>
      </c>
      <c r="AJ697" s="6">
        <v>1</v>
      </c>
      <c r="AK697" s="6">
        <v>0</v>
      </c>
      <c r="AL697" s="6">
        <v>0</v>
      </c>
      <c r="AM697" s="6">
        <v>0</v>
      </c>
      <c r="AN697" s="6">
        <v>0</v>
      </c>
      <c r="AO697" s="6">
        <v>1</v>
      </c>
      <c r="AQ697" s="6">
        <v>0</v>
      </c>
      <c r="AR697" s="6">
        <v>0</v>
      </c>
      <c r="AS697" s="6">
        <v>0</v>
      </c>
      <c r="AT697" s="6">
        <v>0</v>
      </c>
      <c r="AU697" s="6">
        <f>IF(Table3[[#This Row],[ShankDiameter]]&gt;0.5,0,2)</f>
        <v>2</v>
      </c>
      <c r="AV697" s="6">
        <v>0</v>
      </c>
      <c r="AW697" s="6">
        <v>0</v>
      </c>
      <c r="AX697" s="6">
        <v>2</v>
      </c>
      <c r="AY697" s="6">
        <f>IF(Table3[[#This Row],[ShankDiameter]]=0.225,2,IF(Table3[[#This Row],[ShankDiameter]]=0.25,2,IF(Table3[[#This Row],[ShankDiameter]]=0.2875,2,0)))</f>
        <v>0</v>
      </c>
      <c r="AZ697" s="6">
        <v>0</v>
      </c>
      <c r="BA697" s="6">
        <v>0</v>
      </c>
      <c r="BB697" s="6">
        <v>0</v>
      </c>
      <c r="BC697" s="6">
        <v>0</v>
      </c>
      <c r="BD697" s="6">
        <v>0</v>
      </c>
      <c r="BE697" s="6">
        <v>0</v>
      </c>
      <c r="BF697" s="6">
        <v>0</v>
      </c>
      <c r="BG697" s="6">
        <v>0</v>
      </c>
      <c r="BH697" s="6">
        <v>0</v>
      </c>
      <c r="BI697" s="6">
        <f>IF(Table3[[#This Row],[Type]]="EM",IF((Table3[[#This Row],[Diameter]]/2)-Table3[[#This Row],[CornerRadius]]-0.012&gt;0,(Table3[[#This Row],[Diameter]]/2)-Table3[[#This Row],[CornerRadius]]-0.012,0),)</f>
        <v>0</v>
      </c>
      <c r="BK697" s="6" t="str">
        <f>IF(Table3[[#This Row],[ShoulderLength]]="","",IF(Table3[[#This Row],[ShoulderLength]]&lt;Table3[[#This Row],[LOC]],"FIX",""))</f>
        <v/>
      </c>
    </row>
    <row r="698" spans="1:63" x14ac:dyDescent="0.25">
      <c r="A698" s="7">
        <f>IF(Table3[[#This Row],[SoflexRule]]="",1,IF(Table3[[#This Row],[MinOHL]]="",1,IF(Table3[[#This Row],[Type]]="CT",1,IF(Table3[[#This Row],[I]]=1,0,1))))</f>
        <v>1</v>
      </c>
      <c r="B698" s="6" t="s">
        <v>149</v>
      </c>
      <c r="D698" s="6" t="s">
        <v>149</v>
      </c>
      <c r="E698" s="6">
        <v>697</v>
      </c>
      <c r="G698" s="9" t="s">
        <v>74</v>
      </c>
      <c r="H698" s="10" t="s">
        <v>680</v>
      </c>
      <c r="I698" s="11" t="s">
        <v>1432</v>
      </c>
      <c r="J698" s="12" t="s">
        <v>1433</v>
      </c>
      <c r="K698" s="11" t="str">
        <f>CONCATENATE(Table3[[#This Row],[Type]]," "&amp;TEXT(Table3[[#This Row],[Diameter]],".0000")&amp;""," "&amp;Table3[[#This Row],[NumFlutes]]&amp;"FL")</f>
        <v>DS .1495 2FL</v>
      </c>
      <c r="L698" s="17" t="s">
        <v>831</v>
      </c>
      <c r="M698" s="13">
        <v>0.14949999999999999</v>
      </c>
      <c r="N698" s="13">
        <v>0.14949999999999999</v>
      </c>
      <c r="O698" s="6">
        <v>0.14949999999999999</v>
      </c>
      <c r="P698" s="6">
        <v>1.1499999999999999</v>
      </c>
      <c r="R698" s="14">
        <f>IF(Table3[[#This Row],[ShoulderLenEnd]]="",0,90-(DEGREES(ATAN((Q698-P698)/((N698-O698)/2)))))</f>
        <v>0</v>
      </c>
      <c r="S698" s="15">
        <v>1.175</v>
      </c>
      <c r="T698" s="6">
        <v>2</v>
      </c>
      <c r="U698" s="6">
        <v>2.1</v>
      </c>
      <c r="V698" s="6">
        <v>0.8</v>
      </c>
      <c r="Z698" s="6">
        <v>135</v>
      </c>
      <c r="AA698" s="13">
        <f t="shared" si="10"/>
        <v>3.0962463787388855E-2</v>
      </c>
      <c r="AE698" s="6" t="s">
        <v>471</v>
      </c>
      <c r="AF698" s="6" t="s">
        <v>62</v>
      </c>
      <c r="AH698" s="6" t="s">
        <v>683</v>
      </c>
      <c r="AI698" s="6">
        <v>0</v>
      </c>
      <c r="AJ698" s="6">
        <v>1</v>
      </c>
      <c r="AK698" s="6">
        <v>0</v>
      </c>
      <c r="AL698" s="6">
        <v>0</v>
      </c>
      <c r="AM698" s="6">
        <v>0</v>
      </c>
      <c r="AN698" s="6">
        <v>0</v>
      </c>
      <c r="AO698" s="6">
        <v>1</v>
      </c>
      <c r="AQ698" s="6">
        <v>0</v>
      </c>
      <c r="AR698" s="6">
        <v>0</v>
      </c>
      <c r="AS698" s="6">
        <v>0</v>
      </c>
      <c r="AT698" s="6">
        <v>0</v>
      </c>
      <c r="AU698" s="6">
        <f>IF(Table3[[#This Row],[ShankDiameter]]&gt;0.5,0,2)</f>
        <v>2</v>
      </c>
      <c r="AV698" s="6">
        <v>0</v>
      </c>
      <c r="AW698" s="6">
        <v>0</v>
      </c>
      <c r="AX698" s="6">
        <v>2</v>
      </c>
      <c r="AY698" s="6">
        <f>IF(Table3[[#This Row],[ShankDiameter]]=0.225,2,IF(Table3[[#This Row],[ShankDiameter]]=0.25,2,IF(Table3[[#This Row],[ShankDiameter]]=0.2875,2,0)))</f>
        <v>0</v>
      </c>
      <c r="AZ698" s="6">
        <v>0</v>
      </c>
      <c r="BA698" s="6">
        <v>0</v>
      </c>
      <c r="BB698" s="6">
        <v>0</v>
      </c>
      <c r="BC698" s="6">
        <v>0</v>
      </c>
      <c r="BD698" s="6">
        <v>0</v>
      </c>
      <c r="BE698" s="6">
        <v>0</v>
      </c>
      <c r="BF698" s="6">
        <v>0</v>
      </c>
      <c r="BG698" s="6">
        <v>0</v>
      </c>
      <c r="BH698" s="6">
        <v>0</v>
      </c>
      <c r="BI698" s="6">
        <f>IF(Table3[[#This Row],[Type]]="EM",IF((Table3[[#This Row],[Diameter]]/2)-Table3[[#This Row],[CornerRadius]]-0.012&gt;0,(Table3[[#This Row],[Diameter]]/2)-Table3[[#This Row],[CornerRadius]]-0.012,0),)</f>
        <v>0</v>
      </c>
      <c r="BK698" s="6" t="str">
        <f>IF(Table3[[#This Row],[ShoulderLength]]="","",IF(Table3[[#This Row],[ShoulderLength]]&lt;Table3[[#This Row],[LOC]],"FIX",""))</f>
        <v/>
      </c>
    </row>
    <row r="699" spans="1:63" x14ac:dyDescent="0.25">
      <c r="A699" s="7">
        <f>IF(Table3[[#This Row],[SoflexRule]]="",1,IF(Table3[[#This Row],[MinOHL]]="",1,IF(Table3[[#This Row],[Type]]="CT",1,IF(Table3[[#This Row],[I]]=1,0,1))))</f>
        <v>1</v>
      </c>
      <c r="B699" s="6" t="s">
        <v>149</v>
      </c>
      <c r="D699" s="6" t="s">
        <v>149</v>
      </c>
      <c r="E699" s="6">
        <v>698</v>
      </c>
      <c r="F699" s="8" t="s">
        <v>60</v>
      </c>
      <c r="H699" s="10" t="s">
        <v>680</v>
      </c>
      <c r="I699" s="11" t="s">
        <v>1434</v>
      </c>
      <c r="J699" s="12" t="s">
        <v>1435</v>
      </c>
      <c r="K699" s="11" t="str">
        <f>CONCATENATE(Table3[[#This Row],[Type]]," "&amp;TEXT(Table3[[#This Row],[Diameter]],".0000")&amp;""," "&amp;Table3[[#This Row],[NumFlutes]]&amp;"FL")</f>
        <v>DS .1520 2FL</v>
      </c>
      <c r="L699" s="17" t="s">
        <v>1021</v>
      </c>
      <c r="M699" s="13">
        <v>0.152</v>
      </c>
      <c r="N699" s="13">
        <v>0.152</v>
      </c>
      <c r="O699" s="6">
        <v>0.152</v>
      </c>
      <c r="P699" s="6">
        <v>0.89500000000000002</v>
      </c>
      <c r="R699" s="14">
        <f>IF(Table3[[#This Row],[ShoulderLenEnd]]="",0,90-(DEGREES(ATAN((Q699-P699)/((N699-O699)/2)))))</f>
        <v>0</v>
      </c>
      <c r="S699" s="15">
        <v>0.92500000000000004</v>
      </c>
      <c r="T699" s="6">
        <v>2</v>
      </c>
      <c r="U699" s="6">
        <v>2.2000000000000002</v>
      </c>
      <c r="V699" s="6">
        <v>0.75</v>
      </c>
      <c r="Z699" s="6">
        <v>135</v>
      </c>
      <c r="AA699" s="13">
        <f t="shared" si="10"/>
        <v>3.1480230740355226E-2</v>
      </c>
      <c r="AE699" s="6" t="s">
        <v>471</v>
      </c>
      <c r="AF699" s="6" t="s">
        <v>545</v>
      </c>
      <c r="AH699" s="6" t="s">
        <v>683</v>
      </c>
      <c r="AI699" s="6">
        <v>0</v>
      </c>
      <c r="AJ699" s="6">
        <v>1</v>
      </c>
      <c r="AK699" s="6">
        <v>0</v>
      </c>
      <c r="AL699" s="6">
        <v>0</v>
      </c>
      <c r="AM699" s="6">
        <v>0</v>
      </c>
      <c r="AN699" s="6">
        <v>0</v>
      </c>
      <c r="AO699" s="6">
        <v>1</v>
      </c>
      <c r="AQ699" s="6">
        <v>0</v>
      </c>
      <c r="AR699" s="6">
        <v>0</v>
      </c>
      <c r="AS699" s="6">
        <v>0</v>
      </c>
      <c r="AT699" s="6">
        <v>0</v>
      </c>
      <c r="AU699" s="6">
        <f>IF(Table3[[#This Row],[ShankDiameter]]&gt;0.5,0,2)</f>
        <v>2</v>
      </c>
      <c r="AV699" s="6">
        <v>0</v>
      </c>
      <c r="AW699" s="6">
        <v>0</v>
      </c>
      <c r="AX699" s="6">
        <v>2</v>
      </c>
      <c r="AY699" s="6">
        <f>IF(Table3[[#This Row],[ShankDiameter]]=0.225,2,IF(Table3[[#This Row],[ShankDiameter]]=0.25,2,IF(Table3[[#This Row],[ShankDiameter]]=0.2875,2,0)))</f>
        <v>0</v>
      </c>
      <c r="AZ699" s="6">
        <v>0</v>
      </c>
      <c r="BA699" s="6">
        <v>0</v>
      </c>
      <c r="BB699" s="6">
        <v>0</v>
      </c>
      <c r="BC699" s="6">
        <v>0</v>
      </c>
      <c r="BD699" s="6">
        <v>0</v>
      </c>
      <c r="BE699" s="6">
        <v>0</v>
      </c>
      <c r="BF699" s="6">
        <v>0</v>
      </c>
      <c r="BG699" s="6">
        <v>0</v>
      </c>
      <c r="BH699" s="6">
        <v>0</v>
      </c>
      <c r="BI699" s="6">
        <f>IF(Table3[[#This Row],[Type]]="EM",IF((Table3[[#This Row],[Diameter]]/2)-Table3[[#This Row],[CornerRadius]]-0.012&gt;0,(Table3[[#This Row],[Diameter]]/2)-Table3[[#This Row],[CornerRadius]]-0.012,0),)</f>
        <v>0</v>
      </c>
      <c r="BK699" s="6" t="str">
        <f>IF(Table3[[#This Row],[ShoulderLength]]="","",IF(Table3[[#This Row],[ShoulderLength]]&lt;Table3[[#This Row],[LOC]],"FIX",""))</f>
        <v/>
      </c>
    </row>
    <row r="700" spans="1:63" x14ac:dyDescent="0.25">
      <c r="A700" s="7">
        <f>IF(Table3[[#This Row],[SoflexRule]]="",1,IF(Table3[[#This Row],[MinOHL]]="",1,IF(Table3[[#This Row],[Type]]="CT",1,IF(Table3[[#This Row],[I]]=1,0,1))))</f>
        <v>1</v>
      </c>
      <c r="B700" s="6" t="s">
        <v>149</v>
      </c>
      <c r="D700" s="6" t="s">
        <v>149</v>
      </c>
      <c r="E700" s="6">
        <v>699</v>
      </c>
      <c r="G700" s="9" t="s">
        <v>74</v>
      </c>
      <c r="H700" s="10" t="s">
        <v>802</v>
      </c>
      <c r="I700" s="11" t="s">
        <v>1436</v>
      </c>
      <c r="J700" s="12" t="s">
        <v>1437</v>
      </c>
      <c r="K700" s="11" t="str">
        <f>CONCATENATE(Table3[[#This Row],[Type]]," "&amp;TEXT(Table3[[#This Row],[Diameter]],".0000")&amp;""," "&amp;Table3[[#This Row],[NumFlutes]]&amp;"FL")</f>
        <v>DJ .1563 2FL</v>
      </c>
      <c r="L700" s="17" t="s">
        <v>2425</v>
      </c>
      <c r="M700" s="13">
        <v>0.15629999999999999</v>
      </c>
      <c r="N700" s="13">
        <v>0.15629999999999999</v>
      </c>
      <c r="O700" s="6">
        <v>0.15629999999999999</v>
      </c>
      <c r="P700" s="6">
        <v>2.125</v>
      </c>
      <c r="R700" s="14">
        <f>IF(Table3[[#This Row],[ShoulderLenEnd]]="",0,90-(DEGREES(ATAN((Q700-P700)/((N700-O700)/2)))))</f>
        <v>0</v>
      </c>
      <c r="S700" s="15">
        <v>2.15</v>
      </c>
      <c r="T700" s="6">
        <v>2</v>
      </c>
      <c r="U700" s="6">
        <v>3.05</v>
      </c>
      <c r="V700" s="6">
        <v>1.9</v>
      </c>
      <c r="Z700" s="6">
        <v>135</v>
      </c>
      <c r="AA700" s="13">
        <f t="shared" si="10"/>
        <v>3.2370789899457381E-2</v>
      </c>
      <c r="AE700" s="6" t="s">
        <v>471</v>
      </c>
      <c r="AF700" s="6" t="s">
        <v>62</v>
      </c>
      <c r="AH700" s="6" t="s">
        <v>636</v>
      </c>
      <c r="AI700" s="6">
        <v>0</v>
      </c>
      <c r="AJ700" s="6">
        <v>1</v>
      </c>
      <c r="AK700" s="6">
        <v>0</v>
      </c>
      <c r="AL700" s="6">
        <v>0</v>
      </c>
      <c r="AM700" s="6">
        <v>0</v>
      </c>
      <c r="AN700" s="6">
        <v>0</v>
      </c>
      <c r="AO700" s="6">
        <v>1</v>
      </c>
      <c r="AQ700" s="6">
        <v>0</v>
      </c>
      <c r="AR700" s="6">
        <v>0</v>
      </c>
      <c r="AS700" s="6">
        <v>0</v>
      </c>
      <c r="AT700" s="6">
        <v>0</v>
      </c>
      <c r="AU700" s="6">
        <f>IF(Table3[[#This Row],[ShankDiameter]]&gt;0.5,0,2)</f>
        <v>2</v>
      </c>
      <c r="AV700" s="6">
        <v>0</v>
      </c>
      <c r="AW700" s="6">
        <v>0</v>
      </c>
      <c r="AX700" s="6">
        <v>2</v>
      </c>
      <c r="AY700" s="6">
        <f>IF(Table3[[#This Row],[ShankDiameter]]=0.225,2,IF(Table3[[#This Row],[ShankDiameter]]=0.25,2,IF(Table3[[#This Row],[ShankDiameter]]=0.2875,2,0)))</f>
        <v>0</v>
      </c>
      <c r="AZ700" s="6">
        <v>0</v>
      </c>
      <c r="BA700" s="6">
        <v>0</v>
      </c>
      <c r="BB700" s="6">
        <v>0</v>
      </c>
      <c r="BC700" s="6">
        <v>0</v>
      </c>
      <c r="BD700" s="6">
        <v>0</v>
      </c>
      <c r="BE700" s="6">
        <v>0</v>
      </c>
      <c r="BF700" s="6">
        <v>0</v>
      </c>
      <c r="BG700" s="6">
        <v>0</v>
      </c>
      <c r="BH700" s="6">
        <v>0</v>
      </c>
      <c r="BI700" s="6">
        <f>IF(Table3[[#This Row],[Type]]="EM",IF((Table3[[#This Row],[Diameter]]/2)-Table3[[#This Row],[CornerRadius]]-0.012&gt;0,(Table3[[#This Row],[Diameter]]/2)-Table3[[#This Row],[CornerRadius]]-0.012,0),)</f>
        <v>0</v>
      </c>
      <c r="BK700" s="6" t="str">
        <f>IF(Table3[[#This Row],[ShoulderLength]]="","",IF(Table3[[#This Row],[ShoulderLength]]&lt;Table3[[#This Row],[LOC]],"FIX",""))</f>
        <v/>
      </c>
    </row>
    <row r="701" spans="1:63" x14ac:dyDescent="0.25">
      <c r="A701" s="7">
        <f>IF(Table3[[#This Row],[SoflexRule]]="",1,IF(Table3[[#This Row],[MinOHL]]="",1,IF(Table3[[#This Row],[Type]]="CT",1,IF(Table3[[#This Row],[I]]=1,0,1))))</f>
        <v>1</v>
      </c>
      <c r="B701" s="6" t="s">
        <v>149</v>
      </c>
      <c r="D701" s="6" t="s">
        <v>149</v>
      </c>
      <c r="E701" s="6">
        <v>700</v>
      </c>
      <c r="G701" s="9" t="s">
        <v>74</v>
      </c>
      <c r="H701" s="10" t="s">
        <v>680</v>
      </c>
      <c r="I701" s="11" t="s">
        <v>1438</v>
      </c>
      <c r="J701" s="12" t="s">
        <v>1439</v>
      </c>
      <c r="K701" s="11" t="str">
        <f>CONCATENATE(Table3[[#This Row],[Type]]," "&amp;TEXT(Table3[[#This Row],[Diameter]],".0000")&amp;""," "&amp;Table3[[#This Row],[NumFlutes]]&amp;"FL")</f>
        <v>DS .1563 2FL</v>
      </c>
      <c r="L701" s="17" t="s">
        <v>2425</v>
      </c>
      <c r="M701" s="13">
        <v>0.15629999999999999</v>
      </c>
      <c r="N701" s="13">
        <v>0.15629999999999999</v>
      </c>
      <c r="O701" s="6">
        <v>0.15629999999999999</v>
      </c>
      <c r="P701" s="6">
        <v>1.05</v>
      </c>
      <c r="R701" s="14">
        <f>IF(Table3[[#This Row],[ShoulderLenEnd]]="",0,90-(DEGREES(ATAN((Q701-P701)/((N701-O701)/2)))))</f>
        <v>0</v>
      </c>
      <c r="S701" s="15">
        <v>1.075</v>
      </c>
      <c r="T701" s="6">
        <v>2</v>
      </c>
      <c r="U701" s="6">
        <v>2.1</v>
      </c>
      <c r="V701" s="6">
        <v>0.8</v>
      </c>
      <c r="Z701" s="6">
        <v>135</v>
      </c>
      <c r="AA701" s="13">
        <f t="shared" si="10"/>
        <v>3.2370789899457381E-2</v>
      </c>
      <c r="AE701" s="6" t="s">
        <v>471</v>
      </c>
      <c r="AF701" s="6" t="s">
        <v>62</v>
      </c>
      <c r="AH701" s="6" t="s">
        <v>683</v>
      </c>
      <c r="AI701" s="6">
        <v>0</v>
      </c>
      <c r="AJ701" s="6">
        <v>1</v>
      </c>
      <c r="AK701" s="6">
        <v>0</v>
      </c>
      <c r="AL701" s="6">
        <v>0</v>
      </c>
      <c r="AM701" s="6">
        <v>0</v>
      </c>
      <c r="AN701" s="6">
        <v>0</v>
      </c>
      <c r="AO701" s="6">
        <v>1</v>
      </c>
      <c r="AQ701" s="6">
        <v>0</v>
      </c>
      <c r="AR701" s="6">
        <v>0</v>
      </c>
      <c r="AS701" s="6">
        <v>0</v>
      </c>
      <c r="AT701" s="6">
        <v>0</v>
      </c>
      <c r="AU701" s="6">
        <f>IF(Table3[[#This Row],[ShankDiameter]]&gt;0.5,0,2)</f>
        <v>2</v>
      </c>
      <c r="AV701" s="6">
        <v>0</v>
      </c>
      <c r="AW701" s="6">
        <v>0</v>
      </c>
      <c r="AX701" s="6">
        <v>2</v>
      </c>
      <c r="AY701" s="6">
        <f>IF(Table3[[#This Row],[ShankDiameter]]=0.225,2,IF(Table3[[#This Row],[ShankDiameter]]=0.25,2,IF(Table3[[#This Row],[ShankDiameter]]=0.2875,2,0)))</f>
        <v>0</v>
      </c>
      <c r="AZ701" s="6">
        <v>0</v>
      </c>
      <c r="BA701" s="6">
        <v>0</v>
      </c>
      <c r="BB701" s="6">
        <v>0</v>
      </c>
      <c r="BC701" s="6">
        <v>0</v>
      </c>
      <c r="BD701" s="6">
        <v>0</v>
      </c>
      <c r="BE701" s="6">
        <v>0</v>
      </c>
      <c r="BF701" s="6">
        <v>0</v>
      </c>
      <c r="BG701" s="6">
        <v>0</v>
      </c>
      <c r="BH701" s="6">
        <v>0</v>
      </c>
      <c r="BI701" s="6">
        <f>IF(Table3[[#This Row],[Type]]="EM",IF((Table3[[#This Row],[Diameter]]/2)-Table3[[#This Row],[CornerRadius]]-0.012&gt;0,(Table3[[#This Row],[Diameter]]/2)-Table3[[#This Row],[CornerRadius]]-0.012,0),)</f>
        <v>0</v>
      </c>
      <c r="BK701" s="6" t="str">
        <f>IF(Table3[[#This Row],[ShoulderLength]]="","",IF(Table3[[#This Row],[ShoulderLength]]&lt;Table3[[#This Row],[LOC]],"FIX",""))</f>
        <v/>
      </c>
    </row>
    <row r="702" spans="1:63" x14ac:dyDescent="0.25">
      <c r="A702" s="7">
        <f>IF(Table3[[#This Row],[SoflexRule]]="",1,IF(Table3[[#This Row],[MinOHL]]="",1,IF(Table3[[#This Row],[Type]]="CT",1,IF(Table3[[#This Row],[I]]=1,0,1))))</f>
        <v>1</v>
      </c>
      <c r="B702" s="6" t="s">
        <v>149</v>
      </c>
      <c r="D702" s="6" t="s">
        <v>149</v>
      </c>
      <c r="E702" s="6">
        <v>701</v>
      </c>
      <c r="F702" s="8" t="s">
        <v>60</v>
      </c>
      <c r="H702" s="10" t="s">
        <v>874</v>
      </c>
      <c r="I702" s="11" t="s">
        <v>1440</v>
      </c>
      <c r="J702" s="12" t="s">
        <v>1441</v>
      </c>
      <c r="K702" s="11" t="str">
        <f>CONCATENATE(Table3[[#This Row],[Type]]," "&amp;TEXT(Table3[[#This Row],[Diameter]],".0000")&amp;""," "&amp;Table3[[#This Row],[NumFlutes]]&amp;"FL")</f>
        <v>DT .1570 2FL</v>
      </c>
      <c r="L702" s="17" t="s">
        <v>837</v>
      </c>
      <c r="M702" s="13">
        <v>0.157</v>
      </c>
      <c r="N702" s="13">
        <v>0.157</v>
      </c>
      <c r="O702" s="6">
        <v>0.157</v>
      </c>
      <c r="P702" s="6">
        <v>3.1</v>
      </c>
      <c r="R702" s="14">
        <f>IF(Table3[[#This Row],[ShoulderLenEnd]]="",0,90-(DEGREES(ATAN((Q702-P702)/((N702-O702)/2)))))</f>
        <v>0</v>
      </c>
      <c r="S702" s="15">
        <v>3.14</v>
      </c>
      <c r="T702" s="6">
        <v>2</v>
      </c>
      <c r="U702" s="6">
        <v>4.6500000000000004</v>
      </c>
      <c r="V702" s="6">
        <v>2.9</v>
      </c>
      <c r="Z702" s="6">
        <v>135</v>
      </c>
      <c r="AA702" s="13">
        <f t="shared" si="10"/>
        <v>3.2515764646287963E-2</v>
      </c>
      <c r="AE702" s="6" t="s">
        <v>471</v>
      </c>
      <c r="AF702" s="6" t="s">
        <v>62</v>
      </c>
      <c r="AH702" s="6" t="s">
        <v>621</v>
      </c>
      <c r="AI702" s="6">
        <v>0</v>
      </c>
      <c r="AJ702" s="6">
        <v>1</v>
      </c>
      <c r="AK702" s="6">
        <v>0</v>
      </c>
      <c r="AL702" s="6">
        <v>0</v>
      </c>
      <c r="AM702" s="6">
        <v>0</v>
      </c>
      <c r="AN702" s="6">
        <v>0</v>
      </c>
      <c r="AO702" s="6">
        <v>1</v>
      </c>
      <c r="AQ702" s="6">
        <v>0</v>
      </c>
      <c r="AR702" s="6">
        <v>0</v>
      </c>
      <c r="AS702" s="6">
        <v>0</v>
      </c>
      <c r="AT702" s="6">
        <v>0</v>
      </c>
      <c r="AU702" s="6">
        <f>IF(Table3[[#This Row],[ShankDiameter]]&gt;0.5,0,2)</f>
        <v>2</v>
      </c>
      <c r="AV702" s="6">
        <v>0</v>
      </c>
      <c r="AW702" s="6">
        <v>0</v>
      </c>
      <c r="AX702" s="6">
        <v>2</v>
      </c>
      <c r="AY702" s="6">
        <f>IF(Table3[[#This Row],[ShankDiameter]]=0.225,2,IF(Table3[[#This Row],[ShankDiameter]]=0.25,2,IF(Table3[[#This Row],[ShankDiameter]]=0.2875,2,0)))</f>
        <v>0</v>
      </c>
      <c r="AZ702" s="6">
        <v>0</v>
      </c>
      <c r="BA702" s="6">
        <v>0</v>
      </c>
      <c r="BB702" s="6">
        <v>0</v>
      </c>
      <c r="BC702" s="6">
        <v>0</v>
      </c>
      <c r="BD702" s="6">
        <v>0</v>
      </c>
      <c r="BE702" s="6">
        <v>0</v>
      </c>
      <c r="BF702" s="6">
        <v>0</v>
      </c>
      <c r="BG702" s="6">
        <v>0</v>
      </c>
      <c r="BH702" s="6">
        <v>0</v>
      </c>
      <c r="BI702" s="6">
        <f>IF(Table3[[#This Row],[Type]]="EM",IF((Table3[[#This Row],[Diameter]]/2)-Table3[[#This Row],[CornerRadius]]-0.012&gt;0,(Table3[[#This Row],[Diameter]]/2)-Table3[[#This Row],[CornerRadius]]-0.012,0),)</f>
        <v>0</v>
      </c>
      <c r="BK702" s="6" t="str">
        <f>IF(Table3[[#This Row],[ShoulderLength]]="","",IF(Table3[[#This Row],[ShoulderLength]]&lt;Table3[[#This Row],[LOC]],"FIX",""))</f>
        <v/>
      </c>
    </row>
    <row r="703" spans="1:63" x14ac:dyDescent="0.25">
      <c r="A703" s="7">
        <f>IF(Table3[[#This Row],[SoflexRule]]="",1,IF(Table3[[#This Row],[MinOHL]]="",1,IF(Table3[[#This Row],[Type]]="CT",1,IF(Table3[[#This Row],[I]]=1,0,1))))</f>
        <v>1</v>
      </c>
      <c r="B703" s="6" t="s">
        <v>149</v>
      </c>
      <c r="D703" s="6" t="s">
        <v>149</v>
      </c>
      <c r="E703" s="6">
        <v>702</v>
      </c>
      <c r="F703" s="8" t="s">
        <v>60</v>
      </c>
      <c r="H703" s="10" t="s">
        <v>680</v>
      </c>
      <c r="I703" s="11" t="s">
        <v>1442</v>
      </c>
      <c r="J703" s="12" t="s">
        <v>1443</v>
      </c>
      <c r="K703" s="11" t="str">
        <f>CONCATENATE(Table3[[#This Row],[Type]]," "&amp;TEXT(Table3[[#This Row],[Diameter]],".0000")&amp;""," "&amp;Table3[[#This Row],[NumFlutes]]&amp;"FL")</f>
        <v>DS .1590 2FL</v>
      </c>
      <c r="L703" s="17" t="s">
        <v>841</v>
      </c>
      <c r="M703" s="13">
        <v>0.159</v>
      </c>
      <c r="N703" s="13">
        <v>0.159</v>
      </c>
      <c r="O703" s="6">
        <v>0.159</v>
      </c>
      <c r="P703" s="6">
        <v>1.1200000000000001</v>
      </c>
      <c r="R703" s="14">
        <f>IF(Table3[[#This Row],[ShoulderLenEnd]]="",0,90-(DEGREES(ATAN((Q703-P703)/((N703-O703)/2)))))</f>
        <v>0</v>
      </c>
      <c r="S703" s="15">
        <v>1.1499999999999999</v>
      </c>
      <c r="T703" s="6">
        <v>2</v>
      </c>
      <c r="U703" s="6">
        <v>2.2000000000000002</v>
      </c>
      <c r="V703" s="6">
        <v>0.85</v>
      </c>
      <c r="Z703" s="6">
        <v>135</v>
      </c>
      <c r="AA703" s="13">
        <f t="shared" si="10"/>
        <v>3.2929978208661059E-2</v>
      </c>
      <c r="AE703" s="6" t="s">
        <v>471</v>
      </c>
      <c r="AF703" s="6" t="s">
        <v>62</v>
      </c>
      <c r="AH703" s="6" t="s">
        <v>683</v>
      </c>
      <c r="AI703" s="6">
        <v>0</v>
      </c>
      <c r="AJ703" s="6">
        <v>1</v>
      </c>
      <c r="AK703" s="6">
        <v>0</v>
      </c>
      <c r="AL703" s="6">
        <v>0</v>
      </c>
      <c r="AM703" s="6">
        <v>0</v>
      </c>
      <c r="AN703" s="6">
        <v>0</v>
      </c>
      <c r="AO703" s="6">
        <v>1</v>
      </c>
      <c r="AQ703" s="6">
        <v>0</v>
      </c>
      <c r="AR703" s="6">
        <v>0</v>
      </c>
      <c r="AS703" s="6">
        <v>0</v>
      </c>
      <c r="AT703" s="6">
        <v>0</v>
      </c>
      <c r="AU703" s="6">
        <f>IF(Table3[[#This Row],[ShankDiameter]]&gt;0.5,0,2)</f>
        <v>2</v>
      </c>
      <c r="AV703" s="6">
        <v>0</v>
      </c>
      <c r="AW703" s="6">
        <v>0</v>
      </c>
      <c r="AX703" s="6">
        <v>2</v>
      </c>
      <c r="AY703" s="6">
        <f>IF(Table3[[#This Row],[ShankDiameter]]=0.225,2,IF(Table3[[#This Row],[ShankDiameter]]=0.25,2,IF(Table3[[#This Row],[ShankDiameter]]=0.2875,2,0)))</f>
        <v>0</v>
      </c>
      <c r="AZ703" s="6">
        <v>0</v>
      </c>
      <c r="BA703" s="6">
        <v>0</v>
      </c>
      <c r="BB703" s="6">
        <v>0</v>
      </c>
      <c r="BC703" s="6">
        <v>0</v>
      </c>
      <c r="BD703" s="6">
        <v>0</v>
      </c>
      <c r="BE703" s="6">
        <v>0</v>
      </c>
      <c r="BF703" s="6">
        <v>0</v>
      </c>
      <c r="BG703" s="6">
        <v>0</v>
      </c>
      <c r="BH703" s="6">
        <v>0</v>
      </c>
      <c r="BI703" s="6">
        <f>IF(Table3[[#This Row],[Type]]="EM",IF((Table3[[#This Row],[Diameter]]/2)-Table3[[#This Row],[CornerRadius]]-0.012&gt;0,(Table3[[#This Row],[Diameter]]/2)-Table3[[#This Row],[CornerRadius]]-0.012,0),)</f>
        <v>0</v>
      </c>
      <c r="BK703" s="6" t="str">
        <f>IF(Table3[[#This Row],[ShoulderLength]]="","",IF(Table3[[#This Row],[ShoulderLength]]&lt;Table3[[#This Row],[LOC]],"FIX",""))</f>
        <v/>
      </c>
    </row>
    <row r="704" spans="1:63" x14ac:dyDescent="0.25">
      <c r="A704" s="7">
        <f>IF(Table3[[#This Row],[SoflexRule]]="",1,IF(Table3[[#This Row],[MinOHL]]="",1,IF(Table3[[#This Row],[Type]]="CT",1,IF(Table3[[#This Row],[I]]=1,0,1))))</f>
        <v>1</v>
      </c>
      <c r="B704" s="6" t="s">
        <v>149</v>
      </c>
      <c r="D704" s="6" t="s">
        <v>149</v>
      </c>
      <c r="E704" s="6">
        <v>703</v>
      </c>
      <c r="F704" s="8" t="s">
        <v>60</v>
      </c>
      <c r="H704" s="10" t="s">
        <v>802</v>
      </c>
      <c r="I704" s="11" t="s">
        <v>1444</v>
      </c>
      <c r="J704" s="12" t="s">
        <v>1445</v>
      </c>
      <c r="K704" s="11" t="str">
        <f>CONCATENATE(Table3[[#This Row],[Type]]," "&amp;TEXT(Table3[[#This Row],[Diameter]],".0000")&amp;""," "&amp;Table3[[#This Row],[NumFlutes]]&amp;"FL")</f>
        <v>DJ .1660 2FL</v>
      </c>
      <c r="L704" s="17" t="s">
        <v>1046</v>
      </c>
      <c r="M704" s="13">
        <v>0.16600000000000001</v>
      </c>
      <c r="N704" s="13">
        <v>0.16600000000000001</v>
      </c>
      <c r="O704" s="6">
        <v>0.16600000000000001</v>
      </c>
      <c r="P704" s="6">
        <v>2.23</v>
      </c>
      <c r="R704" s="14">
        <f>IF(Table3[[#This Row],[ShoulderLenEnd]]="",0,90-(DEGREES(ATAN((Q704-P704)/((N704-O704)/2)))))</f>
        <v>0</v>
      </c>
      <c r="S704" s="15">
        <v>2.27</v>
      </c>
      <c r="T704" s="6">
        <v>2</v>
      </c>
      <c r="U704" s="6">
        <v>3.3</v>
      </c>
      <c r="V704" s="6">
        <v>1.9</v>
      </c>
      <c r="Z704" s="6">
        <v>135</v>
      </c>
      <c r="AA704" s="13">
        <f t="shared" si="10"/>
        <v>3.4379725676966892E-2</v>
      </c>
      <c r="AE704" s="6" t="s">
        <v>471</v>
      </c>
      <c r="AF704" s="6" t="s">
        <v>62</v>
      </c>
      <c r="AH704" s="6" t="s">
        <v>636</v>
      </c>
      <c r="AI704" s="6">
        <v>0</v>
      </c>
      <c r="AJ704" s="6">
        <v>1</v>
      </c>
      <c r="AK704" s="6">
        <v>0</v>
      </c>
      <c r="AL704" s="6">
        <v>0</v>
      </c>
      <c r="AM704" s="6">
        <v>0</v>
      </c>
      <c r="AN704" s="6">
        <v>0</v>
      </c>
      <c r="AO704" s="6">
        <v>1</v>
      </c>
      <c r="AQ704" s="6">
        <v>0</v>
      </c>
      <c r="AR704" s="6">
        <v>0</v>
      </c>
      <c r="AS704" s="6">
        <v>0</v>
      </c>
      <c r="AT704" s="6">
        <v>0</v>
      </c>
      <c r="AU704" s="6">
        <f>IF(Table3[[#This Row],[ShankDiameter]]&gt;0.5,0,2)</f>
        <v>2</v>
      </c>
      <c r="AV704" s="6">
        <v>0</v>
      </c>
      <c r="AW704" s="6">
        <v>0</v>
      </c>
      <c r="AX704" s="6">
        <v>2</v>
      </c>
      <c r="AY704" s="6">
        <f>IF(Table3[[#This Row],[ShankDiameter]]=0.225,2,IF(Table3[[#This Row],[ShankDiameter]]=0.25,2,IF(Table3[[#This Row],[ShankDiameter]]=0.2875,2,0)))</f>
        <v>0</v>
      </c>
      <c r="AZ704" s="6">
        <v>0</v>
      </c>
      <c r="BA704" s="6">
        <v>0</v>
      </c>
      <c r="BB704" s="6">
        <v>0</v>
      </c>
      <c r="BC704" s="6">
        <v>0</v>
      </c>
      <c r="BD704" s="6">
        <v>0</v>
      </c>
      <c r="BE704" s="6">
        <v>0</v>
      </c>
      <c r="BF704" s="6">
        <v>0</v>
      </c>
      <c r="BG704" s="6">
        <v>0</v>
      </c>
      <c r="BH704" s="6">
        <v>0</v>
      </c>
      <c r="BI704" s="6">
        <f>IF(Table3[[#This Row],[Type]]="EM",IF((Table3[[#This Row],[Diameter]]/2)-Table3[[#This Row],[CornerRadius]]-0.012&gt;0,(Table3[[#This Row],[Diameter]]/2)-Table3[[#This Row],[CornerRadius]]-0.012,0),)</f>
        <v>0</v>
      </c>
      <c r="BK704" s="6" t="str">
        <f>IF(Table3[[#This Row],[ShoulderLength]]="","",IF(Table3[[#This Row],[ShoulderLength]]&lt;Table3[[#This Row],[LOC]],"FIX",""))</f>
        <v/>
      </c>
    </row>
    <row r="705" spans="1:63" x14ac:dyDescent="0.25">
      <c r="A705" s="7">
        <f>IF(Table3[[#This Row],[SoflexRule]]="",1,IF(Table3[[#This Row],[MinOHL]]="",1,IF(Table3[[#This Row],[Type]]="CT",1,IF(Table3[[#This Row],[I]]=1,0,1))))</f>
        <v>1</v>
      </c>
      <c r="B705" s="6" t="s">
        <v>149</v>
      </c>
      <c r="D705" s="6" t="s">
        <v>149</v>
      </c>
      <c r="E705" s="6">
        <v>704</v>
      </c>
      <c r="G705" s="9" t="s">
        <v>74</v>
      </c>
      <c r="H705" s="10" t="s">
        <v>680</v>
      </c>
      <c r="I705" s="11" t="s">
        <v>1446</v>
      </c>
      <c r="J705" s="12" t="s">
        <v>1447</v>
      </c>
      <c r="K705" s="11" t="str">
        <f>CONCATENATE(Table3[[#This Row],[Type]]," "&amp;TEXT(Table3[[#This Row],[Diameter]],".0000")&amp;""," "&amp;Table3[[#This Row],[NumFlutes]]&amp;"FL")</f>
        <v>DS .1660 2FL</v>
      </c>
      <c r="L705" s="17" t="s">
        <v>1046</v>
      </c>
      <c r="M705" s="13">
        <v>0.16600000000000001</v>
      </c>
      <c r="N705" s="13">
        <v>0.16600000000000001</v>
      </c>
      <c r="O705" s="6">
        <v>0.16600000000000001</v>
      </c>
      <c r="P705" s="6">
        <v>1.175</v>
      </c>
      <c r="R705" s="14">
        <f>IF(Table3[[#This Row],[ShoulderLenEnd]]="",0,90-(DEGREES(ATAN((Q705-P705)/((N705-O705)/2)))))</f>
        <v>0</v>
      </c>
      <c r="S705" s="15">
        <v>1.2</v>
      </c>
      <c r="T705" s="6">
        <v>2</v>
      </c>
      <c r="U705" s="6">
        <v>2.15</v>
      </c>
      <c r="V705" s="6">
        <v>0.9</v>
      </c>
      <c r="Z705" s="6">
        <v>135</v>
      </c>
      <c r="AA705" s="13">
        <f t="shared" si="10"/>
        <v>3.4379725676966892E-2</v>
      </c>
      <c r="AE705" s="6" t="s">
        <v>471</v>
      </c>
      <c r="AF705" s="6" t="s">
        <v>545</v>
      </c>
      <c r="AH705" s="6" t="s">
        <v>683</v>
      </c>
      <c r="AI705" s="6">
        <v>0</v>
      </c>
      <c r="AJ705" s="6">
        <v>1</v>
      </c>
      <c r="AK705" s="6">
        <v>0</v>
      </c>
      <c r="AL705" s="6">
        <v>0</v>
      </c>
      <c r="AM705" s="6">
        <v>0</v>
      </c>
      <c r="AN705" s="6">
        <v>0</v>
      </c>
      <c r="AO705" s="6">
        <v>1</v>
      </c>
      <c r="AQ705" s="6">
        <v>0</v>
      </c>
      <c r="AR705" s="6">
        <v>0</v>
      </c>
      <c r="AS705" s="6">
        <v>0</v>
      </c>
      <c r="AT705" s="6">
        <v>0</v>
      </c>
      <c r="AU705" s="6">
        <f>IF(Table3[[#This Row],[ShankDiameter]]&gt;0.5,0,2)</f>
        <v>2</v>
      </c>
      <c r="AV705" s="6">
        <v>0</v>
      </c>
      <c r="AW705" s="6">
        <v>0</v>
      </c>
      <c r="AX705" s="6">
        <v>2</v>
      </c>
      <c r="AY705" s="6">
        <f>IF(Table3[[#This Row],[ShankDiameter]]=0.225,2,IF(Table3[[#This Row],[ShankDiameter]]=0.25,2,IF(Table3[[#This Row],[ShankDiameter]]=0.2875,2,0)))</f>
        <v>0</v>
      </c>
      <c r="AZ705" s="6">
        <v>0</v>
      </c>
      <c r="BA705" s="6">
        <v>0</v>
      </c>
      <c r="BB705" s="6">
        <v>0</v>
      </c>
      <c r="BC705" s="6">
        <v>0</v>
      </c>
      <c r="BD705" s="6">
        <v>0</v>
      </c>
      <c r="BE705" s="6">
        <v>0</v>
      </c>
      <c r="BF705" s="6">
        <v>0</v>
      </c>
      <c r="BG705" s="6">
        <v>0</v>
      </c>
      <c r="BH705" s="6">
        <v>0</v>
      </c>
      <c r="BI705" s="6">
        <f>IF(Table3[[#This Row],[Type]]="EM",IF((Table3[[#This Row],[Diameter]]/2)-Table3[[#This Row],[CornerRadius]]-0.012&gt;0,(Table3[[#This Row],[Diameter]]/2)-Table3[[#This Row],[CornerRadius]]-0.012,0),)</f>
        <v>0</v>
      </c>
      <c r="BK705" s="6" t="str">
        <f>IF(Table3[[#This Row],[ShoulderLength]]="","",IF(Table3[[#This Row],[ShoulderLength]]&lt;Table3[[#This Row],[LOC]],"FIX",""))</f>
        <v/>
      </c>
    </row>
    <row r="706" spans="1:63" x14ac:dyDescent="0.25">
      <c r="A706" s="7">
        <f>IF(Table3[[#This Row],[SoflexRule]]="",1,IF(Table3[[#This Row],[MinOHL]]="",1,IF(Table3[[#This Row],[Type]]="CT",1,IF(Table3[[#This Row],[I]]=1,0,1))))</f>
        <v>1</v>
      </c>
      <c r="B706" s="6" t="s">
        <v>149</v>
      </c>
      <c r="D706" s="6" t="s">
        <v>149</v>
      </c>
      <c r="E706" s="6">
        <v>705</v>
      </c>
      <c r="G706" s="9" t="s">
        <v>74</v>
      </c>
      <c r="H706" s="10" t="s">
        <v>680</v>
      </c>
      <c r="I706" s="11" t="s">
        <v>1448</v>
      </c>
      <c r="J706" s="12" t="s">
        <v>1449</v>
      </c>
      <c r="K706" s="11" t="str">
        <f>CONCATENATE(Table3[[#This Row],[Type]]," "&amp;TEXT(Table3[[#This Row],[Diameter]],".0000")&amp;""," "&amp;Table3[[#This Row],[NumFlutes]]&amp;"FL")</f>
        <v>DS .1695 2FL</v>
      </c>
      <c r="L706" s="17" t="s">
        <v>1051</v>
      </c>
      <c r="M706" s="13">
        <v>0.16950000000000001</v>
      </c>
      <c r="N706" s="13">
        <v>0.16950000000000001</v>
      </c>
      <c r="O706" s="6">
        <v>0.16950000000000001</v>
      </c>
      <c r="P706" s="6">
        <v>1.23</v>
      </c>
      <c r="R706" s="14">
        <f>IF(Table3[[#This Row],[ShoulderLenEnd]]="",0,90-(DEGREES(ATAN((Q706-P706)/((N706-O706)/2)))))</f>
        <v>0</v>
      </c>
      <c r="S706" s="15">
        <v>1.2549999999999999</v>
      </c>
      <c r="T706" s="6">
        <v>2</v>
      </c>
      <c r="U706" s="6">
        <v>2.25</v>
      </c>
      <c r="V706" s="6">
        <v>1</v>
      </c>
      <c r="Z706" s="6">
        <v>135</v>
      </c>
      <c r="AA706" s="13">
        <f t="shared" ref="AA706:AA769" si="11">IF(Z706 &lt; 1, "", (M706/2)/TAN(RADIANS(Z706/2)))</f>
        <v>3.5104599411119812E-2</v>
      </c>
      <c r="AE706" s="6" t="s">
        <v>471</v>
      </c>
      <c r="AF706" s="6" t="s">
        <v>62</v>
      </c>
      <c r="AH706" s="6" t="s">
        <v>683</v>
      </c>
      <c r="AI706" s="6">
        <v>0</v>
      </c>
      <c r="AJ706" s="6">
        <v>1</v>
      </c>
      <c r="AK706" s="6">
        <v>0</v>
      </c>
      <c r="AL706" s="6">
        <v>0</v>
      </c>
      <c r="AM706" s="6">
        <v>0</v>
      </c>
      <c r="AN706" s="6">
        <v>0</v>
      </c>
      <c r="AO706" s="6">
        <v>1</v>
      </c>
      <c r="AQ706" s="6">
        <v>0</v>
      </c>
      <c r="AR706" s="6">
        <v>0</v>
      </c>
      <c r="AS706" s="6">
        <v>0</v>
      </c>
      <c r="AT706" s="6">
        <v>0</v>
      </c>
      <c r="AU706" s="6">
        <f>IF(Table3[[#This Row],[ShankDiameter]]&gt;0.5,0,2)</f>
        <v>2</v>
      </c>
      <c r="AV706" s="6">
        <v>0</v>
      </c>
      <c r="AW706" s="6">
        <v>0</v>
      </c>
      <c r="AX706" s="6">
        <v>2</v>
      </c>
      <c r="AY706" s="6">
        <f>IF(Table3[[#This Row],[ShankDiameter]]=0.225,2,IF(Table3[[#This Row],[ShankDiameter]]=0.25,2,IF(Table3[[#This Row],[ShankDiameter]]=0.2875,2,0)))</f>
        <v>0</v>
      </c>
      <c r="AZ706" s="6">
        <v>0</v>
      </c>
      <c r="BA706" s="6">
        <v>0</v>
      </c>
      <c r="BB706" s="6">
        <v>0</v>
      </c>
      <c r="BC706" s="6">
        <v>0</v>
      </c>
      <c r="BD706" s="6">
        <v>0</v>
      </c>
      <c r="BE706" s="6">
        <v>0</v>
      </c>
      <c r="BF706" s="6">
        <v>0</v>
      </c>
      <c r="BG706" s="6">
        <v>0</v>
      </c>
      <c r="BH706" s="6">
        <v>0</v>
      </c>
      <c r="BI706" s="6">
        <f>IF(Table3[[#This Row],[Type]]="EM",IF((Table3[[#This Row],[Diameter]]/2)-Table3[[#This Row],[CornerRadius]]-0.012&gt;0,(Table3[[#This Row],[Diameter]]/2)-Table3[[#This Row],[CornerRadius]]-0.012,0),)</f>
        <v>0</v>
      </c>
      <c r="BK706" s="6" t="str">
        <f>IF(Table3[[#This Row],[ShoulderLength]]="","",IF(Table3[[#This Row],[ShoulderLength]]&lt;Table3[[#This Row],[LOC]],"FIX",""))</f>
        <v/>
      </c>
    </row>
    <row r="707" spans="1:63" x14ac:dyDescent="0.25">
      <c r="A707" s="7">
        <f>IF(Table3[[#This Row],[SoflexRule]]="",1,IF(Table3[[#This Row],[MinOHL]]="",1,IF(Table3[[#This Row],[Type]]="CT",1,IF(Table3[[#This Row],[I]]=1,0,1))))</f>
        <v>1</v>
      </c>
      <c r="B707" s="6" t="s">
        <v>149</v>
      </c>
      <c r="D707" s="6" t="s">
        <v>149</v>
      </c>
      <c r="E707" s="6">
        <v>706</v>
      </c>
      <c r="F707" s="8" t="s">
        <v>60</v>
      </c>
      <c r="H707" s="10" t="s">
        <v>802</v>
      </c>
      <c r="I707" s="11" t="s">
        <v>1450</v>
      </c>
      <c r="J707" s="12" t="s">
        <v>1451</v>
      </c>
      <c r="K707" s="11" t="str">
        <f>CONCATENATE(Table3[[#This Row],[Type]]," "&amp;TEXT(Table3[[#This Row],[Diameter]],".0000")&amp;""," "&amp;Table3[[#This Row],[NumFlutes]]&amp;"FL")</f>
        <v>DJ .1719 2FL</v>
      </c>
      <c r="L707" s="17" t="s">
        <v>2424</v>
      </c>
      <c r="M707" s="13">
        <v>0.1719</v>
      </c>
      <c r="N707" s="13">
        <v>0.1719</v>
      </c>
      <c r="O707" s="6">
        <v>0.1719</v>
      </c>
      <c r="P707" s="6">
        <v>2.25</v>
      </c>
      <c r="R707" s="14">
        <f>IF(Table3[[#This Row],[ShoulderLenEnd]]="",0,90-(DEGREES(ATAN((Q707-P707)/((N707-O707)/2)))))</f>
        <v>0</v>
      </c>
      <c r="S707" s="15">
        <v>2.2799999999999998</v>
      </c>
      <c r="T707" s="6">
        <v>2</v>
      </c>
      <c r="U707" s="6">
        <v>3.25</v>
      </c>
      <c r="V707" s="6">
        <v>1.95</v>
      </c>
      <c r="Z707" s="6">
        <v>135</v>
      </c>
      <c r="AA707" s="13">
        <f t="shared" si="11"/>
        <v>3.5601655685967522E-2</v>
      </c>
      <c r="AE707" s="6" t="s">
        <v>471</v>
      </c>
      <c r="AF707" s="6" t="s">
        <v>62</v>
      </c>
      <c r="AH707" s="6" t="s">
        <v>636</v>
      </c>
      <c r="AI707" s="6">
        <v>0</v>
      </c>
      <c r="AJ707" s="6">
        <v>1</v>
      </c>
      <c r="AK707" s="6">
        <v>0</v>
      </c>
      <c r="AL707" s="6">
        <v>0</v>
      </c>
      <c r="AM707" s="6">
        <v>0</v>
      </c>
      <c r="AN707" s="6">
        <v>0</v>
      </c>
      <c r="AO707" s="6">
        <v>1</v>
      </c>
      <c r="AQ707" s="6">
        <v>0</v>
      </c>
      <c r="AR707" s="6">
        <v>0</v>
      </c>
      <c r="AS707" s="6">
        <v>0</v>
      </c>
      <c r="AT707" s="6">
        <v>0</v>
      </c>
      <c r="AU707" s="6">
        <f>IF(Table3[[#This Row],[ShankDiameter]]&gt;0.5,0,2)</f>
        <v>2</v>
      </c>
      <c r="AV707" s="6">
        <v>0</v>
      </c>
      <c r="AW707" s="6">
        <v>0</v>
      </c>
      <c r="AX707" s="6">
        <v>2</v>
      </c>
      <c r="AY707" s="6">
        <f>IF(Table3[[#This Row],[ShankDiameter]]=0.225,2,IF(Table3[[#This Row],[ShankDiameter]]=0.25,2,IF(Table3[[#This Row],[ShankDiameter]]=0.2875,2,0)))</f>
        <v>0</v>
      </c>
      <c r="AZ707" s="6">
        <v>0</v>
      </c>
      <c r="BA707" s="6">
        <v>0</v>
      </c>
      <c r="BB707" s="6">
        <v>0</v>
      </c>
      <c r="BC707" s="6">
        <v>0</v>
      </c>
      <c r="BD707" s="6">
        <v>0</v>
      </c>
      <c r="BE707" s="6">
        <v>0</v>
      </c>
      <c r="BF707" s="6">
        <v>0</v>
      </c>
      <c r="BG707" s="6">
        <v>0</v>
      </c>
      <c r="BH707" s="6">
        <v>0</v>
      </c>
      <c r="BI707" s="6">
        <f>IF(Table3[[#This Row],[Type]]="EM",IF((Table3[[#This Row],[Diameter]]/2)-Table3[[#This Row],[CornerRadius]]-0.012&gt;0,(Table3[[#This Row],[Diameter]]/2)-Table3[[#This Row],[CornerRadius]]-0.012,0),)</f>
        <v>0</v>
      </c>
      <c r="BK707" s="6" t="str">
        <f>IF(Table3[[#This Row],[ShoulderLength]]="","",IF(Table3[[#This Row],[ShoulderLength]]&lt;Table3[[#This Row],[LOC]],"FIX",""))</f>
        <v/>
      </c>
    </row>
    <row r="708" spans="1:63" x14ac:dyDescent="0.25">
      <c r="A708" s="7">
        <f>IF(Table3[[#This Row],[SoflexRule]]="",1,IF(Table3[[#This Row],[MinOHL]]="",1,IF(Table3[[#This Row],[Type]]="CT",1,IF(Table3[[#This Row],[I]]=1,0,1))))</f>
        <v>1</v>
      </c>
      <c r="B708" s="6" t="s">
        <v>149</v>
      </c>
      <c r="D708" s="6" t="s">
        <v>149</v>
      </c>
      <c r="E708" s="6">
        <v>707</v>
      </c>
      <c r="F708" s="8" t="s">
        <v>60</v>
      </c>
      <c r="H708" s="10" t="s">
        <v>680</v>
      </c>
      <c r="I708" s="11" t="s">
        <v>1452</v>
      </c>
      <c r="J708" s="12" t="s">
        <v>1453</v>
      </c>
      <c r="K708" s="11" t="str">
        <f>CONCATENATE(Table3[[#This Row],[Type]]," "&amp;TEXT(Table3[[#This Row],[Diameter]],".0000")&amp;""," "&amp;Table3[[#This Row],[NumFlutes]]&amp;"FL")</f>
        <v>DS .1719 2FL</v>
      </c>
      <c r="L708" s="17" t="s">
        <v>2424</v>
      </c>
      <c r="M708" s="13">
        <v>0.1719</v>
      </c>
      <c r="N708" s="13">
        <v>0.1719</v>
      </c>
      <c r="O708" s="6">
        <v>0.1719</v>
      </c>
      <c r="P708" s="6">
        <v>1.17</v>
      </c>
      <c r="R708" s="14">
        <f>IF(Table3[[#This Row],[ShoulderLenEnd]]="",0,90-(DEGREES(ATAN((Q708-P708)/((N708-O708)/2)))))</f>
        <v>0</v>
      </c>
      <c r="S708" s="15">
        <v>1.2</v>
      </c>
      <c r="T708" s="6">
        <v>2</v>
      </c>
      <c r="U708" s="6">
        <v>2.2000000000000002</v>
      </c>
      <c r="V708" s="6">
        <v>0.9</v>
      </c>
      <c r="Z708" s="6">
        <v>135</v>
      </c>
      <c r="AA708" s="13">
        <f t="shared" si="11"/>
        <v>3.5601655685967522E-2</v>
      </c>
      <c r="AE708" s="6" t="s">
        <v>471</v>
      </c>
      <c r="AF708" s="6" t="s">
        <v>62</v>
      </c>
      <c r="AH708" s="6" t="s">
        <v>683</v>
      </c>
      <c r="AI708" s="6">
        <v>0</v>
      </c>
      <c r="AJ708" s="6">
        <v>1</v>
      </c>
      <c r="AK708" s="6">
        <v>0</v>
      </c>
      <c r="AL708" s="6">
        <v>0</v>
      </c>
      <c r="AM708" s="6">
        <v>0</v>
      </c>
      <c r="AN708" s="6">
        <v>0</v>
      </c>
      <c r="AO708" s="6">
        <v>1</v>
      </c>
      <c r="AQ708" s="6">
        <v>0</v>
      </c>
      <c r="AR708" s="6">
        <v>0</v>
      </c>
      <c r="AS708" s="6">
        <v>0</v>
      </c>
      <c r="AT708" s="6">
        <v>0</v>
      </c>
      <c r="AU708" s="6">
        <f>IF(Table3[[#This Row],[ShankDiameter]]&gt;0.5,0,2)</f>
        <v>2</v>
      </c>
      <c r="AV708" s="6">
        <v>0</v>
      </c>
      <c r="AW708" s="6">
        <v>0</v>
      </c>
      <c r="AX708" s="6">
        <v>2</v>
      </c>
      <c r="AY708" s="6">
        <f>IF(Table3[[#This Row],[ShankDiameter]]=0.225,2,IF(Table3[[#This Row],[ShankDiameter]]=0.25,2,IF(Table3[[#This Row],[ShankDiameter]]=0.2875,2,0)))</f>
        <v>0</v>
      </c>
      <c r="AZ708" s="6">
        <v>0</v>
      </c>
      <c r="BA708" s="6">
        <v>0</v>
      </c>
      <c r="BB708" s="6">
        <v>0</v>
      </c>
      <c r="BC708" s="6">
        <v>0</v>
      </c>
      <c r="BD708" s="6">
        <v>0</v>
      </c>
      <c r="BE708" s="6">
        <v>0</v>
      </c>
      <c r="BF708" s="6">
        <v>0</v>
      </c>
      <c r="BG708" s="6">
        <v>0</v>
      </c>
      <c r="BH708" s="6">
        <v>0</v>
      </c>
      <c r="BI708" s="6">
        <f>IF(Table3[[#This Row],[Type]]="EM",IF((Table3[[#This Row],[Diameter]]/2)-Table3[[#This Row],[CornerRadius]]-0.012&gt;0,(Table3[[#This Row],[Diameter]]/2)-Table3[[#This Row],[CornerRadius]]-0.012,0),)</f>
        <v>0</v>
      </c>
      <c r="BK708" s="6" t="str">
        <f>IF(Table3[[#This Row],[ShoulderLength]]="","",IF(Table3[[#This Row],[ShoulderLength]]&lt;Table3[[#This Row],[LOC]],"FIX",""))</f>
        <v/>
      </c>
    </row>
    <row r="709" spans="1:63" x14ac:dyDescent="0.25">
      <c r="A709" s="7">
        <f>IF(Table3[[#This Row],[SoflexRule]]="",1,IF(Table3[[#This Row],[MinOHL]]="",1,IF(Table3[[#This Row],[Type]]="CT",1,IF(Table3[[#This Row],[I]]=1,0,1))))</f>
        <v>1</v>
      </c>
      <c r="B709" s="6" t="s">
        <v>149</v>
      </c>
      <c r="D709" s="6" t="s">
        <v>149</v>
      </c>
      <c r="E709" s="6">
        <v>708</v>
      </c>
      <c r="G709" s="9" t="s">
        <v>74</v>
      </c>
      <c r="H709" s="10" t="s">
        <v>802</v>
      </c>
      <c r="I709" s="11" t="s">
        <v>1454</v>
      </c>
      <c r="J709" s="12" t="s">
        <v>1455</v>
      </c>
      <c r="K709" s="11" t="str">
        <f>CONCATENATE(Table3[[#This Row],[Type]]," "&amp;TEXT(Table3[[#This Row],[Diameter]],".0000")&amp;""," "&amp;Table3[[#This Row],[NumFlutes]]&amp;"FL")</f>
        <v>DJ .1730 2FL</v>
      </c>
      <c r="L709" s="17" t="s">
        <v>1059</v>
      </c>
      <c r="M709" s="13">
        <v>0.17299999999999999</v>
      </c>
      <c r="N709" s="13">
        <v>0.17299999999999999</v>
      </c>
      <c r="O709" s="6">
        <v>0.17299999999999999</v>
      </c>
      <c r="P709" s="6">
        <v>2.3250000000000002</v>
      </c>
      <c r="R709" s="14">
        <f>IF(Table3[[#This Row],[ShoulderLenEnd]]="",0,90-(DEGREES(ATAN((Q709-P709)/((N709-O709)/2)))))</f>
        <v>0</v>
      </c>
      <c r="S709" s="15">
        <v>2.35</v>
      </c>
      <c r="T709" s="6">
        <v>2</v>
      </c>
      <c r="U709" s="6">
        <v>3.3</v>
      </c>
      <c r="V709" s="6">
        <v>2</v>
      </c>
      <c r="Z709" s="6">
        <v>135</v>
      </c>
      <c r="AA709" s="13">
        <f t="shared" si="11"/>
        <v>3.5829473145272718E-2</v>
      </c>
      <c r="AE709" s="6" t="s">
        <v>471</v>
      </c>
      <c r="AF709" s="6" t="s">
        <v>62</v>
      </c>
      <c r="AH709" s="6" t="s">
        <v>636</v>
      </c>
      <c r="AI709" s="6">
        <v>0</v>
      </c>
      <c r="AJ709" s="6">
        <v>1</v>
      </c>
      <c r="AK709" s="6">
        <v>0</v>
      </c>
      <c r="AL709" s="6">
        <v>0</v>
      </c>
      <c r="AM709" s="6">
        <v>0</v>
      </c>
      <c r="AN709" s="6">
        <v>0</v>
      </c>
      <c r="AO709" s="6">
        <v>1</v>
      </c>
      <c r="AQ709" s="6">
        <v>0</v>
      </c>
      <c r="AR709" s="6">
        <v>0</v>
      </c>
      <c r="AS709" s="6">
        <v>0</v>
      </c>
      <c r="AT709" s="6">
        <v>0</v>
      </c>
      <c r="AU709" s="6">
        <f>IF(Table3[[#This Row],[ShankDiameter]]&gt;0.5,0,2)</f>
        <v>2</v>
      </c>
      <c r="AV709" s="6">
        <v>0</v>
      </c>
      <c r="AW709" s="6">
        <v>0</v>
      </c>
      <c r="AX709" s="6">
        <v>2</v>
      </c>
      <c r="AY709" s="6">
        <f>IF(Table3[[#This Row],[ShankDiameter]]=0.225,2,IF(Table3[[#This Row],[ShankDiameter]]=0.25,2,IF(Table3[[#This Row],[ShankDiameter]]=0.2875,2,0)))</f>
        <v>0</v>
      </c>
      <c r="AZ709" s="6">
        <v>0</v>
      </c>
      <c r="BA709" s="6">
        <v>0</v>
      </c>
      <c r="BB709" s="6">
        <v>0</v>
      </c>
      <c r="BC709" s="6">
        <v>0</v>
      </c>
      <c r="BD709" s="6">
        <v>0</v>
      </c>
      <c r="BE709" s="6">
        <v>0</v>
      </c>
      <c r="BF709" s="6">
        <v>0</v>
      </c>
      <c r="BG709" s="6">
        <v>0</v>
      </c>
      <c r="BH709" s="6">
        <v>0</v>
      </c>
      <c r="BI709" s="6">
        <f>IF(Table3[[#This Row],[Type]]="EM",IF((Table3[[#This Row],[Diameter]]/2)-Table3[[#This Row],[CornerRadius]]-0.012&gt;0,(Table3[[#This Row],[Diameter]]/2)-Table3[[#This Row],[CornerRadius]]-0.012,0),)</f>
        <v>0</v>
      </c>
      <c r="BK709" s="6" t="str">
        <f>IF(Table3[[#This Row],[ShoulderLength]]="","",IF(Table3[[#This Row],[ShoulderLength]]&lt;Table3[[#This Row],[LOC]],"FIX",""))</f>
        <v/>
      </c>
    </row>
    <row r="710" spans="1:63" x14ac:dyDescent="0.25">
      <c r="A710" s="7">
        <f>IF(Table3[[#This Row],[SoflexRule]]="",1,IF(Table3[[#This Row],[MinOHL]]="",1,IF(Table3[[#This Row],[Type]]="CT",1,IF(Table3[[#This Row],[I]]=1,0,1))))</f>
        <v>1</v>
      </c>
      <c r="B710" s="6" t="s">
        <v>149</v>
      </c>
      <c r="D710" s="6" t="s">
        <v>149</v>
      </c>
      <c r="E710" s="6">
        <v>709</v>
      </c>
      <c r="F710" s="8" t="s">
        <v>60</v>
      </c>
      <c r="H710" s="10" t="s">
        <v>680</v>
      </c>
      <c r="I710" s="11" t="s">
        <v>1456</v>
      </c>
      <c r="J710" s="12" t="s">
        <v>1457</v>
      </c>
      <c r="K710" s="11" t="str">
        <f>CONCATENATE(Table3[[#This Row],[Type]]," "&amp;TEXT(Table3[[#This Row],[Diameter]],".0000")&amp;""," "&amp;Table3[[#This Row],[NumFlutes]]&amp;"FL")</f>
        <v>DS .1730 2FL</v>
      </c>
      <c r="L710" s="17" t="s">
        <v>1059</v>
      </c>
      <c r="M710" s="13">
        <v>0.17299999999999999</v>
      </c>
      <c r="N710" s="13">
        <v>0.17299999999999999</v>
      </c>
      <c r="O710" s="6">
        <v>0.17299999999999999</v>
      </c>
      <c r="P710" s="6">
        <v>1.28</v>
      </c>
      <c r="R710" s="14">
        <f>IF(Table3[[#This Row],[ShoulderLenEnd]]="",0,90-(DEGREES(ATAN((Q710-P710)/((N710-O710)/2)))))</f>
        <v>0</v>
      </c>
      <c r="S710" s="15">
        <v>1.32</v>
      </c>
      <c r="T710" s="6">
        <v>2</v>
      </c>
      <c r="U710" s="6">
        <v>2.33</v>
      </c>
      <c r="V710" s="6">
        <v>0.95</v>
      </c>
      <c r="Z710" s="6">
        <v>135</v>
      </c>
      <c r="AA710" s="13">
        <f t="shared" si="11"/>
        <v>3.5829473145272718E-2</v>
      </c>
      <c r="AE710" s="6" t="s">
        <v>471</v>
      </c>
      <c r="AF710" s="6" t="s">
        <v>62</v>
      </c>
      <c r="AH710" s="6" t="s">
        <v>683</v>
      </c>
      <c r="AI710" s="6">
        <v>0</v>
      </c>
      <c r="AJ710" s="6">
        <v>1</v>
      </c>
      <c r="AK710" s="6">
        <v>0</v>
      </c>
      <c r="AL710" s="6">
        <v>0</v>
      </c>
      <c r="AM710" s="6">
        <v>0</v>
      </c>
      <c r="AN710" s="6">
        <v>0</v>
      </c>
      <c r="AO710" s="6">
        <v>1</v>
      </c>
      <c r="AQ710" s="6">
        <v>0</v>
      </c>
      <c r="AR710" s="6">
        <v>0</v>
      </c>
      <c r="AS710" s="6">
        <v>0</v>
      </c>
      <c r="AT710" s="6">
        <v>0</v>
      </c>
      <c r="AU710" s="6">
        <f>IF(Table3[[#This Row],[ShankDiameter]]&gt;0.5,0,2)</f>
        <v>2</v>
      </c>
      <c r="AV710" s="6">
        <v>0</v>
      </c>
      <c r="AW710" s="6">
        <v>0</v>
      </c>
      <c r="AX710" s="6">
        <v>2</v>
      </c>
      <c r="AY710" s="6">
        <f>IF(Table3[[#This Row],[ShankDiameter]]=0.225,2,IF(Table3[[#This Row],[ShankDiameter]]=0.25,2,IF(Table3[[#This Row],[ShankDiameter]]=0.2875,2,0)))</f>
        <v>0</v>
      </c>
      <c r="AZ710" s="6">
        <v>0</v>
      </c>
      <c r="BA710" s="6">
        <v>0</v>
      </c>
      <c r="BB710" s="6">
        <v>0</v>
      </c>
      <c r="BC710" s="6">
        <v>0</v>
      </c>
      <c r="BD710" s="6">
        <v>0</v>
      </c>
      <c r="BE710" s="6">
        <v>0</v>
      </c>
      <c r="BF710" s="6">
        <v>0</v>
      </c>
      <c r="BG710" s="6">
        <v>0</v>
      </c>
      <c r="BH710" s="6">
        <v>0</v>
      </c>
      <c r="BI710" s="6">
        <f>IF(Table3[[#This Row],[Type]]="EM",IF((Table3[[#This Row],[Diameter]]/2)-Table3[[#This Row],[CornerRadius]]-0.012&gt;0,(Table3[[#This Row],[Diameter]]/2)-Table3[[#This Row],[CornerRadius]]-0.012,0),)</f>
        <v>0</v>
      </c>
      <c r="BK710" s="6" t="str">
        <f>IF(Table3[[#This Row],[ShoulderLength]]="","",IF(Table3[[#This Row],[ShoulderLength]]&lt;Table3[[#This Row],[LOC]],"FIX",""))</f>
        <v/>
      </c>
    </row>
    <row r="711" spans="1:63" x14ac:dyDescent="0.25">
      <c r="A711" s="7">
        <f>IF(Table3[[#This Row],[SoflexRule]]="",1,IF(Table3[[#This Row],[MinOHL]]="",1,IF(Table3[[#This Row],[Type]]="CT",1,IF(Table3[[#This Row],[I]]=1,0,1))))</f>
        <v>1</v>
      </c>
      <c r="B711" s="6" t="s">
        <v>149</v>
      </c>
      <c r="D711" s="6" t="s">
        <v>149</v>
      </c>
      <c r="E711" s="6">
        <v>710</v>
      </c>
      <c r="F711" s="8" t="s">
        <v>60</v>
      </c>
      <c r="H711" s="10" t="s">
        <v>802</v>
      </c>
      <c r="I711" s="11" t="s">
        <v>1458</v>
      </c>
      <c r="J711" s="12" t="s">
        <v>1459</v>
      </c>
      <c r="K711" s="11" t="str">
        <f>CONCATENATE(Table3[[#This Row],[Type]]," "&amp;TEXT(Table3[[#This Row],[Diameter]],".0000")&amp;""," "&amp;Table3[[#This Row],[NumFlutes]]&amp;"FL")</f>
        <v>DJ .1770 2FL</v>
      </c>
      <c r="L711" s="17" t="s">
        <v>844</v>
      </c>
      <c r="M711" s="13">
        <v>0.17699999999999999</v>
      </c>
      <c r="N711" s="13">
        <v>0.17699999999999999</v>
      </c>
      <c r="O711" s="6">
        <v>0.17699999999999999</v>
      </c>
      <c r="P711" s="6">
        <v>2.35</v>
      </c>
      <c r="R711" s="14">
        <f>IF(Table3[[#This Row],[ShoulderLenEnd]]="",0,90-(DEGREES(ATAN((Q711-P711)/((N711-O711)/2)))))</f>
        <v>0</v>
      </c>
      <c r="S711" s="15">
        <v>2.39</v>
      </c>
      <c r="T711" s="6">
        <v>2</v>
      </c>
      <c r="U711" s="6">
        <v>3.3</v>
      </c>
      <c r="V711" s="6">
        <v>2</v>
      </c>
      <c r="Z711" s="6">
        <v>135</v>
      </c>
      <c r="AA711" s="13">
        <f t="shared" si="11"/>
        <v>3.665790027001891E-2</v>
      </c>
      <c r="AE711" s="6" t="s">
        <v>471</v>
      </c>
      <c r="AF711" s="6" t="s">
        <v>62</v>
      </c>
      <c r="AH711" s="6" t="s">
        <v>636</v>
      </c>
      <c r="AI711" s="6">
        <v>0</v>
      </c>
      <c r="AJ711" s="6">
        <v>1</v>
      </c>
      <c r="AK711" s="6">
        <v>0</v>
      </c>
      <c r="AL711" s="6">
        <v>0</v>
      </c>
      <c r="AM711" s="6">
        <v>0</v>
      </c>
      <c r="AN711" s="6">
        <v>0</v>
      </c>
      <c r="AO711" s="6">
        <v>1</v>
      </c>
      <c r="AQ711" s="6">
        <v>0</v>
      </c>
      <c r="AR711" s="6">
        <v>0</v>
      </c>
      <c r="AS711" s="6">
        <v>0</v>
      </c>
      <c r="AT711" s="6">
        <v>0</v>
      </c>
      <c r="AU711" s="6">
        <f>IF(Table3[[#This Row],[ShankDiameter]]&gt;0.5,0,2)</f>
        <v>2</v>
      </c>
      <c r="AV711" s="6">
        <v>0</v>
      </c>
      <c r="AW711" s="6">
        <v>0</v>
      </c>
      <c r="AX711" s="6">
        <v>2</v>
      </c>
      <c r="AY711" s="6">
        <f>IF(Table3[[#This Row],[ShankDiameter]]=0.225,2,IF(Table3[[#This Row],[ShankDiameter]]=0.25,2,IF(Table3[[#This Row],[ShankDiameter]]=0.2875,2,0)))</f>
        <v>0</v>
      </c>
      <c r="AZ711" s="6">
        <v>0</v>
      </c>
      <c r="BA711" s="6">
        <v>0</v>
      </c>
      <c r="BB711" s="6">
        <v>0</v>
      </c>
      <c r="BC711" s="6">
        <v>0</v>
      </c>
      <c r="BD711" s="6">
        <v>0</v>
      </c>
      <c r="BE711" s="6">
        <v>0</v>
      </c>
      <c r="BF711" s="6">
        <v>0</v>
      </c>
      <c r="BG711" s="6">
        <v>0</v>
      </c>
      <c r="BH711" s="6">
        <v>0</v>
      </c>
      <c r="BI711" s="6">
        <f>IF(Table3[[#This Row],[Type]]="EM",IF((Table3[[#This Row],[Diameter]]/2)-Table3[[#This Row],[CornerRadius]]-0.012&gt;0,(Table3[[#This Row],[Diameter]]/2)-Table3[[#This Row],[CornerRadius]]-0.012,0),)</f>
        <v>0</v>
      </c>
      <c r="BK711" s="6" t="str">
        <f>IF(Table3[[#This Row],[ShoulderLength]]="","",IF(Table3[[#This Row],[ShoulderLength]]&lt;Table3[[#This Row],[LOC]],"FIX",""))</f>
        <v/>
      </c>
    </row>
    <row r="712" spans="1:63" x14ac:dyDescent="0.25">
      <c r="A712" s="7">
        <f>IF(Table3[[#This Row],[SoflexRule]]="",1,IF(Table3[[#This Row],[MinOHL]]="",1,IF(Table3[[#This Row],[Type]]="CT",1,IF(Table3[[#This Row],[I]]=1,0,1))))</f>
        <v>1</v>
      </c>
      <c r="B712" s="6" t="s">
        <v>149</v>
      </c>
      <c r="D712" s="6" t="s">
        <v>149</v>
      </c>
      <c r="E712" s="6">
        <v>711</v>
      </c>
      <c r="G712" s="9" t="s">
        <v>74</v>
      </c>
      <c r="H712" s="10" t="s">
        <v>680</v>
      </c>
      <c r="I712" s="11" t="s">
        <v>1460</v>
      </c>
      <c r="J712" s="12" t="s">
        <v>1461</v>
      </c>
      <c r="K712" s="11" t="str">
        <f>CONCATENATE(Table3[[#This Row],[Type]]," "&amp;TEXT(Table3[[#This Row],[Diameter]],".0000")&amp;""," "&amp;Table3[[#This Row],[NumFlutes]]&amp;"FL")</f>
        <v>DS .1770 2FL</v>
      </c>
      <c r="L712" s="17" t="s">
        <v>844</v>
      </c>
      <c r="M712" s="13">
        <v>0.17699999999999999</v>
      </c>
      <c r="N712" s="13">
        <v>0.17699999999999999</v>
      </c>
      <c r="O712" s="6">
        <v>0.17699999999999999</v>
      </c>
      <c r="P712" s="6">
        <v>1.3</v>
      </c>
      <c r="R712" s="14">
        <f>IF(Table3[[#This Row],[ShoulderLenEnd]]="",0,90-(DEGREES(ATAN((Q712-P712)/((N712-O712)/2)))))</f>
        <v>0</v>
      </c>
      <c r="S712" s="15">
        <v>1.325</v>
      </c>
      <c r="T712" s="6">
        <v>2</v>
      </c>
      <c r="U712" s="6">
        <v>2.2999999999999998</v>
      </c>
      <c r="V712" s="6">
        <v>1</v>
      </c>
      <c r="Z712" s="6">
        <v>135</v>
      </c>
      <c r="AA712" s="13">
        <f t="shared" si="11"/>
        <v>3.665790027001891E-2</v>
      </c>
      <c r="AE712" s="6" t="s">
        <v>471</v>
      </c>
      <c r="AF712" s="6" t="s">
        <v>62</v>
      </c>
      <c r="AH712" s="6" t="s">
        <v>683</v>
      </c>
      <c r="AI712" s="6">
        <v>0</v>
      </c>
      <c r="AJ712" s="6">
        <v>1</v>
      </c>
      <c r="AK712" s="6">
        <v>0</v>
      </c>
      <c r="AL712" s="6">
        <v>0</v>
      </c>
      <c r="AM712" s="6">
        <v>0</v>
      </c>
      <c r="AN712" s="6">
        <v>0</v>
      </c>
      <c r="AO712" s="6">
        <v>1</v>
      </c>
      <c r="AQ712" s="6">
        <v>0</v>
      </c>
      <c r="AR712" s="6">
        <v>0</v>
      </c>
      <c r="AS712" s="6">
        <v>0</v>
      </c>
      <c r="AT712" s="6">
        <v>0</v>
      </c>
      <c r="AU712" s="6">
        <f>IF(Table3[[#This Row],[ShankDiameter]]&gt;0.5,0,2)</f>
        <v>2</v>
      </c>
      <c r="AV712" s="6">
        <v>0</v>
      </c>
      <c r="AW712" s="6">
        <v>0</v>
      </c>
      <c r="AX712" s="6">
        <v>2</v>
      </c>
      <c r="AY712" s="6">
        <f>IF(Table3[[#This Row],[ShankDiameter]]=0.225,2,IF(Table3[[#This Row],[ShankDiameter]]=0.25,2,IF(Table3[[#This Row],[ShankDiameter]]=0.2875,2,0)))</f>
        <v>0</v>
      </c>
      <c r="AZ712" s="6">
        <v>0</v>
      </c>
      <c r="BA712" s="6">
        <v>0</v>
      </c>
      <c r="BB712" s="6">
        <v>0</v>
      </c>
      <c r="BC712" s="6">
        <v>0</v>
      </c>
      <c r="BD712" s="6">
        <v>0</v>
      </c>
      <c r="BE712" s="6">
        <v>0</v>
      </c>
      <c r="BF712" s="6">
        <v>0</v>
      </c>
      <c r="BG712" s="6">
        <v>0</v>
      </c>
      <c r="BH712" s="6">
        <v>0</v>
      </c>
      <c r="BI712" s="6">
        <f>IF(Table3[[#This Row],[Type]]="EM",IF((Table3[[#This Row],[Diameter]]/2)-Table3[[#This Row],[CornerRadius]]-0.012&gt;0,(Table3[[#This Row],[Diameter]]/2)-Table3[[#This Row],[CornerRadius]]-0.012,0),)</f>
        <v>0</v>
      </c>
      <c r="BK712" s="6" t="str">
        <f>IF(Table3[[#This Row],[ShoulderLength]]="","",IF(Table3[[#This Row],[ShoulderLength]]&lt;Table3[[#This Row],[LOC]],"FIX",""))</f>
        <v/>
      </c>
    </row>
    <row r="713" spans="1:63" x14ac:dyDescent="0.25">
      <c r="A713" s="7">
        <f>IF(Table3[[#This Row],[SoflexRule]]="",1,IF(Table3[[#This Row],[MinOHL]]="",1,IF(Table3[[#This Row],[Type]]="CT",1,IF(Table3[[#This Row],[I]]=1,0,1))))</f>
        <v>1</v>
      </c>
      <c r="B713" s="6" t="s">
        <v>149</v>
      </c>
      <c r="D713" s="6" t="s">
        <v>149</v>
      </c>
      <c r="E713" s="6">
        <v>712</v>
      </c>
      <c r="F713" s="8" t="s">
        <v>60</v>
      </c>
      <c r="H713" s="10" t="s">
        <v>874</v>
      </c>
      <c r="I713" s="11" t="s">
        <v>1462</v>
      </c>
      <c r="J713" s="12" t="s">
        <v>1463</v>
      </c>
      <c r="K713" s="11" t="str">
        <f>CONCATENATE(Table3[[#This Row],[Type]]," "&amp;TEXT(Table3[[#This Row],[Diameter]],".0000")&amp;""," "&amp;Table3[[#This Row],[NumFlutes]]&amp;"FL")</f>
        <v>DT .1820 2FL</v>
      </c>
      <c r="L713" s="17" t="s">
        <v>1072</v>
      </c>
      <c r="M713" s="13">
        <v>0.182</v>
      </c>
      <c r="N713" s="13">
        <v>0.182</v>
      </c>
      <c r="O713" s="6">
        <v>0.182</v>
      </c>
      <c r="P713" s="6">
        <v>3.25</v>
      </c>
      <c r="R713" s="14">
        <f>IF(Table3[[#This Row],[ShoulderLenEnd]]="",0,90-(DEGREES(ATAN((Q713-P713)/((N713-O713)/2)))))</f>
        <v>0</v>
      </c>
      <c r="S713" s="15">
        <v>3.3</v>
      </c>
      <c r="T713" s="6">
        <v>2</v>
      </c>
      <c r="U713" s="6">
        <v>4.95</v>
      </c>
      <c r="V713" s="6">
        <v>3</v>
      </c>
      <c r="Z713" s="6">
        <v>135</v>
      </c>
      <c r="AA713" s="13">
        <f t="shared" si="11"/>
        <v>3.7693434175951647E-2</v>
      </c>
      <c r="AE713" s="6" t="s">
        <v>471</v>
      </c>
      <c r="AF713" s="6" t="s">
        <v>369</v>
      </c>
      <c r="AH713" s="6" t="s">
        <v>621</v>
      </c>
      <c r="AI713" s="6">
        <v>0</v>
      </c>
      <c r="AJ713" s="6">
        <v>1</v>
      </c>
      <c r="AK713" s="6">
        <v>0</v>
      </c>
      <c r="AL713" s="6">
        <v>0</v>
      </c>
      <c r="AM713" s="6">
        <v>0</v>
      </c>
      <c r="AN713" s="6">
        <v>0</v>
      </c>
      <c r="AO713" s="6">
        <v>1</v>
      </c>
      <c r="AQ713" s="6">
        <v>0</v>
      </c>
      <c r="AR713" s="6">
        <v>0</v>
      </c>
      <c r="AS713" s="6">
        <v>0</v>
      </c>
      <c r="AT713" s="6">
        <v>0</v>
      </c>
      <c r="AU713" s="6">
        <f>IF(Table3[[#This Row],[ShankDiameter]]&gt;0.5,0,2)</f>
        <v>2</v>
      </c>
      <c r="AV713" s="6">
        <v>0</v>
      </c>
      <c r="AW713" s="6">
        <v>0</v>
      </c>
      <c r="AX713" s="6">
        <v>2</v>
      </c>
      <c r="AY713" s="6">
        <f>IF(Table3[[#This Row],[ShankDiameter]]=0.225,2,IF(Table3[[#This Row],[ShankDiameter]]=0.25,2,IF(Table3[[#This Row],[ShankDiameter]]=0.2875,2,0)))</f>
        <v>0</v>
      </c>
      <c r="AZ713" s="6">
        <v>0</v>
      </c>
      <c r="BA713" s="6">
        <v>0</v>
      </c>
      <c r="BB713" s="6">
        <v>0</v>
      </c>
      <c r="BC713" s="6">
        <v>0</v>
      </c>
      <c r="BD713" s="6">
        <v>0</v>
      </c>
      <c r="BE713" s="6">
        <v>0</v>
      </c>
      <c r="BF713" s="6">
        <v>0</v>
      </c>
      <c r="BG713" s="6">
        <v>0</v>
      </c>
      <c r="BH713" s="6">
        <v>0</v>
      </c>
      <c r="BI713" s="6">
        <f>IF(Table3[[#This Row],[Type]]="EM",IF((Table3[[#This Row],[Diameter]]/2)-Table3[[#This Row],[CornerRadius]]-0.012&gt;0,(Table3[[#This Row],[Diameter]]/2)-Table3[[#This Row],[CornerRadius]]-0.012,0),)</f>
        <v>0</v>
      </c>
      <c r="BK713" s="6" t="str">
        <f>IF(Table3[[#This Row],[ShoulderLength]]="","",IF(Table3[[#This Row],[ShoulderLength]]&lt;Table3[[#This Row],[LOC]],"FIX",""))</f>
        <v/>
      </c>
    </row>
    <row r="714" spans="1:63" x14ac:dyDescent="0.25">
      <c r="A714" s="7">
        <f>IF(Table3[[#This Row],[SoflexRule]]="",1,IF(Table3[[#This Row],[MinOHL]]="",1,IF(Table3[[#This Row],[Type]]="CT",1,IF(Table3[[#This Row],[I]]=1,0,1))))</f>
        <v>1</v>
      </c>
      <c r="B714" s="6" t="s">
        <v>149</v>
      </c>
      <c r="D714" s="6" t="s">
        <v>149</v>
      </c>
      <c r="E714" s="6">
        <v>713</v>
      </c>
      <c r="F714" s="8" t="s">
        <v>60</v>
      </c>
      <c r="H714" s="10" t="s">
        <v>802</v>
      </c>
      <c r="I714" s="11" t="s">
        <v>1464</v>
      </c>
      <c r="J714" s="12" t="s">
        <v>1465</v>
      </c>
      <c r="K714" s="11" t="str">
        <f>CONCATENATE(Table3[[#This Row],[Type]]," "&amp;TEXT(Table3[[#This Row],[Diameter]],".0000")&amp;""," "&amp;Table3[[#This Row],[NumFlutes]]&amp;"FL")</f>
        <v>DJ .1820 2FL</v>
      </c>
      <c r="L714" s="17" t="s">
        <v>1072</v>
      </c>
      <c r="M714" s="13">
        <v>0.182</v>
      </c>
      <c r="N714" s="13">
        <v>0.182</v>
      </c>
      <c r="O714" s="6">
        <v>0.182</v>
      </c>
      <c r="P714" s="6">
        <v>2.33</v>
      </c>
      <c r="R714" s="14">
        <f>IF(Table3[[#This Row],[ShoulderLenEnd]]="",0,90-(DEGREES(ATAN((Q714-P714)/((N714-O714)/2)))))</f>
        <v>0</v>
      </c>
      <c r="S714" s="15">
        <v>2.37</v>
      </c>
      <c r="T714" s="6">
        <v>2</v>
      </c>
      <c r="U714" s="6">
        <v>3.4</v>
      </c>
      <c r="V714" s="6">
        <v>2</v>
      </c>
      <c r="Z714" s="6">
        <v>135</v>
      </c>
      <c r="AA714" s="13">
        <f t="shared" si="11"/>
        <v>3.7693434175951647E-2</v>
      </c>
      <c r="AE714" s="6" t="s">
        <v>471</v>
      </c>
      <c r="AF714" s="6" t="s">
        <v>62</v>
      </c>
      <c r="AH714" s="6" t="s">
        <v>636</v>
      </c>
      <c r="AI714" s="6">
        <v>0</v>
      </c>
      <c r="AJ714" s="6">
        <v>1</v>
      </c>
      <c r="AK714" s="6">
        <v>0</v>
      </c>
      <c r="AL714" s="6">
        <v>0</v>
      </c>
      <c r="AM714" s="6">
        <v>0</v>
      </c>
      <c r="AN714" s="6">
        <v>0</v>
      </c>
      <c r="AO714" s="6">
        <v>1</v>
      </c>
      <c r="AQ714" s="6">
        <v>0</v>
      </c>
      <c r="AR714" s="6">
        <v>0</v>
      </c>
      <c r="AS714" s="6">
        <v>0</v>
      </c>
      <c r="AT714" s="6">
        <v>0</v>
      </c>
      <c r="AU714" s="6">
        <f>IF(Table3[[#This Row],[ShankDiameter]]&gt;0.5,0,2)</f>
        <v>2</v>
      </c>
      <c r="AV714" s="6">
        <v>0</v>
      </c>
      <c r="AW714" s="6">
        <v>0</v>
      </c>
      <c r="AX714" s="6">
        <v>2</v>
      </c>
      <c r="AY714" s="6">
        <f>IF(Table3[[#This Row],[ShankDiameter]]=0.225,2,IF(Table3[[#This Row],[ShankDiameter]]=0.25,2,IF(Table3[[#This Row],[ShankDiameter]]=0.2875,2,0)))</f>
        <v>0</v>
      </c>
      <c r="AZ714" s="6">
        <v>0</v>
      </c>
      <c r="BA714" s="6">
        <v>0</v>
      </c>
      <c r="BB714" s="6">
        <v>0</v>
      </c>
      <c r="BC714" s="6">
        <v>0</v>
      </c>
      <c r="BD714" s="6">
        <v>0</v>
      </c>
      <c r="BE714" s="6">
        <v>0</v>
      </c>
      <c r="BF714" s="6">
        <v>0</v>
      </c>
      <c r="BG714" s="6">
        <v>0</v>
      </c>
      <c r="BH714" s="6">
        <v>0</v>
      </c>
      <c r="BI714" s="6">
        <f>IF(Table3[[#This Row],[Type]]="EM",IF((Table3[[#This Row],[Diameter]]/2)-Table3[[#This Row],[CornerRadius]]-0.012&gt;0,(Table3[[#This Row],[Diameter]]/2)-Table3[[#This Row],[CornerRadius]]-0.012,0),)</f>
        <v>0</v>
      </c>
      <c r="BK714" s="6" t="str">
        <f>IF(Table3[[#This Row],[ShoulderLength]]="","",IF(Table3[[#This Row],[ShoulderLength]]&lt;Table3[[#This Row],[LOC]],"FIX",""))</f>
        <v/>
      </c>
    </row>
    <row r="715" spans="1:63" x14ac:dyDescent="0.25">
      <c r="A715" s="7">
        <f>IF(Table3[[#This Row],[SoflexRule]]="",1,IF(Table3[[#This Row],[MinOHL]]="",1,IF(Table3[[#This Row],[Type]]="CT",1,IF(Table3[[#This Row],[I]]=1,0,1))))</f>
        <v>1</v>
      </c>
      <c r="B715" s="6" t="s">
        <v>149</v>
      </c>
      <c r="D715" s="6" t="s">
        <v>149</v>
      </c>
      <c r="E715" s="6">
        <v>714</v>
      </c>
      <c r="F715" s="8" t="s">
        <v>60</v>
      </c>
      <c r="H715" s="10" t="s">
        <v>680</v>
      </c>
      <c r="I715" s="11" t="s">
        <v>1466</v>
      </c>
      <c r="J715" s="12" t="s">
        <v>1467</v>
      </c>
      <c r="K715" s="11" t="str">
        <f>CONCATENATE(Table3[[#This Row],[Type]]," "&amp;TEXT(Table3[[#This Row],[Diameter]],".0000")&amp;""," "&amp;Table3[[#This Row],[NumFlutes]]&amp;"FL")</f>
        <v>DS .1820 2FL</v>
      </c>
      <c r="L715" s="17" t="s">
        <v>1072</v>
      </c>
      <c r="M715" s="13">
        <v>0.182</v>
      </c>
      <c r="N715" s="13">
        <v>0.182</v>
      </c>
      <c r="O715" s="6">
        <v>0.182</v>
      </c>
      <c r="P715" s="6">
        <v>1.33</v>
      </c>
      <c r="R715" s="14">
        <f>IF(Table3[[#This Row],[ShoulderLenEnd]]="",0,90-(DEGREES(ATAN((Q715-P715)/((N715-O715)/2)))))</f>
        <v>0</v>
      </c>
      <c r="S715" s="15">
        <v>1.37</v>
      </c>
      <c r="T715" s="6">
        <v>2</v>
      </c>
      <c r="U715" s="6">
        <v>2.2999999999999998</v>
      </c>
      <c r="V715" s="6">
        <v>1</v>
      </c>
      <c r="Z715" s="6">
        <v>135</v>
      </c>
      <c r="AA715" s="13">
        <f t="shared" si="11"/>
        <v>3.7693434175951647E-2</v>
      </c>
      <c r="AE715" s="6" t="s">
        <v>471</v>
      </c>
      <c r="AF715" s="6" t="s">
        <v>62</v>
      </c>
      <c r="AH715" s="6" t="s">
        <v>683</v>
      </c>
      <c r="AI715" s="6">
        <v>0</v>
      </c>
      <c r="AJ715" s="6">
        <v>1</v>
      </c>
      <c r="AK715" s="6">
        <v>0</v>
      </c>
      <c r="AL715" s="6">
        <v>0</v>
      </c>
      <c r="AM715" s="6">
        <v>0</v>
      </c>
      <c r="AN715" s="6">
        <v>0</v>
      </c>
      <c r="AO715" s="6">
        <v>1</v>
      </c>
      <c r="AQ715" s="6">
        <v>0</v>
      </c>
      <c r="AR715" s="6">
        <v>0</v>
      </c>
      <c r="AS715" s="6">
        <v>0</v>
      </c>
      <c r="AT715" s="6">
        <v>0</v>
      </c>
      <c r="AU715" s="6">
        <f>IF(Table3[[#This Row],[ShankDiameter]]&gt;0.5,0,2)</f>
        <v>2</v>
      </c>
      <c r="AV715" s="6">
        <v>0</v>
      </c>
      <c r="AW715" s="6">
        <v>0</v>
      </c>
      <c r="AX715" s="6">
        <v>2</v>
      </c>
      <c r="AY715" s="6">
        <f>IF(Table3[[#This Row],[ShankDiameter]]=0.225,2,IF(Table3[[#This Row],[ShankDiameter]]=0.25,2,IF(Table3[[#This Row],[ShankDiameter]]=0.2875,2,0)))</f>
        <v>0</v>
      </c>
      <c r="AZ715" s="6">
        <v>0</v>
      </c>
      <c r="BA715" s="6">
        <v>0</v>
      </c>
      <c r="BB715" s="6">
        <v>0</v>
      </c>
      <c r="BC715" s="6">
        <v>0</v>
      </c>
      <c r="BD715" s="6">
        <v>0</v>
      </c>
      <c r="BE715" s="6">
        <v>0</v>
      </c>
      <c r="BF715" s="6">
        <v>0</v>
      </c>
      <c r="BG715" s="6">
        <v>0</v>
      </c>
      <c r="BH715" s="6">
        <v>0</v>
      </c>
      <c r="BI715" s="6">
        <f>IF(Table3[[#This Row],[Type]]="EM",IF((Table3[[#This Row],[Diameter]]/2)-Table3[[#This Row],[CornerRadius]]-0.012&gt;0,(Table3[[#This Row],[Diameter]]/2)-Table3[[#This Row],[CornerRadius]]-0.012,0),)</f>
        <v>0</v>
      </c>
      <c r="BK715" s="6" t="str">
        <f>IF(Table3[[#This Row],[ShoulderLength]]="","",IF(Table3[[#This Row],[ShoulderLength]]&lt;Table3[[#This Row],[LOC]],"FIX",""))</f>
        <v/>
      </c>
    </row>
    <row r="716" spans="1:63" x14ac:dyDescent="0.25">
      <c r="A716" s="7">
        <f>IF(Table3[[#This Row],[SoflexRule]]="",1,IF(Table3[[#This Row],[MinOHL]]="",1,IF(Table3[[#This Row],[Type]]="CT",1,IF(Table3[[#This Row],[I]]=1,0,1))))</f>
        <v>1</v>
      </c>
      <c r="B716" s="6" t="s">
        <v>149</v>
      </c>
      <c r="D716" s="6" t="s">
        <v>149</v>
      </c>
      <c r="E716" s="6">
        <v>715</v>
      </c>
      <c r="G716" s="9" t="s">
        <v>74</v>
      </c>
      <c r="H716" s="10" t="s">
        <v>680</v>
      </c>
      <c r="I716" s="11" t="s">
        <v>1468</v>
      </c>
      <c r="J716" s="12" t="s">
        <v>1469</v>
      </c>
      <c r="K716" s="11" t="str">
        <f>CONCATENATE(Table3[[#This Row],[Type]]," "&amp;TEXT(Table3[[#This Row],[Diameter]],".0000")&amp;""," "&amp;Table3[[#This Row],[NumFlutes]]&amp;"FL")</f>
        <v>DS .1850 2FL</v>
      </c>
      <c r="L716" s="17" t="s">
        <v>1077</v>
      </c>
      <c r="M716" s="13">
        <v>0.185</v>
      </c>
      <c r="N716" s="13">
        <v>0.185</v>
      </c>
      <c r="O716" s="6">
        <v>0.185</v>
      </c>
      <c r="P716" s="6">
        <v>1.3</v>
      </c>
      <c r="R716" s="14">
        <f>IF(Table3[[#This Row],[ShoulderLenEnd]]="",0,90-(DEGREES(ATAN((Q716-P716)/((N716-O716)/2)))))</f>
        <v>0</v>
      </c>
      <c r="S716" s="15">
        <v>1.325</v>
      </c>
      <c r="T716" s="6">
        <v>2</v>
      </c>
      <c r="U716" s="6">
        <v>2.25</v>
      </c>
      <c r="V716" s="6">
        <v>1</v>
      </c>
      <c r="Z716" s="6">
        <v>135</v>
      </c>
      <c r="AA716" s="13">
        <f t="shared" si="11"/>
        <v>3.8314754519511295E-2</v>
      </c>
      <c r="AE716" s="6" t="s">
        <v>471</v>
      </c>
      <c r="AF716" s="6" t="s">
        <v>62</v>
      </c>
      <c r="AH716" s="6" t="s">
        <v>683</v>
      </c>
      <c r="AI716" s="6">
        <v>0</v>
      </c>
      <c r="AJ716" s="6">
        <v>1</v>
      </c>
      <c r="AK716" s="6">
        <v>0</v>
      </c>
      <c r="AL716" s="6">
        <v>0</v>
      </c>
      <c r="AM716" s="6">
        <v>0</v>
      </c>
      <c r="AN716" s="6">
        <v>0</v>
      </c>
      <c r="AO716" s="6">
        <v>1</v>
      </c>
      <c r="AQ716" s="6">
        <v>0</v>
      </c>
      <c r="AR716" s="6">
        <v>0</v>
      </c>
      <c r="AS716" s="6">
        <v>0</v>
      </c>
      <c r="AT716" s="6">
        <v>0</v>
      </c>
      <c r="AU716" s="6">
        <f>IF(Table3[[#This Row],[ShankDiameter]]&gt;0.5,0,2)</f>
        <v>2</v>
      </c>
      <c r="AV716" s="6">
        <v>0</v>
      </c>
      <c r="AW716" s="6">
        <v>0</v>
      </c>
      <c r="AX716" s="6">
        <v>2</v>
      </c>
      <c r="AY716" s="6">
        <f>IF(Table3[[#This Row],[ShankDiameter]]=0.225,2,IF(Table3[[#This Row],[ShankDiameter]]=0.25,2,IF(Table3[[#This Row],[ShankDiameter]]=0.2875,2,0)))</f>
        <v>0</v>
      </c>
      <c r="AZ716" s="6">
        <v>0</v>
      </c>
      <c r="BA716" s="6">
        <v>0</v>
      </c>
      <c r="BB716" s="6">
        <v>0</v>
      </c>
      <c r="BC716" s="6">
        <v>0</v>
      </c>
      <c r="BD716" s="6">
        <v>0</v>
      </c>
      <c r="BE716" s="6">
        <v>0</v>
      </c>
      <c r="BF716" s="6">
        <v>0</v>
      </c>
      <c r="BG716" s="6">
        <v>0</v>
      </c>
      <c r="BH716" s="6">
        <v>0</v>
      </c>
      <c r="BI716" s="6">
        <f>IF(Table3[[#This Row],[Type]]="EM",IF((Table3[[#This Row],[Diameter]]/2)-Table3[[#This Row],[CornerRadius]]-0.012&gt;0,(Table3[[#This Row],[Diameter]]/2)-Table3[[#This Row],[CornerRadius]]-0.012,0),)</f>
        <v>0</v>
      </c>
      <c r="BK716" s="6" t="str">
        <f>IF(Table3[[#This Row],[ShoulderLength]]="","",IF(Table3[[#This Row],[ShoulderLength]]&lt;Table3[[#This Row],[LOC]],"FIX",""))</f>
        <v/>
      </c>
    </row>
    <row r="717" spans="1:63" x14ac:dyDescent="0.25">
      <c r="A717" s="7">
        <f>IF(Table3[[#This Row],[SoflexRule]]="",1,IF(Table3[[#This Row],[MinOHL]]="",1,IF(Table3[[#This Row],[Type]]="CT",1,IF(Table3[[#This Row],[I]]=1,0,1))))</f>
        <v>1</v>
      </c>
      <c r="B717" s="6" t="s">
        <v>149</v>
      </c>
      <c r="D717" s="6" t="s">
        <v>149</v>
      </c>
      <c r="E717" s="6">
        <v>716</v>
      </c>
      <c r="F717" s="8" t="s">
        <v>60</v>
      </c>
      <c r="H717" s="10" t="s">
        <v>802</v>
      </c>
      <c r="I717" s="11" t="s">
        <v>1470</v>
      </c>
      <c r="J717" s="12" t="s">
        <v>1471</v>
      </c>
      <c r="K717" s="11" t="str">
        <f>CONCATENATE(Table3[[#This Row],[Type]]," "&amp;TEXT(Table3[[#This Row],[Diameter]],".0000")&amp;""," "&amp;Table3[[#This Row],[NumFlutes]]&amp;"FL")</f>
        <v>DJ .1875 2FL</v>
      </c>
      <c r="L717" s="17" t="s">
        <v>2423</v>
      </c>
      <c r="M717" s="13">
        <v>0.1875</v>
      </c>
      <c r="N717" s="13">
        <v>0.1875</v>
      </c>
      <c r="O717" s="6">
        <v>0.1875</v>
      </c>
      <c r="P717" s="6">
        <v>2.44</v>
      </c>
      <c r="R717" s="14">
        <f>IF(Table3[[#This Row],[ShoulderLenEnd]]="",0,90-(DEGREES(ATAN((Q717-P717)/((N717-O717)/2)))))</f>
        <v>0</v>
      </c>
      <c r="S717" s="15">
        <v>2.48</v>
      </c>
      <c r="T717" s="6">
        <v>2</v>
      </c>
      <c r="U717" s="6">
        <v>3.5</v>
      </c>
      <c r="V717" s="6">
        <v>2.15</v>
      </c>
      <c r="Z717" s="6">
        <v>135</v>
      </c>
      <c r="AA717" s="13">
        <f t="shared" si="11"/>
        <v>3.8832521472477663E-2</v>
      </c>
      <c r="AE717" s="6" t="s">
        <v>471</v>
      </c>
      <c r="AF717" s="6" t="s">
        <v>62</v>
      </c>
      <c r="AH717" s="6" t="s">
        <v>636</v>
      </c>
      <c r="AI717" s="6">
        <v>0</v>
      </c>
      <c r="AJ717" s="6">
        <v>1</v>
      </c>
      <c r="AK717" s="6">
        <v>0</v>
      </c>
      <c r="AL717" s="6">
        <v>0</v>
      </c>
      <c r="AM717" s="6">
        <v>0</v>
      </c>
      <c r="AN717" s="6">
        <v>0</v>
      </c>
      <c r="AO717" s="6">
        <v>1</v>
      </c>
      <c r="AQ717" s="6">
        <v>0</v>
      </c>
      <c r="AR717" s="6">
        <v>0</v>
      </c>
      <c r="AS717" s="6">
        <v>0</v>
      </c>
      <c r="AT717" s="6">
        <v>0</v>
      </c>
      <c r="AU717" s="6">
        <f>IF(Table3[[#This Row],[ShankDiameter]]&gt;0.5,0,2)</f>
        <v>2</v>
      </c>
      <c r="AV717" s="6">
        <v>0</v>
      </c>
      <c r="AW717" s="6">
        <v>0</v>
      </c>
      <c r="AX717" s="6">
        <v>2</v>
      </c>
      <c r="AY717" s="6">
        <f>IF(Table3[[#This Row],[ShankDiameter]]=0.225,2,IF(Table3[[#This Row],[ShankDiameter]]=0.25,2,IF(Table3[[#This Row],[ShankDiameter]]=0.2875,2,0)))</f>
        <v>0</v>
      </c>
      <c r="AZ717" s="6">
        <v>0</v>
      </c>
      <c r="BA717" s="6">
        <v>0</v>
      </c>
      <c r="BB717" s="6">
        <v>0</v>
      </c>
      <c r="BC717" s="6">
        <v>0</v>
      </c>
      <c r="BD717" s="6">
        <v>0</v>
      </c>
      <c r="BE717" s="6">
        <v>0</v>
      </c>
      <c r="BF717" s="6">
        <v>0</v>
      </c>
      <c r="BG717" s="6">
        <v>0</v>
      </c>
      <c r="BH717" s="6">
        <v>0</v>
      </c>
      <c r="BI717" s="6">
        <f>IF(Table3[[#This Row],[Type]]="EM",IF((Table3[[#This Row],[Diameter]]/2)-Table3[[#This Row],[CornerRadius]]-0.012&gt;0,(Table3[[#This Row],[Diameter]]/2)-Table3[[#This Row],[CornerRadius]]-0.012,0),)</f>
        <v>0</v>
      </c>
      <c r="BK717" s="6" t="str">
        <f>IF(Table3[[#This Row],[ShoulderLength]]="","",IF(Table3[[#This Row],[ShoulderLength]]&lt;Table3[[#This Row],[LOC]],"FIX",""))</f>
        <v/>
      </c>
    </row>
    <row r="718" spans="1:63" x14ac:dyDescent="0.25">
      <c r="A718" s="7">
        <f>IF(Table3[[#This Row],[SoflexRule]]="",1,IF(Table3[[#This Row],[MinOHL]]="",1,IF(Table3[[#This Row],[Type]]="CT",1,IF(Table3[[#This Row],[I]]=1,0,1))))</f>
        <v>1</v>
      </c>
      <c r="B718" s="6" t="s">
        <v>149</v>
      </c>
      <c r="D718" s="6" t="s">
        <v>149</v>
      </c>
      <c r="E718" s="6">
        <v>717</v>
      </c>
      <c r="G718" s="9" t="s">
        <v>74</v>
      </c>
      <c r="H718" s="10" t="s">
        <v>680</v>
      </c>
      <c r="I718" s="11" t="s">
        <v>1472</v>
      </c>
      <c r="J718" s="12" t="s">
        <v>1473</v>
      </c>
      <c r="K718" s="11" t="str">
        <f>CONCATENATE(Table3[[#This Row],[Type]]," "&amp;TEXT(Table3[[#This Row],[Diameter]],".0000")&amp;""," "&amp;Table3[[#This Row],[NumFlutes]]&amp;"FL")</f>
        <v>DS .1875 2FL</v>
      </c>
      <c r="L718" s="17" t="s">
        <v>2423</v>
      </c>
      <c r="M718" s="13">
        <v>0.1875</v>
      </c>
      <c r="N718" s="13">
        <v>0.1875</v>
      </c>
      <c r="O718" s="6">
        <v>0.1875</v>
      </c>
      <c r="P718" s="6">
        <v>1.3</v>
      </c>
      <c r="R718" s="14">
        <f>IF(Table3[[#This Row],[ShoulderLenEnd]]="",0,90-(DEGREES(ATAN((Q718-P718)/((N718-O718)/2)))))</f>
        <v>0</v>
      </c>
      <c r="S718" s="15">
        <v>1.325</v>
      </c>
      <c r="T718" s="6">
        <v>2</v>
      </c>
      <c r="U718" s="6">
        <v>2.2999999999999998</v>
      </c>
      <c r="V718" s="6">
        <v>0.9</v>
      </c>
      <c r="Z718" s="6">
        <v>135</v>
      </c>
      <c r="AA718" s="13">
        <f t="shared" si="11"/>
        <v>3.8832521472477663E-2</v>
      </c>
      <c r="AE718" s="6" t="s">
        <v>471</v>
      </c>
      <c r="AF718" s="6" t="s">
        <v>62</v>
      </c>
      <c r="AH718" s="6" t="s">
        <v>683</v>
      </c>
      <c r="AI718" s="6">
        <v>0</v>
      </c>
      <c r="AJ718" s="6">
        <v>1</v>
      </c>
      <c r="AK718" s="6">
        <v>0</v>
      </c>
      <c r="AL718" s="6">
        <v>0</v>
      </c>
      <c r="AM718" s="6">
        <v>0</v>
      </c>
      <c r="AN718" s="6">
        <v>0</v>
      </c>
      <c r="AO718" s="6">
        <v>1</v>
      </c>
      <c r="AQ718" s="6">
        <v>0</v>
      </c>
      <c r="AR718" s="6">
        <v>0</v>
      </c>
      <c r="AS718" s="6">
        <v>0</v>
      </c>
      <c r="AT718" s="6">
        <v>0</v>
      </c>
      <c r="AU718" s="6">
        <f>IF(Table3[[#This Row],[ShankDiameter]]&gt;0.5,0,2)</f>
        <v>2</v>
      </c>
      <c r="AV718" s="6">
        <v>0</v>
      </c>
      <c r="AW718" s="6">
        <v>0</v>
      </c>
      <c r="AX718" s="6">
        <v>2</v>
      </c>
      <c r="AY718" s="6">
        <f>IF(Table3[[#This Row],[ShankDiameter]]=0.225,2,IF(Table3[[#This Row],[ShankDiameter]]=0.25,2,IF(Table3[[#This Row],[ShankDiameter]]=0.2875,2,0)))</f>
        <v>0</v>
      </c>
      <c r="AZ718" s="6">
        <v>0</v>
      </c>
      <c r="BA718" s="6">
        <v>0</v>
      </c>
      <c r="BB718" s="6">
        <v>0</v>
      </c>
      <c r="BC718" s="6">
        <v>0</v>
      </c>
      <c r="BD718" s="6">
        <v>0</v>
      </c>
      <c r="BE718" s="6">
        <v>0</v>
      </c>
      <c r="BF718" s="6">
        <v>0</v>
      </c>
      <c r="BG718" s="6">
        <v>0</v>
      </c>
      <c r="BH718" s="6">
        <v>0</v>
      </c>
      <c r="BI718" s="6">
        <f>IF(Table3[[#This Row],[Type]]="EM",IF((Table3[[#This Row],[Diameter]]/2)-Table3[[#This Row],[CornerRadius]]-0.012&gt;0,(Table3[[#This Row],[Diameter]]/2)-Table3[[#This Row],[CornerRadius]]-0.012,0),)</f>
        <v>0</v>
      </c>
      <c r="BK718" s="6" t="str">
        <f>IF(Table3[[#This Row],[ShoulderLength]]="","",IF(Table3[[#This Row],[ShoulderLength]]&lt;Table3[[#This Row],[LOC]],"FIX",""))</f>
        <v/>
      </c>
    </row>
    <row r="719" spans="1:63" x14ac:dyDescent="0.25">
      <c r="A719" s="7">
        <f>IF(Table3[[#This Row],[SoflexRule]]="",1,IF(Table3[[#This Row],[MinOHL]]="",1,IF(Table3[[#This Row],[Type]]="CT",1,IF(Table3[[#This Row],[I]]=1,0,1))))</f>
        <v>1</v>
      </c>
      <c r="B719" s="6" t="s">
        <v>149</v>
      </c>
      <c r="D719" s="6" t="s">
        <v>149</v>
      </c>
      <c r="E719" s="6">
        <v>718</v>
      </c>
      <c r="F719" s="8" t="s">
        <v>60</v>
      </c>
      <c r="H719" s="10" t="s">
        <v>874</v>
      </c>
      <c r="I719" s="11" t="s">
        <v>1474</v>
      </c>
      <c r="J719" s="12" t="s">
        <v>1475</v>
      </c>
      <c r="K719" s="11" t="str">
        <f>CONCATENATE(Table3[[#This Row],[Type]]," "&amp;TEXT(Table3[[#This Row],[Diameter]],".0000")&amp;""," "&amp;Table3[[#This Row],[NumFlutes]]&amp;"FL")</f>
        <v>DT .1960 2FL</v>
      </c>
      <c r="L719" s="17" t="s">
        <v>1098</v>
      </c>
      <c r="M719" s="13">
        <v>0.19600000000000001</v>
      </c>
      <c r="N719" s="13">
        <v>0.19600000000000001</v>
      </c>
      <c r="O719" s="6">
        <v>0.19600000000000001</v>
      </c>
      <c r="P719" s="6">
        <v>3.46</v>
      </c>
      <c r="R719" s="14">
        <f>IF(Table3[[#This Row],[ShoulderLenEnd]]="",0,90-(DEGREES(ATAN((Q719-P719)/((N719-O719)/2)))))</f>
        <v>0</v>
      </c>
      <c r="S719" s="15">
        <v>3.5</v>
      </c>
      <c r="T719" s="6">
        <v>2</v>
      </c>
      <c r="U719" s="6">
        <v>5.2</v>
      </c>
      <c r="V719" s="6">
        <v>3.2</v>
      </c>
      <c r="Z719" s="6">
        <v>135</v>
      </c>
      <c r="AA719" s="13">
        <f t="shared" si="11"/>
        <v>4.059292911256332E-2</v>
      </c>
      <c r="AE719" s="6" t="s">
        <v>471</v>
      </c>
      <c r="AF719" s="6" t="s">
        <v>62</v>
      </c>
      <c r="AH719" s="6" t="s">
        <v>621</v>
      </c>
      <c r="AI719" s="6">
        <v>0</v>
      </c>
      <c r="AJ719" s="6">
        <v>1</v>
      </c>
      <c r="AK719" s="6">
        <v>0</v>
      </c>
      <c r="AL719" s="6">
        <v>0</v>
      </c>
      <c r="AM719" s="6">
        <v>0</v>
      </c>
      <c r="AN719" s="6">
        <v>0</v>
      </c>
      <c r="AO719" s="6">
        <v>1</v>
      </c>
      <c r="AQ719" s="6">
        <v>0</v>
      </c>
      <c r="AR719" s="6">
        <v>0</v>
      </c>
      <c r="AS719" s="6">
        <v>0</v>
      </c>
      <c r="AT719" s="6">
        <v>0</v>
      </c>
      <c r="AU719" s="6">
        <f>IF(Table3[[#This Row],[ShankDiameter]]&gt;0.5,0,2)</f>
        <v>2</v>
      </c>
      <c r="AV719" s="6">
        <v>0</v>
      </c>
      <c r="AW719" s="6">
        <v>0</v>
      </c>
      <c r="AX719" s="6">
        <v>2</v>
      </c>
      <c r="AY719" s="6">
        <f>IF(Table3[[#This Row],[ShankDiameter]]=0.225,2,IF(Table3[[#This Row],[ShankDiameter]]=0.25,2,IF(Table3[[#This Row],[ShankDiameter]]=0.2875,2,0)))</f>
        <v>0</v>
      </c>
      <c r="AZ719" s="6">
        <v>0</v>
      </c>
      <c r="BA719" s="6">
        <v>0</v>
      </c>
      <c r="BB719" s="6">
        <v>0</v>
      </c>
      <c r="BC719" s="6">
        <v>0</v>
      </c>
      <c r="BD719" s="6">
        <v>0</v>
      </c>
      <c r="BE719" s="6">
        <v>0</v>
      </c>
      <c r="BF719" s="6">
        <v>0</v>
      </c>
      <c r="BG719" s="6">
        <v>0</v>
      </c>
      <c r="BH719" s="6">
        <v>0</v>
      </c>
      <c r="BI719" s="6">
        <f>IF(Table3[[#This Row],[Type]]="EM",IF((Table3[[#This Row],[Diameter]]/2)-Table3[[#This Row],[CornerRadius]]-0.012&gt;0,(Table3[[#This Row],[Diameter]]/2)-Table3[[#This Row],[CornerRadius]]-0.012,0),)</f>
        <v>0</v>
      </c>
      <c r="BK719" s="6" t="str">
        <f>IF(Table3[[#This Row],[ShoulderLength]]="","",IF(Table3[[#This Row],[ShoulderLength]]&lt;Table3[[#This Row],[LOC]],"FIX",""))</f>
        <v/>
      </c>
    </row>
    <row r="720" spans="1:63" x14ac:dyDescent="0.25">
      <c r="A720" s="7">
        <f>IF(Table3[[#This Row],[SoflexRule]]="",1,IF(Table3[[#This Row],[MinOHL]]="",1,IF(Table3[[#This Row],[Type]]="CT",1,IF(Table3[[#This Row],[I]]=1,0,1))))</f>
        <v>1</v>
      </c>
      <c r="B720" s="6" t="s">
        <v>149</v>
      </c>
      <c r="D720" s="6" t="s">
        <v>149</v>
      </c>
      <c r="E720" s="6">
        <v>719</v>
      </c>
      <c r="G720" s="9" t="s">
        <v>74</v>
      </c>
      <c r="H720" s="10" t="s">
        <v>680</v>
      </c>
      <c r="I720" s="11" t="s">
        <v>1476</v>
      </c>
      <c r="J720" s="12" t="s">
        <v>1477</v>
      </c>
      <c r="K720" s="11" t="str">
        <f>CONCATENATE(Table3[[#This Row],[Type]]," "&amp;TEXT(Table3[[#This Row],[Diameter]],".0000")&amp;""," "&amp;Table3[[#This Row],[NumFlutes]]&amp;"FL")</f>
        <v>DS .1960 2FL</v>
      </c>
      <c r="L720" s="17" t="s">
        <v>1098</v>
      </c>
      <c r="M720" s="13">
        <v>0.19600000000000001</v>
      </c>
      <c r="N720" s="13">
        <v>0.19600000000000001</v>
      </c>
      <c r="O720" s="6">
        <v>0.19600000000000001</v>
      </c>
      <c r="P720" s="6">
        <v>1.35</v>
      </c>
      <c r="R720" s="14">
        <f>IF(Table3[[#This Row],[ShoulderLenEnd]]="",0,90-(DEGREES(ATAN((Q720-P720)/((N720-O720)/2)))))</f>
        <v>0</v>
      </c>
      <c r="S720" s="15">
        <v>1.375</v>
      </c>
      <c r="T720" s="6">
        <v>2</v>
      </c>
      <c r="U720" s="6">
        <v>2.25</v>
      </c>
      <c r="V720" s="6">
        <v>1</v>
      </c>
      <c r="Z720" s="6">
        <v>135</v>
      </c>
      <c r="AA720" s="13">
        <f t="shared" si="11"/>
        <v>4.059292911256332E-2</v>
      </c>
      <c r="AE720" s="6" t="s">
        <v>471</v>
      </c>
      <c r="AF720" s="6" t="s">
        <v>62</v>
      </c>
      <c r="AH720" s="6" t="s">
        <v>683</v>
      </c>
      <c r="AI720" s="6">
        <v>0</v>
      </c>
      <c r="AJ720" s="6">
        <v>1</v>
      </c>
      <c r="AK720" s="6">
        <v>0</v>
      </c>
      <c r="AL720" s="6">
        <v>0</v>
      </c>
      <c r="AM720" s="6">
        <v>0</v>
      </c>
      <c r="AN720" s="6">
        <v>0</v>
      </c>
      <c r="AO720" s="6">
        <v>1</v>
      </c>
      <c r="AQ720" s="6">
        <v>0</v>
      </c>
      <c r="AR720" s="6">
        <v>0</v>
      </c>
      <c r="AS720" s="6">
        <v>0</v>
      </c>
      <c r="AT720" s="6">
        <v>0</v>
      </c>
      <c r="AU720" s="6">
        <f>IF(Table3[[#This Row],[ShankDiameter]]&gt;0.5,0,2)</f>
        <v>2</v>
      </c>
      <c r="AV720" s="6">
        <v>0</v>
      </c>
      <c r="AW720" s="6">
        <v>0</v>
      </c>
      <c r="AX720" s="6">
        <v>2</v>
      </c>
      <c r="AY720" s="6">
        <f>IF(Table3[[#This Row],[ShankDiameter]]=0.225,2,IF(Table3[[#This Row],[ShankDiameter]]=0.25,2,IF(Table3[[#This Row],[ShankDiameter]]=0.2875,2,0)))</f>
        <v>0</v>
      </c>
      <c r="AZ720" s="6">
        <v>0</v>
      </c>
      <c r="BA720" s="6">
        <v>0</v>
      </c>
      <c r="BB720" s="6">
        <v>0</v>
      </c>
      <c r="BC720" s="6">
        <v>0</v>
      </c>
      <c r="BD720" s="6">
        <v>0</v>
      </c>
      <c r="BE720" s="6">
        <v>0</v>
      </c>
      <c r="BF720" s="6">
        <v>0</v>
      </c>
      <c r="BG720" s="6">
        <v>0</v>
      </c>
      <c r="BH720" s="6">
        <v>0</v>
      </c>
      <c r="BI720" s="6">
        <f>IF(Table3[[#This Row],[Type]]="EM",IF((Table3[[#This Row],[Diameter]]/2)-Table3[[#This Row],[CornerRadius]]-0.012&gt;0,(Table3[[#This Row],[Diameter]]/2)-Table3[[#This Row],[CornerRadius]]-0.012,0),)</f>
        <v>0</v>
      </c>
      <c r="BK720" s="6" t="str">
        <f>IF(Table3[[#This Row],[ShoulderLength]]="","",IF(Table3[[#This Row],[ShoulderLength]]&lt;Table3[[#This Row],[LOC]],"FIX",""))</f>
        <v/>
      </c>
    </row>
    <row r="721" spans="1:63" x14ac:dyDescent="0.25">
      <c r="A721" s="7">
        <f>IF(Table3[[#This Row],[SoflexRule]]="",1,IF(Table3[[#This Row],[MinOHL]]="",1,IF(Table3[[#This Row],[Type]]="CT",1,IF(Table3[[#This Row],[I]]=1,0,1))))</f>
        <v>1</v>
      </c>
      <c r="B721" s="6" t="s">
        <v>149</v>
      </c>
      <c r="D721" s="6" t="s">
        <v>149</v>
      </c>
      <c r="E721" s="6">
        <v>720</v>
      </c>
      <c r="F721" s="8" t="s">
        <v>60</v>
      </c>
      <c r="H721" s="10" t="s">
        <v>802</v>
      </c>
      <c r="I721" s="11" t="s">
        <v>1478</v>
      </c>
      <c r="J721" s="12" t="s">
        <v>1479</v>
      </c>
      <c r="K721" s="11" t="str">
        <f>CONCATENATE(Table3[[#This Row],[Type]]," "&amp;TEXT(Table3[[#This Row],[Diameter]],".0000")&amp;""," "&amp;Table3[[#This Row],[NumFlutes]]&amp;"FL")</f>
        <v>DJ .2010 2FL</v>
      </c>
      <c r="L721" s="17" t="s">
        <v>1108</v>
      </c>
      <c r="M721" s="13">
        <v>0.20100000000000001</v>
      </c>
      <c r="N721" s="13">
        <v>0.20100000000000001</v>
      </c>
      <c r="O721" s="6">
        <v>0.20100000000000001</v>
      </c>
      <c r="P721" s="6">
        <v>2.56</v>
      </c>
      <c r="R721" s="14">
        <f>IF(Table3[[#This Row],[ShoulderLenEnd]]="",0,90-(DEGREES(ATAN((Q721-P721)/((N721-O721)/2)))))</f>
        <v>0</v>
      </c>
      <c r="S721" s="15">
        <v>2.6</v>
      </c>
      <c r="T721" s="6">
        <v>2</v>
      </c>
      <c r="U721" s="6">
        <v>3.5</v>
      </c>
      <c r="V721" s="6">
        <v>2.2000000000000002</v>
      </c>
      <c r="Z721" s="6">
        <v>135</v>
      </c>
      <c r="AA721" s="13">
        <f t="shared" si="11"/>
        <v>4.1628463018496056E-2</v>
      </c>
      <c r="AE721" s="6" t="s">
        <v>471</v>
      </c>
      <c r="AF721" s="6" t="s">
        <v>62</v>
      </c>
      <c r="AH721" s="6" t="s">
        <v>636</v>
      </c>
      <c r="AI721" s="6">
        <v>0</v>
      </c>
      <c r="AJ721" s="6">
        <v>1</v>
      </c>
      <c r="AK721" s="6">
        <v>0</v>
      </c>
      <c r="AL721" s="6">
        <v>0</v>
      </c>
      <c r="AM721" s="6">
        <v>0</v>
      </c>
      <c r="AN721" s="6">
        <v>0</v>
      </c>
      <c r="AO721" s="6">
        <v>1</v>
      </c>
      <c r="AQ721" s="6">
        <v>0</v>
      </c>
      <c r="AR721" s="6">
        <v>0</v>
      </c>
      <c r="AS721" s="6">
        <v>0</v>
      </c>
      <c r="AT721" s="6">
        <v>0</v>
      </c>
      <c r="AU721" s="6">
        <f>IF(Table3[[#This Row],[ShankDiameter]]&gt;0.5,0,2)</f>
        <v>2</v>
      </c>
      <c r="AV721" s="6">
        <v>0</v>
      </c>
      <c r="AW721" s="6">
        <v>0</v>
      </c>
      <c r="AX721" s="6">
        <v>2</v>
      </c>
      <c r="AY721" s="6">
        <f>IF(Table3[[#This Row],[ShankDiameter]]=0.225,2,IF(Table3[[#This Row],[ShankDiameter]]=0.25,2,IF(Table3[[#This Row],[ShankDiameter]]=0.2875,2,0)))</f>
        <v>0</v>
      </c>
      <c r="AZ721" s="6">
        <v>0</v>
      </c>
      <c r="BA721" s="6">
        <v>0</v>
      </c>
      <c r="BB721" s="6">
        <v>0</v>
      </c>
      <c r="BC721" s="6">
        <v>0</v>
      </c>
      <c r="BD721" s="6">
        <v>0</v>
      </c>
      <c r="BE721" s="6">
        <v>0</v>
      </c>
      <c r="BF721" s="6">
        <v>0</v>
      </c>
      <c r="BG721" s="6">
        <v>0</v>
      </c>
      <c r="BH721" s="6">
        <v>0</v>
      </c>
      <c r="BI721" s="6">
        <f>IF(Table3[[#This Row],[Type]]="EM",IF((Table3[[#This Row],[Diameter]]/2)-Table3[[#This Row],[CornerRadius]]-0.012&gt;0,(Table3[[#This Row],[Diameter]]/2)-Table3[[#This Row],[CornerRadius]]-0.012,0),)</f>
        <v>0</v>
      </c>
      <c r="BK721" s="6" t="str">
        <f>IF(Table3[[#This Row],[ShoulderLength]]="","",IF(Table3[[#This Row],[ShoulderLength]]&lt;Table3[[#This Row],[LOC]],"FIX",""))</f>
        <v/>
      </c>
    </row>
    <row r="722" spans="1:63" x14ac:dyDescent="0.25">
      <c r="A722" s="7">
        <f>IF(Table3[[#This Row],[SoflexRule]]="",1,IF(Table3[[#This Row],[MinOHL]]="",1,IF(Table3[[#This Row],[Type]]="CT",1,IF(Table3[[#This Row],[I]]=1,0,1))))</f>
        <v>1</v>
      </c>
      <c r="B722" s="6" t="s">
        <v>149</v>
      </c>
      <c r="D722" s="6" t="s">
        <v>149</v>
      </c>
      <c r="E722" s="6">
        <v>721</v>
      </c>
      <c r="F722" s="8" t="s">
        <v>60</v>
      </c>
      <c r="H722" s="10" t="s">
        <v>680</v>
      </c>
      <c r="I722" s="11" t="s">
        <v>1480</v>
      </c>
      <c r="J722" s="12" t="s">
        <v>1481</v>
      </c>
      <c r="K722" s="11" t="str">
        <f>CONCATENATE(Table3[[#This Row],[Type]]," "&amp;TEXT(Table3[[#This Row],[Diameter]],".0000")&amp;""," "&amp;Table3[[#This Row],[NumFlutes]]&amp;"FL")</f>
        <v>DS .2055 2FL</v>
      </c>
      <c r="L722" s="17" t="s">
        <v>1122</v>
      </c>
      <c r="M722" s="13">
        <v>0.20549999999999999</v>
      </c>
      <c r="N722" s="13">
        <v>0.20549999999999999</v>
      </c>
      <c r="O722" s="6">
        <v>0.20549999999999999</v>
      </c>
      <c r="P722" s="6">
        <v>1.42</v>
      </c>
      <c r="R722" s="14">
        <f>IF(Table3[[#This Row],[ShoulderLenEnd]]="",0,90-(DEGREES(ATAN((Q722-P722)/((N722-O722)/2)))))</f>
        <v>0</v>
      </c>
      <c r="S722" s="15">
        <v>1.46</v>
      </c>
      <c r="T722" s="6">
        <v>2</v>
      </c>
      <c r="U722" s="6">
        <v>2.4</v>
      </c>
      <c r="V722" s="6">
        <v>1.1000000000000001</v>
      </c>
      <c r="Z722" s="6">
        <v>135</v>
      </c>
      <c r="AA722" s="13">
        <f t="shared" si="11"/>
        <v>4.2560443533835514E-2</v>
      </c>
      <c r="AE722" s="6" t="s">
        <v>471</v>
      </c>
      <c r="AF722" s="6" t="s">
        <v>62</v>
      </c>
      <c r="AH722" s="6" t="s">
        <v>683</v>
      </c>
      <c r="AI722" s="6">
        <v>0</v>
      </c>
      <c r="AJ722" s="6">
        <v>1</v>
      </c>
      <c r="AK722" s="6">
        <v>0</v>
      </c>
      <c r="AL722" s="6">
        <v>0</v>
      </c>
      <c r="AM722" s="6">
        <v>0</v>
      </c>
      <c r="AN722" s="6">
        <v>0</v>
      </c>
      <c r="AO722" s="6">
        <v>1</v>
      </c>
      <c r="AQ722" s="6">
        <v>0</v>
      </c>
      <c r="AR722" s="6">
        <v>0</v>
      </c>
      <c r="AS722" s="6">
        <v>0</v>
      </c>
      <c r="AT722" s="6">
        <v>0</v>
      </c>
      <c r="AU722" s="6">
        <f>IF(Table3[[#This Row],[ShankDiameter]]&gt;0.5,0,2)</f>
        <v>2</v>
      </c>
      <c r="AV722" s="6">
        <v>0</v>
      </c>
      <c r="AW722" s="6">
        <v>0</v>
      </c>
      <c r="AX722" s="6">
        <v>2</v>
      </c>
      <c r="AY722" s="6">
        <f>IF(Table3[[#This Row],[ShankDiameter]]=0.225,2,IF(Table3[[#This Row],[ShankDiameter]]=0.25,2,IF(Table3[[#This Row],[ShankDiameter]]=0.2875,2,0)))</f>
        <v>0</v>
      </c>
      <c r="AZ722" s="6">
        <v>0</v>
      </c>
      <c r="BA722" s="6">
        <v>0</v>
      </c>
      <c r="BB722" s="6">
        <v>0</v>
      </c>
      <c r="BC722" s="6">
        <v>0</v>
      </c>
      <c r="BD722" s="6">
        <v>0</v>
      </c>
      <c r="BE722" s="6">
        <v>0</v>
      </c>
      <c r="BF722" s="6">
        <v>0</v>
      </c>
      <c r="BG722" s="6">
        <v>0</v>
      </c>
      <c r="BH722" s="6">
        <v>0</v>
      </c>
      <c r="BI722" s="6">
        <f>IF(Table3[[#This Row],[Type]]="EM",IF((Table3[[#This Row],[Diameter]]/2)-Table3[[#This Row],[CornerRadius]]-0.012&gt;0,(Table3[[#This Row],[Diameter]]/2)-Table3[[#This Row],[CornerRadius]]-0.012,0),)</f>
        <v>0</v>
      </c>
      <c r="BK722" s="6" t="str">
        <f>IF(Table3[[#This Row],[ShoulderLength]]="","",IF(Table3[[#This Row],[ShoulderLength]]&lt;Table3[[#This Row],[LOC]],"FIX",""))</f>
        <v/>
      </c>
    </row>
    <row r="723" spans="1:63" x14ac:dyDescent="0.25">
      <c r="A723" s="7">
        <f>IF(Table3[[#This Row],[SoflexRule]]="",1,IF(Table3[[#This Row],[MinOHL]]="",1,IF(Table3[[#This Row],[Type]]="CT",1,IF(Table3[[#This Row],[I]]=1,0,1))))</f>
        <v>1</v>
      </c>
      <c r="B723" s="6" t="s">
        <v>149</v>
      </c>
      <c r="D723" s="6" t="s">
        <v>149</v>
      </c>
      <c r="E723" s="6">
        <v>722</v>
      </c>
      <c r="F723" s="8" t="s">
        <v>60</v>
      </c>
      <c r="H723" s="10" t="s">
        <v>802</v>
      </c>
      <c r="I723" s="11" t="s">
        <v>1482</v>
      </c>
      <c r="J723" s="12" t="s">
        <v>1483</v>
      </c>
      <c r="K723" s="11" t="str">
        <f>CONCATENATE(Table3[[#This Row],[Type]]," "&amp;TEXT(Table3[[#This Row],[Diameter]],".0000")&amp;""," "&amp;Table3[[#This Row],[NumFlutes]]&amp;"FL")</f>
        <v>DJ .2090 2FL</v>
      </c>
      <c r="L723" s="17" t="s">
        <v>1127</v>
      </c>
      <c r="M723" s="13">
        <v>0.20899999999999999</v>
      </c>
      <c r="N723" s="13">
        <v>0.20899999999999999</v>
      </c>
      <c r="O723" s="6">
        <v>0.20899999999999999</v>
      </c>
      <c r="P723" s="6">
        <v>2.63</v>
      </c>
      <c r="R723" s="14">
        <f>IF(Table3[[#This Row],[ShoulderLenEnd]]="",0,90-(DEGREES(ATAN((Q723-P723)/((N723-O723)/2)))))</f>
        <v>0</v>
      </c>
      <c r="S723" s="15">
        <v>2.67</v>
      </c>
      <c r="T723" s="6">
        <v>2</v>
      </c>
      <c r="U723" s="6">
        <v>3.75</v>
      </c>
      <c r="V723" s="6">
        <v>2.2999999999999998</v>
      </c>
      <c r="Z723" s="6">
        <v>135</v>
      </c>
      <c r="AA723" s="13">
        <f t="shared" si="11"/>
        <v>4.3285317267988434E-2</v>
      </c>
      <c r="AE723" s="6" t="s">
        <v>471</v>
      </c>
      <c r="AF723" s="6" t="s">
        <v>62</v>
      </c>
      <c r="AH723" s="6" t="s">
        <v>636</v>
      </c>
      <c r="AI723" s="6">
        <v>0</v>
      </c>
      <c r="AJ723" s="6">
        <v>1</v>
      </c>
      <c r="AK723" s="6">
        <v>0</v>
      </c>
      <c r="AL723" s="6">
        <v>0</v>
      </c>
      <c r="AM723" s="6">
        <v>0</v>
      </c>
      <c r="AN723" s="6">
        <v>0</v>
      </c>
      <c r="AO723" s="6">
        <v>1</v>
      </c>
      <c r="AQ723" s="6">
        <v>0</v>
      </c>
      <c r="AR723" s="6">
        <v>0</v>
      </c>
      <c r="AS723" s="6">
        <v>0</v>
      </c>
      <c r="AT723" s="6">
        <v>0</v>
      </c>
      <c r="AU723" s="6">
        <f>IF(Table3[[#This Row],[ShankDiameter]]&gt;0.5,0,2)</f>
        <v>2</v>
      </c>
      <c r="AV723" s="6">
        <v>0</v>
      </c>
      <c r="AW723" s="6">
        <v>0</v>
      </c>
      <c r="AX723" s="6">
        <v>2</v>
      </c>
      <c r="AY723" s="6">
        <f>IF(Table3[[#This Row],[ShankDiameter]]=0.225,2,IF(Table3[[#This Row],[ShankDiameter]]=0.25,2,IF(Table3[[#This Row],[ShankDiameter]]=0.2875,2,0)))</f>
        <v>0</v>
      </c>
      <c r="AZ723" s="6">
        <v>0</v>
      </c>
      <c r="BA723" s="6">
        <v>0</v>
      </c>
      <c r="BB723" s="6">
        <v>0</v>
      </c>
      <c r="BC723" s="6">
        <v>0</v>
      </c>
      <c r="BD723" s="6">
        <v>0</v>
      </c>
      <c r="BE723" s="6">
        <v>0</v>
      </c>
      <c r="BF723" s="6">
        <v>0</v>
      </c>
      <c r="BG723" s="6">
        <v>0</v>
      </c>
      <c r="BH723" s="6">
        <v>0</v>
      </c>
      <c r="BI723" s="6">
        <f>IF(Table3[[#This Row],[Type]]="EM",IF((Table3[[#This Row],[Diameter]]/2)-Table3[[#This Row],[CornerRadius]]-0.012&gt;0,(Table3[[#This Row],[Diameter]]/2)-Table3[[#This Row],[CornerRadius]]-0.012,0),)</f>
        <v>0</v>
      </c>
      <c r="BK723" s="6" t="str">
        <f>IF(Table3[[#This Row],[ShoulderLength]]="","",IF(Table3[[#This Row],[ShoulderLength]]&lt;Table3[[#This Row],[LOC]],"FIX",""))</f>
        <v/>
      </c>
    </row>
    <row r="724" spans="1:63" x14ac:dyDescent="0.25">
      <c r="A724" s="7">
        <f>IF(Table3[[#This Row],[SoflexRule]]="",1,IF(Table3[[#This Row],[MinOHL]]="",1,IF(Table3[[#This Row],[Type]]="CT",1,IF(Table3[[#This Row],[I]]=1,0,1))))</f>
        <v>1</v>
      </c>
      <c r="B724" s="6" t="s">
        <v>149</v>
      </c>
      <c r="D724" s="6" t="s">
        <v>149</v>
      </c>
      <c r="E724" s="6">
        <v>723</v>
      </c>
      <c r="G724" s="9" t="s">
        <v>74</v>
      </c>
      <c r="H724" s="10" t="s">
        <v>680</v>
      </c>
      <c r="I724" s="11" t="s">
        <v>1484</v>
      </c>
      <c r="J724" s="12" t="s">
        <v>1485</v>
      </c>
      <c r="K724" s="11" t="str">
        <f>CONCATENATE(Table3[[#This Row],[Type]]," "&amp;TEXT(Table3[[#This Row],[Diameter]],".0000")&amp;""," "&amp;Table3[[#This Row],[NumFlutes]]&amp;"FL")</f>
        <v>DS .2090 2FL</v>
      </c>
      <c r="L724" s="17" t="s">
        <v>1127</v>
      </c>
      <c r="M724" s="13">
        <v>0.20899999999999999</v>
      </c>
      <c r="N724" s="13">
        <v>0.20899999999999999</v>
      </c>
      <c r="O724" s="6">
        <v>0.20899999999999999</v>
      </c>
      <c r="P724" s="6">
        <v>1.4</v>
      </c>
      <c r="R724" s="14">
        <f>IF(Table3[[#This Row],[ShoulderLenEnd]]="",0,90-(DEGREES(ATAN((Q724-P724)/((N724-O724)/2)))))</f>
        <v>0</v>
      </c>
      <c r="S724" s="15">
        <v>1.425</v>
      </c>
      <c r="T724" s="6">
        <v>2</v>
      </c>
      <c r="U724" s="6">
        <v>2.4</v>
      </c>
      <c r="V724" s="6">
        <v>1</v>
      </c>
      <c r="Z724" s="6">
        <v>135</v>
      </c>
      <c r="AA724" s="13">
        <f t="shared" si="11"/>
        <v>4.3285317267988434E-2</v>
      </c>
      <c r="AE724" s="6" t="s">
        <v>471</v>
      </c>
      <c r="AF724" s="6" t="s">
        <v>62</v>
      </c>
      <c r="AH724" s="6" t="s">
        <v>683</v>
      </c>
      <c r="AI724" s="6">
        <v>0</v>
      </c>
      <c r="AJ724" s="6">
        <v>1</v>
      </c>
      <c r="AK724" s="6">
        <v>0</v>
      </c>
      <c r="AL724" s="6">
        <v>0</v>
      </c>
      <c r="AM724" s="6">
        <v>0</v>
      </c>
      <c r="AN724" s="6">
        <v>0</v>
      </c>
      <c r="AO724" s="6">
        <v>1</v>
      </c>
      <c r="AQ724" s="6">
        <v>0</v>
      </c>
      <c r="AR724" s="6">
        <v>0</v>
      </c>
      <c r="AS724" s="6">
        <v>0</v>
      </c>
      <c r="AT724" s="6">
        <v>0</v>
      </c>
      <c r="AU724" s="6">
        <f>IF(Table3[[#This Row],[ShankDiameter]]&gt;0.5,0,2)</f>
        <v>2</v>
      </c>
      <c r="AV724" s="6">
        <v>0</v>
      </c>
      <c r="AW724" s="6">
        <v>0</v>
      </c>
      <c r="AX724" s="6">
        <v>2</v>
      </c>
      <c r="AY724" s="6">
        <f>IF(Table3[[#This Row],[ShankDiameter]]=0.225,2,IF(Table3[[#This Row],[ShankDiameter]]=0.25,2,IF(Table3[[#This Row],[ShankDiameter]]=0.2875,2,0)))</f>
        <v>0</v>
      </c>
      <c r="AZ724" s="6">
        <v>0</v>
      </c>
      <c r="BA724" s="6">
        <v>0</v>
      </c>
      <c r="BB724" s="6">
        <v>0</v>
      </c>
      <c r="BC724" s="6">
        <v>0</v>
      </c>
      <c r="BD724" s="6">
        <v>0</v>
      </c>
      <c r="BE724" s="6">
        <v>0</v>
      </c>
      <c r="BF724" s="6">
        <v>0</v>
      </c>
      <c r="BG724" s="6">
        <v>0</v>
      </c>
      <c r="BH724" s="6">
        <v>0</v>
      </c>
      <c r="BI724" s="6">
        <f>IF(Table3[[#This Row],[Type]]="EM",IF((Table3[[#This Row],[Diameter]]/2)-Table3[[#This Row],[CornerRadius]]-0.012&gt;0,(Table3[[#This Row],[Diameter]]/2)-Table3[[#This Row],[CornerRadius]]-0.012,0),)</f>
        <v>0</v>
      </c>
      <c r="BK724" s="6" t="str">
        <f>IF(Table3[[#This Row],[ShoulderLength]]="","",IF(Table3[[#This Row],[ShoulderLength]]&lt;Table3[[#This Row],[LOC]],"FIX",""))</f>
        <v/>
      </c>
    </row>
    <row r="725" spans="1:63" x14ac:dyDescent="0.25">
      <c r="A725" s="7">
        <f>IF(Table3[[#This Row],[SoflexRule]]="",1,IF(Table3[[#This Row],[MinOHL]]="",1,IF(Table3[[#This Row],[Type]]="CT",1,IF(Table3[[#This Row],[I]]=1,0,1))))</f>
        <v>1</v>
      </c>
      <c r="B725" s="6" t="s">
        <v>149</v>
      </c>
      <c r="D725" s="6" t="s">
        <v>149</v>
      </c>
      <c r="E725" s="6">
        <v>724</v>
      </c>
      <c r="G725" s="9" t="s">
        <v>74</v>
      </c>
      <c r="H725" s="10" t="s">
        <v>802</v>
      </c>
      <c r="I725" s="11" t="s">
        <v>1486</v>
      </c>
      <c r="J725" s="12" t="s">
        <v>1487</v>
      </c>
      <c r="K725" s="11" t="str">
        <f>CONCATENATE(Table3[[#This Row],[Type]]," "&amp;TEXT(Table3[[#This Row],[Diameter]],".0000")&amp;""," "&amp;Table3[[#This Row],[NumFlutes]]&amp;"FL")</f>
        <v>DJ .2130 2FL</v>
      </c>
      <c r="L725" s="17" t="s">
        <v>1132</v>
      </c>
      <c r="M725" s="13">
        <v>0.21299999999999999</v>
      </c>
      <c r="N725" s="13">
        <v>0.21299999999999999</v>
      </c>
      <c r="O725" s="6">
        <v>0.21299999999999999</v>
      </c>
      <c r="P725" s="6">
        <v>2.6</v>
      </c>
      <c r="R725" s="14">
        <f>IF(Table3[[#This Row],[ShoulderLenEnd]]="",0,90-(DEGREES(ATAN((Q725-P725)/((N725-O725)/2)))))</f>
        <v>0</v>
      </c>
      <c r="S725" s="15">
        <v>2.625</v>
      </c>
      <c r="T725" s="6">
        <v>2</v>
      </c>
      <c r="U725" s="6">
        <v>3.7</v>
      </c>
      <c r="V725" s="6">
        <v>2.2999999999999998</v>
      </c>
      <c r="Z725" s="6">
        <v>135</v>
      </c>
      <c r="AA725" s="13">
        <f t="shared" si="11"/>
        <v>4.4113744392734626E-2</v>
      </c>
      <c r="AE725" s="6" t="s">
        <v>471</v>
      </c>
      <c r="AF725" s="6" t="s">
        <v>62</v>
      </c>
      <c r="AH725" s="6" t="s">
        <v>636</v>
      </c>
      <c r="AI725" s="6">
        <v>0</v>
      </c>
      <c r="AJ725" s="6">
        <v>1</v>
      </c>
      <c r="AK725" s="6">
        <v>0</v>
      </c>
      <c r="AL725" s="6">
        <v>0</v>
      </c>
      <c r="AM725" s="6">
        <v>0</v>
      </c>
      <c r="AN725" s="6">
        <v>0</v>
      </c>
      <c r="AO725" s="6">
        <v>1</v>
      </c>
      <c r="AQ725" s="6">
        <v>0</v>
      </c>
      <c r="AR725" s="6">
        <v>0</v>
      </c>
      <c r="AS725" s="6">
        <v>0</v>
      </c>
      <c r="AT725" s="6">
        <v>0</v>
      </c>
      <c r="AU725" s="6">
        <f>IF(Table3[[#This Row],[ShankDiameter]]&gt;0.5,0,2)</f>
        <v>2</v>
      </c>
      <c r="AV725" s="6">
        <v>0</v>
      </c>
      <c r="AW725" s="6">
        <v>0</v>
      </c>
      <c r="AX725" s="6">
        <v>2</v>
      </c>
      <c r="AY725" s="6">
        <f>IF(Table3[[#This Row],[ShankDiameter]]=0.225,2,IF(Table3[[#This Row],[ShankDiameter]]=0.25,2,IF(Table3[[#This Row],[ShankDiameter]]=0.2875,2,0)))</f>
        <v>0</v>
      </c>
      <c r="AZ725" s="6">
        <v>0</v>
      </c>
      <c r="BA725" s="6">
        <v>0</v>
      </c>
      <c r="BB725" s="6">
        <v>0</v>
      </c>
      <c r="BC725" s="6">
        <v>0</v>
      </c>
      <c r="BD725" s="6">
        <v>0</v>
      </c>
      <c r="BE725" s="6">
        <v>0</v>
      </c>
      <c r="BF725" s="6">
        <v>0</v>
      </c>
      <c r="BG725" s="6">
        <v>0</v>
      </c>
      <c r="BH725" s="6">
        <v>0</v>
      </c>
      <c r="BI725" s="6">
        <f>IF(Table3[[#This Row],[Type]]="EM",IF((Table3[[#This Row],[Diameter]]/2)-Table3[[#This Row],[CornerRadius]]-0.012&gt;0,(Table3[[#This Row],[Diameter]]/2)-Table3[[#This Row],[CornerRadius]]-0.012,0),)</f>
        <v>0</v>
      </c>
      <c r="BK725" s="6" t="str">
        <f>IF(Table3[[#This Row],[ShoulderLength]]="","",IF(Table3[[#This Row],[ShoulderLength]]&lt;Table3[[#This Row],[LOC]],"FIX",""))</f>
        <v/>
      </c>
    </row>
    <row r="726" spans="1:63" x14ac:dyDescent="0.25">
      <c r="A726" s="7">
        <f>IF(Table3[[#This Row],[SoflexRule]]="",1,IF(Table3[[#This Row],[MinOHL]]="",1,IF(Table3[[#This Row],[Type]]="CT",1,IF(Table3[[#This Row],[I]]=1,0,1))))</f>
        <v>1</v>
      </c>
      <c r="B726" s="6" t="s">
        <v>149</v>
      </c>
      <c r="D726" s="6" t="s">
        <v>149</v>
      </c>
      <c r="E726" s="6">
        <v>725</v>
      </c>
      <c r="F726" s="8" t="s">
        <v>60</v>
      </c>
      <c r="H726" s="10" t="s">
        <v>680</v>
      </c>
      <c r="I726" s="11" t="s">
        <v>1488</v>
      </c>
      <c r="J726" s="12" t="s">
        <v>1489</v>
      </c>
      <c r="K726" s="11" t="str">
        <f>CONCATENATE(Table3[[#This Row],[Type]]," "&amp;TEXT(Table3[[#This Row],[Diameter]],".0000")&amp;""," "&amp;Table3[[#This Row],[NumFlutes]]&amp;"FL")</f>
        <v>DS .2130 2FL</v>
      </c>
      <c r="L726" s="17" t="s">
        <v>1132</v>
      </c>
      <c r="M726" s="13">
        <v>0.21299999999999999</v>
      </c>
      <c r="N726" s="13">
        <v>0.21299999999999999</v>
      </c>
      <c r="O726" s="6">
        <v>0.21299999999999999</v>
      </c>
      <c r="P726" s="6">
        <v>1.39</v>
      </c>
      <c r="R726" s="14">
        <f>IF(Table3[[#This Row],[ShoulderLenEnd]]="",0,90-(DEGREES(ATAN((Q726-P726)/((N726-O726)/2)))))</f>
        <v>0</v>
      </c>
      <c r="S726" s="15">
        <v>1.44</v>
      </c>
      <c r="T726" s="6">
        <v>2</v>
      </c>
      <c r="U726" s="6">
        <v>2.4</v>
      </c>
      <c r="V726" s="6">
        <v>1.1000000000000001</v>
      </c>
      <c r="Z726" s="6">
        <v>135</v>
      </c>
      <c r="AA726" s="13">
        <f t="shared" si="11"/>
        <v>4.4113744392734626E-2</v>
      </c>
      <c r="AE726" s="6" t="s">
        <v>471</v>
      </c>
      <c r="AF726" s="6" t="s">
        <v>62</v>
      </c>
      <c r="AH726" s="6" t="s">
        <v>683</v>
      </c>
      <c r="AI726" s="6">
        <v>0</v>
      </c>
      <c r="AJ726" s="6">
        <v>1</v>
      </c>
      <c r="AK726" s="6">
        <v>0</v>
      </c>
      <c r="AL726" s="6">
        <v>0</v>
      </c>
      <c r="AM726" s="6">
        <v>0</v>
      </c>
      <c r="AN726" s="6">
        <v>0</v>
      </c>
      <c r="AO726" s="6">
        <v>1</v>
      </c>
      <c r="AQ726" s="6">
        <v>0</v>
      </c>
      <c r="AR726" s="6">
        <v>0</v>
      </c>
      <c r="AS726" s="6">
        <v>0</v>
      </c>
      <c r="AT726" s="6">
        <v>0</v>
      </c>
      <c r="AU726" s="6">
        <f>IF(Table3[[#This Row],[ShankDiameter]]&gt;0.5,0,2)</f>
        <v>2</v>
      </c>
      <c r="AV726" s="6">
        <v>0</v>
      </c>
      <c r="AW726" s="6">
        <v>0</v>
      </c>
      <c r="AX726" s="6">
        <v>2</v>
      </c>
      <c r="AY726" s="6">
        <f>IF(Table3[[#This Row],[ShankDiameter]]=0.225,2,IF(Table3[[#This Row],[ShankDiameter]]=0.25,2,IF(Table3[[#This Row],[ShankDiameter]]=0.2875,2,0)))</f>
        <v>0</v>
      </c>
      <c r="AZ726" s="6">
        <v>0</v>
      </c>
      <c r="BA726" s="6">
        <v>0</v>
      </c>
      <c r="BB726" s="6">
        <v>0</v>
      </c>
      <c r="BC726" s="6">
        <v>0</v>
      </c>
      <c r="BD726" s="6">
        <v>0</v>
      </c>
      <c r="BE726" s="6">
        <v>0</v>
      </c>
      <c r="BF726" s="6">
        <v>0</v>
      </c>
      <c r="BG726" s="6">
        <v>0</v>
      </c>
      <c r="BH726" s="6">
        <v>0</v>
      </c>
      <c r="BI726" s="6">
        <f>IF(Table3[[#This Row],[Type]]="EM",IF((Table3[[#This Row],[Diameter]]/2)-Table3[[#This Row],[CornerRadius]]-0.012&gt;0,(Table3[[#This Row],[Diameter]]/2)-Table3[[#This Row],[CornerRadius]]-0.012,0),)</f>
        <v>0</v>
      </c>
      <c r="BK726" s="6" t="str">
        <f>IF(Table3[[#This Row],[ShoulderLength]]="","",IF(Table3[[#This Row],[ShoulderLength]]&lt;Table3[[#This Row],[LOC]],"FIX",""))</f>
        <v/>
      </c>
    </row>
    <row r="727" spans="1:63" x14ac:dyDescent="0.25">
      <c r="A727" s="7">
        <f>IF(Table3[[#This Row],[SoflexRule]]="",1,IF(Table3[[#This Row],[MinOHL]]="",1,IF(Table3[[#This Row],[Type]]="CT",1,IF(Table3[[#This Row],[I]]=1,0,1))))</f>
        <v>1</v>
      </c>
      <c r="B727" s="6" t="s">
        <v>149</v>
      </c>
      <c r="D727" s="6" t="s">
        <v>149</v>
      </c>
      <c r="E727" s="6">
        <v>726</v>
      </c>
      <c r="F727" s="8" t="s">
        <v>60</v>
      </c>
      <c r="H727" s="10" t="s">
        <v>802</v>
      </c>
      <c r="I727" s="11" t="s">
        <v>1490</v>
      </c>
      <c r="J727" s="12" t="s">
        <v>1491</v>
      </c>
      <c r="K727" s="11" t="str">
        <f>CONCATENATE(Table3[[#This Row],[Type]]," "&amp;TEXT(Table3[[#This Row],[Diameter]],".0000")&amp;""," "&amp;Table3[[#This Row],[NumFlutes]]&amp;"FL")</f>
        <v>DJ .2188 2FL</v>
      </c>
      <c r="L727" s="17" t="s">
        <v>2422</v>
      </c>
      <c r="M727" s="13">
        <v>0.21879999999999999</v>
      </c>
      <c r="N727" s="13">
        <v>0.21879999999999999</v>
      </c>
      <c r="O727" s="6">
        <v>0.21879999999999999</v>
      </c>
      <c r="P727" s="6">
        <v>2.63</v>
      </c>
      <c r="R727" s="14">
        <f>IF(Table3[[#This Row],[ShoulderLenEnd]]="",0,90-(DEGREES(ATAN((Q727-P727)/((N727-O727)/2)))))</f>
        <v>0</v>
      </c>
      <c r="S727" s="15">
        <v>2.68</v>
      </c>
      <c r="T727" s="6">
        <v>2</v>
      </c>
      <c r="U727" s="6">
        <v>3.75</v>
      </c>
      <c r="V727" s="6">
        <v>2.2999999999999998</v>
      </c>
      <c r="Z727" s="6">
        <v>135</v>
      </c>
      <c r="AA727" s="13">
        <f t="shared" si="11"/>
        <v>4.5314963723616597E-2</v>
      </c>
      <c r="AE727" s="6" t="s">
        <v>471</v>
      </c>
      <c r="AF727" s="6" t="s">
        <v>62</v>
      </c>
      <c r="AH727" s="6" t="s">
        <v>636</v>
      </c>
      <c r="AI727" s="6">
        <v>0</v>
      </c>
      <c r="AJ727" s="6">
        <v>1</v>
      </c>
      <c r="AK727" s="6">
        <v>0</v>
      </c>
      <c r="AL727" s="6">
        <v>0</v>
      </c>
      <c r="AM727" s="6">
        <v>0</v>
      </c>
      <c r="AN727" s="6">
        <v>0</v>
      </c>
      <c r="AO727" s="6">
        <v>1</v>
      </c>
      <c r="AQ727" s="6">
        <v>0</v>
      </c>
      <c r="AR727" s="6">
        <v>0</v>
      </c>
      <c r="AS727" s="6">
        <v>0</v>
      </c>
      <c r="AT727" s="6">
        <v>0</v>
      </c>
      <c r="AU727" s="6">
        <f>IF(Table3[[#This Row],[ShankDiameter]]&gt;0.5,0,2)</f>
        <v>2</v>
      </c>
      <c r="AV727" s="6">
        <v>0</v>
      </c>
      <c r="AW727" s="6">
        <v>0</v>
      </c>
      <c r="AX727" s="6">
        <v>2</v>
      </c>
      <c r="AY727" s="6">
        <f>IF(Table3[[#This Row],[ShankDiameter]]=0.225,2,IF(Table3[[#This Row],[ShankDiameter]]=0.25,2,IF(Table3[[#This Row],[ShankDiameter]]=0.2875,2,0)))</f>
        <v>0</v>
      </c>
      <c r="AZ727" s="6">
        <v>0</v>
      </c>
      <c r="BA727" s="6">
        <v>0</v>
      </c>
      <c r="BB727" s="6">
        <v>0</v>
      </c>
      <c r="BC727" s="6">
        <v>0</v>
      </c>
      <c r="BD727" s="6">
        <v>0</v>
      </c>
      <c r="BE727" s="6">
        <v>0</v>
      </c>
      <c r="BF727" s="6">
        <v>0</v>
      </c>
      <c r="BG727" s="6">
        <v>0</v>
      </c>
      <c r="BH727" s="6">
        <v>0</v>
      </c>
      <c r="BI727" s="6">
        <f>IF(Table3[[#This Row],[Type]]="EM",IF((Table3[[#This Row],[Diameter]]/2)-Table3[[#This Row],[CornerRadius]]-0.012&gt;0,(Table3[[#This Row],[Diameter]]/2)-Table3[[#This Row],[CornerRadius]]-0.012,0),)</f>
        <v>0</v>
      </c>
      <c r="BK727" s="6" t="str">
        <f>IF(Table3[[#This Row],[ShoulderLength]]="","",IF(Table3[[#This Row],[ShoulderLength]]&lt;Table3[[#This Row],[LOC]],"FIX",""))</f>
        <v/>
      </c>
    </row>
    <row r="728" spans="1:63" x14ac:dyDescent="0.25">
      <c r="A728" s="7">
        <f>IF(Table3[[#This Row],[SoflexRule]]="",1,IF(Table3[[#This Row],[MinOHL]]="",1,IF(Table3[[#This Row],[Type]]="CT",1,IF(Table3[[#This Row],[I]]=1,0,1))))</f>
        <v>1</v>
      </c>
      <c r="B728" s="6" t="s">
        <v>149</v>
      </c>
      <c r="D728" s="6" t="s">
        <v>149</v>
      </c>
      <c r="E728" s="6">
        <v>727</v>
      </c>
      <c r="G728" s="9" t="s">
        <v>74</v>
      </c>
      <c r="H728" s="10" t="s">
        <v>680</v>
      </c>
      <c r="I728" s="11" t="s">
        <v>1492</v>
      </c>
      <c r="J728" s="12" t="s">
        <v>1493</v>
      </c>
      <c r="K728" s="11" t="str">
        <f>CONCATENATE(Table3[[#This Row],[Type]]," "&amp;TEXT(Table3[[#This Row],[Diameter]],".0000")&amp;""," "&amp;Table3[[#This Row],[NumFlutes]]&amp;"FL")</f>
        <v>DS .2188 2FL</v>
      </c>
      <c r="L728" s="17" t="s">
        <v>2422</v>
      </c>
      <c r="M728" s="13">
        <v>0.21879999999999999</v>
      </c>
      <c r="N728" s="13">
        <v>0.21879999999999999</v>
      </c>
      <c r="O728" s="6">
        <v>0.21879999999999999</v>
      </c>
      <c r="P728" s="6">
        <v>1.375</v>
      </c>
      <c r="R728" s="14">
        <f>IF(Table3[[#This Row],[ShoulderLenEnd]]="",0,90-(DEGREES(ATAN((Q728-P728)/((N728-O728)/2)))))</f>
        <v>0</v>
      </c>
      <c r="S728" s="15">
        <v>1.4</v>
      </c>
      <c r="T728" s="6">
        <v>2</v>
      </c>
      <c r="U728" s="6">
        <v>2.4</v>
      </c>
      <c r="V728" s="6">
        <v>1</v>
      </c>
      <c r="Z728" s="6">
        <v>135</v>
      </c>
      <c r="AA728" s="13">
        <f t="shared" si="11"/>
        <v>4.5314963723616597E-2</v>
      </c>
      <c r="AE728" s="6" t="s">
        <v>471</v>
      </c>
      <c r="AF728" s="6" t="s">
        <v>62</v>
      </c>
      <c r="AH728" s="6" t="s">
        <v>683</v>
      </c>
      <c r="AI728" s="6">
        <v>0</v>
      </c>
      <c r="AJ728" s="6">
        <v>1</v>
      </c>
      <c r="AK728" s="6">
        <v>0</v>
      </c>
      <c r="AL728" s="6">
        <v>0</v>
      </c>
      <c r="AM728" s="6">
        <v>0</v>
      </c>
      <c r="AN728" s="6">
        <v>0</v>
      </c>
      <c r="AO728" s="6">
        <v>1</v>
      </c>
      <c r="AQ728" s="6">
        <v>0</v>
      </c>
      <c r="AR728" s="6">
        <v>0</v>
      </c>
      <c r="AS728" s="6">
        <v>0</v>
      </c>
      <c r="AT728" s="6">
        <v>0</v>
      </c>
      <c r="AU728" s="6">
        <f>IF(Table3[[#This Row],[ShankDiameter]]&gt;0.5,0,2)</f>
        <v>2</v>
      </c>
      <c r="AV728" s="6">
        <v>0</v>
      </c>
      <c r="AW728" s="6">
        <v>0</v>
      </c>
      <c r="AX728" s="6">
        <v>2</v>
      </c>
      <c r="AY728" s="6">
        <f>IF(Table3[[#This Row],[ShankDiameter]]=0.225,2,IF(Table3[[#This Row],[ShankDiameter]]=0.25,2,IF(Table3[[#This Row],[ShankDiameter]]=0.2875,2,0)))</f>
        <v>0</v>
      </c>
      <c r="AZ728" s="6">
        <v>0</v>
      </c>
      <c r="BA728" s="6">
        <v>0</v>
      </c>
      <c r="BB728" s="6">
        <v>0</v>
      </c>
      <c r="BC728" s="6">
        <v>0</v>
      </c>
      <c r="BD728" s="6">
        <v>0</v>
      </c>
      <c r="BE728" s="6">
        <v>0</v>
      </c>
      <c r="BF728" s="6">
        <v>0</v>
      </c>
      <c r="BG728" s="6">
        <v>0</v>
      </c>
      <c r="BH728" s="6">
        <v>0</v>
      </c>
      <c r="BI728" s="6">
        <f>IF(Table3[[#This Row],[Type]]="EM",IF((Table3[[#This Row],[Diameter]]/2)-Table3[[#This Row],[CornerRadius]]-0.012&gt;0,(Table3[[#This Row],[Diameter]]/2)-Table3[[#This Row],[CornerRadius]]-0.012,0),)</f>
        <v>0</v>
      </c>
      <c r="BK728" s="6" t="str">
        <f>IF(Table3[[#This Row],[ShoulderLength]]="","",IF(Table3[[#This Row],[ShoulderLength]]&lt;Table3[[#This Row],[LOC]],"FIX",""))</f>
        <v/>
      </c>
    </row>
    <row r="729" spans="1:63" x14ac:dyDescent="0.25">
      <c r="A729" s="7">
        <f>IF(Table3[[#This Row],[SoflexRule]]="",1,IF(Table3[[#This Row],[MinOHL]]="",1,IF(Table3[[#This Row],[Type]]="CT",1,IF(Table3[[#This Row],[I]]=1,0,1))))</f>
        <v>1</v>
      </c>
      <c r="B729" s="6" t="s">
        <v>149</v>
      </c>
      <c r="D729" s="6" t="s">
        <v>149</v>
      </c>
      <c r="E729" s="6">
        <v>728</v>
      </c>
      <c r="F729" s="8" t="s">
        <v>60</v>
      </c>
      <c r="H729" s="10" t="s">
        <v>874</v>
      </c>
      <c r="I729" s="11" t="s">
        <v>1494</v>
      </c>
      <c r="J729" s="12" t="s">
        <v>1495</v>
      </c>
      <c r="K729" s="11" t="str">
        <f>CONCATENATE(Table3[[#This Row],[Type]]," "&amp;TEXT(Table3[[#This Row],[Diameter]],".0000")&amp;""," "&amp;Table3[[#This Row],[NumFlutes]]&amp;"FL")</f>
        <v>DT .2188 2FL</v>
      </c>
      <c r="L729" s="17" t="s">
        <v>2422</v>
      </c>
      <c r="M729" s="13">
        <v>0.21879999999999999</v>
      </c>
      <c r="N729" s="13">
        <v>0.21879999999999999</v>
      </c>
      <c r="O729" s="6">
        <v>0.21879999999999999</v>
      </c>
      <c r="P729" s="6">
        <v>5.59</v>
      </c>
      <c r="R729" s="14">
        <f>IF(Table3[[#This Row],[ShoulderLenEnd]]="",0,90-(DEGREES(ATAN((Q729-P729)/((N729-O729)/2)))))</f>
        <v>0</v>
      </c>
      <c r="S729" s="15">
        <v>5.65</v>
      </c>
      <c r="T729" s="6">
        <v>2</v>
      </c>
      <c r="U729" s="6">
        <v>8</v>
      </c>
      <c r="V729" s="6">
        <v>5.3</v>
      </c>
      <c r="Z729" s="6">
        <v>135</v>
      </c>
      <c r="AA729" s="13">
        <f t="shared" si="11"/>
        <v>4.5314963723616597E-2</v>
      </c>
      <c r="AE729" s="6" t="s">
        <v>471</v>
      </c>
      <c r="AF729" s="6" t="s">
        <v>62</v>
      </c>
      <c r="AH729" s="6" t="s">
        <v>621</v>
      </c>
      <c r="AI729" s="6">
        <v>0</v>
      </c>
      <c r="AJ729" s="6">
        <v>1</v>
      </c>
      <c r="AK729" s="6">
        <v>0</v>
      </c>
      <c r="AL729" s="6">
        <v>0</v>
      </c>
      <c r="AM729" s="6">
        <v>0</v>
      </c>
      <c r="AN729" s="6">
        <v>0</v>
      </c>
      <c r="AO729" s="6">
        <v>1</v>
      </c>
      <c r="AQ729" s="6">
        <v>0</v>
      </c>
      <c r="AR729" s="6">
        <v>0</v>
      </c>
      <c r="AS729" s="6">
        <v>0</v>
      </c>
      <c r="AT729" s="6">
        <v>0</v>
      </c>
      <c r="AU729" s="6">
        <f>IF(Table3[[#This Row],[ShankDiameter]]&gt;0.5,0,2)</f>
        <v>2</v>
      </c>
      <c r="AV729" s="6">
        <v>0</v>
      </c>
      <c r="AW729" s="6">
        <v>0</v>
      </c>
      <c r="AX729" s="6">
        <v>2</v>
      </c>
      <c r="AY729" s="6">
        <f>IF(Table3[[#This Row],[ShankDiameter]]=0.225,2,IF(Table3[[#This Row],[ShankDiameter]]=0.25,2,IF(Table3[[#This Row],[ShankDiameter]]=0.2875,2,0)))</f>
        <v>0</v>
      </c>
      <c r="AZ729" s="6">
        <v>0</v>
      </c>
      <c r="BA729" s="6">
        <v>0</v>
      </c>
      <c r="BB729" s="6">
        <v>0</v>
      </c>
      <c r="BC729" s="6">
        <v>0</v>
      </c>
      <c r="BD729" s="6">
        <v>0</v>
      </c>
      <c r="BE729" s="6">
        <v>0</v>
      </c>
      <c r="BF729" s="6">
        <v>0</v>
      </c>
      <c r="BG729" s="6">
        <v>0</v>
      </c>
      <c r="BH729" s="6">
        <v>0</v>
      </c>
      <c r="BI729" s="6">
        <f>IF(Table3[[#This Row],[Type]]="EM",IF((Table3[[#This Row],[Diameter]]/2)-Table3[[#This Row],[CornerRadius]]-0.012&gt;0,(Table3[[#This Row],[Diameter]]/2)-Table3[[#This Row],[CornerRadius]]-0.012,0),)</f>
        <v>0</v>
      </c>
      <c r="BK729" s="6" t="str">
        <f>IF(Table3[[#This Row],[ShoulderLength]]="","",IF(Table3[[#This Row],[ShoulderLength]]&lt;Table3[[#This Row],[LOC]],"FIX",""))</f>
        <v/>
      </c>
    </row>
    <row r="730" spans="1:63" x14ac:dyDescent="0.25">
      <c r="A730" s="7">
        <f>IF(Table3[[#This Row],[SoflexRule]]="",1,IF(Table3[[#This Row],[MinOHL]]="",1,IF(Table3[[#This Row],[Type]]="CT",1,IF(Table3[[#This Row],[I]]=1,0,1))))</f>
        <v>1</v>
      </c>
      <c r="B730" s="6" t="s">
        <v>149</v>
      </c>
      <c r="D730" s="6" t="s">
        <v>149</v>
      </c>
      <c r="E730" s="6">
        <v>729</v>
      </c>
      <c r="F730" s="8" t="s">
        <v>60</v>
      </c>
      <c r="H730" s="10" t="s">
        <v>802</v>
      </c>
      <c r="I730" s="11" t="s">
        <v>1496</v>
      </c>
      <c r="J730" s="12" t="s">
        <v>1497</v>
      </c>
      <c r="K730" s="11" t="str">
        <f>CONCATENATE(Table3[[#This Row],[Type]]," "&amp;TEXT(Table3[[#This Row],[Diameter]],".0000")&amp;""," "&amp;Table3[[#This Row],[NumFlutes]]&amp;"FL")</f>
        <v>DJ .2210 2FL</v>
      </c>
      <c r="L730" s="17" t="s">
        <v>1140</v>
      </c>
      <c r="M730" s="13">
        <v>0.221</v>
      </c>
      <c r="N730" s="13">
        <v>0.221</v>
      </c>
      <c r="O730" s="6">
        <v>0.221</v>
      </c>
      <c r="P730" s="6">
        <v>2.78</v>
      </c>
      <c r="R730" s="14">
        <f>IF(Table3[[#This Row],[ShoulderLenEnd]]="",0,90-(DEGREES(ATAN((Q730-P730)/((N730-O730)/2)))))</f>
        <v>0</v>
      </c>
      <c r="S730" s="15">
        <v>2.83</v>
      </c>
      <c r="T730" s="6">
        <v>2</v>
      </c>
      <c r="U730" s="6">
        <v>3.9</v>
      </c>
      <c r="V730" s="6">
        <v>2.5</v>
      </c>
      <c r="Z730" s="6">
        <v>135</v>
      </c>
      <c r="AA730" s="13">
        <f t="shared" si="11"/>
        <v>4.5770598642227003E-2</v>
      </c>
      <c r="AE730" s="6" t="s">
        <v>471</v>
      </c>
      <c r="AF730" s="6" t="s">
        <v>62</v>
      </c>
      <c r="AH730" s="6" t="s">
        <v>636</v>
      </c>
      <c r="AI730" s="6">
        <v>0</v>
      </c>
      <c r="AJ730" s="6">
        <v>1</v>
      </c>
      <c r="AK730" s="6">
        <v>0</v>
      </c>
      <c r="AL730" s="6">
        <v>0</v>
      </c>
      <c r="AM730" s="6">
        <v>0</v>
      </c>
      <c r="AN730" s="6">
        <v>0</v>
      </c>
      <c r="AO730" s="6">
        <v>1</v>
      </c>
      <c r="AQ730" s="6">
        <v>0</v>
      </c>
      <c r="AR730" s="6">
        <v>0</v>
      </c>
      <c r="AS730" s="6">
        <v>0</v>
      </c>
      <c r="AT730" s="6">
        <v>0</v>
      </c>
      <c r="AU730" s="6">
        <f>IF(Table3[[#This Row],[ShankDiameter]]&gt;0.5,0,2)</f>
        <v>2</v>
      </c>
      <c r="AV730" s="6">
        <v>0</v>
      </c>
      <c r="AW730" s="6">
        <v>0</v>
      </c>
      <c r="AX730" s="6">
        <v>2</v>
      </c>
      <c r="AY730" s="6">
        <f>IF(Table3[[#This Row],[ShankDiameter]]=0.225,2,IF(Table3[[#This Row],[ShankDiameter]]=0.25,2,IF(Table3[[#This Row],[ShankDiameter]]=0.2875,2,0)))</f>
        <v>0</v>
      </c>
      <c r="AZ730" s="6">
        <v>0</v>
      </c>
      <c r="BA730" s="6">
        <v>0</v>
      </c>
      <c r="BB730" s="6">
        <v>0</v>
      </c>
      <c r="BC730" s="6">
        <v>0</v>
      </c>
      <c r="BD730" s="6">
        <v>0</v>
      </c>
      <c r="BE730" s="6">
        <v>0</v>
      </c>
      <c r="BF730" s="6">
        <v>0</v>
      </c>
      <c r="BG730" s="6">
        <v>0</v>
      </c>
      <c r="BH730" s="6">
        <v>0</v>
      </c>
      <c r="BI730" s="6">
        <f>IF(Table3[[#This Row],[Type]]="EM",IF((Table3[[#This Row],[Diameter]]/2)-Table3[[#This Row],[CornerRadius]]-0.012&gt;0,(Table3[[#This Row],[Diameter]]/2)-Table3[[#This Row],[CornerRadius]]-0.012,0),)</f>
        <v>0</v>
      </c>
      <c r="BK730" s="6" t="str">
        <f>IF(Table3[[#This Row],[ShoulderLength]]="","",IF(Table3[[#This Row],[ShoulderLength]]&lt;Table3[[#This Row],[LOC]],"FIX",""))</f>
        <v/>
      </c>
    </row>
    <row r="731" spans="1:63" x14ac:dyDescent="0.25">
      <c r="A731" s="7">
        <f>IF(Table3[[#This Row],[SoflexRule]]="",1,IF(Table3[[#This Row],[MinOHL]]="",1,IF(Table3[[#This Row],[Type]]="CT",1,IF(Table3[[#This Row],[I]]=1,0,1))))</f>
        <v>1</v>
      </c>
      <c r="B731" s="6" t="s">
        <v>149</v>
      </c>
      <c r="D731" s="6" t="s">
        <v>149</v>
      </c>
      <c r="E731" s="6">
        <v>730</v>
      </c>
      <c r="F731" s="8" t="s">
        <v>60</v>
      </c>
      <c r="H731" s="10" t="s">
        <v>680</v>
      </c>
      <c r="I731" s="11" t="s">
        <v>1498</v>
      </c>
      <c r="J731" s="12" t="s">
        <v>1499</v>
      </c>
      <c r="K731" s="11" t="str">
        <f>CONCATENATE(Table3[[#This Row],[Type]]," "&amp;TEXT(Table3[[#This Row],[Diameter]],".0000")&amp;""," "&amp;Table3[[#This Row],[NumFlutes]]&amp;"FL")</f>
        <v>DS .2210 2FL</v>
      </c>
      <c r="L731" s="17" t="s">
        <v>1140</v>
      </c>
      <c r="M731" s="13">
        <v>0.221</v>
      </c>
      <c r="N731" s="13">
        <v>0.221</v>
      </c>
      <c r="O731" s="6">
        <v>0.221</v>
      </c>
      <c r="P731" s="6">
        <v>1.34</v>
      </c>
      <c r="R731" s="14">
        <f>IF(Table3[[#This Row],[ShoulderLenEnd]]="",0,90-(DEGREES(ATAN((Q731-P731)/((N731-O731)/2)))))</f>
        <v>0</v>
      </c>
      <c r="S731" s="15">
        <v>1.39</v>
      </c>
      <c r="T731" s="6">
        <v>2</v>
      </c>
      <c r="U731" s="6">
        <v>2.4</v>
      </c>
      <c r="V731" s="6">
        <v>1.1000000000000001</v>
      </c>
      <c r="Z731" s="6">
        <v>135</v>
      </c>
      <c r="AA731" s="13">
        <f t="shared" si="11"/>
        <v>4.5770598642227003E-2</v>
      </c>
      <c r="AE731" s="6" t="s">
        <v>471</v>
      </c>
      <c r="AF731" s="6" t="s">
        <v>62</v>
      </c>
      <c r="AH731" s="6" t="s">
        <v>683</v>
      </c>
      <c r="AI731" s="6">
        <v>0</v>
      </c>
      <c r="AJ731" s="6">
        <v>1</v>
      </c>
      <c r="AK731" s="6">
        <v>0</v>
      </c>
      <c r="AL731" s="6">
        <v>0</v>
      </c>
      <c r="AM731" s="6">
        <v>0</v>
      </c>
      <c r="AN731" s="6">
        <v>0</v>
      </c>
      <c r="AO731" s="6">
        <v>1</v>
      </c>
      <c r="AQ731" s="6">
        <v>0</v>
      </c>
      <c r="AR731" s="6">
        <v>0</v>
      </c>
      <c r="AS731" s="6">
        <v>0</v>
      </c>
      <c r="AT731" s="6">
        <v>0</v>
      </c>
      <c r="AU731" s="6">
        <f>IF(Table3[[#This Row],[ShankDiameter]]&gt;0.5,0,2)</f>
        <v>2</v>
      </c>
      <c r="AV731" s="6">
        <v>0</v>
      </c>
      <c r="AW731" s="6">
        <v>0</v>
      </c>
      <c r="AX731" s="6">
        <v>2</v>
      </c>
      <c r="AY731" s="6">
        <f>IF(Table3[[#This Row],[ShankDiameter]]=0.225,2,IF(Table3[[#This Row],[ShankDiameter]]=0.25,2,IF(Table3[[#This Row],[ShankDiameter]]=0.2875,2,0)))</f>
        <v>0</v>
      </c>
      <c r="AZ731" s="6">
        <v>0</v>
      </c>
      <c r="BA731" s="6">
        <v>0</v>
      </c>
      <c r="BB731" s="6">
        <v>0</v>
      </c>
      <c r="BC731" s="6">
        <v>0</v>
      </c>
      <c r="BD731" s="6">
        <v>0</v>
      </c>
      <c r="BE731" s="6">
        <v>0</v>
      </c>
      <c r="BF731" s="6">
        <v>0</v>
      </c>
      <c r="BG731" s="6">
        <v>0</v>
      </c>
      <c r="BH731" s="6">
        <v>0</v>
      </c>
      <c r="BI731" s="6">
        <f>IF(Table3[[#This Row],[Type]]="EM",IF((Table3[[#This Row],[Diameter]]/2)-Table3[[#This Row],[CornerRadius]]-0.012&gt;0,(Table3[[#This Row],[Diameter]]/2)-Table3[[#This Row],[CornerRadius]]-0.012,0),)</f>
        <v>0</v>
      </c>
      <c r="BK731" s="6" t="str">
        <f>IF(Table3[[#This Row],[ShoulderLength]]="","",IF(Table3[[#This Row],[ShoulderLength]]&lt;Table3[[#This Row],[LOC]],"FIX",""))</f>
        <v/>
      </c>
    </row>
    <row r="732" spans="1:63" x14ac:dyDescent="0.25">
      <c r="A732" s="7">
        <f>IF(Table3[[#This Row],[SoflexRule]]="",1,IF(Table3[[#This Row],[MinOHL]]="",1,IF(Table3[[#This Row],[Type]]="CT",1,IF(Table3[[#This Row],[I]]=1,0,1))))</f>
        <v>1</v>
      </c>
      <c r="B732" s="6" t="s">
        <v>149</v>
      </c>
      <c r="D732" s="6" t="s">
        <v>149</v>
      </c>
      <c r="E732" s="6">
        <v>731</v>
      </c>
      <c r="G732" s="9" t="s">
        <v>74</v>
      </c>
      <c r="H732" s="10" t="s">
        <v>802</v>
      </c>
      <c r="I732" s="11" t="s">
        <v>1500</v>
      </c>
      <c r="J732" s="12" t="s">
        <v>1501</v>
      </c>
      <c r="K732" s="11" t="str">
        <f>CONCATENATE(Table3[[#This Row],[Type]]," "&amp;TEXT(Table3[[#This Row],[Diameter]],".0000")&amp;""," "&amp;Table3[[#This Row],[NumFlutes]]&amp;"FL")</f>
        <v>DJ .2280 2FL</v>
      </c>
      <c r="L732" s="17" t="s">
        <v>1145</v>
      </c>
      <c r="M732" s="13">
        <v>0.22800000000000001</v>
      </c>
      <c r="N732" s="13">
        <v>0.22800000000000001</v>
      </c>
      <c r="O732" s="6">
        <v>0.22800000000000001</v>
      </c>
      <c r="P732" s="6">
        <v>2.8</v>
      </c>
      <c r="R732" s="14">
        <f>IF(Table3[[#This Row],[ShoulderLenEnd]]="",0,90-(DEGREES(ATAN((Q732-P732)/((N732-O732)/2)))))</f>
        <v>0</v>
      </c>
      <c r="S732" s="15">
        <v>2.8250000000000002</v>
      </c>
      <c r="T732" s="6">
        <v>2</v>
      </c>
      <c r="U732" s="6">
        <v>3.9649999999999999</v>
      </c>
      <c r="V732" s="6">
        <v>2.476</v>
      </c>
      <c r="Z732" s="6">
        <v>135</v>
      </c>
      <c r="AA732" s="13">
        <f t="shared" si="11"/>
        <v>4.7220346110532843E-2</v>
      </c>
      <c r="AE732" s="6" t="s">
        <v>471</v>
      </c>
      <c r="AF732" s="6" t="s">
        <v>62</v>
      </c>
      <c r="AH732" s="6" t="s">
        <v>636</v>
      </c>
      <c r="AI732" s="6">
        <v>0</v>
      </c>
      <c r="AJ732" s="6">
        <v>1</v>
      </c>
      <c r="AK732" s="6">
        <v>0</v>
      </c>
      <c r="AL732" s="6">
        <v>0</v>
      </c>
      <c r="AM732" s="6">
        <v>0</v>
      </c>
      <c r="AN732" s="6">
        <v>0</v>
      </c>
      <c r="AO732" s="6">
        <v>1</v>
      </c>
      <c r="AQ732" s="6">
        <v>0</v>
      </c>
      <c r="AR732" s="6">
        <v>0</v>
      </c>
      <c r="AS732" s="6">
        <v>0</v>
      </c>
      <c r="AT732" s="6">
        <v>0</v>
      </c>
      <c r="AU732" s="6">
        <f>IF(Table3[[#This Row],[ShankDiameter]]&gt;0.5,0,2)</f>
        <v>2</v>
      </c>
      <c r="AV732" s="6">
        <v>0</v>
      </c>
      <c r="AW732" s="6">
        <v>0</v>
      </c>
      <c r="AX732" s="6">
        <v>2</v>
      </c>
      <c r="AY732" s="6">
        <f>IF(Table3[[#This Row],[ShankDiameter]]=0.225,2,IF(Table3[[#This Row],[ShankDiameter]]=0.25,2,IF(Table3[[#This Row],[ShankDiameter]]=0.2875,2,0)))</f>
        <v>0</v>
      </c>
      <c r="AZ732" s="6">
        <v>0</v>
      </c>
      <c r="BA732" s="6">
        <v>0</v>
      </c>
      <c r="BB732" s="6">
        <v>0</v>
      </c>
      <c r="BC732" s="6">
        <v>0</v>
      </c>
      <c r="BD732" s="6">
        <v>0</v>
      </c>
      <c r="BE732" s="6">
        <v>0</v>
      </c>
      <c r="BF732" s="6">
        <v>0</v>
      </c>
      <c r="BG732" s="6">
        <v>0</v>
      </c>
      <c r="BH732" s="6">
        <v>0</v>
      </c>
      <c r="BI732" s="6">
        <f>IF(Table3[[#This Row],[Type]]="EM",IF((Table3[[#This Row],[Diameter]]/2)-Table3[[#This Row],[CornerRadius]]-0.012&gt;0,(Table3[[#This Row],[Diameter]]/2)-Table3[[#This Row],[CornerRadius]]-0.012,0),)</f>
        <v>0</v>
      </c>
      <c r="BK732" s="6" t="str">
        <f>IF(Table3[[#This Row],[ShoulderLength]]="","",IF(Table3[[#This Row],[ShoulderLength]]&lt;Table3[[#This Row],[LOC]],"FIX",""))</f>
        <v/>
      </c>
    </row>
    <row r="733" spans="1:63" x14ac:dyDescent="0.25">
      <c r="A733" s="7">
        <f>IF(Table3[[#This Row],[SoflexRule]]="",1,IF(Table3[[#This Row],[MinOHL]]="",1,IF(Table3[[#This Row],[Type]]="CT",1,IF(Table3[[#This Row],[I]]=1,0,1))))</f>
        <v>1</v>
      </c>
      <c r="B733" s="6" t="s">
        <v>149</v>
      </c>
      <c r="D733" s="6" t="s">
        <v>149</v>
      </c>
      <c r="E733" s="6">
        <v>732</v>
      </c>
      <c r="G733" s="9" t="s">
        <v>74</v>
      </c>
      <c r="H733" s="10" t="s">
        <v>874</v>
      </c>
      <c r="I733" s="11" t="s">
        <v>2421</v>
      </c>
      <c r="J733" s="12" t="s">
        <v>1502</v>
      </c>
      <c r="K733" s="11" t="str">
        <f>CONCATENATE(Table3[[#This Row],[Type]]," "&amp;TEXT(Table3[[#This Row],[Diameter]],".0000")&amp;""," "&amp;Table3[[#This Row],[NumFlutes]]&amp;"FL")</f>
        <v>DT .2280 2FL</v>
      </c>
      <c r="L733" s="17" t="s">
        <v>1145</v>
      </c>
      <c r="M733" s="13">
        <v>0.22800000000000001</v>
      </c>
      <c r="N733" s="13">
        <v>0.22800000000000001</v>
      </c>
      <c r="O733" s="6">
        <v>0.22800000000000001</v>
      </c>
      <c r="P733" s="6">
        <v>3.8650000000000002</v>
      </c>
      <c r="R733" s="14">
        <f>IF(Table3[[#This Row],[ShoulderLenEnd]]="",0,90-(DEGREES(ATAN((Q733-P733)/((N733-O733)/2)))))</f>
        <v>0</v>
      </c>
      <c r="S733" s="15">
        <v>3.9</v>
      </c>
      <c r="T733" s="6">
        <v>2</v>
      </c>
      <c r="U733" s="6">
        <v>6.15</v>
      </c>
      <c r="V733" s="6">
        <v>3.375</v>
      </c>
      <c r="Z733" s="6">
        <v>135</v>
      </c>
      <c r="AA733" s="13">
        <f t="shared" si="11"/>
        <v>4.7220346110532843E-2</v>
      </c>
      <c r="AE733" s="6" t="s">
        <v>471</v>
      </c>
      <c r="AF733" s="6" t="s">
        <v>62</v>
      </c>
      <c r="AH733" s="6" t="s">
        <v>621</v>
      </c>
      <c r="AI733" s="6">
        <v>0</v>
      </c>
      <c r="AJ733" s="6">
        <v>1</v>
      </c>
      <c r="AK733" s="6">
        <v>0</v>
      </c>
      <c r="AL733" s="6">
        <v>0</v>
      </c>
      <c r="AM733" s="6">
        <v>0</v>
      </c>
      <c r="AN733" s="6">
        <v>0</v>
      </c>
      <c r="AO733" s="6">
        <v>1</v>
      </c>
      <c r="AQ733" s="6">
        <v>0</v>
      </c>
      <c r="AR733" s="6">
        <v>0</v>
      </c>
      <c r="AS733" s="6">
        <v>0</v>
      </c>
      <c r="AT733" s="6">
        <v>0</v>
      </c>
      <c r="AU733" s="6">
        <f>IF(Table3[[#This Row],[ShankDiameter]]&gt;0.5,0,2)</f>
        <v>2</v>
      </c>
      <c r="AV733" s="6">
        <v>0</v>
      </c>
      <c r="AW733" s="6">
        <v>0</v>
      </c>
      <c r="AX733" s="6">
        <v>2</v>
      </c>
      <c r="AY733" s="6">
        <f>IF(Table3[[#This Row],[ShankDiameter]]=0.225,2,IF(Table3[[#This Row],[ShankDiameter]]=0.25,2,IF(Table3[[#This Row],[ShankDiameter]]=0.2875,2,0)))</f>
        <v>0</v>
      </c>
      <c r="AZ733" s="6">
        <v>0</v>
      </c>
      <c r="BA733" s="6">
        <v>0</v>
      </c>
      <c r="BB733" s="6">
        <v>0</v>
      </c>
      <c r="BC733" s="6">
        <v>0</v>
      </c>
      <c r="BD733" s="6">
        <v>0</v>
      </c>
      <c r="BE733" s="6">
        <v>0</v>
      </c>
      <c r="BF733" s="6">
        <v>0</v>
      </c>
      <c r="BG733" s="6">
        <v>0</v>
      </c>
      <c r="BH733" s="6">
        <v>0</v>
      </c>
      <c r="BI733" s="6">
        <f>IF(Table3[[#This Row],[Type]]="EM",IF((Table3[[#This Row],[Diameter]]/2)-Table3[[#This Row],[CornerRadius]]-0.012&gt;0,(Table3[[#This Row],[Diameter]]/2)-Table3[[#This Row],[CornerRadius]]-0.012,0),)</f>
        <v>0</v>
      </c>
      <c r="BK733" s="6" t="str">
        <f>IF(Table3[[#This Row],[ShoulderLength]]="","",IF(Table3[[#This Row],[ShoulderLength]]&lt;Table3[[#This Row],[LOC]],"FIX",""))</f>
        <v/>
      </c>
    </row>
    <row r="734" spans="1:63" x14ac:dyDescent="0.25">
      <c r="A734" s="7">
        <f>IF(Table3[[#This Row],[SoflexRule]]="",1,IF(Table3[[#This Row],[MinOHL]]="",1,IF(Table3[[#This Row],[Type]]="CT",1,IF(Table3[[#This Row],[I]]=1,0,1))))</f>
        <v>1</v>
      </c>
      <c r="B734" s="6" t="s">
        <v>149</v>
      </c>
      <c r="D734" s="6" t="s">
        <v>149</v>
      </c>
      <c r="E734" s="6">
        <v>733</v>
      </c>
      <c r="F734" s="8" t="s">
        <v>60</v>
      </c>
      <c r="H734" s="10" t="s">
        <v>874</v>
      </c>
      <c r="I734" s="11" t="s">
        <v>1503</v>
      </c>
      <c r="J734" s="12" t="s">
        <v>1504</v>
      </c>
      <c r="K734" s="11" t="str">
        <f>CONCATENATE(Table3[[#This Row],[Type]]," "&amp;TEXT(Table3[[#This Row],[Diameter]],".0000")&amp;""," "&amp;Table3[[#This Row],[NumFlutes]]&amp;"FL")</f>
        <v>DT .2280 2FL</v>
      </c>
      <c r="L734" s="17" t="s">
        <v>1145</v>
      </c>
      <c r="M734" s="13">
        <v>0.22800000000000001</v>
      </c>
      <c r="N734" s="13">
        <v>0.22800000000000001</v>
      </c>
      <c r="O734" s="6">
        <v>0.22800000000000001</v>
      </c>
      <c r="P734" s="6">
        <v>3.6</v>
      </c>
      <c r="R734" s="14">
        <f>IF(Table3[[#This Row],[ShoulderLenEnd]]="",0,90-(DEGREES(ATAN((Q734-P734)/((N734-O734)/2)))))</f>
        <v>0</v>
      </c>
      <c r="S734" s="15">
        <v>3.65</v>
      </c>
      <c r="T734" s="6">
        <v>2</v>
      </c>
      <c r="U734" s="6">
        <v>5.4</v>
      </c>
      <c r="V734" s="6">
        <v>3.4</v>
      </c>
      <c r="Z734" s="6">
        <v>135</v>
      </c>
      <c r="AA734" s="13">
        <f t="shared" si="11"/>
        <v>4.7220346110532843E-2</v>
      </c>
      <c r="AE734" s="6" t="s">
        <v>471</v>
      </c>
      <c r="AF734" s="6" t="s">
        <v>62</v>
      </c>
      <c r="AH734" s="6" t="s">
        <v>621</v>
      </c>
      <c r="AI734" s="6">
        <v>0</v>
      </c>
      <c r="AJ734" s="6">
        <v>1</v>
      </c>
      <c r="AK734" s="6">
        <v>0</v>
      </c>
      <c r="AL734" s="6">
        <v>0</v>
      </c>
      <c r="AM734" s="6">
        <v>0</v>
      </c>
      <c r="AN734" s="6">
        <v>0</v>
      </c>
      <c r="AO734" s="6">
        <v>1</v>
      </c>
      <c r="AQ734" s="6">
        <v>0</v>
      </c>
      <c r="AR734" s="6">
        <v>0</v>
      </c>
      <c r="AS734" s="6">
        <v>0</v>
      </c>
      <c r="AT734" s="6">
        <v>0</v>
      </c>
      <c r="AU734" s="6">
        <f>IF(Table3[[#This Row],[ShankDiameter]]&gt;0.5,0,2)</f>
        <v>2</v>
      </c>
      <c r="AV734" s="6">
        <v>0</v>
      </c>
      <c r="AW734" s="6">
        <v>0</v>
      </c>
      <c r="AX734" s="6">
        <v>2</v>
      </c>
      <c r="AY734" s="6">
        <f>IF(Table3[[#This Row],[ShankDiameter]]=0.225,2,IF(Table3[[#This Row],[ShankDiameter]]=0.25,2,IF(Table3[[#This Row],[ShankDiameter]]=0.2875,2,0)))</f>
        <v>0</v>
      </c>
      <c r="AZ734" s="6">
        <v>0</v>
      </c>
      <c r="BA734" s="6">
        <v>0</v>
      </c>
      <c r="BB734" s="6">
        <v>0</v>
      </c>
      <c r="BC734" s="6">
        <v>0</v>
      </c>
      <c r="BD734" s="6">
        <v>0</v>
      </c>
      <c r="BE734" s="6">
        <v>0</v>
      </c>
      <c r="BF734" s="6">
        <v>0</v>
      </c>
      <c r="BG734" s="6">
        <v>0</v>
      </c>
      <c r="BH734" s="6">
        <v>0</v>
      </c>
      <c r="BI734" s="6">
        <f>IF(Table3[[#This Row],[Type]]="EM",IF((Table3[[#This Row],[Diameter]]/2)-Table3[[#This Row],[CornerRadius]]-0.012&gt;0,(Table3[[#This Row],[Diameter]]/2)-Table3[[#This Row],[CornerRadius]]-0.012,0),)</f>
        <v>0</v>
      </c>
      <c r="BK734" s="6" t="str">
        <f>IF(Table3[[#This Row],[ShoulderLength]]="","",IF(Table3[[#This Row],[ShoulderLength]]&lt;Table3[[#This Row],[LOC]],"FIX",""))</f>
        <v/>
      </c>
    </row>
    <row r="735" spans="1:63" x14ac:dyDescent="0.25">
      <c r="A735" s="7">
        <f>IF(Table3[[#This Row],[SoflexRule]]="",1,IF(Table3[[#This Row],[MinOHL]]="",1,IF(Table3[[#This Row],[Type]]="CT",1,IF(Table3[[#This Row],[I]]=1,0,1))))</f>
        <v>1</v>
      </c>
      <c r="B735" s="6" t="s">
        <v>149</v>
      </c>
      <c r="D735" s="6" t="s">
        <v>149</v>
      </c>
      <c r="E735" s="6">
        <v>734</v>
      </c>
      <c r="F735" s="22"/>
      <c r="G735" s="25"/>
      <c r="H735" s="10" t="s">
        <v>680</v>
      </c>
      <c r="I735" s="11" t="s">
        <v>1505</v>
      </c>
      <c r="J735" s="12" t="s">
        <v>1506</v>
      </c>
      <c r="K735" s="11" t="str">
        <f>CONCATENATE(Table3[[#This Row],[Type]]," "&amp;TEXT(Table3[[#This Row],[Diameter]],".0000")&amp;""," "&amp;Table3[[#This Row],[NumFlutes]]&amp;"FL")</f>
        <v>DS .2280 2FL</v>
      </c>
      <c r="L735" s="17" t="s">
        <v>1145</v>
      </c>
      <c r="M735" s="13">
        <v>0.22800000000000001</v>
      </c>
      <c r="N735" s="13">
        <v>0.22800000000000001</v>
      </c>
      <c r="R735" s="14">
        <f>IF(Table3[[#This Row],[ShoulderLenEnd]]="",0,90-(DEGREES(ATAN((Q735-P735)/((N735-O735)/2)))))</f>
        <v>0</v>
      </c>
      <c r="T735" s="6">
        <v>2</v>
      </c>
      <c r="U735" s="6">
        <v>2.4</v>
      </c>
      <c r="V735" s="6">
        <v>1</v>
      </c>
      <c r="Z735" s="6">
        <v>135</v>
      </c>
      <c r="AA735" s="13">
        <f t="shared" si="11"/>
        <v>4.7220346110532843E-2</v>
      </c>
      <c r="AE735" s="6" t="s">
        <v>471</v>
      </c>
      <c r="AF735" s="6" t="s">
        <v>62</v>
      </c>
      <c r="AH735" s="6" t="s">
        <v>683</v>
      </c>
      <c r="AI735" s="6">
        <v>0</v>
      </c>
      <c r="AJ735" s="6">
        <v>1</v>
      </c>
      <c r="AK735" s="6">
        <v>0</v>
      </c>
      <c r="AL735" s="6">
        <v>0</v>
      </c>
      <c r="AM735" s="6">
        <v>0</v>
      </c>
      <c r="AN735" s="6">
        <v>0</v>
      </c>
      <c r="AO735" s="6">
        <v>1</v>
      </c>
      <c r="AQ735" s="6">
        <v>0</v>
      </c>
      <c r="AR735" s="6">
        <v>0</v>
      </c>
      <c r="AS735" s="6">
        <v>0</v>
      </c>
      <c r="AT735" s="6">
        <v>0</v>
      </c>
      <c r="AU735" s="6">
        <f>IF(Table3[[#This Row],[ShankDiameter]]&gt;0.5,0,2)</f>
        <v>2</v>
      </c>
      <c r="AV735" s="6">
        <v>0</v>
      </c>
      <c r="AW735" s="6">
        <v>0</v>
      </c>
      <c r="AX735" s="6">
        <v>2</v>
      </c>
      <c r="AY735" s="6">
        <f>IF(Table3[[#This Row],[ShankDiameter]]=0.225,2,IF(Table3[[#This Row],[ShankDiameter]]=0.25,2,IF(Table3[[#This Row],[ShankDiameter]]=0.2875,2,0)))</f>
        <v>0</v>
      </c>
      <c r="AZ735" s="6">
        <v>0</v>
      </c>
      <c r="BA735" s="6">
        <v>0</v>
      </c>
      <c r="BB735" s="6">
        <v>0</v>
      </c>
      <c r="BC735" s="6">
        <v>0</v>
      </c>
      <c r="BD735" s="6">
        <v>0</v>
      </c>
      <c r="BE735" s="6">
        <v>0</v>
      </c>
      <c r="BF735" s="6">
        <v>0</v>
      </c>
      <c r="BG735" s="6">
        <v>0</v>
      </c>
      <c r="BH735" s="6">
        <v>0</v>
      </c>
      <c r="BI735" s="6">
        <f>IF(Table3[[#This Row],[Type]]="EM",IF((Table3[[#This Row],[Diameter]]/2)-Table3[[#This Row],[CornerRadius]]-0.012&gt;0,(Table3[[#This Row],[Diameter]]/2)-Table3[[#This Row],[CornerRadius]]-0.012,0),)</f>
        <v>0</v>
      </c>
      <c r="BK735" s="6" t="str">
        <f>IF(Table3[[#This Row],[ShoulderLength]]="","",IF(Table3[[#This Row],[ShoulderLength]]&lt;Table3[[#This Row],[LOC]],"FIX",""))</f>
        <v/>
      </c>
    </row>
    <row r="736" spans="1:63" x14ac:dyDescent="0.25">
      <c r="A736" s="7">
        <f>IF(Table3[[#This Row],[SoflexRule]]="",1,IF(Table3[[#This Row],[MinOHL]]="",1,IF(Table3[[#This Row],[Type]]="CT",1,IF(Table3[[#This Row],[I]]=1,0,1))))</f>
        <v>1</v>
      </c>
      <c r="B736" s="6" t="s">
        <v>149</v>
      </c>
      <c r="D736" s="6" t="s">
        <v>149</v>
      </c>
      <c r="E736" s="6">
        <v>735</v>
      </c>
      <c r="G736" s="9" t="s">
        <v>74</v>
      </c>
      <c r="H736" s="10" t="s">
        <v>680</v>
      </c>
      <c r="I736" s="11" t="s">
        <v>1507</v>
      </c>
      <c r="J736" s="12" t="s">
        <v>1508</v>
      </c>
      <c r="K736" s="11" t="str">
        <f>CONCATENATE(Table3[[#This Row],[Type]]," "&amp;TEXT(Table3[[#This Row],[Diameter]],".0000")&amp;""," "&amp;Table3[[#This Row],[NumFlutes]]&amp;"FL")</f>
        <v>DS .2340 2FL</v>
      </c>
      <c r="L736" s="17" t="s">
        <v>42</v>
      </c>
      <c r="M736" s="13">
        <v>0.23400000000000001</v>
      </c>
      <c r="N736" s="13">
        <v>0.23400000000000001</v>
      </c>
      <c r="O736" s="6">
        <v>0.23400000000000001</v>
      </c>
      <c r="P736" s="6">
        <v>1.4</v>
      </c>
      <c r="R736" s="14">
        <f>IF(Table3[[#This Row],[ShoulderLenEnd]]="",0,90-(DEGREES(ATAN((Q736-P736)/((N736-O736)/2)))))</f>
        <v>0</v>
      </c>
      <c r="S736" s="15">
        <v>1.425</v>
      </c>
      <c r="T736" s="6">
        <v>2</v>
      </c>
      <c r="U736" s="6">
        <v>2.5</v>
      </c>
      <c r="V736" s="6">
        <v>1</v>
      </c>
      <c r="Z736" s="6">
        <v>135</v>
      </c>
      <c r="AA736" s="13">
        <f t="shared" si="11"/>
        <v>4.8462986797652124E-2</v>
      </c>
      <c r="AE736" s="6" t="s">
        <v>471</v>
      </c>
      <c r="AF736" s="6" t="s">
        <v>62</v>
      </c>
      <c r="AH736" s="6" t="s">
        <v>683</v>
      </c>
      <c r="AI736" s="6">
        <v>0</v>
      </c>
      <c r="AJ736" s="6">
        <v>1</v>
      </c>
      <c r="AK736" s="6">
        <v>0</v>
      </c>
      <c r="AL736" s="6">
        <v>0</v>
      </c>
      <c r="AM736" s="6">
        <v>0</v>
      </c>
      <c r="AN736" s="6">
        <v>0</v>
      </c>
      <c r="AO736" s="6">
        <v>1</v>
      </c>
      <c r="AQ736" s="6">
        <v>0</v>
      </c>
      <c r="AR736" s="6">
        <v>0</v>
      </c>
      <c r="AS736" s="6">
        <v>0</v>
      </c>
      <c r="AT736" s="6">
        <v>0</v>
      </c>
      <c r="AU736" s="6">
        <f>IF(Table3[[#This Row],[ShankDiameter]]&gt;0.5,0,2)</f>
        <v>2</v>
      </c>
      <c r="AV736" s="6">
        <v>0</v>
      </c>
      <c r="AW736" s="6">
        <v>0</v>
      </c>
      <c r="AX736" s="6">
        <v>2</v>
      </c>
      <c r="AY736" s="6">
        <f>IF(Table3[[#This Row],[ShankDiameter]]=0.225,2,IF(Table3[[#This Row],[ShankDiameter]]=0.25,2,IF(Table3[[#This Row],[ShankDiameter]]=0.2875,2,0)))</f>
        <v>0</v>
      </c>
      <c r="AZ736" s="6">
        <v>0</v>
      </c>
      <c r="BA736" s="6">
        <v>0</v>
      </c>
      <c r="BB736" s="6">
        <v>0</v>
      </c>
      <c r="BC736" s="6">
        <v>0</v>
      </c>
      <c r="BD736" s="6">
        <v>0</v>
      </c>
      <c r="BE736" s="6">
        <v>0</v>
      </c>
      <c r="BF736" s="6">
        <v>0</v>
      </c>
      <c r="BG736" s="6">
        <v>0</v>
      </c>
      <c r="BH736" s="6">
        <v>0</v>
      </c>
      <c r="BI736" s="6">
        <f>IF(Table3[[#This Row],[Type]]="EM",IF((Table3[[#This Row],[Diameter]]/2)-Table3[[#This Row],[CornerRadius]]-0.012&gt;0,(Table3[[#This Row],[Diameter]]/2)-Table3[[#This Row],[CornerRadius]]-0.012,0),)</f>
        <v>0</v>
      </c>
      <c r="BK736" s="6" t="str">
        <f>IF(Table3[[#This Row],[ShoulderLength]]="","",IF(Table3[[#This Row],[ShoulderLength]]&lt;Table3[[#This Row],[LOC]],"FIX",""))</f>
        <v/>
      </c>
    </row>
    <row r="737" spans="1:63" x14ac:dyDescent="0.25">
      <c r="A737" s="7">
        <f>IF(Table3[[#This Row],[SoflexRule]]="",1,IF(Table3[[#This Row],[MinOHL]]="",1,IF(Table3[[#This Row],[Type]]="CT",1,IF(Table3[[#This Row],[I]]=1,0,1))))</f>
        <v>1</v>
      </c>
      <c r="B737" s="6" t="s">
        <v>149</v>
      </c>
      <c r="D737" s="6" t="s">
        <v>149</v>
      </c>
      <c r="E737" s="6">
        <v>736</v>
      </c>
      <c r="F737" s="8" t="s">
        <v>60</v>
      </c>
      <c r="H737" s="10" t="s">
        <v>802</v>
      </c>
      <c r="I737" s="11" t="s">
        <v>1509</v>
      </c>
      <c r="J737" s="12" t="s">
        <v>1510</v>
      </c>
      <c r="K737" s="11" t="str">
        <f>CONCATENATE(Table3[[#This Row],[Type]]," "&amp;TEXT(Table3[[#This Row],[Diameter]],".0000")&amp;""," "&amp;Table3[[#This Row],[NumFlutes]]&amp;"FL")</f>
        <v>DJ .2420 2FL</v>
      </c>
      <c r="L737" s="17" t="s">
        <v>44</v>
      </c>
      <c r="M737" s="13">
        <v>0.24199999999999999</v>
      </c>
      <c r="N737" s="13">
        <v>0.24199999999999999</v>
      </c>
      <c r="O737" s="6">
        <v>0.24199999999999999</v>
      </c>
      <c r="P737" s="6">
        <v>2.86</v>
      </c>
      <c r="R737" s="14">
        <f>IF(Table3[[#This Row],[ShoulderLenEnd]]="",0,90-(DEGREES(ATAN((Q737-P737)/((N737-O737)/2)))))</f>
        <v>0</v>
      </c>
      <c r="S737" s="15">
        <v>2.91</v>
      </c>
      <c r="T737" s="6">
        <v>2</v>
      </c>
      <c r="U737" s="6">
        <v>4</v>
      </c>
      <c r="V737" s="6">
        <v>2.5</v>
      </c>
      <c r="Z737" s="6">
        <v>135</v>
      </c>
      <c r="AA737" s="13">
        <f t="shared" si="11"/>
        <v>5.0119841047144502E-2</v>
      </c>
      <c r="AE737" s="6" t="s">
        <v>471</v>
      </c>
      <c r="AF737" s="6" t="s">
        <v>62</v>
      </c>
      <c r="AH737" s="6" t="s">
        <v>636</v>
      </c>
      <c r="AI737" s="6">
        <v>0</v>
      </c>
      <c r="AJ737" s="6">
        <v>1</v>
      </c>
      <c r="AK737" s="6">
        <v>0</v>
      </c>
      <c r="AL737" s="6">
        <v>0</v>
      </c>
      <c r="AM737" s="6">
        <v>0</v>
      </c>
      <c r="AN737" s="6">
        <v>0</v>
      </c>
      <c r="AO737" s="6">
        <v>1</v>
      </c>
      <c r="AQ737" s="6">
        <v>0</v>
      </c>
      <c r="AR737" s="6">
        <v>0</v>
      </c>
      <c r="AS737" s="6">
        <v>0</v>
      </c>
      <c r="AT737" s="6">
        <v>0</v>
      </c>
      <c r="AU737" s="6">
        <f>IF(Table3[[#This Row],[ShankDiameter]]&gt;0.5,0,2)</f>
        <v>2</v>
      </c>
      <c r="AV737" s="6">
        <v>0</v>
      </c>
      <c r="AW737" s="6">
        <v>0</v>
      </c>
      <c r="AX737" s="6">
        <v>2</v>
      </c>
      <c r="AY737" s="6">
        <f>IF(Table3[[#This Row],[ShankDiameter]]=0.225,2,IF(Table3[[#This Row],[ShankDiameter]]=0.25,2,IF(Table3[[#This Row],[ShankDiameter]]=0.2875,2,0)))</f>
        <v>0</v>
      </c>
      <c r="AZ737" s="6">
        <v>0</v>
      </c>
      <c r="BA737" s="6">
        <v>0</v>
      </c>
      <c r="BB737" s="6">
        <v>0</v>
      </c>
      <c r="BC737" s="6">
        <v>0</v>
      </c>
      <c r="BD737" s="6">
        <v>0</v>
      </c>
      <c r="BE737" s="6">
        <v>0</v>
      </c>
      <c r="BF737" s="6">
        <v>0</v>
      </c>
      <c r="BG737" s="6">
        <v>0</v>
      </c>
      <c r="BH737" s="6">
        <v>0</v>
      </c>
      <c r="BI737" s="6">
        <f>IF(Table3[[#This Row],[Type]]="EM",IF((Table3[[#This Row],[Diameter]]/2)-Table3[[#This Row],[CornerRadius]]-0.012&gt;0,(Table3[[#This Row],[Diameter]]/2)-Table3[[#This Row],[CornerRadius]]-0.012,0),)</f>
        <v>0</v>
      </c>
      <c r="BK737" s="6" t="str">
        <f>IF(Table3[[#This Row],[ShoulderLength]]="","",IF(Table3[[#This Row],[ShoulderLength]]&lt;Table3[[#This Row],[LOC]],"FIX",""))</f>
        <v/>
      </c>
    </row>
    <row r="738" spans="1:63" x14ac:dyDescent="0.25">
      <c r="A738" s="7">
        <f>IF(Table3[[#This Row],[SoflexRule]]="",1,IF(Table3[[#This Row],[MinOHL]]="",1,IF(Table3[[#This Row],[Type]]="CT",1,IF(Table3[[#This Row],[I]]=1,0,1))))</f>
        <v>1</v>
      </c>
      <c r="B738" s="6" t="s">
        <v>149</v>
      </c>
      <c r="D738" s="6" t="s">
        <v>149</v>
      </c>
      <c r="E738" s="6">
        <v>737</v>
      </c>
      <c r="F738" s="8" t="s">
        <v>60</v>
      </c>
      <c r="H738" s="10" t="s">
        <v>680</v>
      </c>
      <c r="I738" s="11" t="s">
        <v>1511</v>
      </c>
      <c r="J738" s="12" t="s">
        <v>1512</v>
      </c>
      <c r="K738" s="11" t="str">
        <f>CONCATENATE(Table3[[#This Row],[Type]]," "&amp;TEXT(Table3[[#This Row],[Diameter]],".0000")&amp;""," "&amp;Table3[[#This Row],[NumFlutes]]&amp;"FL")</f>
        <v>DS .2420 2FL</v>
      </c>
      <c r="L738" s="17" t="s">
        <v>44</v>
      </c>
      <c r="M738" s="13">
        <v>0.24199999999999999</v>
      </c>
      <c r="N738" s="13">
        <v>0.24199999999999999</v>
      </c>
      <c r="O738" s="6">
        <v>0.24199999999999999</v>
      </c>
      <c r="P738" s="6">
        <v>1.54</v>
      </c>
      <c r="R738" s="14">
        <f>IF(Table3[[#This Row],[ShoulderLenEnd]]="",0,90-(DEGREES(ATAN((Q738-P738)/((N738-O738)/2)))))</f>
        <v>0</v>
      </c>
      <c r="S738" s="15">
        <v>1.59</v>
      </c>
      <c r="T738" s="6">
        <v>2</v>
      </c>
      <c r="U738" s="6">
        <v>2.5499999999999998</v>
      </c>
      <c r="V738" s="6">
        <v>1.2</v>
      </c>
      <c r="Z738" s="6">
        <v>135</v>
      </c>
      <c r="AA738" s="13">
        <f t="shared" si="11"/>
        <v>5.0119841047144502E-2</v>
      </c>
      <c r="AE738" s="6" t="s">
        <v>471</v>
      </c>
      <c r="AF738" s="6" t="s">
        <v>62</v>
      </c>
      <c r="AH738" s="6" t="s">
        <v>683</v>
      </c>
      <c r="AI738" s="6">
        <v>0</v>
      </c>
      <c r="AJ738" s="6">
        <v>1</v>
      </c>
      <c r="AK738" s="6">
        <v>0</v>
      </c>
      <c r="AL738" s="6">
        <v>0</v>
      </c>
      <c r="AM738" s="6">
        <v>0</v>
      </c>
      <c r="AN738" s="6">
        <v>0</v>
      </c>
      <c r="AO738" s="6">
        <v>1</v>
      </c>
      <c r="AQ738" s="6">
        <v>0</v>
      </c>
      <c r="AR738" s="6">
        <v>0</v>
      </c>
      <c r="AS738" s="6">
        <v>0</v>
      </c>
      <c r="AT738" s="6">
        <v>0</v>
      </c>
      <c r="AU738" s="6">
        <f>IF(Table3[[#This Row],[ShankDiameter]]&gt;0.5,0,2)</f>
        <v>2</v>
      </c>
      <c r="AV738" s="6">
        <v>0</v>
      </c>
      <c r="AW738" s="6">
        <v>0</v>
      </c>
      <c r="AX738" s="6">
        <v>2</v>
      </c>
      <c r="AY738" s="6">
        <f>IF(Table3[[#This Row],[ShankDiameter]]=0.225,2,IF(Table3[[#This Row],[ShankDiameter]]=0.25,2,IF(Table3[[#This Row],[ShankDiameter]]=0.2875,2,0)))</f>
        <v>0</v>
      </c>
      <c r="AZ738" s="6">
        <v>0</v>
      </c>
      <c r="BA738" s="6">
        <v>0</v>
      </c>
      <c r="BB738" s="6">
        <v>0</v>
      </c>
      <c r="BC738" s="6">
        <v>0</v>
      </c>
      <c r="BD738" s="6">
        <v>0</v>
      </c>
      <c r="BE738" s="6">
        <v>0</v>
      </c>
      <c r="BF738" s="6">
        <v>0</v>
      </c>
      <c r="BG738" s="6">
        <v>0</v>
      </c>
      <c r="BH738" s="6">
        <v>0</v>
      </c>
      <c r="BI738" s="6">
        <f>IF(Table3[[#This Row],[Type]]="EM",IF((Table3[[#This Row],[Diameter]]/2)-Table3[[#This Row],[CornerRadius]]-0.012&gt;0,(Table3[[#This Row],[Diameter]]/2)-Table3[[#This Row],[CornerRadius]]-0.012,0),)</f>
        <v>0</v>
      </c>
      <c r="BK738" s="6" t="str">
        <f>IF(Table3[[#This Row],[ShoulderLength]]="","",IF(Table3[[#This Row],[ShoulderLength]]&lt;Table3[[#This Row],[LOC]],"FIX",""))</f>
        <v/>
      </c>
    </row>
    <row r="739" spans="1:63" x14ac:dyDescent="0.25">
      <c r="A739" s="7">
        <f>IF(Table3[[#This Row],[SoflexRule]]="",1,IF(Table3[[#This Row],[MinOHL]]="",1,IF(Table3[[#This Row],[Type]]="CT",1,IF(Table3[[#This Row],[I]]=1,0,1))))</f>
        <v>1</v>
      </c>
      <c r="B739" s="6" t="s">
        <v>149</v>
      </c>
      <c r="D739" s="6" t="s">
        <v>149</v>
      </c>
      <c r="E739" s="6">
        <v>738</v>
      </c>
      <c r="G739" s="9" t="s">
        <v>74</v>
      </c>
      <c r="H739" s="10" t="s">
        <v>680</v>
      </c>
      <c r="I739" s="11" t="s">
        <v>1513</v>
      </c>
      <c r="J739" s="12" t="s">
        <v>1514</v>
      </c>
      <c r="K739" s="11" t="str">
        <f>CONCATENATE(Table3[[#This Row],[Type]]," "&amp;TEXT(Table3[[#This Row],[Diameter]],".0000")&amp;""," "&amp;Table3[[#This Row],[NumFlutes]]&amp;"FL")</f>
        <v>DS .2460 2FL</v>
      </c>
      <c r="L739" s="17" t="s">
        <v>45</v>
      </c>
      <c r="M739" s="13">
        <v>0.246</v>
      </c>
      <c r="N739" s="13">
        <v>0.246</v>
      </c>
      <c r="O739" s="6">
        <v>0.246</v>
      </c>
      <c r="P739" s="6">
        <v>1.5</v>
      </c>
      <c r="R739" s="14">
        <f>IF(Table3[[#This Row],[ShoulderLenEnd]]="",0,90-(DEGREES(ATAN((Q739-P739)/((N739-O739)/2)))))</f>
        <v>0</v>
      </c>
      <c r="S739" s="15">
        <v>1.5249999999999999</v>
      </c>
      <c r="T739" s="6">
        <v>2</v>
      </c>
      <c r="U739" s="6">
        <v>2.6</v>
      </c>
      <c r="V739" s="6">
        <v>1.25</v>
      </c>
      <c r="Z739" s="6">
        <v>135</v>
      </c>
      <c r="AA739" s="13">
        <f t="shared" si="11"/>
        <v>5.0948268171890694E-2</v>
      </c>
      <c r="AE739" s="6" t="s">
        <v>471</v>
      </c>
      <c r="AF739" s="6" t="s">
        <v>62</v>
      </c>
      <c r="AH739" s="6" t="s">
        <v>683</v>
      </c>
      <c r="AI739" s="6">
        <v>0</v>
      </c>
      <c r="AJ739" s="6">
        <v>1</v>
      </c>
      <c r="AK739" s="6">
        <v>0</v>
      </c>
      <c r="AL739" s="6">
        <v>0</v>
      </c>
      <c r="AM739" s="6">
        <v>0</v>
      </c>
      <c r="AN739" s="6">
        <v>0</v>
      </c>
      <c r="AO739" s="6">
        <v>1</v>
      </c>
      <c r="AQ739" s="6">
        <v>0</v>
      </c>
      <c r="AR739" s="6">
        <v>0</v>
      </c>
      <c r="AS739" s="6">
        <v>0</v>
      </c>
      <c r="AT739" s="6">
        <v>0</v>
      </c>
      <c r="AU739" s="6">
        <f>IF(Table3[[#This Row],[ShankDiameter]]&gt;0.5,0,2)</f>
        <v>2</v>
      </c>
      <c r="AV739" s="6">
        <v>0</v>
      </c>
      <c r="AW739" s="6">
        <v>0</v>
      </c>
      <c r="AX739" s="6">
        <v>2</v>
      </c>
      <c r="AY739" s="6">
        <f>IF(Table3[[#This Row],[ShankDiameter]]=0.225,2,IF(Table3[[#This Row],[ShankDiameter]]=0.25,2,IF(Table3[[#This Row],[ShankDiameter]]=0.2875,2,0)))</f>
        <v>0</v>
      </c>
      <c r="AZ739" s="6">
        <v>0</v>
      </c>
      <c r="BA739" s="6">
        <v>0</v>
      </c>
      <c r="BB739" s="6">
        <v>0</v>
      </c>
      <c r="BC739" s="6">
        <v>0</v>
      </c>
      <c r="BD739" s="6">
        <v>0</v>
      </c>
      <c r="BE739" s="6">
        <v>0</v>
      </c>
      <c r="BF739" s="6">
        <v>0</v>
      </c>
      <c r="BG739" s="6">
        <v>0</v>
      </c>
      <c r="BH739" s="6">
        <v>0</v>
      </c>
      <c r="BI739" s="6">
        <f>IF(Table3[[#This Row],[Type]]="EM",IF((Table3[[#This Row],[Diameter]]/2)-Table3[[#This Row],[CornerRadius]]-0.012&gt;0,(Table3[[#This Row],[Diameter]]/2)-Table3[[#This Row],[CornerRadius]]-0.012,0),)</f>
        <v>0</v>
      </c>
      <c r="BK739" s="6" t="str">
        <f>IF(Table3[[#This Row],[ShoulderLength]]="","",IF(Table3[[#This Row],[ShoulderLength]]&lt;Table3[[#This Row],[LOC]],"FIX",""))</f>
        <v/>
      </c>
    </row>
    <row r="740" spans="1:63" x14ac:dyDescent="0.25">
      <c r="A740" s="7">
        <f>IF(Table3[[#This Row],[SoflexRule]]="",1,IF(Table3[[#This Row],[MinOHL]]="",1,IF(Table3[[#This Row],[Type]]="CT",1,IF(Table3[[#This Row],[I]]=1,0,1))))</f>
        <v>1</v>
      </c>
      <c r="B740" s="6" t="s">
        <v>149</v>
      </c>
      <c r="D740" s="6" t="s">
        <v>149</v>
      </c>
      <c r="E740" s="6">
        <v>739</v>
      </c>
      <c r="G740" s="9" t="s">
        <v>74</v>
      </c>
      <c r="H740" s="10" t="s">
        <v>802</v>
      </c>
      <c r="I740" s="11" t="s">
        <v>1515</v>
      </c>
      <c r="J740" s="12" t="s">
        <v>1516</v>
      </c>
      <c r="K740" s="11" t="str">
        <f>CONCATENATE(Table3[[#This Row],[Type]]," "&amp;TEXT(Table3[[#This Row],[Diameter]],".0000")&amp;""," "&amp;Table3[[#This Row],[NumFlutes]]&amp;"FL")</f>
        <v>DJ .2500 2FL</v>
      </c>
      <c r="L740" s="17" t="s">
        <v>2420</v>
      </c>
      <c r="M740" s="13">
        <v>0.25</v>
      </c>
      <c r="N740" s="13">
        <v>0.25</v>
      </c>
      <c r="O740" s="6">
        <v>0.25</v>
      </c>
      <c r="P740" s="6">
        <v>2.95</v>
      </c>
      <c r="R740" s="14">
        <f>IF(Table3[[#This Row],[ShoulderLenEnd]]="",0,90-(DEGREES(ATAN((Q740-P740)/((N740-O740)/2)))))</f>
        <v>0</v>
      </c>
      <c r="S740" s="15">
        <v>2.9750000000000001</v>
      </c>
      <c r="T740" s="6">
        <v>2</v>
      </c>
      <c r="U740" s="6">
        <v>3.85</v>
      </c>
      <c r="V740" s="6">
        <v>2.35</v>
      </c>
      <c r="Z740" s="6">
        <v>135</v>
      </c>
      <c r="AA740" s="13">
        <f t="shared" si="11"/>
        <v>5.1776695296636886E-2</v>
      </c>
      <c r="AE740" s="6" t="s">
        <v>471</v>
      </c>
      <c r="AF740" s="6" t="s">
        <v>62</v>
      </c>
      <c r="AH740" s="6" t="s">
        <v>636</v>
      </c>
      <c r="AI740" s="6">
        <v>0</v>
      </c>
      <c r="AJ740" s="6">
        <v>1</v>
      </c>
      <c r="AK740" s="6">
        <v>0</v>
      </c>
      <c r="AL740" s="6">
        <v>0</v>
      </c>
      <c r="AM740" s="6">
        <v>0</v>
      </c>
      <c r="AN740" s="6">
        <v>0</v>
      </c>
      <c r="AO740" s="6">
        <v>1</v>
      </c>
      <c r="AQ740" s="6">
        <v>0</v>
      </c>
      <c r="AR740" s="6">
        <v>0</v>
      </c>
      <c r="AS740" s="6">
        <v>0</v>
      </c>
      <c r="AT740" s="6">
        <v>0</v>
      </c>
      <c r="AU740" s="6">
        <f>IF(Table3[[#This Row],[ShankDiameter]]&gt;0.5,0,2)</f>
        <v>2</v>
      </c>
      <c r="AV740" s="6">
        <v>0</v>
      </c>
      <c r="AW740" s="6">
        <v>0</v>
      </c>
      <c r="AX740" s="6">
        <v>2</v>
      </c>
      <c r="AY740" s="6">
        <f>IF(Table3[[#This Row],[ShankDiameter]]=0.225,2,IF(Table3[[#This Row],[ShankDiameter]]=0.25,2,IF(Table3[[#This Row],[ShankDiameter]]=0.2875,2,0)))</f>
        <v>2</v>
      </c>
      <c r="AZ740" s="6">
        <v>0</v>
      </c>
      <c r="BA740" s="6">
        <v>0</v>
      </c>
      <c r="BB740" s="6">
        <v>0</v>
      </c>
      <c r="BC740" s="6">
        <v>0</v>
      </c>
      <c r="BD740" s="6">
        <v>0</v>
      </c>
      <c r="BE740" s="6">
        <v>0</v>
      </c>
      <c r="BF740" s="6">
        <v>0</v>
      </c>
      <c r="BG740" s="6">
        <v>0</v>
      </c>
      <c r="BH740" s="6">
        <v>0</v>
      </c>
      <c r="BI740" s="6">
        <f>IF(Table3[[#This Row],[Type]]="EM",IF((Table3[[#This Row],[Diameter]]/2)-Table3[[#This Row],[CornerRadius]]-0.012&gt;0,(Table3[[#This Row],[Diameter]]/2)-Table3[[#This Row],[CornerRadius]]-0.012,0),)</f>
        <v>0</v>
      </c>
      <c r="BK740" s="6" t="str">
        <f>IF(Table3[[#This Row],[ShoulderLength]]="","",IF(Table3[[#This Row],[ShoulderLength]]&lt;Table3[[#This Row],[LOC]],"FIX",""))</f>
        <v/>
      </c>
    </row>
    <row r="741" spans="1:63" x14ac:dyDescent="0.25">
      <c r="A741" s="7">
        <f>IF(Table3[[#This Row],[SoflexRule]]="",1,IF(Table3[[#This Row],[MinOHL]]="",1,IF(Table3[[#This Row],[Type]]="CT",1,IF(Table3[[#This Row],[I]]=1,0,1))))</f>
        <v>1</v>
      </c>
      <c r="B741" s="6" t="s">
        <v>149</v>
      </c>
      <c r="D741" s="6" t="s">
        <v>149</v>
      </c>
      <c r="E741" s="6">
        <v>740</v>
      </c>
      <c r="G741" s="9" t="s">
        <v>74</v>
      </c>
      <c r="H741" s="10" t="s">
        <v>680</v>
      </c>
      <c r="I741" s="11" t="s">
        <v>1517</v>
      </c>
      <c r="J741" s="12" t="s">
        <v>1518</v>
      </c>
      <c r="K741" s="11" t="str">
        <f>CONCATENATE(Table3[[#This Row],[Type]]," "&amp;TEXT(Table3[[#This Row],[Diameter]],".0000")&amp;""," "&amp;Table3[[#This Row],[NumFlutes]]&amp;"FL")</f>
        <v>DS .2500 2FL</v>
      </c>
      <c r="L741" s="17" t="s">
        <v>2420</v>
      </c>
      <c r="M741" s="13">
        <v>0.25</v>
      </c>
      <c r="N741" s="13">
        <v>0.25</v>
      </c>
      <c r="O741" s="6">
        <v>0.25</v>
      </c>
      <c r="P741" s="6">
        <v>1.4750000000000001</v>
      </c>
      <c r="R741" s="14">
        <f>IF(Table3[[#This Row],[ShoulderLenEnd]]="",0,90-(DEGREES(ATAN((Q741-P741)/((N741-O741)/2)))))</f>
        <v>0</v>
      </c>
      <c r="S741" s="15">
        <v>1.5</v>
      </c>
      <c r="T741" s="6">
        <v>2</v>
      </c>
      <c r="U741" s="6">
        <v>2.6</v>
      </c>
      <c r="V741" s="6">
        <v>1.1499999999999999</v>
      </c>
      <c r="Z741" s="6">
        <v>135</v>
      </c>
      <c r="AA741" s="13">
        <f t="shared" si="11"/>
        <v>5.1776695296636886E-2</v>
      </c>
      <c r="AE741" s="6" t="s">
        <v>471</v>
      </c>
      <c r="AF741" s="6" t="s">
        <v>62</v>
      </c>
      <c r="AH741" s="6" t="s">
        <v>683</v>
      </c>
      <c r="AI741" s="6">
        <v>0</v>
      </c>
      <c r="AJ741" s="6">
        <v>1</v>
      </c>
      <c r="AK741" s="6">
        <v>0</v>
      </c>
      <c r="AL741" s="6">
        <v>0</v>
      </c>
      <c r="AM741" s="6">
        <v>0</v>
      </c>
      <c r="AN741" s="6">
        <v>0</v>
      </c>
      <c r="AO741" s="6">
        <v>1</v>
      </c>
      <c r="AQ741" s="6">
        <v>0</v>
      </c>
      <c r="AR741" s="6">
        <v>0</v>
      </c>
      <c r="AS741" s="6">
        <v>0</v>
      </c>
      <c r="AT741" s="6">
        <v>0</v>
      </c>
      <c r="AU741" s="6">
        <f>IF(Table3[[#This Row],[ShankDiameter]]&gt;0.5,0,2)</f>
        <v>2</v>
      </c>
      <c r="AV741" s="6">
        <v>0</v>
      </c>
      <c r="AW741" s="6">
        <v>0</v>
      </c>
      <c r="AX741" s="6">
        <v>2</v>
      </c>
      <c r="AY741" s="6">
        <f>IF(Table3[[#This Row],[ShankDiameter]]=0.225,2,IF(Table3[[#This Row],[ShankDiameter]]=0.25,2,IF(Table3[[#This Row],[ShankDiameter]]=0.2875,2,0)))</f>
        <v>2</v>
      </c>
      <c r="AZ741" s="6">
        <v>0</v>
      </c>
      <c r="BA741" s="6">
        <v>0</v>
      </c>
      <c r="BB741" s="6">
        <v>0</v>
      </c>
      <c r="BC741" s="6">
        <v>0</v>
      </c>
      <c r="BD741" s="6">
        <v>0</v>
      </c>
      <c r="BE741" s="6">
        <v>0</v>
      </c>
      <c r="BF741" s="6">
        <v>0</v>
      </c>
      <c r="BG741" s="6">
        <v>0</v>
      </c>
      <c r="BH741" s="6">
        <v>0</v>
      </c>
      <c r="BI741" s="6">
        <f>IF(Table3[[#This Row],[Type]]="EM",IF((Table3[[#This Row],[Diameter]]/2)-Table3[[#This Row],[CornerRadius]]-0.012&gt;0,(Table3[[#This Row],[Diameter]]/2)-Table3[[#This Row],[CornerRadius]]-0.012,0),)</f>
        <v>0</v>
      </c>
      <c r="BK741" s="6" t="str">
        <f>IF(Table3[[#This Row],[ShoulderLength]]="","",IF(Table3[[#This Row],[ShoulderLength]]&lt;Table3[[#This Row],[LOC]],"FIX",""))</f>
        <v/>
      </c>
    </row>
    <row r="742" spans="1:63" x14ac:dyDescent="0.25">
      <c r="A742" s="7">
        <f>IF(Table3[[#This Row],[SoflexRule]]="",1,IF(Table3[[#This Row],[MinOHL]]="",1,IF(Table3[[#This Row],[Type]]="CT",1,IF(Table3[[#This Row],[I]]=1,0,1))))</f>
        <v>1</v>
      </c>
      <c r="B742" s="6" t="s">
        <v>149</v>
      </c>
      <c r="D742" s="6" t="s">
        <v>149</v>
      </c>
      <c r="E742" s="6">
        <v>741</v>
      </c>
      <c r="G742" s="9" t="s">
        <v>74</v>
      </c>
      <c r="H742" s="10" t="s">
        <v>874</v>
      </c>
      <c r="I742" s="11" t="s">
        <v>1519</v>
      </c>
      <c r="J742" s="12" t="s">
        <v>1520</v>
      </c>
      <c r="K742" s="11" t="str">
        <f>CONCATENATE(Table3[[#This Row],[Type]]," "&amp;TEXT(Table3[[#This Row],[Diameter]],".0000")&amp;""," "&amp;Table3[[#This Row],[NumFlutes]]&amp;"FL")</f>
        <v>DT .2500 2FL</v>
      </c>
      <c r="L742" s="17" t="s">
        <v>2420</v>
      </c>
      <c r="M742" s="13">
        <v>0.25</v>
      </c>
      <c r="N742" s="13">
        <v>0.25</v>
      </c>
      <c r="O742" s="6">
        <v>0.25</v>
      </c>
      <c r="P742" s="6">
        <v>3.9249999999999998</v>
      </c>
      <c r="R742" s="14">
        <f>IF(Table3[[#This Row],[ShoulderLenEnd]]="",0,90-(DEGREES(ATAN((Q742-P742)/((N742-O742)/2)))))</f>
        <v>0</v>
      </c>
      <c r="S742" s="15">
        <v>3.95</v>
      </c>
      <c r="T742" s="6">
        <v>2</v>
      </c>
      <c r="U742" s="6">
        <v>6.15</v>
      </c>
      <c r="V742" s="6">
        <v>3.65</v>
      </c>
      <c r="Z742" s="6">
        <v>135</v>
      </c>
      <c r="AA742" s="13">
        <f t="shared" si="11"/>
        <v>5.1776695296636886E-2</v>
      </c>
      <c r="AE742" s="6" t="s">
        <v>471</v>
      </c>
      <c r="AF742" s="6" t="s">
        <v>62</v>
      </c>
      <c r="AH742" s="6" t="s">
        <v>621</v>
      </c>
      <c r="AI742" s="6">
        <v>0</v>
      </c>
      <c r="AJ742" s="6">
        <v>1</v>
      </c>
      <c r="AK742" s="6">
        <v>0</v>
      </c>
      <c r="AL742" s="6">
        <v>0</v>
      </c>
      <c r="AM742" s="6">
        <v>0</v>
      </c>
      <c r="AN742" s="6">
        <v>0</v>
      </c>
      <c r="AO742" s="6">
        <v>1</v>
      </c>
      <c r="AQ742" s="6">
        <v>0</v>
      </c>
      <c r="AR742" s="6">
        <v>0</v>
      </c>
      <c r="AS742" s="6">
        <v>0</v>
      </c>
      <c r="AT742" s="6">
        <v>0</v>
      </c>
      <c r="AU742" s="6">
        <f>IF(Table3[[#This Row],[ShankDiameter]]&gt;0.5,0,2)</f>
        <v>2</v>
      </c>
      <c r="AV742" s="6">
        <v>0</v>
      </c>
      <c r="AW742" s="6">
        <v>0</v>
      </c>
      <c r="AX742" s="6">
        <v>2</v>
      </c>
      <c r="AY742" s="6">
        <f>IF(Table3[[#This Row],[ShankDiameter]]=0.225,2,IF(Table3[[#This Row],[ShankDiameter]]=0.25,2,IF(Table3[[#This Row],[ShankDiameter]]=0.2875,2,0)))</f>
        <v>2</v>
      </c>
      <c r="AZ742" s="6">
        <v>0</v>
      </c>
      <c r="BA742" s="6">
        <v>0</v>
      </c>
      <c r="BB742" s="6">
        <v>0</v>
      </c>
      <c r="BC742" s="6">
        <v>0</v>
      </c>
      <c r="BD742" s="6">
        <v>0</v>
      </c>
      <c r="BE742" s="6">
        <v>0</v>
      </c>
      <c r="BF742" s="6">
        <v>0</v>
      </c>
      <c r="BG742" s="6">
        <v>0</v>
      </c>
      <c r="BH742" s="6">
        <v>0</v>
      </c>
      <c r="BI742" s="6">
        <f>IF(Table3[[#This Row],[Type]]="EM",IF((Table3[[#This Row],[Diameter]]/2)-Table3[[#This Row],[CornerRadius]]-0.012&gt;0,(Table3[[#This Row],[Diameter]]/2)-Table3[[#This Row],[CornerRadius]]-0.012,0),)</f>
        <v>0</v>
      </c>
      <c r="BK742" s="6" t="str">
        <f>IF(Table3[[#This Row],[ShoulderLength]]="","",IF(Table3[[#This Row],[ShoulderLength]]&lt;Table3[[#This Row],[LOC]],"FIX",""))</f>
        <v/>
      </c>
    </row>
    <row r="743" spans="1:63" x14ac:dyDescent="0.25">
      <c r="A743" s="7">
        <f>IF(Table3[[#This Row],[SoflexRule]]="",1,IF(Table3[[#This Row],[MinOHL]]="",1,IF(Table3[[#This Row],[Type]]="CT",1,IF(Table3[[#This Row],[I]]=1,0,1))))</f>
        <v>1</v>
      </c>
      <c r="B743" s="6" t="s">
        <v>149</v>
      </c>
      <c r="D743" s="6" t="s">
        <v>149</v>
      </c>
      <c r="E743" s="6">
        <v>742</v>
      </c>
      <c r="G743" s="9" t="s">
        <v>74</v>
      </c>
      <c r="H743" s="10" t="s">
        <v>680</v>
      </c>
      <c r="I743" s="11" t="s">
        <v>1521</v>
      </c>
      <c r="J743" s="12" t="s">
        <v>1522</v>
      </c>
      <c r="K743" s="11" t="str">
        <f>CONCATENATE(Table3[[#This Row],[Type]]," "&amp;TEXT(Table3[[#This Row],[Diameter]],".0000")&amp;""," "&amp;Table3[[#This Row],[NumFlutes]]&amp;"FL")</f>
        <v>DS .2656 2FL</v>
      </c>
      <c r="L743" s="17" t="s">
        <v>1184</v>
      </c>
      <c r="M743" s="13">
        <v>0.2656</v>
      </c>
      <c r="N743" s="13">
        <v>0.2656</v>
      </c>
      <c r="O743" s="6">
        <v>0.2656</v>
      </c>
      <c r="P743" s="6">
        <v>1.425</v>
      </c>
      <c r="R743" s="14">
        <f>IF(Table3[[#This Row],[ShoulderLenEnd]]="",0,90-(DEGREES(ATAN((Q743-P743)/((N743-O743)/2)))))</f>
        <v>0</v>
      </c>
      <c r="S743" s="15">
        <v>1.45</v>
      </c>
      <c r="T743" s="6">
        <v>2</v>
      </c>
      <c r="U743" s="6">
        <v>2.75</v>
      </c>
      <c r="V743" s="6">
        <v>1.2</v>
      </c>
      <c r="Z743" s="6">
        <v>135</v>
      </c>
      <c r="AA743" s="13">
        <f t="shared" si="11"/>
        <v>5.5007561083147027E-2</v>
      </c>
      <c r="AE743" s="6" t="s">
        <v>471</v>
      </c>
      <c r="AF743" s="6" t="s">
        <v>62</v>
      </c>
      <c r="AH743" s="6" t="s">
        <v>683</v>
      </c>
      <c r="AI743" s="6">
        <v>0</v>
      </c>
      <c r="AJ743" s="6">
        <v>1</v>
      </c>
      <c r="AK743" s="6">
        <v>0</v>
      </c>
      <c r="AL743" s="6">
        <v>0</v>
      </c>
      <c r="AM743" s="6">
        <v>0</v>
      </c>
      <c r="AN743" s="6">
        <v>0</v>
      </c>
      <c r="AO743" s="6">
        <v>1</v>
      </c>
      <c r="AQ743" s="6">
        <v>0</v>
      </c>
      <c r="AR743" s="6">
        <v>0</v>
      </c>
      <c r="AS743" s="6">
        <v>0</v>
      </c>
      <c r="AT743" s="6">
        <v>0</v>
      </c>
      <c r="AU743" s="6">
        <f>IF(Table3[[#This Row],[ShankDiameter]]&gt;0.5,0,2)</f>
        <v>2</v>
      </c>
      <c r="AV743" s="6">
        <v>0</v>
      </c>
      <c r="AW743" s="6">
        <v>0</v>
      </c>
      <c r="AX743" s="6">
        <v>2</v>
      </c>
      <c r="AY743" s="6">
        <f>IF(Table3[[#This Row],[ShankDiameter]]=0.225,2,IF(Table3[[#This Row],[ShankDiameter]]=0.25,2,IF(Table3[[#This Row],[ShankDiameter]]=0.2875,2,0)))</f>
        <v>0</v>
      </c>
      <c r="AZ743" s="6">
        <v>0</v>
      </c>
      <c r="BA743" s="6">
        <v>0</v>
      </c>
      <c r="BB743" s="6">
        <v>0</v>
      </c>
      <c r="BC743" s="6">
        <v>0</v>
      </c>
      <c r="BD743" s="6">
        <v>0</v>
      </c>
      <c r="BE743" s="6">
        <v>0</v>
      </c>
      <c r="BF743" s="6">
        <v>0</v>
      </c>
      <c r="BG743" s="6">
        <v>0</v>
      </c>
      <c r="BH743" s="6">
        <v>0</v>
      </c>
      <c r="BI743" s="6">
        <f>IF(Table3[[#This Row],[Type]]="EM",IF((Table3[[#This Row],[Diameter]]/2)-Table3[[#This Row],[CornerRadius]]-0.012&gt;0,(Table3[[#This Row],[Diameter]]/2)-Table3[[#This Row],[CornerRadius]]-0.012,0),)</f>
        <v>0</v>
      </c>
      <c r="BK743" s="6" t="str">
        <f>IF(Table3[[#This Row],[ShoulderLength]]="","",IF(Table3[[#This Row],[ShoulderLength]]&lt;Table3[[#This Row],[LOC]],"FIX",""))</f>
        <v/>
      </c>
    </row>
    <row r="744" spans="1:63" x14ac:dyDescent="0.25">
      <c r="A744" s="7">
        <f>IF(Table3[[#This Row],[SoflexRule]]="",1,IF(Table3[[#This Row],[MinOHL]]="",1,IF(Table3[[#This Row],[Type]]="CT",1,IF(Table3[[#This Row],[I]]=1,0,1))))</f>
        <v>1</v>
      </c>
      <c r="B744" s="6" t="s">
        <v>149</v>
      </c>
      <c r="D744" s="6" t="s">
        <v>149</v>
      </c>
      <c r="E744" s="6">
        <v>743</v>
      </c>
      <c r="F744" s="8" t="s">
        <v>60</v>
      </c>
      <c r="H744" s="10" t="s">
        <v>802</v>
      </c>
      <c r="I744" s="11" t="s">
        <v>1523</v>
      </c>
      <c r="J744" s="12" t="s">
        <v>1524</v>
      </c>
      <c r="K744" s="11" t="str">
        <f>CONCATENATE(Table3[[#This Row],[Type]]," "&amp;TEXT(Table3[[#This Row],[Diameter]],".0000")&amp;""," "&amp;Table3[[#This Row],[NumFlutes]]&amp;"FL")</f>
        <v>DJ .2660 2FL</v>
      </c>
      <c r="L744" s="17" t="s">
        <v>49</v>
      </c>
      <c r="M744" s="13">
        <v>0.26600000000000001</v>
      </c>
      <c r="N744" s="13">
        <v>0.26600000000000001</v>
      </c>
      <c r="O744" s="6">
        <v>0.26600000000000001</v>
      </c>
      <c r="P744" s="6">
        <v>3</v>
      </c>
      <c r="R744" s="14">
        <f>IF(Table3[[#This Row],[ShoulderLenEnd]]="",0,90-(DEGREES(ATAN((Q744-P744)/((N744-O744)/2)))))</f>
        <v>0</v>
      </c>
      <c r="S744" s="15">
        <v>3.06</v>
      </c>
      <c r="T744" s="6">
        <v>2</v>
      </c>
      <c r="U744" s="6">
        <v>4.1500000000000004</v>
      </c>
      <c r="V744" s="6">
        <v>2.6</v>
      </c>
      <c r="Z744" s="6">
        <v>135</v>
      </c>
      <c r="AA744" s="13">
        <f t="shared" si="11"/>
        <v>5.5090403795621648E-2</v>
      </c>
      <c r="AE744" s="6" t="s">
        <v>471</v>
      </c>
      <c r="AF744" s="6" t="s">
        <v>62</v>
      </c>
      <c r="AH744" s="6" t="s">
        <v>636</v>
      </c>
      <c r="AI744" s="6">
        <v>0</v>
      </c>
      <c r="AJ744" s="6">
        <v>1</v>
      </c>
      <c r="AK744" s="6">
        <v>0</v>
      </c>
      <c r="AL744" s="6">
        <v>0</v>
      </c>
      <c r="AM744" s="6">
        <v>0</v>
      </c>
      <c r="AN744" s="6">
        <v>0</v>
      </c>
      <c r="AO744" s="6">
        <v>1</v>
      </c>
      <c r="AQ744" s="6">
        <v>0</v>
      </c>
      <c r="AR744" s="6">
        <v>0</v>
      </c>
      <c r="AS744" s="6">
        <v>0</v>
      </c>
      <c r="AT744" s="6">
        <v>0</v>
      </c>
      <c r="AU744" s="6">
        <f>IF(Table3[[#This Row],[ShankDiameter]]&gt;0.5,0,2)</f>
        <v>2</v>
      </c>
      <c r="AV744" s="6">
        <v>0</v>
      </c>
      <c r="AW744" s="6">
        <v>0</v>
      </c>
      <c r="AX744" s="6">
        <v>2</v>
      </c>
      <c r="AY744" s="6">
        <f>IF(Table3[[#This Row],[ShankDiameter]]=0.225,2,IF(Table3[[#This Row],[ShankDiameter]]=0.25,2,IF(Table3[[#This Row],[ShankDiameter]]=0.2875,2,0)))</f>
        <v>0</v>
      </c>
      <c r="AZ744" s="6">
        <v>0</v>
      </c>
      <c r="BA744" s="6">
        <v>0</v>
      </c>
      <c r="BB744" s="6">
        <v>0</v>
      </c>
      <c r="BC744" s="6">
        <v>0</v>
      </c>
      <c r="BD744" s="6">
        <v>0</v>
      </c>
      <c r="BE744" s="6">
        <v>0</v>
      </c>
      <c r="BF744" s="6">
        <v>0</v>
      </c>
      <c r="BG744" s="6">
        <v>0</v>
      </c>
      <c r="BH744" s="6">
        <v>0</v>
      </c>
      <c r="BI744" s="6">
        <f>IF(Table3[[#This Row],[Type]]="EM",IF((Table3[[#This Row],[Diameter]]/2)-Table3[[#This Row],[CornerRadius]]-0.012&gt;0,(Table3[[#This Row],[Diameter]]/2)-Table3[[#This Row],[CornerRadius]]-0.012,0),)</f>
        <v>0</v>
      </c>
      <c r="BK744" s="6" t="str">
        <f>IF(Table3[[#This Row],[ShoulderLength]]="","",IF(Table3[[#This Row],[ShoulderLength]]&lt;Table3[[#This Row],[LOC]],"FIX",""))</f>
        <v/>
      </c>
    </row>
    <row r="745" spans="1:63" x14ac:dyDescent="0.25">
      <c r="A745" s="7">
        <f>IF(Table3[[#This Row],[SoflexRule]]="",1,IF(Table3[[#This Row],[MinOHL]]="",1,IF(Table3[[#This Row],[Type]]="CT",1,IF(Table3[[#This Row],[I]]=1,0,1))))</f>
        <v>1</v>
      </c>
      <c r="B745" s="6" t="s">
        <v>149</v>
      </c>
      <c r="D745" s="6" t="s">
        <v>149</v>
      </c>
      <c r="E745" s="6">
        <v>744</v>
      </c>
      <c r="F745" s="8" t="s">
        <v>60</v>
      </c>
      <c r="H745" s="10" t="s">
        <v>680</v>
      </c>
      <c r="I745" s="11" t="s">
        <v>1525</v>
      </c>
      <c r="J745" s="12" t="s">
        <v>1526</v>
      </c>
      <c r="K745" s="11" t="str">
        <f>CONCATENATE(Table3[[#This Row],[Type]]," "&amp;TEXT(Table3[[#This Row],[Diameter]],".0000")&amp;""," "&amp;Table3[[#This Row],[NumFlutes]]&amp;"FL")</f>
        <v>DS .2660 2FL</v>
      </c>
      <c r="L745" s="17" t="s">
        <v>49</v>
      </c>
      <c r="M745" s="13">
        <v>0.26600000000000001</v>
      </c>
      <c r="N745" s="13">
        <v>0.26600000000000001</v>
      </c>
      <c r="O745" s="6">
        <v>0.26600000000000001</v>
      </c>
      <c r="P745" s="6">
        <v>1.65</v>
      </c>
      <c r="R745" s="14">
        <f>IF(Table3[[#This Row],[ShoulderLenEnd]]="",0,90-(DEGREES(ATAN((Q745-P745)/((N745-O745)/2)))))</f>
        <v>0</v>
      </c>
      <c r="S745" s="15">
        <v>1.7</v>
      </c>
      <c r="T745" s="6">
        <v>2</v>
      </c>
      <c r="U745" s="6">
        <v>2.75</v>
      </c>
      <c r="V745" s="6">
        <v>1.25</v>
      </c>
      <c r="Z745" s="6">
        <v>135</v>
      </c>
      <c r="AA745" s="13">
        <f t="shared" si="11"/>
        <v>5.5090403795621648E-2</v>
      </c>
      <c r="AE745" s="6" t="s">
        <v>471</v>
      </c>
      <c r="AF745" s="6" t="s">
        <v>62</v>
      </c>
      <c r="AH745" s="6" t="s">
        <v>683</v>
      </c>
      <c r="AI745" s="6">
        <v>0</v>
      </c>
      <c r="AJ745" s="6">
        <v>1</v>
      </c>
      <c r="AK745" s="6">
        <v>0</v>
      </c>
      <c r="AL745" s="6">
        <v>0</v>
      </c>
      <c r="AM745" s="6">
        <v>0</v>
      </c>
      <c r="AN745" s="6">
        <v>0</v>
      </c>
      <c r="AO745" s="6">
        <v>1</v>
      </c>
      <c r="AQ745" s="6">
        <v>0</v>
      </c>
      <c r="AR745" s="6">
        <v>0</v>
      </c>
      <c r="AS745" s="6">
        <v>0</v>
      </c>
      <c r="AT745" s="6">
        <v>0</v>
      </c>
      <c r="AU745" s="6">
        <f>IF(Table3[[#This Row],[ShankDiameter]]&gt;0.5,0,2)</f>
        <v>2</v>
      </c>
      <c r="AV745" s="6">
        <v>0</v>
      </c>
      <c r="AW745" s="6">
        <v>0</v>
      </c>
      <c r="AX745" s="6">
        <v>2</v>
      </c>
      <c r="AY745" s="6">
        <f>IF(Table3[[#This Row],[ShankDiameter]]=0.225,2,IF(Table3[[#This Row],[ShankDiameter]]=0.25,2,IF(Table3[[#This Row],[ShankDiameter]]=0.2875,2,0)))</f>
        <v>0</v>
      </c>
      <c r="AZ745" s="6">
        <v>0</v>
      </c>
      <c r="BA745" s="6">
        <v>0</v>
      </c>
      <c r="BB745" s="6">
        <v>0</v>
      </c>
      <c r="BC745" s="6">
        <v>0</v>
      </c>
      <c r="BD745" s="6">
        <v>0</v>
      </c>
      <c r="BE745" s="6">
        <v>0</v>
      </c>
      <c r="BF745" s="6">
        <v>0</v>
      </c>
      <c r="BG745" s="6">
        <v>0</v>
      </c>
      <c r="BH745" s="6">
        <v>0</v>
      </c>
      <c r="BI745" s="6">
        <f>IF(Table3[[#This Row],[Type]]="EM",IF((Table3[[#This Row],[Diameter]]/2)-Table3[[#This Row],[CornerRadius]]-0.012&gt;0,(Table3[[#This Row],[Diameter]]/2)-Table3[[#This Row],[CornerRadius]]-0.012,0),)</f>
        <v>0</v>
      </c>
      <c r="BK745" s="6" t="str">
        <f>IF(Table3[[#This Row],[ShoulderLength]]="","",IF(Table3[[#This Row],[ShoulderLength]]&lt;Table3[[#This Row],[LOC]],"FIX",""))</f>
        <v/>
      </c>
    </row>
    <row r="746" spans="1:63" x14ac:dyDescent="0.25">
      <c r="A746" s="7">
        <f>IF(Table3[[#This Row],[SoflexRule]]="",1,IF(Table3[[#This Row],[MinOHL]]="",1,IF(Table3[[#This Row],[Type]]="CT",1,IF(Table3[[#This Row],[I]]=1,0,1))))</f>
        <v>1</v>
      </c>
      <c r="B746" s="6" t="s">
        <v>149</v>
      </c>
      <c r="D746" s="6" t="s">
        <v>149</v>
      </c>
      <c r="E746" s="6">
        <v>745</v>
      </c>
      <c r="F746" s="8" t="s">
        <v>60</v>
      </c>
      <c r="H746" s="10" t="s">
        <v>802</v>
      </c>
      <c r="I746" s="11" t="s">
        <v>1527</v>
      </c>
      <c r="J746" s="12" t="s">
        <v>1528</v>
      </c>
      <c r="K746" s="11" t="str">
        <f>CONCATENATE(Table3[[#This Row],[Type]]," "&amp;TEXT(Table3[[#This Row],[Diameter]],".0000")&amp;""," "&amp;Table3[[#This Row],[NumFlutes]]&amp;"FL")</f>
        <v>DJ .2720 2FL</v>
      </c>
      <c r="L746" s="17" t="s">
        <v>50</v>
      </c>
      <c r="M746" s="13">
        <v>0.27200000000000002</v>
      </c>
      <c r="N746" s="13">
        <v>0.27200000000000002</v>
      </c>
      <c r="O746" s="6">
        <v>0.27200000000000002</v>
      </c>
      <c r="P746" s="6">
        <v>3</v>
      </c>
      <c r="R746" s="14">
        <f>IF(Table3[[#This Row],[ShoulderLenEnd]]="",0,90-(DEGREES(ATAN((Q746-P746)/((N746-O746)/2)))))</f>
        <v>0</v>
      </c>
      <c r="S746" s="15">
        <v>3.06</v>
      </c>
      <c r="T746" s="6">
        <v>2</v>
      </c>
      <c r="U746" s="6">
        <v>4.1500000000000004</v>
      </c>
      <c r="V746" s="6">
        <v>2.5499999999999998</v>
      </c>
      <c r="Z746" s="6">
        <v>135</v>
      </c>
      <c r="AA746" s="13">
        <f t="shared" si="11"/>
        <v>5.6333044482740936E-2</v>
      </c>
      <c r="AE746" s="6" t="s">
        <v>471</v>
      </c>
      <c r="AF746" s="6" t="s">
        <v>62</v>
      </c>
      <c r="AH746" s="6" t="s">
        <v>636</v>
      </c>
      <c r="AI746" s="6">
        <v>0</v>
      </c>
      <c r="AJ746" s="6">
        <v>1</v>
      </c>
      <c r="AK746" s="6">
        <v>0</v>
      </c>
      <c r="AL746" s="6">
        <v>0</v>
      </c>
      <c r="AM746" s="6">
        <v>0</v>
      </c>
      <c r="AN746" s="6">
        <v>0</v>
      </c>
      <c r="AO746" s="6">
        <v>1</v>
      </c>
      <c r="AQ746" s="6">
        <v>0</v>
      </c>
      <c r="AR746" s="6">
        <v>0</v>
      </c>
      <c r="AS746" s="6">
        <v>0</v>
      </c>
      <c r="AT746" s="6">
        <v>0</v>
      </c>
      <c r="AU746" s="6">
        <f>IF(Table3[[#This Row],[ShankDiameter]]&gt;0.5,0,2)</f>
        <v>2</v>
      </c>
      <c r="AV746" s="6">
        <v>0</v>
      </c>
      <c r="AW746" s="6">
        <v>0</v>
      </c>
      <c r="AX746" s="6">
        <v>2</v>
      </c>
      <c r="AY746" s="6">
        <f>IF(Table3[[#This Row],[ShankDiameter]]=0.225,2,IF(Table3[[#This Row],[ShankDiameter]]=0.25,2,IF(Table3[[#This Row],[ShankDiameter]]=0.2875,2,0)))</f>
        <v>0</v>
      </c>
      <c r="AZ746" s="6">
        <v>0</v>
      </c>
      <c r="BA746" s="6">
        <v>0</v>
      </c>
      <c r="BB746" s="6">
        <v>0</v>
      </c>
      <c r="BC746" s="6">
        <v>0</v>
      </c>
      <c r="BD746" s="6">
        <v>0</v>
      </c>
      <c r="BE746" s="6">
        <v>0</v>
      </c>
      <c r="BF746" s="6">
        <v>0</v>
      </c>
      <c r="BG746" s="6">
        <v>0</v>
      </c>
      <c r="BH746" s="6">
        <v>0</v>
      </c>
      <c r="BI746" s="6">
        <f>IF(Table3[[#This Row],[Type]]="EM",IF((Table3[[#This Row],[Diameter]]/2)-Table3[[#This Row],[CornerRadius]]-0.012&gt;0,(Table3[[#This Row],[Diameter]]/2)-Table3[[#This Row],[CornerRadius]]-0.012,0),)</f>
        <v>0</v>
      </c>
      <c r="BK746" s="6" t="str">
        <f>IF(Table3[[#This Row],[ShoulderLength]]="","",IF(Table3[[#This Row],[ShoulderLength]]&lt;Table3[[#This Row],[LOC]],"FIX",""))</f>
        <v/>
      </c>
    </row>
    <row r="747" spans="1:63" x14ac:dyDescent="0.25">
      <c r="A747" s="7">
        <f>IF(Table3[[#This Row],[SoflexRule]]="",1,IF(Table3[[#This Row],[MinOHL]]="",1,IF(Table3[[#This Row],[Type]]="CT",1,IF(Table3[[#This Row],[I]]=1,0,1))))</f>
        <v>1</v>
      </c>
      <c r="B747" s="6" t="s">
        <v>149</v>
      </c>
      <c r="D747" s="6" t="s">
        <v>149</v>
      </c>
      <c r="E747" s="6">
        <v>746</v>
      </c>
      <c r="G747" s="9" t="s">
        <v>74</v>
      </c>
      <c r="H747" s="10" t="s">
        <v>680</v>
      </c>
      <c r="I747" s="11" t="s">
        <v>1529</v>
      </c>
      <c r="J747" s="12" t="s">
        <v>1530</v>
      </c>
      <c r="K747" s="11" t="str">
        <f>CONCATENATE(Table3[[#This Row],[Type]]," "&amp;TEXT(Table3[[#This Row],[Diameter]],".0000")&amp;""," "&amp;Table3[[#This Row],[NumFlutes]]&amp;"FL")</f>
        <v>DS .2720 2FL</v>
      </c>
      <c r="L747" s="17" t="s">
        <v>50</v>
      </c>
      <c r="M747" s="13">
        <v>0.27200000000000002</v>
      </c>
      <c r="N747" s="13">
        <v>0.27200000000000002</v>
      </c>
      <c r="O747" s="6">
        <v>0.27200000000000002</v>
      </c>
      <c r="P747" s="6">
        <v>1.65</v>
      </c>
      <c r="R747" s="14">
        <f>IF(Table3[[#This Row],[ShoulderLenEnd]]="",0,90-(DEGREES(ATAN((Q747-P747)/((N747-O747)/2)))))</f>
        <v>0</v>
      </c>
      <c r="S747" s="15">
        <v>1.675</v>
      </c>
      <c r="T747" s="6">
        <v>2</v>
      </c>
      <c r="Z747" s="6">
        <v>135</v>
      </c>
      <c r="AA747" s="13">
        <f t="shared" si="11"/>
        <v>5.6333044482740936E-2</v>
      </c>
      <c r="AE747" s="6" t="s">
        <v>471</v>
      </c>
      <c r="AF747" s="6" t="s">
        <v>62</v>
      </c>
      <c r="AH747" s="6" t="s">
        <v>683</v>
      </c>
      <c r="AI747" s="6">
        <v>0</v>
      </c>
      <c r="AJ747" s="6">
        <v>1</v>
      </c>
      <c r="AK747" s="6">
        <v>0</v>
      </c>
      <c r="AL747" s="6">
        <v>0</v>
      </c>
      <c r="AM747" s="6">
        <v>0</v>
      </c>
      <c r="AN747" s="6">
        <v>0</v>
      </c>
      <c r="AO747" s="6">
        <v>1</v>
      </c>
      <c r="AQ747" s="6">
        <v>0</v>
      </c>
      <c r="AR747" s="6">
        <v>0</v>
      </c>
      <c r="AS747" s="6">
        <v>0</v>
      </c>
      <c r="AT747" s="6">
        <v>0</v>
      </c>
      <c r="AU747" s="6">
        <f>IF(Table3[[#This Row],[ShankDiameter]]&gt;0.5,0,2)</f>
        <v>2</v>
      </c>
      <c r="AV747" s="6">
        <v>0</v>
      </c>
      <c r="AW747" s="6">
        <v>0</v>
      </c>
      <c r="AX747" s="6">
        <v>2</v>
      </c>
      <c r="AY747" s="6">
        <f>IF(Table3[[#This Row],[ShankDiameter]]=0.225,2,IF(Table3[[#This Row],[ShankDiameter]]=0.25,2,IF(Table3[[#This Row],[ShankDiameter]]=0.2875,2,0)))</f>
        <v>0</v>
      </c>
      <c r="AZ747" s="6">
        <v>0</v>
      </c>
      <c r="BA747" s="6">
        <v>0</v>
      </c>
      <c r="BB747" s="6">
        <v>0</v>
      </c>
      <c r="BC747" s="6">
        <v>0</v>
      </c>
      <c r="BD747" s="6">
        <v>0</v>
      </c>
      <c r="BE747" s="6">
        <v>0</v>
      </c>
      <c r="BF747" s="6">
        <v>0</v>
      </c>
      <c r="BG747" s="6">
        <v>0</v>
      </c>
      <c r="BH747" s="6">
        <v>0</v>
      </c>
      <c r="BI747" s="6">
        <f>IF(Table3[[#This Row],[Type]]="EM",IF((Table3[[#This Row],[Diameter]]/2)-Table3[[#This Row],[CornerRadius]]-0.012&gt;0,(Table3[[#This Row],[Diameter]]/2)-Table3[[#This Row],[CornerRadius]]-0.012,0),)</f>
        <v>0</v>
      </c>
      <c r="BK747" s="6" t="str">
        <f>IF(Table3[[#This Row],[ShoulderLength]]="","",IF(Table3[[#This Row],[ShoulderLength]]&lt;Table3[[#This Row],[LOC]],"FIX",""))</f>
        <v/>
      </c>
    </row>
    <row r="748" spans="1:63" x14ac:dyDescent="0.25">
      <c r="A748" s="7">
        <f>IF(Table3[[#This Row],[SoflexRule]]="",1,IF(Table3[[#This Row],[MinOHL]]="",1,IF(Table3[[#This Row],[Type]]="CT",1,IF(Table3[[#This Row],[I]]=1,0,1))))</f>
        <v>1</v>
      </c>
      <c r="B748" s="6" t="s">
        <v>149</v>
      </c>
      <c r="D748" s="6" t="s">
        <v>149</v>
      </c>
      <c r="E748" s="6">
        <v>747</v>
      </c>
      <c r="F748" s="8" t="s">
        <v>60</v>
      </c>
      <c r="H748" s="10" t="s">
        <v>874</v>
      </c>
      <c r="I748" s="11" t="s">
        <v>1531</v>
      </c>
      <c r="J748" s="12" t="s">
        <v>1532</v>
      </c>
      <c r="K748" s="11" t="str">
        <f>CONCATENATE(Table3[[#This Row],[Type]]," "&amp;TEXT(Table3[[#This Row],[Diameter]],".0000")&amp;""," "&amp;Table3[[#This Row],[NumFlutes]]&amp;"FL")</f>
        <v>DT .2900 2FL</v>
      </c>
      <c r="L748" s="17" t="s">
        <v>53</v>
      </c>
      <c r="M748" s="13">
        <v>0.28999999999999998</v>
      </c>
      <c r="N748" s="13">
        <v>0.28999999999999998</v>
      </c>
      <c r="O748" s="6">
        <v>0.28999999999999998</v>
      </c>
      <c r="P748" s="6">
        <v>4.05</v>
      </c>
      <c r="R748" s="14">
        <f>IF(Table3[[#This Row],[ShoulderLenEnd]]="",0,90-(DEGREES(ATAN((Q748-P748)/((N748-O748)/2)))))</f>
        <v>0</v>
      </c>
      <c r="S748" s="15">
        <v>4.1100000000000003</v>
      </c>
      <c r="T748" s="6">
        <v>2</v>
      </c>
      <c r="U748" s="6">
        <v>6.1</v>
      </c>
      <c r="V748" s="6">
        <v>3.8</v>
      </c>
      <c r="Z748" s="6">
        <v>135</v>
      </c>
      <c r="AA748" s="13">
        <f t="shared" si="11"/>
        <v>6.006096654409878E-2</v>
      </c>
      <c r="AE748" s="6" t="s">
        <v>471</v>
      </c>
      <c r="AF748" s="6" t="s">
        <v>62</v>
      </c>
      <c r="AH748" s="6" t="s">
        <v>621</v>
      </c>
      <c r="AI748" s="6">
        <v>0</v>
      </c>
      <c r="AJ748" s="6">
        <v>1</v>
      </c>
      <c r="AK748" s="6">
        <v>0</v>
      </c>
      <c r="AL748" s="6">
        <v>0</v>
      </c>
      <c r="AM748" s="6">
        <v>0</v>
      </c>
      <c r="AN748" s="6">
        <v>0</v>
      </c>
      <c r="AO748" s="6">
        <v>1</v>
      </c>
      <c r="AQ748" s="6">
        <v>0</v>
      </c>
      <c r="AR748" s="6">
        <v>0</v>
      </c>
      <c r="AS748" s="6">
        <v>0</v>
      </c>
      <c r="AT748" s="6">
        <v>0</v>
      </c>
      <c r="AU748" s="6">
        <f>IF(Table3[[#This Row],[ShankDiameter]]&gt;0.5,0,2)</f>
        <v>2</v>
      </c>
      <c r="AV748" s="6">
        <v>0</v>
      </c>
      <c r="AW748" s="6">
        <v>0</v>
      </c>
      <c r="AX748" s="6">
        <v>2</v>
      </c>
      <c r="AY748" s="6">
        <f>IF(Table3[[#This Row],[ShankDiameter]]=0.225,2,IF(Table3[[#This Row],[ShankDiameter]]=0.25,2,IF(Table3[[#This Row],[ShankDiameter]]=0.2875,2,0)))</f>
        <v>0</v>
      </c>
      <c r="AZ748" s="6">
        <v>0</v>
      </c>
      <c r="BA748" s="6">
        <v>0</v>
      </c>
      <c r="BB748" s="6">
        <v>0</v>
      </c>
      <c r="BC748" s="6">
        <v>0</v>
      </c>
      <c r="BD748" s="6">
        <v>0</v>
      </c>
      <c r="BE748" s="6">
        <v>0</v>
      </c>
      <c r="BF748" s="6">
        <v>0</v>
      </c>
      <c r="BG748" s="6">
        <v>0</v>
      </c>
      <c r="BH748" s="6">
        <v>0</v>
      </c>
      <c r="BI748" s="6">
        <f>IF(Table3[[#This Row],[Type]]="EM",IF((Table3[[#This Row],[Diameter]]/2)-Table3[[#This Row],[CornerRadius]]-0.012&gt;0,(Table3[[#This Row],[Diameter]]/2)-Table3[[#This Row],[CornerRadius]]-0.012,0),)</f>
        <v>0</v>
      </c>
      <c r="BK748" s="6" t="str">
        <f>IF(Table3[[#This Row],[ShoulderLength]]="","",IF(Table3[[#This Row],[ShoulderLength]]&lt;Table3[[#This Row],[LOC]],"FIX",""))</f>
        <v/>
      </c>
    </row>
    <row r="749" spans="1:63" x14ac:dyDescent="0.25">
      <c r="A749" s="7">
        <f>IF(Table3[[#This Row],[SoflexRule]]="",1,IF(Table3[[#This Row],[MinOHL]]="",1,IF(Table3[[#This Row],[Type]]="CT",1,IF(Table3[[#This Row],[I]]=1,0,1))))</f>
        <v>1</v>
      </c>
      <c r="B749" s="6" t="s">
        <v>149</v>
      </c>
      <c r="D749" s="6" t="s">
        <v>149</v>
      </c>
      <c r="E749" s="6">
        <v>748</v>
      </c>
      <c r="F749" s="8" t="s">
        <v>60</v>
      </c>
      <c r="H749" s="10" t="s">
        <v>802</v>
      </c>
      <c r="I749" s="11" t="s">
        <v>1533</v>
      </c>
      <c r="J749" s="12" t="s">
        <v>1534</v>
      </c>
      <c r="K749" s="11" t="str">
        <f>CONCATENATE(Table3[[#This Row],[Type]]," "&amp;TEXT(Table3[[#This Row],[Diameter]],".0000")&amp;""," "&amp;Table3[[#This Row],[NumFlutes]]&amp;"FL")</f>
        <v>DJ .2900 2FL</v>
      </c>
      <c r="L749" s="17" t="s">
        <v>53</v>
      </c>
      <c r="M749" s="13">
        <v>0.28999999999999998</v>
      </c>
      <c r="N749" s="13">
        <v>0.28999999999999998</v>
      </c>
      <c r="O749" s="6">
        <v>0.28999999999999998</v>
      </c>
      <c r="P749" s="6">
        <v>3.12</v>
      </c>
      <c r="R749" s="14">
        <f>IF(Table3[[#This Row],[ShoulderLenEnd]]="",0,90-(DEGREES(ATAN((Q749-P749)/((N749-O749)/2)))))</f>
        <v>0</v>
      </c>
      <c r="S749" s="15">
        <v>3.18</v>
      </c>
      <c r="T749" s="6">
        <v>2</v>
      </c>
      <c r="U749" s="6">
        <v>4.25</v>
      </c>
      <c r="V749" s="6">
        <v>2.5499999999999998</v>
      </c>
      <c r="Z749" s="6">
        <v>135</v>
      </c>
      <c r="AA749" s="13">
        <f t="shared" si="11"/>
        <v>6.006096654409878E-2</v>
      </c>
      <c r="AE749" s="6" t="s">
        <v>471</v>
      </c>
      <c r="AF749" s="6" t="s">
        <v>62</v>
      </c>
      <c r="AH749" s="6" t="s">
        <v>636</v>
      </c>
      <c r="AI749" s="6">
        <v>0</v>
      </c>
      <c r="AJ749" s="6">
        <v>1</v>
      </c>
      <c r="AK749" s="6">
        <v>0</v>
      </c>
      <c r="AL749" s="6">
        <v>0</v>
      </c>
      <c r="AM749" s="6">
        <v>0</v>
      </c>
      <c r="AN749" s="6">
        <v>0</v>
      </c>
      <c r="AO749" s="6">
        <v>1</v>
      </c>
      <c r="AQ749" s="6">
        <v>0</v>
      </c>
      <c r="AR749" s="6">
        <v>0</v>
      </c>
      <c r="AS749" s="6">
        <v>0</v>
      </c>
      <c r="AT749" s="6">
        <v>0</v>
      </c>
      <c r="AU749" s="6">
        <f>IF(Table3[[#This Row],[ShankDiameter]]&gt;0.5,0,2)</f>
        <v>2</v>
      </c>
      <c r="AV749" s="6">
        <v>0</v>
      </c>
      <c r="AW749" s="6">
        <v>0</v>
      </c>
      <c r="AX749" s="6">
        <v>2</v>
      </c>
      <c r="AY749" s="6">
        <f>IF(Table3[[#This Row],[ShankDiameter]]=0.225,2,IF(Table3[[#This Row],[ShankDiameter]]=0.25,2,IF(Table3[[#This Row],[ShankDiameter]]=0.2875,2,0)))</f>
        <v>0</v>
      </c>
      <c r="AZ749" s="6">
        <v>0</v>
      </c>
      <c r="BA749" s="6">
        <v>0</v>
      </c>
      <c r="BB749" s="6">
        <v>0</v>
      </c>
      <c r="BC749" s="6">
        <v>0</v>
      </c>
      <c r="BD749" s="6">
        <v>0</v>
      </c>
      <c r="BE749" s="6">
        <v>0</v>
      </c>
      <c r="BF749" s="6">
        <v>0</v>
      </c>
      <c r="BG749" s="6">
        <v>0</v>
      </c>
      <c r="BH749" s="6">
        <v>0</v>
      </c>
      <c r="BI749" s="6">
        <f>IF(Table3[[#This Row],[Type]]="EM",IF((Table3[[#This Row],[Diameter]]/2)-Table3[[#This Row],[CornerRadius]]-0.012&gt;0,(Table3[[#This Row],[Diameter]]/2)-Table3[[#This Row],[CornerRadius]]-0.012,0),)</f>
        <v>0</v>
      </c>
      <c r="BK749" s="6" t="str">
        <f>IF(Table3[[#This Row],[ShoulderLength]]="","",IF(Table3[[#This Row],[ShoulderLength]]&lt;Table3[[#This Row],[LOC]],"FIX",""))</f>
        <v/>
      </c>
    </row>
    <row r="750" spans="1:63" x14ac:dyDescent="0.25">
      <c r="A750" s="7">
        <f>IF(Table3[[#This Row],[SoflexRule]]="",1,IF(Table3[[#This Row],[MinOHL]]="",1,IF(Table3[[#This Row],[Type]]="CT",1,IF(Table3[[#This Row],[I]]=1,0,1))))</f>
        <v>1</v>
      </c>
      <c r="B750" s="6" t="s">
        <v>149</v>
      </c>
      <c r="D750" s="6" t="s">
        <v>149</v>
      </c>
      <c r="E750" s="6">
        <v>749</v>
      </c>
      <c r="G750" s="9" t="s">
        <v>74</v>
      </c>
      <c r="H750" s="10" t="s">
        <v>680</v>
      </c>
      <c r="I750" s="11" t="s">
        <v>1535</v>
      </c>
      <c r="J750" s="12" t="s">
        <v>1536</v>
      </c>
      <c r="K750" s="11" t="str">
        <f>CONCATENATE(Table3[[#This Row],[Type]]," "&amp;TEXT(Table3[[#This Row],[Diameter]],".0000")&amp;""," "&amp;Table3[[#This Row],[NumFlutes]]&amp;"FL")</f>
        <v>DS .2900 2FL</v>
      </c>
      <c r="L750" s="17" t="s">
        <v>53</v>
      </c>
      <c r="M750" s="13">
        <v>0.28999999999999998</v>
      </c>
      <c r="N750" s="13">
        <v>0.28999999999999998</v>
      </c>
      <c r="O750" s="6">
        <v>0.28999999999999998</v>
      </c>
      <c r="P750" s="6">
        <v>1.8</v>
      </c>
      <c r="R750" s="14">
        <f>IF(Table3[[#This Row],[ShoulderLenEnd]]="",0,90-(DEGREES(ATAN((Q750-P750)/((N750-O750)/2)))))</f>
        <v>0</v>
      </c>
      <c r="S750" s="15">
        <v>1.825</v>
      </c>
      <c r="T750" s="6">
        <v>2</v>
      </c>
      <c r="U750" s="6">
        <v>2.75</v>
      </c>
      <c r="V750" s="6">
        <v>1.1499999999999999</v>
      </c>
      <c r="Z750" s="6">
        <v>135</v>
      </c>
      <c r="AA750" s="13">
        <f t="shared" si="11"/>
        <v>6.006096654409878E-2</v>
      </c>
      <c r="AE750" s="6" t="s">
        <v>471</v>
      </c>
      <c r="AF750" s="6" t="s">
        <v>62</v>
      </c>
      <c r="AH750" s="6" t="s">
        <v>683</v>
      </c>
      <c r="AI750" s="6">
        <v>0</v>
      </c>
      <c r="AJ750" s="6">
        <v>1</v>
      </c>
      <c r="AK750" s="6">
        <v>0</v>
      </c>
      <c r="AL750" s="6">
        <v>0</v>
      </c>
      <c r="AM750" s="6">
        <v>0</v>
      </c>
      <c r="AN750" s="6">
        <v>0</v>
      </c>
      <c r="AO750" s="6">
        <v>1</v>
      </c>
      <c r="AQ750" s="6">
        <v>0</v>
      </c>
      <c r="AR750" s="6">
        <v>0</v>
      </c>
      <c r="AS750" s="6">
        <v>0</v>
      </c>
      <c r="AT750" s="6">
        <v>0</v>
      </c>
      <c r="AU750" s="6">
        <f>IF(Table3[[#This Row],[ShankDiameter]]&gt;0.5,0,2)</f>
        <v>2</v>
      </c>
      <c r="AV750" s="6">
        <v>0</v>
      </c>
      <c r="AW750" s="6">
        <v>0</v>
      </c>
      <c r="AX750" s="6">
        <v>2</v>
      </c>
      <c r="AY750" s="6">
        <f>IF(Table3[[#This Row],[ShankDiameter]]=0.225,2,IF(Table3[[#This Row],[ShankDiameter]]=0.25,2,IF(Table3[[#This Row],[ShankDiameter]]=0.2875,2,0)))</f>
        <v>0</v>
      </c>
      <c r="AZ750" s="6">
        <v>0</v>
      </c>
      <c r="BA750" s="6">
        <v>0</v>
      </c>
      <c r="BB750" s="6">
        <v>0</v>
      </c>
      <c r="BC750" s="6">
        <v>0</v>
      </c>
      <c r="BD750" s="6">
        <v>0</v>
      </c>
      <c r="BE750" s="6">
        <v>0</v>
      </c>
      <c r="BF750" s="6">
        <v>0</v>
      </c>
      <c r="BG750" s="6">
        <v>0</v>
      </c>
      <c r="BH750" s="6">
        <v>0</v>
      </c>
      <c r="BI750" s="6">
        <f>IF(Table3[[#This Row],[Type]]="EM",IF((Table3[[#This Row],[Diameter]]/2)-Table3[[#This Row],[CornerRadius]]-0.012&gt;0,(Table3[[#This Row],[Diameter]]/2)-Table3[[#This Row],[CornerRadius]]-0.012,0),)</f>
        <v>0</v>
      </c>
      <c r="BK750" s="6" t="str">
        <f>IF(Table3[[#This Row],[ShoulderLength]]="","",IF(Table3[[#This Row],[ShoulderLength]]&lt;Table3[[#This Row],[LOC]],"FIX",""))</f>
        <v/>
      </c>
    </row>
    <row r="751" spans="1:63" x14ac:dyDescent="0.25">
      <c r="A751" s="7">
        <f>IF(Table3[[#This Row],[SoflexRule]]="",1,IF(Table3[[#This Row],[MinOHL]]="",1,IF(Table3[[#This Row],[Type]]="CT",1,IF(Table3[[#This Row],[I]]=1,0,1))))</f>
        <v>1</v>
      </c>
      <c r="B751" s="6" t="s">
        <v>149</v>
      </c>
      <c r="D751" s="6" t="s">
        <v>149</v>
      </c>
      <c r="E751" s="6">
        <v>750</v>
      </c>
      <c r="F751" s="8" t="s">
        <v>60</v>
      </c>
      <c r="H751" s="10" t="s">
        <v>874</v>
      </c>
      <c r="I751" s="11" t="s">
        <v>1537</v>
      </c>
      <c r="J751" s="12" t="s">
        <v>1538</v>
      </c>
      <c r="K751" s="11" t="str">
        <f>CONCATENATE(Table3[[#This Row],[Type]]," "&amp;TEXT(Table3[[#This Row],[Diameter]],".0000")&amp;""," "&amp;Table3[[#This Row],[NumFlutes]]&amp;"FL")</f>
        <v>DT .3020 2FL</v>
      </c>
      <c r="L751" s="17" t="s">
        <v>55</v>
      </c>
      <c r="M751" s="13">
        <v>0.30199999999999999</v>
      </c>
      <c r="N751" s="13">
        <v>0.30199999999999999</v>
      </c>
      <c r="O751" s="6">
        <v>0.30199999999999999</v>
      </c>
      <c r="P751" s="6">
        <v>4.33</v>
      </c>
      <c r="R751" s="14">
        <f>IF(Table3[[#This Row],[ShoulderLenEnd]]="",0,90-(DEGREES(ATAN((Q751-P751)/((N751-O751)/2)))))</f>
        <v>0</v>
      </c>
      <c r="S751" s="15">
        <v>4.4000000000000004</v>
      </c>
      <c r="T751" s="6">
        <v>2</v>
      </c>
      <c r="U751" s="6">
        <v>6.4960000000000004</v>
      </c>
      <c r="V751" s="6">
        <v>4.0999999999999996</v>
      </c>
      <c r="Z751" s="6">
        <v>135</v>
      </c>
      <c r="AA751" s="13">
        <f t="shared" si="11"/>
        <v>6.254624791833735E-2</v>
      </c>
      <c r="AE751" s="6" t="s">
        <v>471</v>
      </c>
      <c r="AF751" s="6" t="s">
        <v>62</v>
      </c>
      <c r="AH751" s="6" t="s">
        <v>621</v>
      </c>
      <c r="AI751" s="6">
        <v>0</v>
      </c>
      <c r="AJ751" s="6">
        <v>1</v>
      </c>
      <c r="AK751" s="6">
        <v>0</v>
      </c>
      <c r="AL751" s="6">
        <v>0</v>
      </c>
      <c r="AM751" s="6">
        <v>0</v>
      </c>
      <c r="AN751" s="6">
        <v>0</v>
      </c>
      <c r="AO751" s="6">
        <v>1</v>
      </c>
      <c r="AQ751" s="6">
        <v>0</v>
      </c>
      <c r="AR751" s="6">
        <v>0</v>
      </c>
      <c r="AS751" s="6">
        <v>0</v>
      </c>
      <c r="AT751" s="6">
        <v>0</v>
      </c>
      <c r="AU751" s="6">
        <f>IF(Table3[[#This Row],[ShankDiameter]]&gt;0.5,0,2)</f>
        <v>2</v>
      </c>
      <c r="AV751" s="6">
        <v>0</v>
      </c>
      <c r="AW751" s="6">
        <v>0</v>
      </c>
      <c r="AX751" s="6">
        <v>2</v>
      </c>
      <c r="AY751" s="6">
        <f>IF(Table3[[#This Row],[ShankDiameter]]=0.225,2,IF(Table3[[#This Row],[ShankDiameter]]=0.25,2,IF(Table3[[#This Row],[ShankDiameter]]=0.2875,2,0)))</f>
        <v>0</v>
      </c>
      <c r="AZ751" s="6">
        <v>0</v>
      </c>
      <c r="BA751" s="6">
        <v>0</v>
      </c>
      <c r="BB751" s="6">
        <v>0</v>
      </c>
      <c r="BC751" s="6">
        <v>0</v>
      </c>
      <c r="BD751" s="6">
        <v>0</v>
      </c>
      <c r="BE751" s="6">
        <v>0</v>
      </c>
      <c r="BF751" s="6">
        <v>0</v>
      </c>
      <c r="BG751" s="6">
        <v>0</v>
      </c>
      <c r="BH751" s="6">
        <v>0</v>
      </c>
      <c r="BI751" s="6">
        <f>IF(Table3[[#This Row],[Type]]="EM",IF((Table3[[#This Row],[Diameter]]/2)-Table3[[#This Row],[CornerRadius]]-0.012&gt;0,(Table3[[#This Row],[Diameter]]/2)-Table3[[#This Row],[CornerRadius]]-0.012,0),)</f>
        <v>0</v>
      </c>
      <c r="BK751" s="6" t="str">
        <f>IF(Table3[[#This Row],[ShoulderLength]]="","",IF(Table3[[#This Row],[ShoulderLength]]&lt;Table3[[#This Row],[LOC]],"FIX",""))</f>
        <v/>
      </c>
    </row>
    <row r="752" spans="1:63" x14ac:dyDescent="0.25">
      <c r="A752" s="7">
        <f>IF(Table3[[#This Row],[SoflexRule]]="",1,IF(Table3[[#This Row],[MinOHL]]="",1,IF(Table3[[#This Row],[Type]]="CT",1,IF(Table3[[#This Row],[I]]=1,0,1))))</f>
        <v>1</v>
      </c>
      <c r="B752" s="6" t="s">
        <v>149</v>
      </c>
      <c r="D752" s="6" t="s">
        <v>149</v>
      </c>
      <c r="E752" s="6">
        <v>751</v>
      </c>
      <c r="F752" s="8" t="s">
        <v>60</v>
      </c>
      <c r="H752" s="10" t="s">
        <v>874</v>
      </c>
      <c r="I752" s="11" t="s">
        <v>1539</v>
      </c>
      <c r="J752" s="12" t="s">
        <v>1540</v>
      </c>
      <c r="K752" s="11" t="str">
        <f>CONCATENATE(Table3[[#This Row],[Type]]," "&amp;TEXT(Table3[[#This Row],[Diameter]],".0000")&amp;""," "&amp;Table3[[#This Row],[NumFlutes]]&amp;"FL")</f>
        <v>DT .3320 2FL</v>
      </c>
      <c r="L752" s="17" t="s">
        <v>58</v>
      </c>
      <c r="M752" s="13">
        <v>0.33200000000000002</v>
      </c>
      <c r="N752" s="13">
        <v>0.33200000000000002</v>
      </c>
      <c r="O752" s="6">
        <v>0.33200000000000002</v>
      </c>
      <c r="P752" s="6">
        <v>4.32</v>
      </c>
      <c r="R752" s="14">
        <f>IF(Table3[[#This Row],[ShoulderLenEnd]]="",0,90-(DEGREES(ATAN((Q752-P752)/((N752-O752)/2)))))</f>
        <v>0</v>
      </c>
      <c r="S752" s="15">
        <v>4.37</v>
      </c>
      <c r="T752" s="6">
        <v>2</v>
      </c>
      <c r="U752" s="6">
        <v>6.55</v>
      </c>
      <c r="V752" s="6">
        <v>3.6</v>
      </c>
      <c r="Z752" s="6">
        <v>135</v>
      </c>
      <c r="AA752" s="13">
        <f t="shared" si="11"/>
        <v>6.8759451353933784E-2</v>
      </c>
      <c r="AE752" s="6" t="s">
        <v>471</v>
      </c>
      <c r="AF752" s="6" t="s">
        <v>62</v>
      </c>
      <c r="AH752" s="6" t="s">
        <v>621</v>
      </c>
      <c r="AI752" s="6">
        <v>0</v>
      </c>
      <c r="AJ752" s="6">
        <v>1</v>
      </c>
      <c r="AK752" s="6">
        <v>0</v>
      </c>
      <c r="AL752" s="6">
        <v>0</v>
      </c>
      <c r="AM752" s="6">
        <v>0</v>
      </c>
      <c r="AN752" s="6">
        <v>0</v>
      </c>
      <c r="AO752" s="6">
        <v>1</v>
      </c>
      <c r="AQ752" s="6">
        <v>0</v>
      </c>
      <c r="AR752" s="6">
        <v>0</v>
      </c>
      <c r="AS752" s="6">
        <v>0</v>
      </c>
      <c r="AT752" s="6">
        <v>0</v>
      </c>
      <c r="AU752" s="6">
        <f>IF(Table3[[#This Row],[ShankDiameter]]&gt;0.5,0,2)</f>
        <v>2</v>
      </c>
      <c r="AV752" s="6">
        <v>0</v>
      </c>
      <c r="AW752" s="6">
        <v>0</v>
      </c>
      <c r="AX752" s="6">
        <v>2</v>
      </c>
      <c r="AY752" s="6">
        <f>IF(Table3[[#This Row],[ShankDiameter]]=0.225,2,IF(Table3[[#This Row],[ShankDiameter]]=0.25,2,IF(Table3[[#This Row],[ShankDiameter]]=0.2875,2,0)))</f>
        <v>0</v>
      </c>
      <c r="AZ752" s="6">
        <v>0</v>
      </c>
      <c r="BA752" s="6">
        <v>0</v>
      </c>
      <c r="BB752" s="6">
        <v>0</v>
      </c>
      <c r="BC752" s="6">
        <v>0</v>
      </c>
      <c r="BD752" s="6">
        <v>0</v>
      </c>
      <c r="BE752" s="6">
        <v>0</v>
      </c>
      <c r="BF752" s="6">
        <v>0</v>
      </c>
      <c r="BG752" s="6">
        <v>0</v>
      </c>
      <c r="BH752" s="6">
        <v>0</v>
      </c>
      <c r="BI752" s="6">
        <f>IF(Table3[[#This Row],[Type]]="EM",IF((Table3[[#This Row],[Diameter]]/2)-Table3[[#This Row],[CornerRadius]]-0.012&gt;0,(Table3[[#This Row],[Diameter]]/2)-Table3[[#This Row],[CornerRadius]]-0.012,0),)</f>
        <v>0</v>
      </c>
      <c r="BK752" s="6" t="str">
        <f>IF(Table3[[#This Row],[ShoulderLength]]="","",IF(Table3[[#This Row],[ShoulderLength]]&lt;Table3[[#This Row],[LOC]],"FIX",""))</f>
        <v/>
      </c>
    </row>
    <row r="753" spans="1:63" x14ac:dyDescent="0.25">
      <c r="A753" s="7">
        <f>IF(Table3[[#This Row],[SoflexRule]]="",1,IF(Table3[[#This Row],[MinOHL]]="",1,IF(Table3[[#This Row],[Type]]="CT",1,IF(Table3[[#This Row],[I]]=1,0,1))))</f>
        <v>1</v>
      </c>
      <c r="B753" s="6" t="s">
        <v>149</v>
      </c>
      <c r="D753" s="6" t="s">
        <v>149</v>
      </c>
      <c r="E753" s="6">
        <v>752</v>
      </c>
      <c r="G753" s="9" t="s">
        <v>74</v>
      </c>
      <c r="H753" s="10" t="s">
        <v>874</v>
      </c>
      <c r="I753" s="11" t="s">
        <v>1541</v>
      </c>
      <c r="J753" s="12" t="s">
        <v>1542</v>
      </c>
      <c r="K753" s="11" t="str">
        <f>CONCATENATE(Table3[[#This Row],[Type]]," "&amp;TEXT(Table3[[#This Row],[Diameter]],".0000")&amp;""," "&amp;Table3[[#This Row],[NumFlutes]]&amp;"FL")</f>
        <v>DT .3320 2FL</v>
      </c>
      <c r="L753" s="17" t="s">
        <v>58</v>
      </c>
      <c r="M753" s="13">
        <v>0.33200000000000002</v>
      </c>
      <c r="N753" s="13">
        <v>0.33200000000000002</v>
      </c>
      <c r="O753" s="6">
        <v>0.33200000000000002</v>
      </c>
      <c r="P753" s="6">
        <v>4.26</v>
      </c>
      <c r="R753" s="14">
        <f>IF(Table3[[#This Row],[ShoulderLenEnd]]="",0,90-(DEGREES(ATAN((Q753-P753)/((N753-O753)/2)))))</f>
        <v>0</v>
      </c>
      <c r="S753" s="15">
        <v>4.2850000000000001</v>
      </c>
      <c r="T753" s="6">
        <v>2</v>
      </c>
      <c r="U753" s="6">
        <v>6.6</v>
      </c>
      <c r="V753" s="6">
        <v>3.8</v>
      </c>
      <c r="Z753" s="6">
        <v>135</v>
      </c>
      <c r="AA753" s="13">
        <f t="shared" si="11"/>
        <v>6.8759451353933784E-2</v>
      </c>
      <c r="AE753" s="6" t="s">
        <v>471</v>
      </c>
      <c r="AF753" s="6" t="s">
        <v>62</v>
      </c>
      <c r="AH753" s="6" t="s">
        <v>621</v>
      </c>
      <c r="AI753" s="6">
        <v>0</v>
      </c>
      <c r="AJ753" s="6">
        <v>1</v>
      </c>
      <c r="AK753" s="6">
        <v>0</v>
      </c>
      <c r="AL753" s="6">
        <v>0</v>
      </c>
      <c r="AM753" s="6">
        <v>0</v>
      </c>
      <c r="AN753" s="6">
        <v>0</v>
      </c>
      <c r="AO753" s="6">
        <v>1</v>
      </c>
      <c r="AQ753" s="6">
        <v>0</v>
      </c>
      <c r="AR753" s="6">
        <v>0</v>
      </c>
      <c r="AS753" s="6">
        <v>0</v>
      </c>
      <c r="AT753" s="6">
        <v>0</v>
      </c>
      <c r="AU753" s="6">
        <f>IF(Table3[[#This Row],[ShankDiameter]]&gt;0.5,0,2)</f>
        <v>2</v>
      </c>
      <c r="AV753" s="6">
        <v>0</v>
      </c>
      <c r="AW753" s="6">
        <v>0</v>
      </c>
      <c r="AX753" s="6">
        <v>2</v>
      </c>
      <c r="AY753" s="6">
        <f>IF(Table3[[#This Row],[ShankDiameter]]=0.225,2,IF(Table3[[#This Row],[ShankDiameter]]=0.25,2,IF(Table3[[#This Row],[ShankDiameter]]=0.2875,2,0)))</f>
        <v>0</v>
      </c>
      <c r="AZ753" s="6">
        <v>0</v>
      </c>
      <c r="BA753" s="6">
        <v>0</v>
      </c>
      <c r="BB753" s="6">
        <v>0</v>
      </c>
      <c r="BC753" s="6">
        <v>0</v>
      </c>
      <c r="BD753" s="6">
        <v>0</v>
      </c>
      <c r="BE753" s="6">
        <v>0</v>
      </c>
      <c r="BF753" s="6">
        <v>0</v>
      </c>
      <c r="BG753" s="6">
        <v>0</v>
      </c>
      <c r="BH753" s="6">
        <v>0</v>
      </c>
      <c r="BI753" s="6">
        <f>IF(Table3[[#This Row],[Type]]="EM",IF((Table3[[#This Row],[Diameter]]/2)-Table3[[#This Row],[CornerRadius]]-0.012&gt;0,(Table3[[#This Row],[Diameter]]/2)-Table3[[#This Row],[CornerRadius]]-0.012,0),)</f>
        <v>0</v>
      </c>
      <c r="BK753" s="6" t="str">
        <f>IF(Table3[[#This Row],[ShoulderLength]]="","",IF(Table3[[#This Row],[ShoulderLength]]&lt;Table3[[#This Row],[LOC]],"FIX",""))</f>
        <v/>
      </c>
    </row>
    <row r="754" spans="1:63" x14ac:dyDescent="0.25">
      <c r="A754" s="7">
        <f>IF(Table3[[#This Row],[SoflexRule]]="",1,IF(Table3[[#This Row],[MinOHL]]="",1,IF(Table3[[#This Row],[Type]]="CT",1,IF(Table3[[#This Row],[I]]=1,0,1))))</f>
        <v>1</v>
      </c>
      <c r="B754" s="6" t="s">
        <v>149</v>
      </c>
      <c r="D754" s="6" t="s">
        <v>149</v>
      </c>
      <c r="E754" s="6">
        <v>753</v>
      </c>
      <c r="G754" s="9" t="s">
        <v>74</v>
      </c>
      <c r="H754" s="10" t="s">
        <v>802</v>
      </c>
      <c r="I754" s="11" t="s">
        <v>1543</v>
      </c>
      <c r="J754" s="12" t="s">
        <v>1544</v>
      </c>
      <c r="K754" s="11" t="str">
        <f>CONCATENATE(Table3[[#This Row],[Type]]," "&amp;TEXT(Table3[[#This Row],[Diameter]],".0000")&amp;""," "&amp;Table3[[#This Row],[NumFlutes]]&amp;"FL")</f>
        <v>DJ .3320 2FL</v>
      </c>
      <c r="L754" s="17" t="s">
        <v>58</v>
      </c>
      <c r="M754" s="13">
        <v>0.33200000000000002</v>
      </c>
      <c r="N754" s="13">
        <v>0.33200000000000002</v>
      </c>
      <c r="O754" s="6">
        <v>0.33200000000000002</v>
      </c>
      <c r="P754" s="6">
        <v>3.625</v>
      </c>
      <c r="R754" s="14">
        <f>IF(Table3[[#This Row],[ShoulderLenEnd]]="",0,90-(DEGREES(ATAN((Q754-P754)/((N754-O754)/2)))))</f>
        <v>0</v>
      </c>
      <c r="S754" s="15">
        <v>3.65</v>
      </c>
      <c r="T754" s="6">
        <v>2</v>
      </c>
      <c r="U754" s="6">
        <v>4.8499999999999996</v>
      </c>
      <c r="V754" s="6">
        <v>3.05</v>
      </c>
      <c r="Z754" s="6">
        <v>135</v>
      </c>
      <c r="AA754" s="13">
        <f t="shared" si="11"/>
        <v>6.8759451353933784E-2</v>
      </c>
      <c r="AE754" s="6" t="s">
        <v>471</v>
      </c>
      <c r="AF754" s="6" t="s">
        <v>62</v>
      </c>
      <c r="AH754" s="6" t="s">
        <v>636</v>
      </c>
      <c r="AI754" s="6">
        <v>0</v>
      </c>
      <c r="AJ754" s="6">
        <v>1</v>
      </c>
      <c r="AK754" s="6">
        <v>0</v>
      </c>
      <c r="AL754" s="6">
        <v>0</v>
      </c>
      <c r="AM754" s="6">
        <v>0</v>
      </c>
      <c r="AN754" s="6">
        <v>0</v>
      </c>
      <c r="AO754" s="6">
        <v>1</v>
      </c>
      <c r="AQ754" s="6">
        <v>0</v>
      </c>
      <c r="AR754" s="6">
        <v>0</v>
      </c>
      <c r="AS754" s="6">
        <v>0</v>
      </c>
      <c r="AT754" s="6">
        <v>0</v>
      </c>
      <c r="AU754" s="6">
        <f>IF(Table3[[#This Row],[ShankDiameter]]&gt;0.5,0,2)</f>
        <v>2</v>
      </c>
      <c r="AV754" s="6">
        <v>0</v>
      </c>
      <c r="AW754" s="6">
        <v>0</v>
      </c>
      <c r="AX754" s="6">
        <v>2</v>
      </c>
      <c r="AY754" s="6">
        <f>IF(Table3[[#This Row],[ShankDiameter]]=0.225,2,IF(Table3[[#This Row],[ShankDiameter]]=0.25,2,IF(Table3[[#This Row],[ShankDiameter]]=0.2875,2,0)))</f>
        <v>0</v>
      </c>
      <c r="AZ754" s="6">
        <v>0</v>
      </c>
      <c r="BA754" s="6">
        <v>0</v>
      </c>
      <c r="BB754" s="6">
        <v>0</v>
      </c>
      <c r="BC754" s="6">
        <v>0</v>
      </c>
      <c r="BD754" s="6">
        <v>0</v>
      </c>
      <c r="BE754" s="6">
        <v>0</v>
      </c>
      <c r="BF754" s="6">
        <v>0</v>
      </c>
      <c r="BG754" s="6">
        <v>0</v>
      </c>
      <c r="BH754" s="6">
        <v>0</v>
      </c>
      <c r="BI754" s="6">
        <f>IF(Table3[[#This Row],[Type]]="EM",IF((Table3[[#This Row],[Diameter]]/2)-Table3[[#This Row],[CornerRadius]]-0.012&gt;0,(Table3[[#This Row],[Diameter]]/2)-Table3[[#This Row],[CornerRadius]]-0.012,0),)</f>
        <v>0</v>
      </c>
      <c r="BK754" s="6" t="str">
        <f>IF(Table3[[#This Row],[ShoulderLength]]="","",IF(Table3[[#This Row],[ShoulderLength]]&lt;Table3[[#This Row],[LOC]],"FIX",""))</f>
        <v/>
      </c>
    </row>
    <row r="755" spans="1:63" x14ac:dyDescent="0.25">
      <c r="A755" s="7">
        <f>IF(Table3[[#This Row],[SoflexRule]]="",1,IF(Table3[[#This Row],[MinOHL]]="",1,IF(Table3[[#This Row],[Type]]="CT",1,IF(Table3[[#This Row],[I]]=1,0,1))))</f>
        <v>1</v>
      </c>
      <c r="B755" s="6" t="s">
        <v>149</v>
      </c>
      <c r="D755" s="6" t="s">
        <v>149</v>
      </c>
      <c r="E755" s="6">
        <v>754</v>
      </c>
      <c r="G755" s="9" t="s">
        <v>74</v>
      </c>
      <c r="H755" s="10" t="s">
        <v>680</v>
      </c>
      <c r="I755" s="11" t="s">
        <v>1545</v>
      </c>
      <c r="J755" s="12" t="s">
        <v>1546</v>
      </c>
      <c r="K755" s="11" t="str">
        <f>CONCATENATE(Table3[[#This Row],[Type]]," "&amp;TEXT(Table3[[#This Row],[Diameter]],".0000")&amp;""," "&amp;Table3[[#This Row],[NumFlutes]]&amp;"FL")</f>
        <v>DS .3320 2FL</v>
      </c>
      <c r="L755" s="17" t="s">
        <v>58</v>
      </c>
      <c r="M755" s="13">
        <v>0.33200000000000002</v>
      </c>
      <c r="N755" s="13">
        <v>0.33200000000000002</v>
      </c>
      <c r="O755" s="6">
        <v>0.33200000000000002</v>
      </c>
      <c r="P755" s="6">
        <v>1.875</v>
      </c>
      <c r="R755" s="14">
        <f>IF(Table3[[#This Row],[ShoulderLenEnd]]="",0,90-(DEGREES(ATAN((Q755-P755)/((N755-O755)/2)))))</f>
        <v>0</v>
      </c>
      <c r="S755" s="15">
        <v>1.9</v>
      </c>
      <c r="T755" s="6">
        <v>2</v>
      </c>
      <c r="U755" s="6">
        <v>3</v>
      </c>
      <c r="V755" s="6">
        <v>1.25</v>
      </c>
      <c r="Z755" s="6">
        <v>135</v>
      </c>
      <c r="AA755" s="13">
        <f t="shared" si="11"/>
        <v>6.8759451353933784E-2</v>
      </c>
      <c r="AE755" s="6" t="s">
        <v>471</v>
      </c>
      <c r="AF755" s="6" t="s">
        <v>62</v>
      </c>
      <c r="AH755" s="6" t="s">
        <v>683</v>
      </c>
      <c r="AI755" s="6">
        <v>0</v>
      </c>
      <c r="AJ755" s="6">
        <v>1</v>
      </c>
      <c r="AK755" s="6">
        <v>0</v>
      </c>
      <c r="AL755" s="6">
        <v>0</v>
      </c>
      <c r="AM755" s="6">
        <v>0</v>
      </c>
      <c r="AN755" s="6">
        <v>0</v>
      </c>
      <c r="AO755" s="6">
        <v>1</v>
      </c>
      <c r="AQ755" s="6">
        <v>0</v>
      </c>
      <c r="AR755" s="6">
        <v>0</v>
      </c>
      <c r="AS755" s="6">
        <v>0</v>
      </c>
      <c r="AT755" s="6">
        <v>0</v>
      </c>
      <c r="AU755" s="6">
        <f>IF(Table3[[#This Row],[ShankDiameter]]&gt;0.5,0,2)</f>
        <v>2</v>
      </c>
      <c r="AV755" s="6">
        <v>0</v>
      </c>
      <c r="AW755" s="6">
        <v>0</v>
      </c>
      <c r="AX755" s="6">
        <v>2</v>
      </c>
      <c r="AY755" s="6">
        <f>IF(Table3[[#This Row],[ShankDiameter]]=0.225,2,IF(Table3[[#This Row],[ShankDiameter]]=0.25,2,IF(Table3[[#This Row],[ShankDiameter]]=0.2875,2,0)))</f>
        <v>0</v>
      </c>
      <c r="AZ755" s="6">
        <v>0</v>
      </c>
      <c r="BA755" s="6">
        <v>0</v>
      </c>
      <c r="BB755" s="6">
        <v>0</v>
      </c>
      <c r="BC755" s="6">
        <v>0</v>
      </c>
      <c r="BD755" s="6">
        <v>0</v>
      </c>
      <c r="BE755" s="6">
        <v>0</v>
      </c>
      <c r="BF755" s="6">
        <v>0</v>
      </c>
      <c r="BG755" s="6">
        <v>0</v>
      </c>
      <c r="BH755" s="6">
        <v>0</v>
      </c>
      <c r="BI755" s="6">
        <f>IF(Table3[[#This Row],[Type]]="EM",IF((Table3[[#This Row],[Diameter]]/2)-Table3[[#This Row],[CornerRadius]]-0.012&gt;0,(Table3[[#This Row],[Diameter]]/2)-Table3[[#This Row],[CornerRadius]]-0.012,0),)</f>
        <v>0</v>
      </c>
      <c r="BK755" s="6" t="str">
        <f>IF(Table3[[#This Row],[ShoulderLength]]="","",IF(Table3[[#This Row],[ShoulderLength]]&lt;Table3[[#This Row],[LOC]],"FIX",""))</f>
        <v/>
      </c>
    </row>
    <row r="756" spans="1:63" x14ac:dyDescent="0.25">
      <c r="A756" s="7">
        <f>IF(Table3[[#This Row],[SoflexRule]]="",1,IF(Table3[[#This Row],[MinOHL]]="",1,IF(Table3[[#This Row],[Type]]="CT",1,IF(Table3[[#This Row],[I]]=1,0,1))))</f>
        <v>1</v>
      </c>
      <c r="B756" s="6" t="s">
        <v>149</v>
      </c>
      <c r="D756" s="6" t="s">
        <v>149</v>
      </c>
      <c r="E756" s="6">
        <v>755</v>
      </c>
      <c r="F756" s="8" t="s">
        <v>60</v>
      </c>
      <c r="H756" s="10" t="s">
        <v>802</v>
      </c>
      <c r="I756" s="11" t="s">
        <v>1547</v>
      </c>
      <c r="J756" s="12" t="s">
        <v>1548</v>
      </c>
      <c r="K756" s="11" t="str">
        <f>CONCATENATE(Table3[[#This Row],[Type]]," "&amp;TEXT(Table3[[#This Row],[Diameter]],".0000")&amp;""," "&amp;Table3[[#This Row],[NumFlutes]]&amp;"FL")</f>
        <v>DJ .3594 2FL</v>
      </c>
      <c r="L756" s="17" t="s">
        <v>1259</v>
      </c>
      <c r="M756" s="13">
        <v>0.3594</v>
      </c>
      <c r="N756" s="13">
        <v>0.3594</v>
      </c>
      <c r="O756" s="6">
        <v>0.3594</v>
      </c>
      <c r="P756" s="6">
        <v>3.67</v>
      </c>
      <c r="R756" s="14">
        <f>IF(Table3[[#This Row],[ShoulderLenEnd]]="",0,90-(DEGREES(ATAN((Q756-P756)/((N756-O756)/2)))))</f>
        <v>0</v>
      </c>
      <c r="S756" s="15">
        <v>3.72</v>
      </c>
      <c r="T756" s="6">
        <v>2</v>
      </c>
      <c r="U756" s="6">
        <v>4.9000000000000004</v>
      </c>
      <c r="V756" s="6">
        <v>3.1</v>
      </c>
      <c r="Z756" s="6">
        <v>135</v>
      </c>
      <c r="AA756" s="13">
        <f t="shared" si="11"/>
        <v>7.4434177158445178E-2</v>
      </c>
      <c r="AE756" s="6" t="s">
        <v>471</v>
      </c>
      <c r="AF756" s="6" t="s">
        <v>62</v>
      </c>
      <c r="AH756" s="6" t="s">
        <v>636</v>
      </c>
      <c r="AI756" s="6">
        <v>0</v>
      </c>
      <c r="AJ756" s="6">
        <v>1</v>
      </c>
      <c r="AK756" s="6">
        <v>0</v>
      </c>
      <c r="AL756" s="6">
        <v>0</v>
      </c>
      <c r="AM756" s="6">
        <v>0</v>
      </c>
      <c r="AN756" s="6">
        <v>0</v>
      </c>
      <c r="AO756" s="6">
        <v>1</v>
      </c>
      <c r="AQ756" s="6">
        <v>0</v>
      </c>
      <c r="AR756" s="6">
        <v>0</v>
      </c>
      <c r="AS756" s="6">
        <v>0</v>
      </c>
      <c r="AT756" s="6">
        <v>0</v>
      </c>
      <c r="AU756" s="6">
        <f>IF(Table3[[#This Row],[ShankDiameter]]&gt;0.5,0,2)</f>
        <v>2</v>
      </c>
      <c r="AV756" s="6">
        <v>0</v>
      </c>
      <c r="AW756" s="6">
        <v>0</v>
      </c>
      <c r="AX756" s="6">
        <v>2</v>
      </c>
      <c r="AY756" s="6">
        <f>IF(Table3[[#This Row],[ShankDiameter]]=0.225,2,IF(Table3[[#This Row],[ShankDiameter]]=0.25,2,IF(Table3[[#This Row],[ShankDiameter]]=0.2875,2,0)))</f>
        <v>0</v>
      </c>
      <c r="AZ756" s="6">
        <v>0</v>
      </c>
      <c r="BA756" s="6">
        <v>0</v>
      </c>
      <c r="BB756" s="6">
        <v>0</v>
      </c>
      <c r="BC756" s="6">
        <v>0</v>
      </c>
      <c r="BD756" s="6">
        <v>0</v>
      </c>
      <c r="BE756" s="6">
        <v>0</v>
      </c>
      <c r="BF756" s="6">
        <v>0</v>
      </c>
      <c r="BG756" s="6">
        <v>0</v>
      </c>
      <c r="BH756" s="6">
        <v>0</v>
      </c>
      <c r="BI756" s="6">
        <f>IF(Table3[[#This Row],[Type]]="EM",IF((Table3[[#This Row],[Diameter]]/2)-Table3[[#This Row],[CornerRadius]]-0.012&gt;0,(Table3[[#This Row],[Diameter]]/2)-Table3[[#This Row],[CornerRadius]]-0.012,0),)</f>
        <v>0</v>
      </c>
      <c r="BK756" s="6" t="str">
        <f>IF(Table3[[#This Row],[ShoulderLength]]="","",IF(Table3[[#This Row],[ShoulderLength]]&lt;Table3[[#This Row],[LOC]],"FIX",""))</f>
        <v/>
      </c>
    </row>
    <row r="757" spans="1:63" x14ac:dyDescent="0.25">
      <c r="A757" s="7">
        <f>IF(Table3[[#This Row],[SoflexRule]]="",1,IF(Table3[[#This Row],[MinOHL]]="",1,IF(Table3[[#This Row],[Type]]="CT",1,IF(Table3[[#This Row],[I]]=1,0,1))))</f>
        <v>1</v>
      </c>
      <c r="B757" s="6" t="s">
        <v>149</v>
      </c>
      <c r="D757" s="6" t="s">
        <v>149</v>
      </c>
      <c r="E757" s="6">
        <v>756</v>
      </c>
      <c r="F757" s="8" t="s">
        <v>60</v>
      </c>
      <c r="H757" s="10" t="s">
        <v>680</v>
      </c>
      <c r="I757" s="11" t="s">
        <v>1549</v>
      </c>
      <c r="J757" s="12" t="s">
        <v>1550</v>
      </c>
      <c r="K757" s="11" t="str">
        <f>CONCATENATE(Table3[[#This Row],[Type]]," "&amp;TEXT(Table3[[#This Row],[Diameter]],".0000")&amp;""," "&amp;Table3[[#This Row],[NumFlutes]]&amp;"FL")</f>
        <v>DS .3594 2FL</v>
      </c>
      <c r="L757" s="17" t="s">
        <v>1259</v>
      </c>
      <c r="M757" s="13">
        <v>0.3594</v>
      </c>
      <c r="N757" s="13">
        <v>0.3594</v>
      </c>
      <c r="O757" s="6">
        <v>0.3594</v>
      </c>
      <c r="P757" s="6">
        <v>1.89</v>
      </c>
      <c r="R757" s="14">
        <f>IF(Table3[[#This Row],[ShoulderLenEnd]]="",0,90-(DEGREES(ATAN((Q757-P757)/((N757-O757)/2)))))</f>
        <v>0</v>
      </c>
      <c r="S757" s="15">
        <v>1.95</v>
      </c>
      <c r="T757" s="6">
        <v>2</v>
      </c>
      <c r="U757" s="6">
        <v>3.15</v>
      </c>
      <c r="V757" s="6">
        <v>1.25</v>
      </c>
      <c r="Z757" s="6">
        <v>135</v>
      </c>
      <c r="AA757" s="13">
        <f t="shared" si="11"/>
        <v>7.4434177158445178E-2</v>
      </c>
      <c r="AE757" s="6" t="s">
        <v>471</v>
      </c>
      <c r="AF757" s="6" t="s">
        <v>62</v>
      </c>
      <c r="AH757" s="6" t="s">
        <v>683</v>
      </c>
      <c r="AI757" s="6">
        <v>0</v>
      </c>
      <c r="AJ757" s="6">
        <v>1</v>
      </c>
      <c r="AK757" s="6">
        <v>0</v>
      </c>
      <c r="AL757" s="6">
        <v>0</v>
      </c>
      <c r="AM757" s="6">
        <v>0</v>
      </c>
      <c r="AN757" s="6">
        <v>0</v>
      </c>
      <c r="AO757" s="6">
        <v>1</v>
      </c>
      <c r="AQ757" s="6">
        <v>0</v>
      </c>
      <c r="AR757" s="6">
        <v>0</v>
      </c>
      <c r="AS757" s="6">
        <v>0</v>
      </c>
      <c r="AT757" s="6">
        <v>0</v>
      </c>
      <c r="AU757" s="6">
        <f>IF(Table3[[#This Row],[ShankDiameter]]&gt;0.5,0,2)</f>
        <v>2</v>
      </c>
      <c r="AV757" s="6">
        <v>0</v>
      </c>
      <c r="AW757" s="6">
        <v>0</v>
      </c>
      <c r="AX757" s="6">
        <v>2</v>
      </c>
      <c r="AY757" s="6">
        <f>IF(Table3[[#This Row],[ShankDiameter]]=0.225,2,IF(Table3[[#This Row],[ShankDiameter]]=0.25,2,IF(Table3[[#This Row],[ShankDiameter]]=0.2875,2,0)))</f>
        <v>0</v>
      </c>
      <c r="AZ757" s="6">
        <v>0</v>
      </c>
      <c r="BA757" s="6">
        <v>0</v>
      </c>
      <c r="BB757" s="6">
        <v>0</v>
      </c>
      <c r="BC757" s="6">
        <v>0</v>
      </c>
      <c r="BD757" s="6">
        <v>0</v>
      </c>
      <c r="BE757" s="6">
        <v>0</v>
      </c>
      <c r="BF757" s="6">
        <v>0</v>
      </c>
      <c r="BG757" s="6">
        <v>0</v>
      </c>
      <c r="BH757" s="6">
        <v>0</v>
      </c>
      <c r="BI757" s="6">
        <f>IF(Table3[[#This Row],[Type]]="EM",IF((Table3[[#This Row],[Diameter]]/2)-Table3[[#This Row],[CornerRadius]]-0.012&gt;0,(Table3[[#This Row],[Diameter]]/2)-Table3[[#This Row],[CornerRadius]]-0.012,0),)</f>
        <v>0</v>
      </c>
      <c r="BK757" s="6" t="str">
        <f>IF(Table3[[#This Row],[ShoulderLength]]="","",IF(Table3[[#This Row],[ShoulderLength]]&lt;Table3[[#This Row],[LOC]],"FIX",""))</f>
        <v/>
      </c>
    </row>
    <row r="758" spans="1:63" x14ac:dyDescent="0.25">
      <c r="A758" s="7">
        <f>IF(Table3[[#This Row],[SoflexRule]]="",1,IF(Table3[[#This Row],[MinOHL]]="",1,IF(Table3[[#This Row],[Type]]="CT",1,IF(Table3[[#This Row],[I]]=1,0,1))))</f>
        <v>1</v>
      </c>
      <c r="B758" s="6" t="s">
        <v>149</v>
      </c>
      <c r="D758" s="6" t="s">
        <v>149</v>
      </c>
      <c r="E758" s="6">
        <v>757</v>
      </c>
      <c r="F758" s="8" t="s">
        <v>60</v>
      </c>
      <c r="H758" s="10" t="s">
        <v>680</v>
      </c>
      <c r="I758" s="11" t="s">
        <v>1551</v>
      </c>
      <c r="J758" s="12" t="s">
        <v>1552</v>
      </c>
      <c r="K758" s="11" t="str">
        <f>CONCATENATE(Table3[[#This Row],[Type]]," "&amp;TEXT(Table3[[#This Row],[Diameter]],".0000")&amp;""," "&amp;Table3[[#This Row],[NumFlutes]]&amp;"FL")</f>
        <v>DS .3680 2FL</v>
      </c>
      <c r="L758" s="17" t="s">
        <v>1263</v>
      </c>
      <c r="M758" s="13">
        <v>0.36799999999999999</v>
      </c>
      <c r="N758" s="13">
        <v>0.36799999999999999</v>
      </c>
      <c r="O758" s="6">
        <v>0.36799999999999999</v>
      </c>
      <c r="P758" s="6">
        <v>2</v>
      </c>
      <c r="R758" s="14">
        <f>IF(Table3[[#This Row],[ShoulderLenEnd]]="",0,90-(DEGREES(ATAN((Q758-P758)/((N758-O758)/2)))))</f>
        <v>0</v>
      </c>
      <c r="S758" s="15">
        <v>2.0499999999999998</v>
      </c>
      <c r="T758" s="6">
        <v>2</v>
      </c>
      <c r="U758" s="6">
        <v>3.15</v>
      </c>
      <c r="V758" s="6">
        <v>1.4</v>
      </c>
      <c r="Z758" s="6">
        <v>135</v>
      </c>
      <c r="AA758" s="13">
        <f t="shared" si="11"/>
        <v>7.6215295476649486E-2</v>
      </c>
      <c r="AE758" s="6" t="s">
        <v>471</v>
      </c>
      <c r="AF758" s="6" t="s">
        <v>62</v>
      </c>
      <c r="AH758" s="6" t="s">
        <v>683</v>
      </c>
      <c r="AI758" s="6">
        <v>0</v>
      </c>
      <c r="AJ758" s="6">
        <v>1</v>
      </c>
      <c r="AK758" s="6">
        <v>0</v>
      </c>
      <c r="AL758" s="6">
        <v>0</v>
      </c>
      <c r="AM758" s="6">
        <v>0</v>
      </c>
      <c r="AN758" s="6">
        <v>0</v>
      </c>
      <c r="AO758" s="6">
        <v>1</v>
      </c>
      <c r="AQ758" s="6">
        <v>0</v>
      </c>
      <c r="AR758" s="6">
        <v>0</v>
      </c>
      <c r="AS758" s="6">
        <v>0</v>
      </c>
      <c r="AT758" s="6">
        <v>0</v>
      </c>
      <c r="AU758" s="6">
        <f>IF(Table3[[#This Row],[ShankDiameter]]&gt;0.5,0,2)</f>
        <v>2</v>
      </c>
      <c r="AV758" s="6">
        <v>0</v>
      </c>
      <c r="AW758" s="6">
        <v>0</v>
      </c>
      <c r="AX758" s="6">
        <v>2</v>
      </c>
      <c r="AY758" s="6">
        <f>IF(Table3[[#This Row],[ShankDiameter]]=0.225,2,IF(Table3[[#This Row],[ShankDiameter]]=0.25,2,IF(Table3[[#This Row],[ShankDiameter]]=0.2875,2,0)))</f>
        <v>0</v>
      </c>
      <c r="AZ758" s="6">
        <v>0</v>
      </c>
      <c r="BA758" s="6">
        <v>0</v>
      </c>
      <c r="BB758" s="6">
        <v>0</v>
      </c>
      <c r="BC758" s="6">
        <v>0</v>
      </c>
      <c r="BD758" s="6">
        <v>0</v>
      </c>
      <c r="BE758" s="6">
        <v>0</v>
      </c>
      <c r="BF758" s="6">
        <v>0</v>
      </c>
      <c r="BG758" s="6">
        <v>0</v>
      </c>
      <c r="BH758" s="6">
        <v>0</v>
      </c>
      <c r="BI758" s="6">
        <f>IF(Table3[[#This Row],[Type]]="EM",IF((Table3[[#This Row],[Diameter]]/2)-Table3[[#This Row],[CornerRadius]]-0.012&gt;0,(Table3[[#This Row],[Diameter]]/2)-Table3[[#This Row],[CornerRadius]]-0.012,0),)</f>
        <v>0</v>
      </c>
      <c r="BK758" s="6" t="str">
        <f>IF(Table3[[#This Row],[ShoulderLength]]="","",IF(Table3[[#This Row],[ShoulderLength]]&lt;Table3[[#This Row],[LOC]],"FIX",""))</f>
        <v/>
      </c>
    </row>
    <row r="759" spans="1:63" x14ac:dyDescent="0.25">
      <c r="A759" s="7">
        <f>IF(Table3[[#This Row],[SoflexRule]]="",1,IF(Table3[[#This Row],[MinOHL]]="",1,IF(Table3[[#This Row],[Type]]="CT",1,IF(Table3[[#This Row],[I]]=1,0,1))))</f>
        <v>1</v>
      </c>
      <c r="B759" s="6" t="s">
        <v>149</v>
      </c>
      <c r="D759" s="6" t="s">
        <v>149</v>
      </c>
      <c r="E759" s="6">
        <v>758</v>
      </c>
      <c r="F759" s="8" t="s">
        <v>60</v>
      </c>
      <c r="H759" s="10" t="s">
        <v>680</v>
      </c>
      <c r="I759" s="11" t="s">
        <v>1553</v>
      </c>
      <c r="J759" s="12" t="s">
        <v>1554</v>
      </c>
      <c r="K759" s="11" t="str">
        <f>CONCATENATE(Table3[[#This Row],[Type]]," "&amp;TEXT(Table3[[#This Row],[Diameter]],".0000")&amp;""," "&amp;Table3[[#This Row],[NumFlutes]]&amp;"FL")</f>
        <v>DS .4375 2FL</v>
      </c>
      <c r="L759" s="17" t="s">
        <v>2419</v>
      </c>
      <c r="M759" s="13">
        <v>0.4375</v>
      </c>
      <c r="N759" s="13">
        <v>0.4375</v>
      </c>
      <c r="O759" s="6">
        <v>0.4375</v>
      </c>
      <c r="P759" s="6">
        <v>2.25</v>
      </c>
      <c r="R759" s="14">
        <f>IF(Table3[[#This Row],[ShoulderLenEnd]]="",0,90-(DEGREES(ATAN((Q759-P759)/((N759-O759)/2)))))</f>
        <v>0</v>
      </c>
      <c r="S759" s="15">
        <v>2.31</v>
      </c>
      <c r="T759" s="6">
        <v>2</v>
      </c>
      <c r="U759" s="6">
        <v>3.5</v>
      </c>
      <c r="V759" s="6">
        <v>1.5</v>
      </c>
      <c r="Z759" s="6">
        <v>135</v>
      </c>
      <c r="AA759" s="13">
        <f t="shared" si="11"/>
        <v>9.0609216769114542E-2</v>
      </c>
      <c r="AE759" s="6" t="s">
        <v>471</v>
      </c>
      <c r="AF759" s="6" t="s">
        <v>62</v>
      </c>
      <c r="AH759" s="6" t="s">
        <v>683</v>
      </c>
      <c r="AI759" s="6">
        <v>0</v>
      </c>
      <c r="AJ759" s="6">
        <v>1</v>
      </c>
      <c r="AK759" s="6">
        <v>0</v>
      </c>
      <c r="AL759" s="6">
        <v>0</v>
      </c>
      <c r="AM759" s="6">
        <v>0</v>
      </c>
      <c r="AN759" s="6">
        <v>0</v>
      </c>
      <c r="AO759" s="6">
        <v>1</v>
      </c>
      <c r="AQ759" s="6">
        <v>0</v>
      </c>
      <c r="AR759" s="6">
        <v>0</v>
      </c>
      <c r="AS759" s="6">
        <v>0</v>
      </c>
      <c r="AT759" s="6">
        <v>0</v>
      </c>
      <c r="AU759" s="6">
        <f>IF(Table3[[#This Row],[ShankDiameter]]&gt;0.5,0,2)</f>
        <v>2</v>
      </c>
      <c r="AV759" s="6">
        <v>0</v>
      </c>
      <c r="AW759" s="6">
        <v>0</v>
      </c>
      <c r="AX759" s="6">
        <v>2</v>
      </c>
      <c r="AY759" s="6">
        <f>IF(Table3[[#This Row],[ShankDiameter]]=0.225,2,IF(Table3[[#This Row],[ShankDiameter]]=0.25,2,IF(Table3[[#This Row],[ShankDiameter]]=0.2875,2,0)))</f>
        <v>0</v>
      </c>
      <c r="AZ759" s="6">
        <v>0</v>
      </c>
      <c r="BA759" s="6">
        <v>0</v>
      </c>
      <c r="BB759" s="6">
        <v>0</v>
      </c>
      <c r="BC759" s="6">
        <v>0</v>
      </c>
      <c r="BD759" s="6">
        <v>0</v>
      </c>
      <c r="BE759" s="6">
        <v>0</v>
      </c>
      <c r="BF759" s="6">
        <v>0</v>
      </c>
      <c r="BG759" s="6">
        <v>0</v>
      </c>
      <c r="BH759" s="6">
        <v>0</v>
      </c>
      <c r="BI759" s="6">
        <f>IF(Table3[[#This Row],[Type]]="EM",IF((Table3[[#This Row],[Diameter]]/2)-Table3[[#This Row],[CornerRadius]]-0.012&gt;0,(Table3[[#This Row],[Diameter]]/2)-Table3[[#This Row],[CornerRadius]]-0.012,0),)</f>
        <v>0</v>
      </c>
      <c r="BK759" s="6" t="str">
        <f>IF(Table3[[#This Row],[ShoulderLength]]="","",IF(Table3[[#This Row],[ShoulderLength]]&lt;Table3[[#This Row],[LOC]],"FIX",""))</f>
        <v/>
      </c>
    </row>
    <row r="760" spans="1:63" x14ac:dyDescent="0.25">
      <c r="A760" s="7">
        <f>IF(Table3[[#This Row],[SoflexRule]]="",1,IF(Table3[[#This Row],[MinOHL]]="",1,IF(Table3[[#This Row],[Type]]="CT",1,IF(Table3[[#This Row],[I]]=1,0,1))))</f>
        <v>1</v>
      </c>
      <c r="E760" s="6">
        <v>759</v>
      </c>
      <c r="G760" s="9" t="s">
        <v>74</v>
      </c>
      <c r="H760" s="10" t="s">
        <v>1555</v>
      </c>
      <c r="I760" s="11" t="s">
        <v>1556</v>
      </c>
      <c r="J760" s="12" t="s">
        <v>1557</v>
      </c>
      <c r="K760" s="11" t="str">
        <f>CONCATENATE(Table3[[#This Row],[Type]]," "&amp;TEXT(Table3[[#This Row],[Diameter]],".0000")&amp;""," "&amp;Table3[[#This Row],[NumFlutes]]&amp;"FL")</f>
        <v>DO .0550 2FL</v>
      </c>
      <c r="M760" s="13">
        <v>5.5E-2</v>
      </c>
      <c r="N760" s="13">
        <v>0.125</v>
      </c>
      <c r="O760" s="6">
        <v>3.3000000000000002E-2</v>
      </c>
      <c r="P760" s="6">
        <v>5.5E-2</v>
      </c>
      <c r="Q760" s="6">
        <v>0.13</v>
      </c>
      <c r="R760" s="14">
        <f>IF(Table3[[#This Row],[ShoulderLenEnd]]="",0,90-(DEGREES(ATAN((Q760-P760)/((N760-O760)/2)))))</f>
        <v>31.522177246758673</v>
      </c>
      <c r="S760" s="15">
        <v>0.4</v>
      </c>
      <c r="T760" s="6">
        <v>2</v>
      </c>
      <c r="U760" s="6">
        <v>1.5</v>
      </c>
      <c r="V760" s="6">
        <v>5.3999999999999999E-2</v>
      </c>
      <c r="W760" s="6">
        <v>1.4999999999999999E-2</v>
      </c>
      <c r="Z760" s="6">
        <v>48</v>
      </c>
      <c r="AA760" s="13">
        <f t="shared" si="11"/>
        <v>6.1766011282365939E-2</v>
      </c>
      <c r="AE760" s="6" t="s">
        <v>44</v>
      </c>
      <c r="AF760" s="6" t="s">
        <v>73</v>
      </c>
      <c r="AG760" s="6" t="s">
        <v>66</v>
      </c>
      <c r="AI760" s="6">
        <v>0</v>
      </c>
      <c r="AJ760" s="6">
        <v>1</v>
      </c>
      <c r="AK760" s="6">
        <v>1</v>
      </c>
      <c r="AL760" s="6">
        <v>0</v>
      </c>
      <c r="AM760" s="6">
        <v>1</v>
      </c>
      <c r="AN760" s="6">
        <v>0</v>
      </c>
      <c r="AO760" s="6">
        <v>1</v>
      </c>
      <c r="AQ760" s="6">
        <v>0</v>
      </c>
      <c r="AR760" s="6">
        <v>0</v>
      </c>
      <c r="AS760" s="6">
        <v>0</v>
      </c>
      <c r="AT760" s="6">
        <v>0</v>
      </c>
      <c r="AU760" s="6">
        <f>IF(Table3[[#This Row],[ShankDiameter]]&gt;0.5,0,2)</f>
        <v>2</v>
      </c>
      <c r="AV760" s="6">
        <v>0</v>
      </c>
      <c r="AW760" s="6">
        <v>0</v>
      </c>
      <c r="AX760" s="6">
        <v>2</v>
      </c>
      <c r="AY760" s="6">
        <f>IF(Table3[[#This Row],[ShankDiameter]]=0.225,2,IF(Table3[[#This Row],[ShankDiameter]]=0.25,2,IF(Table3[[#This Row],[ShankDiameter]]=0.2875,2,0)))</f>
        <v>0</v>
      </c>
      <c r="AZ760" s="6">
        <v>0</v>
      </c>
      <c r="BA760" s="6">
        <v>0</v>
      </c>
      <c r="BB760" s="6">
        <v>0</v>
      </c>
      <c r="BC760" s="6">
        <v>0</v>
      </c>
      <c r="BD760" s="6">
        <v>0</v>
      </c>
      <c r="BE760" s="6">
        <v>0</v>
      </c>
      <c r="BF760" s="6">
        <v>0</v>
      </c>
      <c r="BG760" s="6">
        <v>0</v>
      </c>
      <c r="BH760" s="6">
        <v>0</v>
      </c>
      <c r="BI760" s="6">
        <f>IF(Table3[[#This Row],[Type]]="EM",IF((Table3[[#This Row],[Diameter]]/2)-Table3[[#This Row],[CornerRadius]]-0.012&gt;0,(Table3[[#This Row],[Diameter]]/2)-Table3[[#This Row],[CornerRadius]]-0.012,0),)</f>
        <v>0</v>
      </c>
      <c r="BK760" s="6" t="str">
        <f>IF(Table3[[#This Row],[ShoulderLength]]="","",IF(Table3[[#This Row],[ShoulderLength]]&lt;Table3[[#This Row],[LOC]],"FIX",""))</f>
        <v/>
      </c>
    </row>
    <row r="761" spans="1:63" x14ac:dyDescent="0.25">
      <c r="A761" s="7">
        <f>IF(Table3[[#This Row],[SoflexRule]]="",1,IF(Table3[[#This Row],[MinOHL]]="",1,IF(Table3[[#This Row],[Type]]="CT",1,IF(Table3[[#This Row],[I]]=1,0,1))))</f>
        <v>1</v>
      </c>
      <c r="E761" s="6">
        <v>760</v>
      </c>
      <c r="G761" s="9" t="s">
        <v>74</v>
      </c>
      <c r="H761" s="10" t="s">
        <v>1555</v>
      </c>
      <c r="I761" s="11" t="s">
        <v>1558</v>
      </c>
      <c r="J761" s="12">
        <v>23807</v>
      </c>
      <c r="K761" s="11" t="str">
        <f>CONCATENATE(Table3[[#This Row],[Type]]," "&amp;TEXT(Table3[[#This Row],[Diameter]],".0000")&amp;""," "&amp;Table3[[#This Row],[NumFlutes]]&amp;"FL")</f>
        <v>DO .0790 2FL</v>
      </c>
      <c r="M761" s="13">
        <v>7.9000000000000001E-2</v>
      </c>
      <c r="N761" s="13">
        <v>0.125</v>
      </c>
      <c r="O761" s="6">
        <v>6.5000000000000002E-2</v>
      </c>
      <c r="P761" s="6">
        <v>4.8000000000000001E-2</v>
      </c>
      <c r="Q761" s="6">
        <v>8.2000000000000003E-2</v>
      </c>
      <c r="R761" s="14">
        <f>IF(Table3[[#This Row],[ShoulderLenEnd]]="",0,90-(DEGREES(ATAN((Q761-P761)/((N761-O761)/2)))))</f>
        <v>41.423665625002641</v>
      </c>
      <c r="S761" s="15">
        <v>0.31</v>
      </c>
      <c r="T761" s="6">
        <v>2</v>
      </c>
      <c r="U761" s="6">
        <v>1.5</v>
      </c>
      <c r="W761" s="6">
        <v>1.4999999999999999E-2</v>
      </c>
      <c r="Z761" s="6">
        <v>48</v>
      </c>
      <c r="AA761" s="13">
        <f t="shared" si="11"/>
        <v>8.8718452569216524E-2</v>
      </c>
      <c r="AE761" s="6" t="s">
        <v>44</v>
      </c>
      <c r="AF761" s="6" t="s">
        <v>62</v>
      </c>
      <c r="AG761" s="6" t="s">
        <v>66</v>
      </c>
      <c r="AI761" s="6">
        <v>1</v>
      </c>
      <c r="AJ761" s="6">
        <v>1</v>
      </c>
      <c r="AK761" s="6">
        <v>0</v>
      </c>
      <c r="AL761" s="6">
        <v>0</v>
      </c>
      <c r="AM761" s="6">
        <v>1</v>
      </c>
      <c r="AN761" s="6">
        <v>0</v>
      </c>
      <c r="AO761" s="6">
        <v>1</v>
      </c>
      <c r="AQ761" s="6">
        <v>0</v>
      </c>
      <c r="AR761" s="6">
        <v>0</v>
      </c>
      <c r="AS761" s="6">
        <v>0</v>
      </c>
      <c r="AT761" s="6">
        <v>0</v>
      </c>
      <c r="AU761" s="6">
        <f>IF(Table3[[#This Row],[ShankDiameter]]&gt;0.5,0,2)</f>
        <v>2</v>
      </c>
      <c r="AV761" s="6">
        <v>0</v>
      </c>
      <c r="AW761" s="6">
        <v>0</v>
      </c>
      <c r="AX761" s="6">
        <v>2</v>
      </c>
      <c r="AY761" s="6">
        <f>IF(Table3[[#This Row],[ShankDiameter]]=0.225,2,IF(Table3[[#This Row],[ShankDiameter]]=0.25,2,IF(Table3[[#This Row],[ShankDiameter]]=0.2875,2,0)))</f>
        <v>0</v>
      </c>
      <c r="AZ761" s="6">
        <v>0</v>
      </c>
      <c r="BA761" s="6">
        <v>0</v>
      </c>
      <c r="BB761" s="6">
        <v>0</v>
      </c>
      <c r="BC761" s="6">
        <v>0</v>
      </c>
      <c r="BD761" s="6">
        <v>0</v>
      </c>
      <c r="BE761" s="6">
        <v>0</v>
      </c>
      <c r="BF761" s="6">
        <v>0</v>
      </c>
      <c r="BG761" s="6">
        <v>0</v>
      </c>
      <c r="BH761" s="6">
        <v>0</v>
      </c>
      <c r="BI761" s="6">
        <f>IF(Table3[[#This Row],[Type]]="EM",IF((Table3[[#This Row],[Diameter]]/2)-Table3[[#This Row],[CornerRadius]]-0.012&gt;0,(Table3[[#This Row],[Diameter]]/2)-Table3[[#This Row],[CornerRadius]]-0.012,0),)</f>
        <v>0</v>
      </c>
      <c r="BK761" s="6" t="str">
        <f>IF(Table3[[#This Row],[ShoulderLength]]="","",IF(Table3[[#This Row],[ShoulderLength]]&lt;Table3[[#This Row],[LOC]],"FIX",""))</f>
        <v/>
      </c>
    </row>
    <row r="762" spans="1:63" x14ac:dyDescent="0.25">
      <c r="A762" s="7">
        <f>IF(Table3[[#This Row],[SoflexRule]]="",1,IF(Table3[[#This Row],[MinOHL]]="",1,IF(Table3[[#This Row],[Type]]="CT",1,IF(Table3[[#This Row],[I]]=1,0,1))))</f>
        <v>1</v>
      </c>
      <c r="E762" s="6">
        <v>761</v>
      </c>
      <c r="G762" s="9" t="s">
        <v>74</v>
      </c>
      <c r="H762" s="10" t="s">
        <v>1555</v>
      </c>
      <c r="I762" s="11" t="s">
        <v>1559</v>
      </c>
      <c r="J762" s="12" t="s">
        <v>1560</v>
      </c>
      <c r="K762" s="11" t="str">
        <f>CONCATENATE(Table3[[#This Row],[Type]]," "&amp;TEXT(Table3[[#This Row],[Diameter]],".0000")&amp;""," "&amp;Table3[[#This Row],[NumFlutes]]&amp;"FL")</f>
        <v>DO .0930 2FL</v>
      </c>
      <c r="M762" s="13">
        <v>9.2999999999999999E-2</v>
      </c>
      <c r="N762" s="13">
        <v>0.125</v>
      </c>
      <c r="O762" s="6">
        <v>6.8000000000000005E-2</v>
      </c>
      <c r="P762" s="6">
        <v>9.8000000000000004E-2</v>
      </c>
      <c r="Q762" s="6">
        <v>0.13500000000000001</v>
      </c>
      <c r="R762" s="14">
        <f>IF(Table3[[#This Row],[ShoulderLenEnd]]="",0,90-(DEGREES(ATAN((Q762-P762)/((N762-O762)/2)))))</f>
        <v>37.605991357401713</v>
      </c>
      <c r="S762" s="15">
        <v>0.4</v>
      </c>
      <c r="T762" s="6">
        <v>2</v>
      </c>
      <c r="U762" s="6">
        <v>1.5</v>
      </c>
      <c r="V762" s="6">
        <v>9.2999999999999999E-2</v>
      </c>
      <c r="W762" s="6">
        <v>0.01</v>
      </c>
      <c r="Z762" s="6">
        <v>20</v>
      </c>
      <c r="AA762" s="13">
        <f t="shared" si="11"/>
        <v>0.26371460461222351</v>
      </c>
      <c r="AE762" s="6" t="s">
        <v>44</v>
      </c>
      <c r="AF762" s="6" t="s">
        <v>73</v>
      </c>
      <c r="AG762" s="6" t="s">
        <v>66</v>
      </c>
      <c r="AI762" s="6">
        <v>0</v>
      </c>
      <c r="AJ762" s="6">
        <v>1</v>
      </c>
      <c r="AK762" s="6">
        <v>1</v>
      </c>
      <c r="AL762" s="6">
        <v>0</v>
      </c>
      <c r="AM762" s="6">
        <v>1</v>
      </c>
      <c r="AN762" s="6">
        <v>0</v>
      </c>
      <c r="AO762" s="6">
        <v>1</v>
      </c>
      <c r="AQ762" s="6">
        <v>0</v>
      </c>
      <c r="AR762" s="6">
        <v>0</v>
      </c>
      <c r="AS762" s="6">
        <v>0</v>
      </c>
      <c r="AT762" s="6">
        <v>0</v>
      </c>
      <c r="AU762" s="6">
        <f>IF(Table3[[#This Row],[ShankDiameter]]&gt;0.5,0,2)</f>
        <v>2</v>
      </c>
      <c r="AV762" s="6">
        <v>0</v>
      </c>
      <c r="AW762" s="6">
        <v>0</v>
      </c>
      <c r="AX762" s="6">
        <v>2</v>
      </c>
      <c r="AY762" s="6">
        <f>IF(Table3[[#This Row],[ShankDiameter]]=0.225,2,IF(Table3[[#This Row],[ShankDiameter]]=0.25,2,IF(Table3[[#This Row],[ShankDiameter]]=0.2875,2,0)))</f>
        <v>0</v>
      </c>
      <c r="AZ762" s="6">
        <v>0</v>
      </c>
      <c r="BA762" s="6">
        <v>0</v>
      </c>
      <c r="BB762" s="6">
        <v>0</v>
      </c>
      <c r="BC762" s="6">
        <v>0</v>
      </c>
      <c r="BD762" s="6">
        <v>0</v>
      </c>
      <c r="BE762" s="6">
        <v>0</v>
      </c>
      <c r="BF762" s="6">
        <v>0</v>
      </c>
      <c r="BG762" s="6">
        <v>0</v>
      </c>
      <c r="BH762" s="6">
        <v>0</v>
      </c>
      <c r="BI762" s="6">
        <f>IF(Table3[[#This Row],[Type]]="EM",IF((Table3[[#This Row],[Diameter]]/2)-Table3[[#This Row],[CornerRadius]]-0.012&gt;0,(Table3[[#This Row],[Diameter]]/2)-Table3[[#This Row],[CornerRadius]]-0.012,0),)</f>
        <v>0</v>
      </c>
      <c r="BK762" s="6" t="str">
        <f>IF(Table3[[#This Row],[ShoulderLength]]="","",IF(Table3[[#This Row],[ShoulderLength]]&lt;Table3[[#This Row],[LOC]],"FIX",""))</f>
        <v/>
      </c>
    </row>
    <row r="763" spans="1:63" x14ac:dyDescent="0.25">
      <c r="A763" s="7">
        <f>IF(Table3[[#This Row],[SoflexRule]]="",1,IF(Table3[[#This Row],[MinOHL]]="",1,IF(Table3[[#This Row],[Type]]="CT",1,IF(Table3[[#This Row],[I]]=1,0,1))))</f>
        <v>1</v>
      </c>
      <c r="E763" s="6">
        <v>762</v>
      </c>
      <c r="G763" s="9" t="s">
        <v>74</v>
      </c>
      <c r="H763" s="10" t="s">
        <v>1555</v>
      </c>
      <c r="I763" s="11" t="s">
        <v>1561</v>
      </c>
      <c r="J763" s="12" t="s">
        <v>1562</v>
      </c>
      <c r="K763" s="11" t="str">
        <f>CONCATENATE(Table3[[#This Row],[Type]]," "&amp;TEXT(Table3[[#This Row],[Diameter]],".0000")&amp;""," "&amp;Table3[[#This Row],[NumFlutes]]&amp;"FL")</f>
        <v>DO .5000 6FL</v>
      </c>
      <c r="M763" s="13">
        <v>0.5</v>
      </c>
      <c r="N763" s="13">
        <v>0.5</v>
      </c>
      <c r="O763" s="6">
        <v>0.19500000000000001</v>
      </c>
      <c r="P763" s="6">
        <v>0.55000000000000004</v>
      </c>
      <c r="Q763" s="6">
        <v>0.8</v>
      </c>
      <c r="R763" s="14">
        <f>IF(Table3[[#This Row],[ShoulderLenEnd]]="",0,90-(DEGREES(ATAN((Q763-P763)/((N763-O763)/2)))))</f>
        <v>31.383191056359024</v>
      </c>
      <c r="S763" s="15">
        <v>0.85</v>
      </c>
      <c r="T763" s="6">
        <v>6</v>
      </c>
      <c r="U763" s="6">
        <v>3</v>
      </c>
      <c r="V763" s="6">
        <v>0.25</v>
      </c>
      <c r="Z763" s="6">
        <v>30</v>
      </c>
      <c r="AA763" s="13">
        <f t="shared" si="11"/>
        <v>0.93301270189221941</v>
      </c>
      <c r="AE763" s="6" t="s">
        <v>44</v>
      </c>
      <c r="AF763" s="6" t="s">
        <v>62</v>
      </c>
      <c r="AG763" s="6" t="s">
        <v>1563</v>
      </c>
      <c r="AI763" s="6">
        <v>1</v>
      </c>
      <c r="AJ763" s="6">
        <v>1</v>
      </c>
      <c r="AK763" s="6">
        <v>1</v>
      </c>
      <c r="AL763" s="6">
        <v>1</v>
      </c>
      <c r="AM763" s="6">
        <v>1</v>
      </c>
      <c r="AN763" s="6">
        <v>0</v>
      </c>
      <c r="AO763" s="6">
        <v>1</v>
      </c>
      <c r="AQ763" s="6">
        <v>0</v>
      </c>
      <c r="AR763" s="6">
        <v>0</v>
      </c>
      <c r="AS763" s="6">
        <v>0</v>
      </c>
      <c r="AT763" s="6">
        <v>0</v>
      </c>
      <c r="AU763" s="6">
        <f>IF(Table3[[#This Row],[ShankDiameter]]&gt;0.5,0,2)</f>
        <v>2</v>
      </c>
      <c r="AV763" s="6">
        <v>0</v>
      </c>
      <c r="AW763" s="6">
        <v>0</v>
      </c>
      <c r="AX763" s="6">
        <v>2</v>
      </c>
      <c r="AY763" s="6">
        <f>IF(Table3[[#This Row],[ShankDiameter]]=0.225,2,IF(Table3[[#This Row],[ShankDiameter]]=0.25,2,IF(Table3[[#This Row],[ShankDiameter]]=0.2875,2,0)))</f>
        <v>0</v>
      </c>
      <c r="AZ763" s="6">
        <v>0</v>
      </c>
      <c r="BA763" s="6">
        <v>0</v>
      </c>
      <c r="BB763" s="6">
        <v>0</v>
      </c>
      <c r="BC763" s="6">
        <v>0</v>
      </c>
      <c r="BD763" s="6">
        <v>0</v>
      </c>
      <c r="BE763" s="6">
        <v>0</v>
      </c>
      <c r="BF763" s="6">
        <v>0</v>
      </c>
      <c r="BG763" s="6">
        <v>0</v>
      </c>
      <c r="BH763" s="6">
        <v>0</v>
      </c>
      <c r="BI763" s="6">
        <f>IF(Table3[[#This Row],[Type]]="EM",IF((Table3[[#This Row],[Diameter]]/2)-Table3[[#This Row],[CornerRadius]]-0.012&gt;0,(Table3[[#This Row],[Diameter]]/2)-Table3[[#This Row],[CornerRadius]]-0.012,0),)</f>
        <v>0</v>
      </c>
      <c r="BK763" s="6" t="str">
        <f>IF(Table3[[#This Row],[ShoulderLength]]="","",IF(Table3[[#This Row],[ShoulderLength]]&lt;Table3[[#This Row],[LOC]],"FIX",""))</f>
        <v/>
      </c>
    </row>
    <row r="764" spans="1:63" x14ac:dyDescent="0.25">
      <c r="A764" s="7">
        <f>IF(Table3[[#This Row],[SoflexRule]]="",1,IF(Table3[[#This Row],[MinOHL]]="",1,IF(Table3[[#This Row],[Type]]="CT",1,IF(Table3[[#This Row],[I]]=1,0,1))))</f>
        <v>1</v>
      </c>
      <c r="E764" s="6">
        <v>763</v>
      </c>
      <c r="H764" s="10" t="s">
        <v>1555</v>
      </c>
      <c r="I764" s="11" t="s">
        <v>1564</v>
      </c>
      <c r="J764" s="12" t="s">
        <v>1565</v>
      </c>
      <c r="K764" s="11" t="str">
        <f>CONCATENATE(Table3[[#This Row],[Type]]," "&amp;TEXT(Table3[[#This Row],[Diameter]],".0000")&amp;""," "&amp;Table3[[#This Row],[NumFlutes]]&amp;"FL")</f>
        <v>DO .5000 6FL</v>
      </c>
      <c r="M764" s="13">
        <v>0.5</v>
      </c>
      <c r="N764" s="13">
        <v>0.5</v>
      </c>
      <c r="O764" s="6">
        <v>0.19500000000000001</v>
      </c>
      <c r="P764" s="6">
        <v>0.55000000000000004</v>
      </c>
      <c r="Q764" s="6">
        <v>0.8</v>
      </c>
      <c r="R764" s="14">
        <f>IF(Table3[[#This Row],[ShoulderLenEnd]]="",0,90-(DEGREES(ATAN((Q764-P764)/((N764-O764)/2)))))</f>
        <v>31.383191056359024</v>
      </c>
      <c r="S764" s="15">
        <v>0.85</v>
      </c>
      <c r="T764" s="6">
        <v>6</v>
      </c>
      <c r="U764" s="6">
        <v>3</v>
      </c>
      <c r="V764" s="6">
        <v>0.25</v>
      </c>
      <c r="Z764" s="6">
        <v>30</v>
      </c>
      <c r="AA764" s="13">
        <f t="shared" si="11"/>
        <v>0.93301270189221941</v>
      </c>
      <c r="AE764" s="6" t="s">
        <v>44</v>
      </c>
      <c r="AF764" s="6" t="s">
        <v>73</v>
      </c>
      <c r="AG764" s="6" t="s">
        <v>1563</v>
      </c>
      <c r="AI764" s="6">
        <v>1</v>
      </c>
      <c r="AJ764" s="6">
        <v>1</v>
      </c>
      <c r="AK764" s="6">
        <v>1</v>
      </c>
      <c r="AL764" s="6">
        <v>1</v>
      </c>
      <c r="AM764" s="6">
        <v>1</v>
      </c>
      <c r="AN764" s="6">
        <v>0</v>
      </c>
      <c r="AO764" s="6">
        <v>1</v>
      </c>
      <c r="AQ764" s="6">
        <v>0</v>
      </c>
      <c r="AR764" s="6">
        <v>0</v>
      </c>
      <c r="AS764" s="6">
        <v>0</v>
      </c>
      <c r="AT764" s="6">
        <v>0</v>
      </c>
      <c r="AU764" s="6">
        <f>IF(Table3[[#This Row],[ShankDiameter]]&gt;0.5,0,2)</f>
        <v>2</v>
      </c>
      <c r="AV764" s="6">
        <v>0</v>
      </c>
      <c r="AW764" s="6">
        <v>0</v>
      </c>
      <c r="AX764" s="6">
        <v>2</v>
      </c>
      <c r="AY764" s="6">
        <f>IF(Table3[[#This Row],[ShankDiameter]]=0.225,2,IF(Table3[[#This Row],[ShankDiameter]]=0.25,2,IF(Table3[[#This Row],[ShankDiameter]]=0.2875,2,0)))</f>
        <v>0</v>
      </c>
      <c r="AZ764" s="6">
        <v>0</v>
      </c>
      <c r="BA764" s="6">
        <v>0</v>
      </c>
      <c r="BB764" s="6">
        <v>0</v>
      </c>
      <c r="BC764" s="6">
        <v>0</v>
      </c>
      <c r="BD764" s="6">
        <v>0</v>
      </c>
      <c r="BE764" s="6">
        <v>0</v>
      </c>
      <c r="BF764" s="6">
        <v>0</v>
      </c>
      <c r="BG764" s="6">
        <v>0</v>
      </c>
      <c r="BH764" s="6">
        <v>0</v>
      </c>
      <c r="BI764" s="6">
        <f>IF(Table3[[#This Row],[Type]]="EM",IF((Table3[[#This Row],[Diameter]]/2)-Table3[[#This Row],[CornerRadius]]-0.012&gt;0,(Table3[[#This Row],[Diameter]]/2)-Table3[[#This Row],[CornerRadius]]-0.012,0),)</f>
        <v>0</v>
      </c>
      <c r="BK764" s="6" t="str">
        <f>IF(Table3[[#This Row],[ShoulderLength]]="","",IF(Table3[[#This Row],[ShoulderLength]]&lt;Table3[[#This Row],[LOC]],"FIX",""))</f>
        <v/>
      </c>
    </row>
    <row r="765" spans="1:63" x14ac:dyDescent="0.25">
      <c r="A765" s="7">
        <f>IF(Table3[[#This Row],[SoflexRule]]="",1,IF(Table3[[#This Row],[MinOHL]]="",1,IF(Table3[[#This Row],[Type]]="CT",1,IF(Table3[[#This Row],[I]]=1,0,1))))</f>
        <v>1</v>
      </c>
      <c r="B765" s="6" t="s">
        <v>1566</v>
      </c>
      <c r="C765" s="6" t="s">
        <v>1566</v>
      </c>
      <c r="E765" s="6">
        <v>764</v>
      </c>
      <c r="F765" s="8" t="s">
        <v>60</v>
      </c>
      <c r="H765" s="10" t="s">
        <v>1566</v>
      </c>
      <c r="I765" s="11" t="s">
        <v>1567</v>
      </c>
      <c r="J765" s="12">
        <v>72002</v>
      </c>
      <c r="K765" s="11" t="str">
        <f>CONCATENATE(Table3[[#This Row],[Type]]," "&amp;TEXT(Table3[[#This Row],[Diameter]],".0000")&amp;""," "&amp;Table3[[#This Row],[NumFlutes]]&amp;"FL")</f>
        <v>EM .0020 2FL</v>
      </c>
      <c r="M765" s="13">
        <v>2E-3</v>
      </c>
      <c r="N765" s="13">
        <v>0.125</v>
      </c>
      <c r="O765" s="6">
        <v>2E-3</v>
      </c>
      <c r="P765" s="6">
        <v>7.0000000000000001E-3</v>
      </c>
      <c r="Q765" s="6">
        <v>0.28999999999999998</v>
      </c>
      <c r="R765" s="14">
        <f>IF(Table3[[#This Row],[ShoulderLenEnd]]="",0,90-(DEGREES(ATAN((Q765-P765)/((N765-O765)/2)))))</f>
        <v>12.260571000729612</v>
      </c>
      <c r="S765" s="15">
        <v>0.32</v>
      </c>
      <c r="T765" s="6">
        <v>2</v>
      </c>
      <c r="U765" s="6">
        <v>1.5</v>
      </c>
      <c r="V765" s="6">
        <v>6.0000000000000001E-3</v>
      </c>
      <c r="AA765" s="13" t="str">
        <f t="shared" si="11"/>
        <v/>
      </c>
      <c r="AE765" s="6" t="s">
        <v>44</v>
      </c>
      <c r="AF765" s="6" t="s">
        <v>62</v>
      </c>
      <c r="AG765" s="6" t="s">
        <v>66</v>
      </c>
      <c r="AI765" s="6">
        <v>1</v>
      </c>
      <c r="AJ765" s="6">
        <v>1</v>
      </c>
      <c r="AK765" s="6">
        <v>0</v>
      </c>
      <c r="AL765" s="6">
        <v>0</v>
      </c>
      <c r="AM765" s="6">
        <v>1</v>
      </c>
      <c r="AN765" s="6">
        <v>1</v>
      </c>
      <c r="AO765" s="6">
        <v>1</v>
      </c>
      <c r="AQ765" s="6">
        <v>0</v>
      </c>
      <c r="AR765" s="6">
        <v>0</v>
      </c>
      <c r="AS765" s="6">
        <v>0</v>
      </c>
      <c r="AT765" s="6">
        <v>0</v>
      </c>
      <c r="AU765" s="6">
        <f>IF(Table3[[#This Row],[ShankDiameter]]&gt;0.5,0,2)</f>
        <v>2</v>
      </c>
      <c r="AV765" s="6">
        <v>0</v>
      </c>
      <c r="AW765" s="6">
        <v>0</v>
      </c>
      <c r="AX765" s="6">
        <v>2</v>
      </c>
      <c r="AY765" s="6">
        <f>IF(Table3[[#This Row],[ShankDiameter]]=0.225,2,IF(Table3[[#This Row],[ShankDiameter]]=0.25,2,IF(Table3[[#This Row],[ShankDiameter]]=0.2875,2,0)))</f>
        <v>0</v>
      </c>
      <c r="AZ765" s="6">
        <v>0</v>
      </c>
      <c r="BA765" s="6">
        <v>0</v>
      </c>
      <c r="BB765" s="6">
        <v>0</v>
      </c>
      <c r="BC765" s="6">
        <v>0</v>
      </c>
      <c r="BD765" s="6">
        <v>0</v>
      </c>
      <c r="BE765" s="6">
        <v>0</v>
      </c>
      <c r="BF765" s="6">
        <v>0</v>
      </c>
      <c r="BG765" s="6">
        <v>0</v>
      </c>
      <c r="BH765" s="6">
        <v>0</v>
      </c>
      <c r="BI765" s="6">
        <f>IF(Table3[[#This Row],[Type]]="EM",IF((Table3[[#This Row],[Diameter]]/2)-Table3[[#This Row],[CornerRadius]]-0.012&gt;0,(Table3[[#This Row],[Diameter]]/2)-Table3[[#This Row],[CornerRadius]]-0.012,0),)</f>
        <v>0</v>
      </c>
      <c r="BK765" s="6" t="str">
        <f>IF(Table3[[#This Row],[ShoulderLength]]="","",IF(Table3[[#This Row],[ShoulderLength]]&lt;Table3[[#This Row],[LOC]],"FIX",""))</f>
        <v/>
      </c>
    </row>
    <row r="766" spans="1:63" x14ac:dyDescent="0.25">
      <c r="A766" s="7">
        <f>IF(Table3[[#This Row],[SoflexRule]]="",1,IF(Table3[[#This Row],[MinOHL]]="",1,IF(Table3[[#This Row],[Type]]="CT",1,IF(Table3[[#This Row],[I]]=1,0,1))))</f>
        <v>1</v>
      </c>
      <c r="B766" s="6" t="s">
        <v>1566</v>
      </c>
      <c r="C766" s="6" t="s">
        <v>1566</v>
      </c>
      <c r="E766" s="6">
        <v>765</v>
      </c>
      <c r="H766" s="10" t="s">
        <v>1566</v>
      </c>
      <c r="I766" s="11" t="s">
        <v>1568</v>
      </c>
      <c r="J766" s="12">
        <v>13903</v>
      </c>
      <c r="K766" s="11" t="str">
        <f>CONCATENATE(Table3[[#This Row],[Type]]," "&amp;TEXT(Table3[[#This Row],[Diameter]],".0000")&amp;""," "&amp;Table3[[#This Row],[NumFlutes]]&amp;"FL")</f>
        <v>EM .0030 2FL</v>
      </c>
      <c r="M766" s="13">
        <v>3.0000000000000001E-3</v>
      </c>
      <c r="N766" s="13">
        <v>0.125</v>
      </c>
      <c r="R766" s="14">
        <f>IF(Table3[[#This Row],[ShoulderLenEnd]]="",0,90-(DEGREES(ATAN((Q766-P766)/((N766-O766)/2)))))</f>
        <v>0</v>
      </c>
      <c r="T766" s="6">
        <v>2</v>
      </c>
      <c r="U766" s="6">
        <v>1.5</v>
      </c>
      <c r="V766" s="6">
        <v>4.0000000000000001E-3</v>
      </c>
      <c r="AA766" s="13" t="str">
        <f t="shared" si="11"/>
        <v/>
      </c>
      <c r="AE766" s="6" t="s">
        <v>44</v>
      </c>
      <c r="AF766" s="6" t="s">
        <v>62</v>
      </c>
      <c r="AG766" s="6" t="s">
        <v>66</v>
      </c>
      <c r="AI766" s="6">
        <v>1</v>
      </c>
      <c r="AJ766" s="6">
        <v>1</v>
      </c>
      <c r="AK766" s="6">
        <v>0</v>
      </c>
      <c r="AL766" s="6">
        <v>0</v>
      </c>
      <c r="AM766" s="6">
        <v>1</v>
      </c>
      <c r="AN766" s="6">
        <v>1</v>
      </c>
      <c r="AO766" s="6">
        <v>1</v>
      </c>
      <c r="AQ766" s="6">
        <v>0</v>
      </c>
      <c r="AR766" s="6">
        <v>0</v>
      </c>
      <c r="AS766" s="6">
        <v>0</v>
      </c>
      <c r="AT766" s="6">
        <v>0</v>
      </c>
      <c r="AU766" s="6">
        <f>IF(Table3[[#This Row],[ShankDiameter]]&gt;0.5,0,2)</f>
        <v>2</v>
      </c>
      <c r="AV766" s="6">
        <v>0</v>
      </c>
      <c r="AW766" s="6">
        <v>0</v>
      </c>
      <c r="AX766" s="6">
        <v>2</v>
      </c>
      <c r="AY766" s="6">
        <f>IF(Table3[[#This Row],[ShankDiameter]]=0.225,2,IF(Table3[[#This Row],[ShankDiameter]]=0.25,2,IF(Table3[[#This Row],[ShankDiameter]]=0.2875,2,0)))</f>
        <v>0</v>
      </c>
      <c r="AZ766" s="6">
        <v>0</v>
      </c>
      <c r="BA766" s="6">
        <v>0</v>
      </c>
      <c r="BB766" s="6">
        <v>0</v>
      </c>
      <c r="BC766" s="6">
        <v>0</v>
      </c>
      <c r="BD766" s="6">
        <v>0</v>
      </c>
      <c r="BE766" s="6">
        <v>0</v>
      </c>
      <c r="BF766" s="6">
        <v>0</v>
      </c>
      <c r="BG766" s="6">
        <v>0</v>
      </c>
      <c r="BH766" s="6">
        <v>0</v>
      </c>
      <c r="BI766" s="6">
        <f>IF(Table3[[#This Row],[Type]]="EM",IF((Table3[[#This Row],[Diameter]]/2)-Table3[[#This Row],[CornerRadius]]-0.012&gt;0,(Table3[[#This Row],[Diameter]]/2)-Table3[[#This Row],[CornerRadius]]-0.012,0),)</f>
        <v>0</v>
      </c>
      <c r="BK766" s="6" t="str">
        <f>IF(Table3[[#This Row],[ShoulderLength]]="","",IF(Table3[[#This Row],[ShoulderLength]]&lt;Table3[[#This Row],[LOC]],"FIX",""))</f>
        <v/>
      </c>
    </row>
    <row r="767" spans="1:63" x14ac:dyDescent="0.25">
      <c r="A767" s="7">
        <f>IF(Table3[[#This Row],[SoflexRule]]="",1,IF(Table3[[#This Row],[MinOHL]]="",1,IF(Table3[[#This Row],[Type]]="CT",1,IF(Table3[[#This Row],[I]]=1,0,1))))</f>
        <v>1</v>
      </c>
      <c r="B767" s="6" t="s">
        <v>1566</v>
      </c>
      <c r="C767" s="6" t="s">
        <v>1566</v>
      </c>
      <c r="E767" s="6">
        <v>766</v>
      </c>
      <c r="H767" s="10" t="s">
        <v>1566</v>
      </c>
      <c r="I767" s="11" t="s">
        <v>1569</v>
      </c>
      <c r="J767" s="12">
        <v>13904</v>
      </c>
      <c r="K767" s="11" t="str">
        <f>CONCATENATE(Table3[[#This Row],[Type]]," "&amp;TEXT(Table3[[#This Row],[Diameter]],".0000")&amp;""," "&amp;Table3[[#This Row],[NumFlutes]]&amp;"FL")</f>
        <v>EM .0040 2FL</v>
      </c>
      <c r="M767" s="13">
        <v>4.0000000000000001E-3</v>
      </c>
      <c r="N767" s="13">
        <v>0.125</v>
      </c>
      <c r="O767" s="6">
        <v>4.0000000000000001E-3</v>
      </c>
      <c r="P767" s="6">
        <v>0.01</v>
      </c>
      <c r="Q767" s="6">
        <v>0.3</v>
      </c>
      <c r="R767" s="14">
        <f>IF(Table3[[#This Row],[ShoulderLenEnd]]="",0,90-(DEGREES(ATAN((Q767-P767)/((N767-O767)/2)))))</f>
        <v>11.784067459542754</v>
      </c>
      <c r="S767" s="15">
        <v>0.315</v>
      </c>
      <c r="T767" s="6">
        <v>2</v>
      </c>
      <c r="U767" s="6">
        <v>1.5</v>
      </c>
      <c r="V767" s="6">
        <v>6.0000000000000001E-3</v>
      </c>
      <c r="AA767" s="13" t="str">
        <f t="shared" si="11"/>
        <v/>
      </c>
      <c r="AE767" s="6" t="s">
        <v>44</v>
      </c>
      <c r="AF767" s="6" t="s">
        <v>62</v>
      </c>
      <c r="AG767" s="6" t="s">
        <v>66</v>
      </c>
      <c r="AI767" s="6">
        <v>1</v>
      </c>
      <c r="AJ767" s="6">
        <v>1</v>
      </c>
      <c r="AK767" s="6">
        <v>0</v>
      </c>
      <c r="AL767" s="6">
        <v>0</v>
      </c>
      <c r="AM767" s="6">
        <v>1</v>
      </c>
      <c r="AN767" s="6">
        <v>1</v>
      </c>
      <c r="AO767" s="6">
        <v>1</v>
      </c>
      <c r="AQ767" s="6">
        <v>0</v>
      </c>
      <c r="AR767" s="6">
        <v>0</v>
      </c>
      <c r="AS767" s="6">
        <v>0</v>
      </c>
      <c r="AT767" s="6">
        <v>0</v>
      </c>
      <c r="AU767" s="6">
        <f>IF(Table3[[#This Row],[ShankDiameter]]&gt;0.5,0,2)</f>
        <v>2</v>
      </c>
      <c r="AV767" s="6">
        <v>0</v>
      </c>
      <c r="AW767" s="6">
        <v>0</v>
      </c>
      <c r="AX767" s="6">
        <v>2</v>
      </c>
      <c r="AY767" s="6">
        <v>2</v>
      </c>
      <c r="AZ767" s="6">
        <v>0</v>
      </c>
      <c r="BA767" s="6">
        <v>0</v>
      </c>
      <c r="BB767" s="6">
        <v>0</v>
      </c>
      <c r="BC767" s="6">
        <v>0</v>
      </c>
      <c r="BD767" s="6">
        <v>0</v>
      </c>
      <c r="BE767" s="6">
        <v>0</v>
      </c>
      <c r="BF767" s="6">
        <v>0</v>
      </c>
      <c r="BG767" s="6">
        <v>0</v>
      </c>
      <c r="BH767" s="6">
        <v>0</v>
      </c>
      <c r="BI767" s="6">
        <f>IF(Table3[[#This Row],[Type]]="EM",IF((Table3[[#This Row],[Diameter]]/2)-Table3[[#This Row],[CornerRadius]]-0.012&gt;0,(Table3[[#This Row],[Diameter]]/2)-Table3[[#This Row],[CornerRadius]]-0.012,0),)</f>
        <v>0</v>
      </c>
      <c r="BK767" s="6" t="str">
        <f>IF(Table3[[#This Row],[ShoulderLength]]="","",IF(Table3[[#This Row],[ShoulderLength]]&lt;Table3[[#This Row],[LOC]],"FIX",""))</f>
        <v/>
      </c>
    </row>
    <row r="768" spans="1:63" x14ac:dyDescent="0.25">
      <c r="A768" s="7">
        <v>1</v>
      </c>
      <c r="B768" s="6" t="s">
        <v>1566</v>
      </c>
      <c r="C768" s="6" t="s">
        <v>1566</v>
      </c>
      <c r="E768" s="6">
        <v>767</v>
      </c>
      <c r="H768" s="10" t="s">
        <v>1566</v>
      </c>
      <c r="I768" s="11" t="s">
        <v>1839</v>
      </c>
      <c r="J768" s="12">
        <v>72004</v>
      </c>
      <c r="K768" s="11" t="str">
        <f>CONCATENATE(Table3[[#This Row],[Type]]," "&amp;TEXT(Table3[[#This Row],[Diameter]],".0000")&amp;""," "&amp;Table3[[#This Row],[NumFlutes]]&amp;"FL")</f>
        <v>EM .0040 2FL</v>
      </c>
      <c r="M768" s="13">
        <v>4.0000000000000001E-3</v>
      </c>
      <c r="N768" s="13">
        <v>0.125</v>
      </c>
      <c r="O768" s="6">
        <v>4.0000000000000001E-3</v>
      </c>
      <c r="P768" s="6">
        <v>1.44E-2</v>
      </c>
      <c r="Q768" s="6">
        <v>0.3</v>
      </c>
      <c r="R768" s="14">
        <f>IF(Table3[[#This Row],[ShoulderLenEnd]]="",0,90-(DEGREES(ATAN((Q768-P768)/((N768-O768)/2)))))</f>
        <v>11.960424291445065</v>
      </c>
      <c r="S768" s="15">
        <v>0.315</v>
      </c>
      <c r="T768" s="6">
        <v>2</v>
      </c>
      <c r="U768" s="6">
        <v>1.5</v>
      </c>
      <c r="V768" s="6">
        <v>1.2E-2</v>
      </c>
      <c r="AA768" s="13" t="str">
        <f t="shared" si="11"/>
        <v/>
      </c>
      <c r="AE768" s="6" t="s">
        <v>44</v>
      </c>
      <c r="AF768" s="6" t="s">
        <v>62</v>
      </c>
      <c r="AG768" s="6" t="s">
        <v>66</v>
      </c>
      <c r="AI768" s="6">
        <v>1</v>
      </c>
      <c r="AJ768" s="6">
        <v>1</v>
      </c>
      <c r="AK768" s="6">
        <v>0</v>
      </c>
      <c r="AL768" s="6">
        <v>0</v>
      </c>
      <c r="AM768" s="6">
        <v>1</v>
      </c>
      <c r="AN768" s="6">
        <v>1</v>
      </c>
      <c r="AO768" s="6">
        <v>1</v>
      </c>
      <c r="AQ768" s="6">
        <v>0</v>
      </c>
      <c r="AR768" s="6">
        <v>0</v>
      </c>
      <c r="AS768" s="6">
        <v>0</v>
      </c>
      <c r="AT768" s="6">
        <v>0</v>
      </c>
      <c r="AU768" s="6">
        <f>IF(Table3[[#This Row],[ShankDiameter]]&gt;0.5,0,2)</f>
        <v>2</v>
      </c>
      <c r="AV768" s="6">
        <v>0</v>
      </c>
      <c r="AW768" s="6">
        <v>0</v>
      </c>
      <c r="AX768" s="6">
        <v>2</v>
      </c>
      <c r="AY768" s="6">
        <v>1</v>
      </c>
      <c r="AZ768" s="6">
        <v>0</v>
      </c>
      <c r="BA768" s="6">
        <v>0</v>
      </c>
      <c r="BB768" s="6">
        <v>0</v>
      </c>
      <c r="BC768" s="6">
        <v>0</v>
      </c>
      <c r="BD768" s="6">
        <v>0</v>
      </c>
      <c r="BE768" s="6">
        <v>0</v>
      </c>
      <c r="BF768" s="6">
        <v>0</v>
      </c>
      <c r="BG768" s="6">
        <v>0</v>
      </c>
      <c r="BH768" s="6">
        <v>0</v>
      </c>
      <c r="BI768" s="6">
        <f>IF(Table3[[#This Row],[Type]]="EM",IF((Table3[[#This Row],[Diameter]]/2)-Table3[[#This Row],[CornerRadius]]-0.012&gt;0,(Table3[[#This Row],[Diameter]]/2)-Table3[[#This Row],[CornerRadius]]-0.012,0),)</f>
        <v>0</v>
      </c>
      <c r="BK768" s="6" t="str">
        <f>IF(Table3[[#This Row],[ShoulderLength]]="","",IF(Table3[[#This Row],[ShoulderLength]]&lt;Table3[[#This Row],[LOC]],"FIX",""))</f>
        <v/>
      </c>
    </row>
    <row r="769" spans="1:63" x14ac:dyDescent="0.25">
      <c r="A769" s="7">
        <f>IF(Table3[[#This Row],[SoflexRule]]="",1,IF(Table3[[#This Row],[MinOHL]]="",1,IF(Table3[[#This Row],[Type]]="CT",1,IF(Table3[[#This Row],[I]]=1,0,1))))</f>
        <v>1</v>
      </c>
      <c r="B769" s="6" t="s">
        <v>1566</v>
      </c>
      <c r="C769" s="6" t="s">
        <v>1566</v>
      </c>
      <c r="E769" s="6">
        <v>768</v>
      </c>
      <c r="H769" s="10" t="s">
        <v>1566</v>
      </c>
      <c r="I769" s="11" t="s">
        <v>1570</v>
      </c>
      <c r="J769" s="12">
        <v>13905</v>
      </c>
      <c r="K769" s="11" t="str">
        <f>CONCATENATE(Table3[[#This Row],[Type]]," "&amp;TEXT(Table3[[#This Row],[Diameter]],".0000")&amp;""," "&amp;Table3[[#This Row],[NumFlutes]]&amp;"FL")</f>
        <v>EM .0050 2FL</v>
      </c>
      <c r="M769" s="13">
        <v>5.0000000000000001E-3</v>
      </c>
      <c r="N769" s="13">
        <v>0.125</v>
      </c>
      <c r="R769" s="14">
        <f>IF(Table3[[#This Row],[ShoulderLenEnd]]="",0,90-(DEGREES(ATAN((Q769-P769)/((N769-O769)/2)))))</f>
        <v>0</v>
      </c>
      <c r="T769" s="6">
        <v>2</v>
      </c>
      <c r="U769" s="6">
        <v>1.5</v>
      </c>
      <c r="V769" s="6">
        <v>7.0000000000000001E-3</v>
      </c>
      <c r="AA769" s="13" t="str">
        <f t="shared" si="11"/>
        <v/>
      </c>
      <c r="AE769" s="6" t="s">
        <v>44</v>
      </c>
      <c r="AF769" s="6" t="s">
        <v>62</v>
      </c>
      <c r="AG769" s="6" t="s">
        <v>66</v>
      </c>
      <c r="AI769" s="6">
        <v>1</v>
      </c>
      <c r="AJ769" s="6">
        <v>1</v>
      </c>
      <c r="AK769" s="6">
        <v>0</v>
      </c>
      <c r="AL769" s="6">
        <v>0</v>
      </c>
      <c r="AM769" s="6">
        <v>1</v>
      </c>
      <c r="AN769" s="6">
        <v>1</v>
      </c>
      <c r="AO769" s="6">
        <v>1</v>
      </c>
      <c r="AQ769" s="6">
        <v>0</v>
      </c>
      <c r="AR769" s="6">
        <v>0</v>
      </c>
      <c r="AS769" s="6">
        <v>0</v>
      </c>
      <c r="AT769" s="6">
        <v>0</v>
      </c>
      <c r="AU769" s="6">
        <f>IF(Table3[[#This Row],[ShankDiameter]]&gt;0.5,0,2)</f>
        <v>2</v>
      </c>
      <c r="AV769" s="6">
        <v>0</v>
      </c>
      <c r="AW769" s="6">
        <v>0</v>
      </c>
      <c r="AX769" s="6">
        <v>2</v>
      </c>
      <c r="AY769" s="6">
        <f>IF(Table3[[#This Row],[ShankDiameter]]=0.225,2,IF(Table3[[#This Row],[ShankDiameter]]=0.25,2,IF(Table3[[#This Row],[ShankDiameter]]=0.2875,2,0)))</f>
        <v>0</v>
      </c>
      <c r="AZ769" s="6">
        <v>0</v>
      </c>
      <c r="BA769" s="6">
        <v>0</v>
      </c>
      <c r="BB769" s="6">
        <v>0</v>
      </c>
      <c r="BC769" s="6">
        <v>0</v>
      </c>
      <c r="BD769" s="6">
        <v>0</v>
      </c>
      <c r="BE769" s="6">
        <v>0</v>
      </c>
      <c r="BF769" s="6">
        <v>0</v>
      </c>
      <c r="BG769" s="6">
        <v>0</v>
      </c>
      <c r="BH769" s="6">
        <v>0</v>
      </c>
      <c r="BI769" s="6">
        <f>IF(Table3[[#This Row],[Type]]="EM",IF((Table3[[#This Row],[Diameter]]/2)-Table3[[#This Row],[CornerRadius]]-0.012&gt;0,(Table3[[#This Row],[Diameter]]/2)-Table3[[#This Row],[CornerRadius]]-0.012,0),)</f>
        <v>0</v>
      </c>
      <c r="BK769" s="6" t="str">
        <f>IF(Table3[[#This Row],[ShoulderLength]]="","",IF(Table3[[#This Row],[ShoulderLength]]&lt;Table3[[#This Row],[LOC]],"FIX",""))</f>
        <v/>
      </c>
    </row>
    <row r="770" spans="1:63" x14ac:dyDescent="0.25">
      <c r="A770" s="7">
        <f>IF(Table3[[#This Row],[SoflexRule]]="",1,IF(Table3[[#This Row],[MinOHL]]="",1,IF(Table3[[#This Row],[Type]]="CT",1,IF(Table3[[#This Row],[I]]=1,0,1))))</f>
        <v>1</v>
      </c>
      <c r="B770" s="6" t="s">
        <v>1566</v>
      </c>
      <c r="C770" s="6" t="s">
        <v>1566</v>
      </c>
      <c r="E770" s="6">
        <v>769</v>
      </c>
      <c r="H770" s="10" t="s">
        <v>1566</v>
      </c>
      <c r="I770" s="11" t="s">
        <v>1571</v>
      </c>
      <c r="J770" s="12">
        <v>72005</v>
      </c>
      <c r="K770" s="11" t="str">
        <f>CONCATENATE(Table3[[#This Row],[Type]]," "&amp;TEXT(Table3[[#This Row],[Diameter]],".0000")&amp;""," "&amp;Table3[[#This Row],[NumFlutes]]&amp;"FL")</f>
        <v>EM .0050 2FL</v>
      </c>
      <c r="M770" s="13">
        <v>5.0000000000000001E-3</v>
      </c>
      <c r="N770" s="13">
        <v>0.125</v>
      </c>
      <c r="R770" s="14">
        <f>IF(Table3[[#This Row],[ShoulderLenEnd]]="",0,90-(DEGREES(ATAN((Q770-P770)/((N770-O770)/2)))))</f>
        <v>0</v>
      </c>
      <c r="T770" s="6">
        <v>2</v>
      </c>
      <c r="U770" s="6">
        <v>1.5</v>
      </c>
      <c r="V770" s="6">
        <v>1.4999999999999999E-2</v>
      </c>
      <c r="AA770" s="13" t="str">
        <f t="shared" ref="AA770:AA833" si="12">IF(Z770 &lt; 1, "", (M770/2)/TAN(RADIANS(Z770/2)))</f>
        <v/>
      </c>
      <c r="AE770" s="6" t="s">
        <v>44</v>
      </c>
      <c r="AF770" s="6" t="s">
        <v>62</v>
      </c>
      <c r="AG770" s="6" t="s">
        <v>66</v>
      </c>
      <c r="AI770" s="6">
        <v>1</v>
      </c>
      <c r="AJ770" s="6">
        <v>1</v>
      </c>
      <c r="AK770" s="6">
        <v>0</v>
      </c>
      <c r="AL770" s="6">
        <v>0</v>
      </c>
      <c r="AM770" s="6">
        <v>1</v>
      </c>
      <c r="AN770" s="6">
        <v>1</v>
      </c>
      <c r="AO770" s="6">
        <v>1</v>
      </c>
      <c r="AQ770" s="6">
        <v>0</v>
      </c>
      <c r="AR770" s="6">
        <v>0</v>
      </c>
      <c r="AS770" s="6">
        <v>0</v>
      </c>
      <c r="AT770" s="6">
        <v>0</v>
      </c>
      <c r="AU770" s="6">
        <f>IF(Table3[[#This Row],[ShankDiameter]]&gt;0.5,0,2)</f>
        <v>2</v>
      </c>
      <c r="AV770" s="6">
        <v>0</v>
      </c>
      <c r="AW770" s="6">
        <v>0</v>
      </c>
      <c r="AX770" s="6">
        <v>2</v>
      </c>
      <c r="AY770" s="6">
        <f>IF(Table3[[#This Row],[ShankDiameter]]=0.225,2,IF(Table3[[#This Row],[ShankDiameter]]=0.25,2,IF(Table3[[#This Row],[ShankDiameter]]=0.2875,2,0)))</f>
        <v>0</v>
      </c>
      <c r="AZ770" s="6">
        <v>0</v>
      </c>
      <c r="BA770" s="6">
        <v>0</v>
      </c>
      <c r="BB770" s="6">
        <v>0</v>
      </c>
      <c r="BC770" s="6">
        <v>0</v>
      </c>
      <c r="BD770" s="6">
        <v>0</v>
      </c>
      <c r="BE770" s="6">
        <v>0</v>
      </c>
      <c r="BF770" s="6">
        <v>0</v>
      </c>
      <c r="BG770" s="6">
        <v>0</v>
      </c>
      <c r="BH770" s="6">
        <v>0</v>
      </c>
      <c r="BI770" s="6">
        <f>IF(Table3[[#This Row],[Type]]="EM",IF((Table3[[#This Row],[Diameter]]/2)-Table3[[#This Row],[CornerRadius]]-0.012&gt;0,(Table3[[#This Row],[Diameter]]/2)-Table3[[#This Row],[CornerRadius]]-0.012,0),)</f>
        <v>0</v>
      </c>
      <c r="BK770" s="6" t="str">
        <f>IF(Table3[[#This Row],[ShoulderLength]]="","",IF(Table3[[#This Row],[ShoulderLength]]&lt;Table3[[#This Row],[LOC]],"FIX",""))</f>
        <v/>
      </c>
    </row>
    <row r="771" spans="1:63" x14ac:dyDescent="0.25">
      <c r="A771" s="7">
        <f>IF(Table3[[#This Row],[SoflexRule]]="",1,IF(Table3[[#This Row],[MinOHL]]="",1,IF(Table3[[#This Row],[Type]]="CT",1,IF(Table3[[#This Row],[I]]=1,0,1))))</f>
        <v>1</v>
      </c>
      <c r="B771" s="6" t="s">
        <v>1566</v>
      </c>
      <c r="C771" s="6" t="s">
        <v>1566</v>
      </c>
      <c r="E771" s="6">
        <v>770</v>
      </c>
      <c r="H771" s="10" t="s">
        <v>1566</v>
      </c>
      <c r="I771" s="11" t="s">
        <v>1572</v>
      </c>
      <c r="J771" s="12">
        <v>13906</v>
      </c>
      <c r="K771" s="11" t="str">
        <f>CONCATENATE(Table3[[#This Row],[Type]]," "&amp;TEXT(Table3[[#This Row],[Diameter]],".0000")&amp;""," "&amp;Table3[[#This Row],[NumFlutes]]&amp;"FL")</f>
        <v>EM .0060 2FL</v>
      </c>
      <c r="M771" s="13">
        <v>6.0000000000000001E-3</v>
      </c>
      <c r="N771" s="13">
        <v>0.125</v>
      </c>
      <c r="O771" s="6">
        <v>6.0000000000000001E-3</v>
      </c>
      <c r="P771" s="6">
        <v>8.9999999999999993E-3</v>
      </c>
      <c r="Q771" s="6">
        <v>0.28889999999999999</v>
      </c>
      <c r="R771" s="14">
        <f>IF(Table3[[#This Row],[ShoulderLenEnd]]="",0,90-(DEGREES(ATAN((Q771-P771)/((N771-O771)/2)))))</f>
        <v>12.001061199307387</v>
      </c>
      <c r="S771" s="15">
        <v>0.3</v>
      </c>
      <c r="T771" s="6">
        <v>2</v>
      </c>
      <c r="U771" s="6">
        <v>1.5</v>
      </c>
      <c r="V771" s="6">
        <v>8.9999999999999993E-3</v>
      </c>
      <c r="AA771" s="13" t="str">
        <f t="shared" si="12"/>
        <v/>
      </c>
      <c r="AE771" s="6" t="s">
        <v>44</v>
      </c>
      <c r="AF771" s="6" t="s">
        <v>62</v>
      </c>
      <c r="AG771" s="6" t="s">
        <v>66</v>
      </c>
      <c r="AI771" s="6">
        <v>1</v>
      </c>
      <c r="AJ771" s="6">
        <v>1</v>
      </c>
      <c r="AK771" s="6">
        <v>0</v>
      </c>
      <c r="AL771" s="6">
        <v>0</v>
      </c>
      <c r="AM771" s="6">
        <v>1</v>
      </c>
      <c r="AN771" s="6">
        <v>1</v>
      </c>
      <c r="AO771" s="6">
        <v>1</v>
      </c>
      <c r="AQ771" s="6">
        <v>0</v>
      </c>
      <c r="AR771" s="6">
        <v>0</v>
      </c>
      <c r="AS771" s="6">
        <v>0</v>
      </c>
      <c r="AT771" s="6">
        <v>0</v>
      </c>
      <c r="AU771" s="6">
        <f>IF(Table3[[#This Row],[ShankDiameter]]&gt;0.5,0,2)</f>
        <v>2</v>
      </c>
      <c r="AV771" s="6">
        <v>0</v>
      </c>
      <c r="AW771" s="6">
        <v>0</v>
      </c>
      <c r="AX771" s="6">
        <v>2</v>
      </c>
      <c r="AY771" s="6">
        <v>2</v>
      </c>
      <c r="AZ771" s="6">
        <v>0</v>
      </c>
      <c r="BA771" s="6">
        <v>0</v>
      </c>
      <c r="BB771" s="6">
        <v>0</v>
      </c>
      <c r="BC771" s="6">
        <v>0</v>
      </c>
      <c r="BD771" s="6">
        <v>0</v>
      </c>
      <c r="BE771" s="6">
        <v>0</v>
      </c>
      <c r="BF771" s="6">
        <v>0</v>
      </c>
      <c r="BG771" s="6">
        <v>0</v>
      </c>
      <c r="BH771" s="6">
        <v>0</v>
      </c>
      <c r="BI771" s="6">
        <f>IF(Table3[[#This Row],[Type]]="EM",IF((Table3[[#This Row],[Diameter]]/2)-Table3[[#This Row],[CornerRadius]]-0.012&gt;0,(Table3[[#This Row],[Diameter]]/2)-Table3[[#This Row],[CornerRadius]]-0.012,0),)</f>
        <v>0</v>
      </c>
      <c r="BK771" s="6" t="str">
        <f>IF(Table3[[#This Row],[ShoulderLength]]="","",IF(Table3[[#This Row],[ShoulderLength]]&lt;Table3[[#This Row],[LOC]],"FIX",""))</f>
        <v/>
      </c>
    </row>
    <row r="772" spans="1:63" x14ac:dyDescent="0.25">
      <c r="A772" s="7">
        <f>IF(Table3[[#This Row],[SoflexRule]]="",1,IF(Table3[[#This Row],[MinOHL]]="",1,IF(Table3[[#This Row],[Type]]="CT",1,IF(Table3[[#This Row],[I]]=1,0,1))))</f>
        <v>1</v>
      </c>
      <c r="B772" s="6" t="s">
        <v>1566</v>
      </c>
      <c r="C772" s="6" t="s">
        <v>1566</v>
      </c>
      <c r="E772" s="6">
        <v>771</v>
      </c>
      <c r="H772" s="10" t="s">
        <v>1566</v>
      </c>
      <c r="I772" s="11" t="s">
        <v>1573</v>
      </c>
      <c r="J772" s="12">
        <v>72006</v>
      </c>
      <c r="K772" s="11" t="str">
        <f>CONCATENATE(Table3[[#This Row],[Type]]," "&amp;TEXT(Table3[[#This Row],[Diameter]],".0000")&amp;""," "&amp;Table3[[#This Row],[NumFlutes]]&amp;"FL")</f>
        <v>EM .0060 2FL</v>
      </c>
      <c r="M772" s="13">
        <v>6.0000000000000001E-3</v>
      </c>
      <c r="N772" s="13">
        <v>0.125</v>
      </c>
      <c r="R772" s="14">
        <f>IF(Table3[[#This Row],[ShoulderLenEnd]]="",0,90-(DEGREES(ATAN((Q772-P772)/((N772-O772)/2)))))</f>
        <v>0</v>
      </c>
      <c r="T772" s="6">
        <v>2</v>
      </c>
      <c r="U772" s="6">
        <v>1.5</v>
      </c>
      <c r="V772" s="6">
        <v>1.7999999999999999E-2</v>
      </c>
      <c r="AA772" s="13" t="str">
        <f t="shared" si="12"/>
        <v/>
      </c>
      <c r="AE772" s="6" t="s">
        <v>44</v>
      </c>
      <c r="AF772" s="6" t="s">
        <v>62</v>
      </c>
      <c r="AG772" s="6" t="s">
        <v>66</v>
      </c>
      <c r="AI772" s="6">
        <v>1</v>
      </c>
      <c r="AJ772" s="6">
        <v>1</v>
      </c>
      <c r="AK772" s="6">
        <v>0</v>
      </c>
      <c r="AL772" s="6">
        <v>0</v>
      </c>
      <c r="AM772" s="6">
        <v>1</v>
      </c>
      <c r="AN772" s="6">
        <v>1</v>
      </c>
      <c r="AO772" s="6">
        <v>1</v>
      </c>
      <c r="AQ772" s="6">
        <v>0</v>
      </c>
      <c r="AR772" s="6">
        <v>0</v>
      </c>
      <c r="AS772" s="6">
        <v>0</v>
      </c>
      <c r="AT772" s="6">
        <v>0</v>
      </c>
      <c r="AU772" s="6">
        <f>IF(Table3[[#This Row],[ShankDiameter]]&gt;0.5,0,2)</f>
        <v>2</v>
      </c>
      <c r="AV772" s="6">
        <v>0</v>
      </c>
      <c r="AW772" s="6">
        <v>0</v>
      </c>
      <c r="AX772" s="6">
        <v>2</v>
      </c>
      <c r="AY772" s="6">
        <f>IF(Table3[[#This Row],[ShankDiameter]]=0.225,2,IF(Table3[[#This Row],[ShankDiameter]]=0.25,2,IF(Table3[[#This Row],[ShankDiameter]]=0.2875,2,0)))</f>
        <v>0</v>
      </c>
      <c r="AZ772" s="6">
        <v>0</v>
      </c>
      <c r="BA772" s="6">
        <v>0</v>
      </c>
      <c r="BB772" s="6">
        <v>0</v>
      </c>
      <c r="BC772" s="6">
        <v>0</v>
      </c>
      <c r="BD772" s="6">
        <v>0</v>
      </c>
      <c r="BE772" s="6">
        <v>0</v>
      </c>
      <c r="BF772" s="6">
        <v>0</v>
      </c>
      <c r="BG772" s="6">
        <v>0</v>
      </c>
      <c r="BH772" s="6">
        <v>0</v>
      </c>
      <c r="BI772" s="6">
        <f>IF(Table3[[#This Row],[Type]]="EM",IF((Table3[[#This Row],[Diameter]]/2)-Table3[[#This Row],[CornerRadius]]-0.012&gt;0,(Table3[[#This Row],[Diameter]]/2)-Table3[[#This Row],[CornerRadius]]-0.012,0),)</f>
        <v>0</v>
      </c>
      <c r="BK772" s="6" t="str">
        <f>IF(Table3[[#This Row],[ShoulderLength]]="","",IF(Table3[[#This Row],[ShoulderLength]]&lt;Table3[[#This Row],[LOC]],"FIX",""))</f>
        <v/>
      </c>
    </row>
    <row r="773" spans="1:63" x14ac:dyDescent="0.25">
      <c r="A773" s="7">
        <f>IF(Table3[[#This Row],[SoflexRule]]="",1,IF(Table3[[#This Row],[MinOHL]]="",1,IF(Table3[[#This Row],[Type]]="CT",1,IF(Table3[[#This Row],[I]]=1,0,1))))</f>
        <v>1</v>
      </c>
      <c r="B773" s="6" t="s">
        <v>1566</v>
      </c>
      <c r="C773" s="6" t="s">
        <v>1566</v>
      </c>
      <c r="E773" s="6">
        <v>772</v>
      </c>
      <c r="H773" s="10" t="s">
        <v>1566</v>
      </c>
      <c r="I773" s="11" t="s">
        <v>1574</v>
      </c>
      <c r="J773" s="12">
        <v>72007</v>
      </c>
      <c r="K773" s="11" t="str">
        <f>CONCATENATE(Table3[[#This Row],[Type]]," "&amp;TEXT(Table3[[#This Row],[Diameter]],".0000")&amp;""," "&amp;Table3[[#This Row],[NumFlutes]]&amp;"FL")</f>
        <v>EM .0070 2FL</v>
      </c>
      <c r="M773" s="13">
        <v>7.0000000000000001E-3</v>
      </c>
      <c r="N773" s="13">
        <v>0.125</v>
      </c>
      <c r="O773" s="6">
        <v>7.0000000000000001E-3</v>
      </c>
      <c r="P773" s="6">
        <v>3.5000000000000001E-3</v>
      </c>
      <c r="Q773" s="6">
        <v>0.29859999999999998</v>
      </c>
      <c r="R773" s="14">
        <f>IF(Table3[[#This Row],[ShoulderLenEnd]]="",0,90-(DEGREES(ATAN((Q773-P773)/((N773-O773)/2)))))</f>
        <v>11.306198633718353</v>
      </c>
      <c r="S773" s="15">
        <v>0.3</v>
      </c>
      <c r="T773" s="6">
        <v>2</v>
      </c>
      <c r="U773" s="6">
        <v>1.5</v>
      </c>
      <c r="V773" s="6">
        <v>2.1000000000000001E-2</v>
      </c>
      <c r="AA773" s="13" t="str">
        <f t="shared" si="12"/>
        <v/>
      </c>
      <c r="AE773" s="6" t="s">
        <v>44</v>
      </c>
      <c r="AF773" s="6" t="s">
        <v>62</v>
      </c>
      <c r="AG773" s="6" t="s">
        <v>66</v>
      </c>
      <c r="AI773" s="6">
        <v>1</v>
      </c>
      <c r="AJ773" s="6">
        <v>1</v>
      </c>
      <c r="AK773" s="6">
        <v>0</v>
      </c>
      <c r="AL773" s="6">
        <v>0</v>
      </c>
      <c r="AM773" s="6">
        <v>1</v>
      </c>
      <c r="AN773" s="6">
        <v>1</v>
      </c>
      <c r="AO773" s="6">
        <v>1</v>
      </c>
      <c r="AQ773" s="6">
        <v>0</v>
      </c>
      <c r="AR773" s="6">
        <v>0</v>
      </c>
      <c r="AS773" s="6">
        <v>0</v>
      </c>
      <c r="AT773" s="6">
        <v>0</v>
      </c>
      <c r="AU773" s="6">
        <f>IF(Table3[[#This Row],[ShankDiameter]]&gt;0.5,0,2)</f>
        <v>2</v>
      </c>
      <c r="AV773" s="6">
        <v>0</v>
      </c>
      <c r="AW773" s="6">
        <v>0</v>
      </c>
      <c r="AX773" s="6">
        <v>2</v>
      </c>
      <c r="AY773" s="6">
        <v>2</v>
      </c>
      <c r="AZ773" s="6">
        <v>0</v>
      </c>
      <c r="BA773" s="6">
        <v>0</v>
      </c>
      <c r="BB773" s="6">
        <v>0</v>
      </c>
      <c r="BC773" s="6">
        <v>0</v>
      </c>
      <c r="BD773" s="6">
        <v>0</v>
      </c>
      <c r="BE773" s="6">
        <v>0</v>
      </c>
      <c r="BF773" s="6">
        <v>0</v>
      </c>
      <c r="BG773" s="6">
        <v>0</v>
      </c>
      <c r="BH773" s="6">
        <v>0</v>
      </c>
      <c r="BI773" s="6">
        <f>IF(Table3[[#This Row],[Type]]="EM",IF((Table3[[#This Row],[Diameter]]/2)-Table3[[#This Row],[CornerRadius]]-0.012&gt;0,(Table3[[#This Row],[Diameter]]/2)-Table3[[#This Row],[CornerRadius]]-0.012,0),)</f>
        <v>0</v>
      </c>
    </row>
    <row r="774" spans="1:63" x14ac:dyDescent="0.25">
      <c r="A774" s="7">
        <f>IF(Table3[[#This Row],[SoflexRule]]="",1,IF(Table3[[#This Row],[MinOHL]]="",1,IF(Table3[[#This Row],[Type]]="CT",1,IF(Table3[[#This Row],[I]]=1,0,1))))</f>
        <v>1</v>
      </c>
      <c r="B774" s="6" t="s">
        <v>1566</v>
      </c>
      <c r="C774" s="6" t="s">
        <v>1566</v>
      </c>
      <c r="E774" s="6">
        <v>773</v>
      </c>
      <c r="G774" s="9" t="s">
        <v>74</v>
      </c>
      <c r="H774" s="10" t="s">
        <v>1566</v>
      </c>
      <c r="I774" s="11" t="s">
        <v>1575</v>
      </c>
      <c r="J774" s="12">
        <v>13910</v>
      </c>
      <c r="K774" s="11" t="str">
        <f>CONCATENATE(Table3[[#This Row],[Type]]," "&amp;TEXT(Table3[[#This Row],[Diameter]],".0000")&amp;""," "&amp;Table3[[#This Row],[NumFlutes]]&amp;"FL")</f>
        <v>EM .0100 2FL</v>
      </c>
      <c r="M774" s="13">
        <v>0.01</v>
      </c>
      <c r="N774" s="13">
        <v>0.125</v>
      </c>
      <c r="O774" s="6">
        <v>0.01</v>
      </c>
      <c r="P774" s="6">
        <v>0.06</v>
      </c>
      <c r="Q774" s="6">
        <v>0.3</v>
      </c>
      <c r="R774" s="14">
        <f>IF(Table3[[#This Row],[ShoulderLenEnd]]="",0,90-(DEGREES(ATAN((Q774-P774)/((N774-O774)/2)))))</f>
        <v>13.473158112731142</v>
      </c>
      <c r="S774" s="15">
        <v>0.32500000000000001</v>
      </c>
      <c r="T774" s="6">
        <v>2</v>
      </c>
      <c r="U774" s="6">
        <v>1.5</v>
      </c>
      <c r="V774" s="6">
        <v>1.4999999999999999E-2</v>
      </c>
      <c r="AA774" s="13" t="str">
        <f t="shared" si="12"/>
        <v/>
      </c>
      <c r="AE774" s="6" t="s">
        <v>44</v>
      </c>
      <c r="AF774" s="6" t="s">
        <v>62</v>
      </c>
      <c r="AG774" s="6" t="s">
        <v>66</v>
      </c>
      <c r="AI774" s="6">
        <v>1</v>
      </c>
      <c r="AJ774" s="6">
        <v>1</v>
      </c>
      <c r="AK774" s="6">
        <v>0</v>
      </c>
      <c r="AL774" s="6">
        <v>0</v>
      </c>
      <c r="AM774" s="6">
        <v>1</v>
      </c>
      <c r="AN774" s="6">
        <v>1</v>
      </c>
      <c r="AO774" s="6">
        <v>1</v>
      </c>
      <c r="AQ774" s="6">
        <v>0</v>
      </c>
      <c r="AR774" s="6">
        <v>0</v>
      </c>
      <c r="AS774" s="6">
        <v>0</v>
      </c>
      <c r="AT774" s="6">
        <v>0</v>
      </c>
      <c r="AU774" s="6">
        <f>IF(Table3[[#This Row],[ShankDiameter]]&gt;0.5,0,2)</f>
        <v>2</v>
      </c>
      <c r="AV774" s="6">
        <v>0</v>
      </c>
      <c r="AW774" s="6">
        <v>0</v>
      </c>
      <c r="AX774" s="6">
        <v>2</v>
      </c>
      <c r="AY774" s="6">
        <f>IF(Table3[[#This Row],[ShankDiameter]]=0.225,2,IF(Table3[[#This Row],[ShankDiameter]]=0.25,2,IF(Table3[[#This Row],[ShankDiameter]]=0.2875,2,0)))</f>
        <v>0</v>
      </c>
      <c r="AZ774" s="6">
        <v>0</v>
      </c>
      <c r="BA774" s="6">
        <v>0</v>
      </c>
      <c r="BB774" s="6">
        <v>0</v>
      </c>
      <c r="BC774" s="6">
        <v>0</v>
      </c>
      <c r="BD774" s="6">
        <v>0</v>
      </c>
      <c r="BE774" s="6">
        <v>0</v>
      </c>
      <c r="BF774" s="6">
        <v>0</v>
      </c>
      <c r="BG774" s="6">
        <v>0</v>
      </c>
      <c r="BH774" s="6">
        <v>0</v>
      </c>
      <c r="BI774" s="6">
        <f>IF(Table3[[#This Row],[Type]]="EM",IF((Table3[[#This Row],[Diameter]]/2)-Table3[[#This Row],[CornerRadius]]-0.012&gt;0,(Table3[[#This Row],[Diameter]]/2)-Table3[[#This Row],[CornerRadius]]-0.012,0),)</f>
        <v>0</v>
      </c>
      <c r="BK774" s="6" t="str">
        <f>IF(Table3[[#This Row],[ShoulderLength]]="","",IF(Table3[[#This Row],[ShoulderLength]]&lt;Table3[[#This Row],[LOC]],"FIX",""))</f>
        <v/>
      </c>
    </row>
    <row r="775" spans="1:63" x14ac:dyDescent="0.25">
      <c r="A775" s="7">
        <f>IF(Table3[[#This Row],[SoflexRule]]="",1,IF(Table3[[#This Row],[MinOHL]]="",1,IF(Table3[[#This Row],[Type]]="CT",1,IF(Table3[[#This Row],[I]]=1,0,1))))</f>
        <v>1</v>
      </c>
      <c r="B775" s="6" t="s">
        <v>1566</v>
      </c>
      <c r="C775" s="6" t="s">
        <v>1566</v>
      </c>
      <c r="E775" s="6">
        <v>774</v>
      </c>
      <c r="H775" s="10" t="s">
        <v>1566</v>
      </c>
      <c r="I775" s="11" t="s">
        <v>1576</v>
      </c>
      <c r="J775" s="12">
        <v>977310</v>
      </c>
      <c r="K775" s="11" t="str">
        <f>CONCATENATE(Table3[[#This Row],[Type]]," "&amp;TEXT(Table3[[#This Row],[Diameter]],".0000")&amp;""," "&amp;Table3[[#This Row],[NumFlutes]]&amp;"FL")</f>
        <v>EM .0100 3FL</v>
      </c>
      <c r="M775" s="13">
        <v>0.01</v>
      </c>
      <c r="N775" s="13">
        <v>0.125</v>
      </c>
      <c r="R775" s="14">
        <f>IF(Table3[[#This Row],[ShoulderLenEnd]]="",0,90-(DEGREES(ATAN((Q775-P775)/((N775-O775)/2)))))</f>
        <v>0</v>
      </c>
      <c r="T775" s="6">
        <v>3</v>
      </c>
      <c r="U775" s="6">
        <v>2.5</v>
      </c>
      <c r="V775" s="6">
        <v>1.4999999999999999E-2</v>
      </c>
      <c r="AA775" s="13" t="str">
        <f t="shared" si="12"/>
        <v/>
      </c>
      <c r="AE775" s="6" t="s">
        <v>44</v>
      </c>
      <c r="AF775" s="6" t="s">
        <v>62</v>
      </c>
      <c r="AG775" s="6" t="s">
        <v>66</v>
      </c>
      <c r="AH775" s="6" t="s">
        <v>1577</v>
      </c>
      <c r="AI775" s="6">
        <v>1</v>
      </c>
      <c r="AJ775" s="6">
        <v>1</v>
      </c>
      <c r="AK775" s="6">
        <v>0</v>
      </c>
      <c r="AL775" s="6">
        <v>0</v>
      </c>
      <c r="AM775" s="6">
        <v>1</v>
      </c>
      <c r="AN775" s="6">
        <v>1</v>
      </c>
      <c r="AO775" s="6">
        <v>1</v>
      </c>
      <c r="AQ775" s="6">
        <v>0</v>
      </c>
      <c r="AR775" s="6">
        <v>0</v>
      </c>
      <c r="AS775" s="6">
        <v>0</v>
      </c>
      <c r="AT775" s="6">
        <v>0</v>
      </c>
      <c r="AU775" s="6">
        <f>IF(Table3[[#This Row],[ShankDiameter]]&gt;0.5,0,2)</f>
        <v>2</v>
      </c>
      <c r="AV775" s="6">
        <v>0</v>
      </c>
      <c r="AW775" s="6">
        <v>0</v>
      </c>
      <c r="AX775" s="6">
        <v>2</v>
      </c>
      <c r="AY775" s="6">
        <f>IF(Table3[[#This Row],[ShankDiameter]]=0.225,2,IF(Table3[[#This Row],[ShankDiameter]]=0.25,2,IF(Table3[[#This Row],[ShankDiameter]]=0.2875,2,0)))</f>
        <v>0</v>
      </c>
      <c r="AZ775" s="6">
        <v>0</v>
      </c>
      <c r="BA775" s="6">
        <v>0</v>
      </c>
      <c r="BB775" s="6">
        <v>0</v>
      </c>
      <c r="BC775" s="6">
        <v>0</v>
      </c>
      <c r="BD775" s="6">
        <v>0</v>
      </c>
      <c r="BE775" s="6">
        <v>0</v>
      </c>
      <c r="BF775" s="6">
        <v>0</v>
      </c>
      <c r="BG775" s="6">
        <v>0</v>
      </c>
      <c r="BH775" s="6">
        <v>0</v>
      </c>
      <c r="BI775" s="6">
        <f>IF(Table3[[#This Row],[Type]]="EM",IF((Table3[[#This Row],[Diameter]]/2)-Table3[[#This Row],[CornerRadius]]-0.012&gt;0,(Table3[[#This Row],[Diameter]]/2)-Table3[[#This Row],[CornerRadius]]-0.012,0),)</f>
        <v>0</v>
      </c>
      <c r="BK775" s="6" t="str">
        <f>IF(Table3[[#This Row],[ShoulderLength]]="","",IF(Table3[[#This Row],[ShoulderLength]]&lt;Table3[[#This Row],[LOC]],"FIX",""))</f>
        <v/>
      </c>
    </row>
    <row r="776" spans="1:63" x14ac:dyDescent="0.25">
      <c r="A776" s="7">
        <f>IF(Table3[[#This Row],[SoflexRule]]="",1,IF(Table3[[#This Row],[MinOHL]]="",1,IF(Table3[[#This Row],[Type]]="CT",1,IF(Table3[[#This Row],[I]]=1,0,1))))</f>
        <v>1</v>
      </c>
      <c r="B776" s="6" t="s">
        <v>1566</v>
      </c>
      <c r="C776" s="6" t="s">
        <v>1566</v>
      </c>
      <c r="E776" s="6">
        <v>775</v>
      </c>
      <c r="H776" s="10" t="s">
        <v>1566</v>
      </c>
      <c r="I776" s="11" t="s">
        <v>1578</v>
      </c>
      <c r="J776" s="12" t="s">
        <v>1579</v>
      </c>
      <c r="K776" s="11" t="str">
        <f>CONCATENATE(Table3[[#This Row],[Type]]," "&amp;TEXT(Table3[[#This Row],[Diameter]],".0000")&amp;""," "&amp;Table3[[#This Row],[NumFlutes]]&amp;"FL")</f>
        <v>EM .0100 4FL</v>
      </c>
      <c r="M776" s="13">
        <v>0.01</v>
      </c>
      <c r="N776" s="13">
        <v>0.125</v>
      </c>
      <c r="R776" s="14">
        <f>IF(Table3[[#This Row],[ShoulderLenEnd]]="",0,90-(DEGREES(ATAN((Q776-P776)/((N776-O776)/2)))))</f>
        <v>0</v>
      </c>
      <c r="T776" s="6">
        <v>4</v>
      </c>
      <c r="U776" s="6">
        <v>1.5</v>
      </c>
      <c r="V776" s="6">
        <v>1.4999999999999999E-2</v>
      </c>
      <c r="AA776" s="13" t="str">
        <f t="shared" si="12"/>
        <v/>
      </c>
      <c r="AE776" s="6" t="s">
        <v>44</v>
      </c>
      <c r="AF776" s="6" t="s">
        <v>73</v>
      </c>
      <c r="AG776" s="6" t="s">
        <v>66</v>
      </c>
      <c r="AI776" s="6">
        <v>0</v>
      </c>
      <c r="AJ776" s="6">
        <v>1</v>
      </c>
      <c r="AK776" s="6">
        <v>1</v>
      </c>
      <c r="AL776" s="6">
        <v>0</v>
      </c>
      <c r="AM776" s="6">
        <v>1</v>
      </c>
      <c r="AN776" s="6">
        <v>1</v>
      </c>
      <c r="AO776" s="6">
        <v>1</v>
      </c>
      <c r="AQ776" s="6">
        <v>0</v>
      </c>
      <c r="AR776" s="6">
        <v>0</v>
      </c>
      <c r="AS776" s="6">
        <v>0</v>
      </c>
      <c r="AT776" s="6">
        <v>0</v>
      </c>
      <c r="AU776" s="6">
        <f>IF(Table3[[#This Row],[ShankDiameter]]&gt;0.5,0,2)</f>
        <v>2</v>
      </c>
      <c r="AV776" s="6">
        <v>0</v>
      </c>
      <c r="AW776" s="6">
        <v>0</v>
      </c>
      <c r="AX776" s="6">
        <v>2</v>
      </c>
      <c r="AY776" s="6">
        <f>IF(Table3[[#This Row],[ShankDiameter]]=0.225,2,IF(Table3[[#This Row],[ShankDiameter]]=0.25,2,IF(Table3[[#This Row],[ShankDiameter]]=0.2875,2,0)))</f>
        <v>0</v>
      </c>
      <c r="AZ776" s="6">
        <v>0</v>
      </c>
      <c r="BA776" s="6">
        <v>0</v>
      </c>
      <c r="BB776" s="6">
        <v>0</v>
      </c>
      <c r="BC776" s="6">
        <v>0</v>
      </c>
      <c r="BD776" s="6">
        <v>0</v>
      </c>
      <c r="BE776" s="6">
        <v>0</v>
      </c>
      <c r="BF776" s="6">
        <v>0</v>
      </c>
      <c r="BG776" s="6">
        <v>0</v>
      </c>
      <c r="BH776" s="6">
        <v>0</v>
      </c>
      <c r="BI776" s="6">
        <f>IF(Table3[[#This Row],[Type]]="EM",IF((Table3[[#This Row],[Diameter]]/2)-Table3[[#This Row],[CornerRadius]]-0.012&gt;0,(Table3[[#This Row],[Diameter]]/2)-Table3[[#This Row],[CornerRadius]]-0.012,0),)</f>
        <v>0</v>
      </c>
      <c r="BK776" s="6" t="str">
        <f>IF(Table3[[#This Row],[ShoulderLength]]="","",IF(Table3[[#This Row],[ShoulderLength]]&lt;Table3[[#This Row],[LOC]],"FIX",""))</f>
        <v/>
      </c>
    </row>
    <row r="777" spans="1:63" x14ac:dyDescent="0.25">
      <c r="A777" s="7">
        <f>IF(Table3[[#This Row],[SoflexRule]]="",1,IF(Table3[[#This Row],[MinOHL]]="",1,IF(Table3[[#This Row],[Type]]="CT",1,IF(Table3[[#This Row],[I]]=1,0,1))))</f>
        <v>1</v>
      </c>
      <c r="B777" s="6" t="s">
        <v>1566</v>
      </c>
      <c r="C777" s="6" t="s">
        <v>1566</v>
      </c>
      <c r="E777" s="6">
        <v>776</v>
      </c>
      <c r="G777" s="9" t="s">
        <v>74</v>
      </c>
      <c r="H777" s="10" t="s">
        <v>1566</v>
      </c>
      <c r="I777" s="11" t="s">
        <v>1580</v>
      </c>
      <c r="J777" s="12" t="s">
        <v>1581</v>
      </c>
      <c r="K777" s="11" t="str">
        <f>CONCATENATE(Table3[[#This Row],[Type]]," "&amp;TEXT(Table3[[#This Row],[Diameter]],".0000")&amp;""," "&amp;Table3[[#This Row],[NumFlutes]]&amp;"FL")</f>
        <v>EM .0100 4FL</v>
      </c>
      <c r="M777" s="13">
        <v>0.01</v>
      </c>
      <c r="N777" s="13">
        <v>0.125</v>
      </c>
      <c r="O777" s="6">
        <v>0.01</v>
      </c>
      <c r="P777" s="6">
        <v>0.05</v>
      </c>
      <c r="Q777" s="6">
        <v>0.31</v>
      </c>
      <c r="R777" s="14">
        <f>IF(Table3[[#This Row],[ShoulderLenEnd]]="",0,90-(DEGREES(ATAN((Q777-P777)/((N777-O777)/2)))))</f>
        <v>12.470461721668897</v>
      </c>
      <c r="S777" s="15">
        <v>0.35</v>
      </c>
      <c r="T777" s="6">
        <v>4</v>
      </c>
      <c r="U777" s="6">
        <v>1.5</v>
      </c>
      <c r="V777" s="6">
        <v>0.03</v>
      </c>
      <c r="AA777" s="13" t="str">
        <f t="shared" si="12"/>
        <v/>
      </c>
      <c r="AE777" s="6" t="s">
        <v>44</v>
      </c>
      <c r="AF777" s="6" t="s">
        <v>73</v>
      </c>
      <c r="AG777" s="6" t="s">
        <v>66</v>
      </c>
      <c r="AI777" s="6">
        <v>0</v>
      </c>
      <c r="AJ777" s="6">
        <v>1</v>
      </c>
      <c r="AK777" s="6">
        <v>1</v>
      </c>
      <c r="AL777" s="6">
        <v>0</v>
      </c>
      <c r="AM777" s="6">
        <v>1</v>
      </c>
      <c r="AN777" s="6">
        <v>1</v>
      </c>
      <c r="AO777" s="6">
        <v>1</v>
      </c>
      <c r="AQ777" s="6">
        <v>0</v>
      </c>
      <c r="AR777" s="6">
        <v>0</v>
      </c>
      <c r="AS777" s="6">
        <v>0</v>
      </c>
      <c r="AT777" s="6">
        <v>0</v>
      </c>
      <c r="AU777" s="6">
        <f>IF(Table3[[#This Row],[ShankDiameter]]&gt;0.5,0,2)</f>
        <v>2</v>
      </c>
      <c r="AV777" s="6">
        <v>0</v>
      </c>
      <c r="AW777" s="6">
        <v>0</v>
      </c>
      <c r="AX777" s="6">
        <v>2</v>
      </c>
      <c r="AY777" s="6">
        <f>IF(Table3[[#This Row],[ShankDiameter]]=0.225,2,IF(Table3[[#This Row],[ShankDiameter]]=0.25,2,IF(Table3[[#This Row],[ShankDiameter]]=0.2875,2,0)))</f>
        <v>0</v>
      </c>
      <c r="AZ777" s="6">
        <v>0</v>
      </c>
      <c r="BA777" s="6">
        <v>0</v>
      </c>
      <c r="BB777" s="6">
        <v>0</v>
      </c>
      <c r="BC777" s="6">
        <v>0</v>
      </c>
      <c r="BD777" s="6">
        <v>0</v>
      </c>
      <c r="BE777" s="6">
        <v>0</v>
      </c>
      <c r="BF777" s="6">
        <v>0</v>
      </c>
      <c r="BG777" s="6">
        <v>0</v>
      </c>
      <c r="BH777" s="6">
        <v>0</v>
      </c>
      <c r="BI777" s="6">
        <f>IF(Table3[[#This Row],[Type]]="EM",IF((Table3[[#This Row],[Diameter]]/2)-Table3[[#This Row],[CornerRadius]]-0.012&gt;0,(Table3[[#This Row],[Diameter]]/2)-Table3[[#This Row],[CornerRadius]]-0.012,0),)</f>
        <v>0</v>
      </c>
      <c r="BK777" s="6" t="str">
        <f>IF(Table3[[#This Row],[ShoulderLength]]="","",IF(Table3[[#This Row],[ShoulderLength]]&lt;Table3[[#This Row],[LOC]],"FIX",""))</f>
        <v/>
      </c>
    </row>
    <row r="778" spans="1:63" x14ac:dyDescent="0.25">
      <c r="A778" s="7">
        <f>IF(Table3[[#This Row],[SoflexRule]]="",1,IF(Table3[[#This Row],[MinOHL]]="",1,IF(Table3[[#This Row],[Type]]="CT",1,IF(Table3[[#This Row],[I]]=1,0,1))))</f>
        <v>1</v>
      </c>
      <c r="B778" s="6" t="s">
        <v>1566</v>
      </c>
      <c r="C778" s="6" t="s">
        <v>1566</v>
      </c>
      <c r="E778" s="6">
        <v>777</v>
      </c>
      <c r="H778" s="10" t="s">
        <v>1566</v>
      </c>
      <c r="I778" s="11" t="s">
        <v>1582</v>
      </c>
      <c r="J778" s="12">
        <v>73010</v>
      </c>
      <c r="K778" s="11" t="str">
        <f>CONCATENATE(Table3[[#This Row],[Type]]," "&amp;TEXT(Table3[[#This Row],[Diameter]],".0000")&amp;""," "&amp;Table3[[#This Row],[NumFlutes]]&amp;"FL")</f>
        <v>EM .0100 4FL</v>
      </c>
      <c r="M778" s="13">
        <v>0.01</v>
      </c>
      <c r="N778" s="13">
        <v>0.125</v>
      </c>
      <c r="R778" s="14">
        <f>IF(Table3[[#This Row],[ShoulderLenEnd]]="",0,90-(DEGREES(ATAN((Q778-P778)/((N778-O778)/2)))))</f>
        <v>0</v>
      </c>
      <c r="T778" s="6">
        <v>4</v>
      </c>
      <c r="U778" s="6">
        <v>1.5</v>
      </c>
      <c r="V778" s="6">
        <v>0.03</v>
      </c>
      <c r="AA778" s="13" t="str">
        <f t="shared" si="12"/>
        <v/>
      </c>
      <c r="AE778" s="6" t="s">
        <v>44</v>
      </c>
      <c r="AF778" s="6" t="s">
        <v>62</v>
      </c>
      <c r="AG778" s="6" t="s">
        <v>66</v>
      </c>
      <c r="AI778" s="6">
        <v>1</v>
      </c>
      <c r="AJ778" s="6">
        <v>1</v>
      </c>
      <c r="AK778" s="6">
        <v>0</v>
      </c>
      <c r="AL778" s="6">
        <v>0</v>
      </c>
      <c r="AM778" s="6">
        <v>1</v>
      </c>
      <c r="AN778" s="6">
        <v>1</v>
      </c>
      <c r="AO778" s="6">
        <v>1</v>
      </c>
      <c r="AQ778" s="6">
        <v>0</v>
      </c>
      <c r="AR778" s="6">
        <v>0</v>
      </c>
      <c r="AS778" s="6">
        <v>0</v>
      </c>
      <c r="AT778" s="6">
        <v>0</v>
      </c>
      <c r="AU778" s="6">
        <f>IF(Table3[[#This Row],[ShankDiameter]]&gt;0.5,0,2)</f>
        <v>2</v>
      </c>
      <c r="AV778" s="6">
        <v>0</v>
      </c>
      <c r="AW778" s="6">
        <v>0</v>
      </c>
      <c r="AX778" s="6">
        <v>2</v>
      </c>
      <c r="AY778" s="6">
        <f>IF(Table3[[#This Row],[ShankDiameter]]=0.225,2,IF(Table3[[#This Row],[ShankDiameter]]=0.25,2,IF(Table3[[#This Row],[ShankDiameter]]=0.2875,2,0)))</f>
        <v>0</v>
      </c>
      <c r="AZ778" s="6">
        <v>0</v>
      </c>
      <c r="BA778" s="6">
        <v>0</v>
      </c>
      <c r="BB778" s="6">
        <v>0</v>
      </c>
      <c r="BC778" s="6">
        <v>0</v>
      </c>
      <c r="BD778" s="6">
        <v>0</v>
      </c>
      <c r="BE778" s="6">
        <v>0</v>
      </c>
      <c r="BF778" s="6">
        <v>0</v>
      </c>
      <c r="BG778" s="6">
        <v>0</v>
      </c>
      <c r="BH778" s="6">
        <v>0</v>
      </c>
      <c r="BI778" s="6">
        <f>IF(Table3[[#This Row],[Type]]="EM",IF((Table3[[#This Row],[Diameter]]/2)-Table3[[#This Row],[CornerRadius]]-0.012&gt;0,(Table3[[#This Row],[Diameter]]/2)-Table3[[#This Row],[CornerRadius]]-0.012,0),)</f>
        <v>0</v>
      </c>
      <c r="BK778" s="6" t="str">
        <f>IF(Table3[[#This Row],[ShoulderLength]]="","",IF(Table3[[#This Row],[ShoulderLength]]&lt;Table3[[#This Row],[LOC]],"FIX",""))</f>
        <v/>
      </c>
    </row>
    <row r="779" spans="1:63" x14ac:dyDescent="0.25">
      <c r="A779" s="7">
        <f>IF(Table3[[#This Row],[SoflexRule]]="",1,IF(Table3[[#This Row],[MinOHL]]="",1,IF(Table3[[#This Row],[Type]]="CT",1,IF(Table3[[#This Row],[I]]=1,0,1))))</f>
        <v>1</v>
      </c>
      <c r="B779" s="6" t="s">
        <v>1566</v>
      </c>
      <c r="C779" s="6" t="s">
        <v>1566</v>
      </c>
      <c r="E779" s="6">
        <v>778</v>
      </c>
      <c r="H779" s="10" t="s">
        <v>1566</v>
      </c>
      <c r="I779" s="11" t="s">
        <v>1583</v>
      </c>
      <c r="J779" s="12">
        <v>76410</v>
      </c>
      <c r="K779" s="11" t="str">
        <f>CONCATENATE(Table3[[#This Row],[Type]]," "&amp;TEXT(Table3[[#This Row],[Diameter]],".0000")&amp;""," "&amp;Table3[[#This Row],[NumFlutes]]&amp;"FL")</f>
        <v>EM .0100 4FL</v>
      </c>
      <c r="M779" s="13">
        <v>0.01</v>
      </c>
      <c r="N779" s="13">
        <v>0.125</v>
      </c>
      <c r="R779" s="14">
        <f>IF(Table3[[#This Row],[ShoulderLenEnd]]="",0,90-(DEGREES(ATAN((Q779-P779)/((N779-O779)/2)))))</f>
        <v>0</v>
      </c>
      <c r="T779" s="6">
        <v>4</v>
      </c>
      <c r="U779" s="6">
        <v>1.5</v>
      </c>
      <c r="V779" s="6">
        <v>0.03</v>
      </c>
      <c r="AA779" s="13" t="str">
        <f t="shared" si="12"/>
        <v/>
      </c>
      <c r="AE779" s="6" t="s">
        <v>44</v>
      </c>
      <c r="AF779" s="6" t="s">
        <v>62</v>
      </c>
      <c r="AG779" s="6" t="s">
        <v>66</v>
      </c>
      <c r="AH779" s="6" t="s">
        <v>1584</v>
      </c>
      <c r="AI779" s="6">
        <v>1</v>
      </c>
      <c r="AJ779" s="6">
        <v>1</v>
      </c>
      <c r="AK779" s="6">
        <v>0</v>
      </c>
      <c r="AL779" s="6">
        <v>0</v>
      </c>
      <c r="AM779" s="6">
        <v>1</v>
      </c>
      <c r="AN779" s="6">
        <v>1</v>
      </c>
      <c r="AO779" s="6">
        <v>1</v>
      </c>
      <c r="AQ779" s="6">
        <v>0</v>
      </c>
      <c r="AR779" s="6">
        <v>0</v>
      </c>
      <c r="AS779" s="6">
        <v>0</v>
      </c>
      <c r="AT779" s="6">
        <v>0</v>
      </c>
      <c r="AU779" s="6">
        <f>IF(Table3[[#This Row],[ShankDiameter]]&gt;0.5,0,2)</f>
        <v>2</v>
      </c>
      <c r="AV779" s="6">
        <v>0</v>
      </c>
      <c r="AW779" s="6">
        <v>0</v>
      </c>
      <c r="AX779" s="6">
        <v>2</v>
      </c>
      <c r="AY779" s="6">
        <f>IF(Table3[[#This Row],[ShankDiameter]]=0.225,2,IF(Table3[[#This Row],[ShankDiameter]]=0.25,2,IF(Table3[[#This Row],[ShankDiameter]]=0.2875,2,0)))</f>
        <v>0</v>
      </c>
      <c r="AZ779" s="6">
        <v>0</v>
      </c>
      <c r="BA779" s="6">
        <v>0</v>
      </c>
      <c r="BB779" s="6">
        <v>0</v>
      </c>
      <c r="BC779" s="6">
        <v>0</v>
      </c>
      <c r="BD779" s="6">
        <v>0</v>
      </c>
      <c r="BE779" s="6">
        <v>0</v>
      </c>
      <c r="BF779" s="6">
        <v>0</v>
      </c>
      <c r="BG779" s="6">
        <v>0</v>
      </c>
      <c r="BH779" s="6">
        <v>0</v>
      </c>
      <c r="BI779" s="6">
        <f>IF(Table3[[#This Row],[Type]]="EM",IF((Table3[[#This Row],[Diameter]]/2)-Table3[[#This Row],[CornerRadius]]-0.012&gt;0,(Table3[[#This Row],[Diameter]]/2)-Table3[[#This Row],[CornerRadius]]-0.012,0),)</f>
        <v>0</v>
      </c>
      <c r="BK779" s="6" t="str">
        <f>IF(Table3[[#This Row],[ShoulderLength]]="","",IF(Table3[[#This Row],[ShoulderLength]]&lt;Table3[[#This Row],[LOC]],"FIX",""))</f>
        <v/>
      </c>
    </row>
    <row r="780" spans="1:63" x14ac:dyDescent="0.25">
      <c r="A780" s="7">
        <f>IF(Table3[[#This Row],[SoflexRule]]="",1,IF(Table3[[#This Row],[MinOHL]]="",1,IF(Table3[[#This Row],[Type]]="CT",1,IF(Table3[[#This Row],[I]]=1,0,1))))</f>
        <v>1</v>
      </c>
      <c r="B780" s="6" t="s">
        <v>1566</v>
      </c>
      <c r="C780" s="6" t="s">
        <v>1566</v>
      </c>
      <c r="E780" s="6">
        <v>779</v>
      </c>
      <c r="F780" s="22"/>
      <c r="H780" s="10" t="s">
        <v>1566</v>
      </c>
      <c r="I780" s="11" t="s">
        <v>1585</v>
      </c>
      <c r="J780" s="12">
        <v>78614567</v>
      </c>
      <c r="K780" s="11" t="str">
        <f>CONCATENATE(Table3[[#This Row],[Type]]," "&amp;TEXT(Table3[[#This Row],[Diameter]],".0000")&amp;""," "&amp;Table3[[#This Row],[NumFlutes]]&amp;"FL")</f>
        <v>EM .0130 2FL</v>
      </c>
      <c r="M780" s="13">
        <v>1.2999999999999999E-2</v>
      </c>
      <c r="N780" s="13">
        <v>0.125</v>
      </c>
      <c r="R780" s="14">
        <f>IF(Table3[[#This Row],[ShoulderLenEnd]]="",0,90-(DEGREES(ATAN((Q780-P780)/((N780-O780)/2)))))</f>
        <v>0</v>
      </c>
      <c r="T780" s="6">
        <v>2</v>
      </c>
      <c r="U780" s="6">
        <v>1.5</v>
      </c>
      <c r="V780" s="6">
        <v>3.9E-2</v>
      </c>
      <c r="AA780" s="13" t="str">
        <f t="shared" si="12"/>
        <v/>
      </c>
      <c r="AE780" s="6" t="s">
        <v>44</v>
      </c>
      <c r="AF780" s="6" t="s">
        <v>62</v>
      </c>
      <c r="AG780" s="6" t="s">
        <v>1586</v>
      </c>
      <c r="AI780" s="6">
        <v>1</v>
      </c>
      <c r="AJ780" s="6">
        <v>0</v>
      </c>
      <c r="AK780" s="6">
        <v>0</v>
      </c>
      <c r="AL780" s="6">
        <v>1</v>
      </c>
      <c r="AM780" s="6">
        <v>1</v>
      </c>
      <c r="AN780" s="6">
        <v>0</v>
      </c>
      <c r="AO780" s="6">
        <v>1</v>
      </c>
      <c r="AQ780" s="6">
        <v>0</v>
      </c>
      <c r="AR780" s="6">
        <v>0</v>
      </c>
      <c r="AS780" s="6">
        <v>0</v>
      </c>
      <c r="AT780" s="6">
        <v>0</v>
      </c>
      <c r="AU780" s="6">
        <f>IF(Table3[[#This Row],[ShankDiameter]]&gt;0.5,0,2)</f>
        <v>2</v>
      </c>
      <c r="AV780" s="6">
        <v>0</v>
      </c>
      <c r="AW780" s="6">
        <v>0</v>
      </c>
      <c r="AX780" s="6">
        <v>2</v>
      </c>
      <c r="AY780" s="6">
        <f>IF(Table3[[#This Row],[ShankDiameter]]=0.225,2,IF(Table3[[#This Row],[ShankDiameter]]=0.25,2,IF(Table3[[#This Row],[ShankDiameter]]=0.2875,2,0)))</f>
        <v>0</v>
      </c>
      <c r="AZ780" s="6">
        <v>0</v>
      </c>
      <c r="BA780" s="6">
        <v>0</v>
      </c>
      <c r="BB780" s="6">
        <v>0</v>
      </c>
      <c r="BC780" s="6">
        <v>0</v>
      </c>
      <c r="BD780" s="6">
        <v>0</v>
      </c>
      <c r="BE780" s="6">
        <v>0</v>
      </c>
      <c r="BF780" s="6">
        <v>0</v>
      </c>
      <c r="BG780" s="6">
        <v>0</v>
      </c>
      <c r="BH780" s="6">
        <v>0</v>
      </c>
      <c r="BI780" s="6">
        <f>IF(Table3[[#This Row],[Type]]="EM",IF((Table3[[#This Row],[Diameter]]/2)-Table3[[#This Row],[CornerRadius]]-0.012&gt;0,(Table3[[#This Row],[Diameter]]/2)-Table3[[#This Row],[CornerRadius]]-0.012,0),)</f>
        <v>0</v>
      </c>
      <c r="BK780" s="6" t="str">
        <f>IF(Table3[[#This Row],[ShoulderLength]]="","",IF(Table3[[#This Row],[ShoulderLength]]&lt;Table3[[#This Row],[LOC]],"FIX",""))</f>
        <v/>
      </c>
    </row>
    <row r="781" spans="1:63" x14ac:dyDescent="0.25">
      <c r="A781" s="7">
        <f>IF(Table3[[#This Row],[SoflexRule]]="",1,IF(Table3[[#This Row],[MinOHL]]="",1,IF(Table3[[#This Row],[Type]]="CT",1,IF(Table3[[#This Row],[I]]=1,0,1))))</f>
        <v>1</v>
      </c>
      <c r="B781" s="6" t="s">
        <v>1566</v>
      </c>
      <c r="C781" s="6" t="s">
        <v>1566</v>
      </c>
      <c r="E781" s="6">
        <v>780</v>
      </c>
      <c r="H781" s="10" t="s">
        <v>1566</v>
      </c>
      <c r="I781" s="11" t="s">
        <v>1587</v>
      </c>
      <c r="J781" s="12">
        <v>13914</v>
      </c>
      <c r="K781" s="11" t="str">
        <f>CONCATENATE(Table3[[#This Row],[Type]]," "&amp;TEXT(Table3[[#This Row],[Diameter]],".0000")&amp;""," "&amp;Table3[[#This Row],[NumFlutes]]&amp;"FL")</f>
        <v>EM .0140 2FL</v>
      </c>
      <c r="M781" s="13">
        <v>1.4E-2</v>
      </c>
      <c r="N781" s="13">
        <v>0.125</v>
      </c>
      <c r="R781" s="14">
        <f>IF(Table3[[#This Row],[ShoulderLenEnd]]="",0,90-(DEGREES(ATAN((Q781-P781)/((N781-O781)/2)))))</f>
        <v>0</v>
      </c>
      <c r="T781" s="6">
        <v>2</v>
      </c>
      <c r="U781" s="6">
        <v>1.5</v>
      </c>
      <c r="V781" s="6">
        <v>2.1000000000000001E-2</v>
      </c>
      <c r="AA781" s="13" t="str">
        <f t="shared" si="12"/>
        <v/>
      </c>
      <c r="AE781" s="6" t="s">
        <v>44</v>
      </c>
      <c r="AF781" s="6" t="s">
        <v>62</v>
      </c>
      <c r="AG781" s="6" t="s">
        <v>66</v>
      </c>
      <c r="AI781" s="6">
        <v>1</v>
      </c>
      <c r="AJ781" s="6">
        <v>1</v>
      </c>
      <c r="AK781" s="6">
        <v>0</v>
      </c>
      <c r="AL781" s="6">
        <v>0</v>
      </c>
      <c r="AM781" s="6">
        <v>1</v>
      </c>
      <c r="AN781" s="6">
        <v>1</v>
      </c>
      <c r="AO781" s="6">
        <v>1</v>
      </c>
      <c r="AQ781" s="6">
        <v>0</v>
      </c>
      <c r="AR781" s="6">
        <v>0</v>
      </c>
      <c r="AS781" s="6">
        <v>0</v>
      </c>
      <c r="AT781" s="6">
        <v>0</v>
      </c>
      <c r="AU781" s="6">
        <f>IF(Table3[[#This Row],[ShankDiameter]]&gt;0.5,0,2)</f>
        <v>2</v>
      </c>
      <c r="AV781" s="6">
        <v>0</v>
      </c>
      <c r="AW781" s="6">
        <v>0</v>
      </c>
      <c r="AX781" s="6">
        <v>2</v>
      </c>
      <c r="AY781" s="6">
        <f>IF(Table3[[#This Row],[ShankDiameter]]=0.225,2,IF(Table3[[#This Row],[ShankDiameter]]=0.25,2,IF(Table3[[#This Row],[ShankDiameter]]=0.2875,2,0)))</f>
        <v>0</v>
      </c>
      <c r="AZ781" s="6">
        <v>0</v>
      </c>
      <c r="BA781" s="6">
        <v>0</v>
      </c>
      <c r="BB781" s="6">
        <v>0</v>
      </c>
      <c r="BC781" s="6">
        <v>0</v>
      </c>
      <c r="BD781" s="6">
        <v>0</v>
      </c>
      <c r="BE781" s="6">
        <v>0</v>
      </c>
      <c r="BF781" s="6">
        <v>0</v>
      </c>
      <c r="BG781" s="6">
        <v>0</v>
      </c>
      <c r="BH781" s="6">
        <v>0</v>
      </c>
      <c r="BI781" s="6">
        <f>IF(Table3[[#This Row],[Type]]="EM",IF((Table3[[#This Row],[Diameter]]/2)-Table3[[#This Row],[CornerRadius]]-0.012&gt;0,(Table3[[#This Row],[Diameter]]/2)-Table3[[#This Row],[CornerRadius]]-0.012,0),)</f>
        <v>0</v>
      </c>
      <c r="BK781" s="6" t="str">
        <f>IF(Table3[[#This Row],[ShoulderLength]]="","",IF(Table3[[#This Row],[ShoulderLength]]&lt;Table3[[#This Row],[LOC]],"FIX",""))</f>
        <v/>
      </c>
    </row>
    <row r="782" spans="1:63" x14ac:dyDescent="0.25">
      <c r="A782" s="7">
        <f>IF(Table3[[#This Row],[SoflexRule]]="",1,IF(Table3[[#This Row],[MinOHL]]="",1,IF(Table3[[#This Row],[Type]]="CT",1,IF(Table3[[#This Row],[I]]=1,0,1))))</f>
        <v>1</v>
      </c>
      <c r="B782" s="6" t="s">
        <v>1566</v>
      </c>
      <c r="C782" s="6" t="s">
        <v>1566</v>
      </c>
      <c r="E782" s="6">
        <v>781</v>
      </c>
      <c r="G782" s="9" t="s">
        <v>74</v>
      </c>
      <c r="H782" s="10" t="s">
        <v>1566</v>
      </c>
      <c r="I782" s="11" t="s">
        <v>1588</v>
      </c>
      <c r="J782" s="12" t="s">
        <v>1589</v>
      </c>
      <c r="K782" s="11" t="str">
        <f>CONCATENATE(Table3[[#This Row],[Type]]," "&amp;TEXT(Table3[[#This Row],[Diameter]],".0000")&amp;""," "&amp;Table3[[#This Row],[NumFlutes]]&amp;"FL")</f>
        <v>EM .0150 3FL</v>
      </c>
      <c r="M782" s="13">
        <v>1.4999999999999999E-2</v>
      </c>
      <c r="N782" s="13">
        <v>0.125</v>
      </c>
      <c r="O782" s="6">
        <v>1.4E-2</v>
      </c>
      <c r="P782" s="6">
        <v>0.15</v>
      </c>
      <c r="Q782" s="6">
        <v>0.36</v>
      </c>
      <c r="R782" s="14">
        <f>IF(Table3[[#This Row],[ShoulderLenEnd]]="",0,90-(DEGREES(ATAN((Q782-P782)/((N782-O782)/2)))))</f>
        <v>14.803980156270498</v>
      </c>
      <c r="S782" s="15">
        <v>0.4</v>
      </c>
      <c r="T782" s="6">
        <v>3</v>
      </c>
      <c r="U782" s="6">
        <v>2.5</v>
      </c>
      <c r="V782" s="6">
        <v>7.4999999999999997E-2</v>
      </c>
      <c r="AA782" s="13" t="str">
        <f t="shared" si="12"/>
        <v/>
      </c>
      <c r="AE782" s="6" t="s">
        <v>44</v>
      </c>
      <c r="AF782" s="6" t="s">
        <v>73</v>
      </c>
      <c r="AG782" s="6" t="s">
        <v>66</v>
      </c>
      <c r="AH782" s="6" t="s">
        <v>1590</v>
      </c>
      <c r="AI782" s="6">
        <v>0</v>
      </c>
      <c r="AJ782" s="6">
        <v>1</v>
      </c>
      <c r="AK782" s="6">
        <v>1</v>
      </c>
      <c r="AL782" s="6">
        <v>0</v>
      </c>
      <c r="AM782" s="6">
        <v>1</v>
      </c>
      <c r="AN782" s="6">
        <v>0</v>
      </c>
      <c r="AO782" s="6">
        <v>1</v>
      </c>
      <c r="AQ782" s="6">
        <v>0</v>
      </c>
      <c r="AR782" s="6">
        <v>0</v>
      </c>
      <c r="AS782" s="6">
        <v>0</v>
      </c>
      <c r="AT782" s="6">
        <v>0</v>
      </c>
      <c r="AU782" s="6">
        <f>IF(Table3[[#This Row],[ShankDiameter]]&gt;0.5,0,2)</f>
        <v>2</v>
      </c>
      <c r="AV782" s="6">
        <v>0</v>
      </c>
      <c r="AW782" s="6">
        <v>0</v>
      </c>
      <c r="AX782" s="6">
        <v>2</v>
      </c>
      <c r="AY782" s="6">
        <f>IF(Table3[[#This Row],[ShankDiameter]]=0.225,2,IF(Table3[[#This Row],[ShankDiameter]]=0.25,2,IF(Table3[[#This Row],[ShankDiameter]]=0.2875,2,0)))</f>
        <v>0</v>
      </c>
      <c r="AZ782" s="6">
        <v>0</v>
      </c>
      <c r="BA782" s="6">
        <v>0</v>
      </c>
      <c r="BB782" s="6">
        <v>0</v>
      </c>
      <c r="BC782" s="6">
        <v>0</v>
      </c>
      <c r="BD782" s="6">
        <v>0</v>
      </c>
      <c r="BE782" s="6">
        <v>0</v>
      </c>
      <c r="BF782" s="6">
        <v>0</v>
      </c>
      <c r="BG782" s="6">
        <v>0</v>
      </c>
      <c r="BH782" s="6">
        <v>0</v>
      </c>
      <c r="BI782" s="6">
        <f>IF(Table3[[#This Row],[Type]]="EM",IF((Table3[[#This Row],[Diameter]]/2)-Table3[[#This Row],[CornerRadius]]-0.012&gt;0,(Table3[[#This Row],[Diameter]]/2)-Table3[[#This Row],[CornerRadius]]-0.012,0),)</f>
        <v>0</v>
      </c>
      <c r="BK782" s="6" t="str">
        <f>IF(Table3[[#This Row],[ShoulderLength]]="","",IF(Table3[[#This Row],[ShoulderLength]]&lt;Table3[[#This Row],[LOC]],"FIX",""))</f>
        <v/>
      </c>
    </row>
    <row r="783" spans="1:63" x14ac:dyDescent="0.25">
      <c r="A783" s="7">
        <f>IF(Table3[[#This Row],[SoflexRule]]="",1,IF(Table3[[#This Row],[MinOHL]]="",1,IF(Table3[[#This Row],[Type]]="CT",1,IF(Table3[[#This Row],[I]]=1,0,1))))</f>
        <v>1</v>
      </c>
      <c r="B783" s="6" t="s">
        <v>1566</v>
      </c>
      <c r="C783" s="6" t="s">
        <v>1566</v>
      </c>
      <c r="E783" s="6">
        <v>782</v>
      </c>
      <c r="G783" s="9" t="s">
        <v>74</v>
      </c>
      <c r="H783" s="10" t="s">
        <v>1566</v>
      </c>
      <c r="I783" s="11" t="s">
        <v>1591</v>
      </c>
      <c r="J783" s="12">
        <v>13615</v>
      </c>
      <c r="K783" s="11" t="str">
        <f>CONCATENATE(Table3[[#This Row],[Type]]," "&amp;TEXT(Table3[[#This Row],[Diameter]],".0000")&amp;""," "&amp;Table3[[#This Row],[NumFlutes]]&amp;"FL")</f>
        <v>EM .0150 3FL</v>
      </c>
      <c r="M783" s="13">
        <v>1.4999999999999999E-2</v>
      </c>
      <c r="N783" s="13">
        <v>0.125</v>
      </c>
      <c r="O783" s="6">
        <v>1.4E-2</v>
      </c>
      <c r="P783" s="6">
        <v>0.16500000000000001</v>
      </c>
      <c r="Q783" s="6">
        <v>0.375</v>
      </c>
      <c r="R783" s="14">
        <f>IF(Table3[[#This Row],[ShoulderLenEnd]]="",0,90-(DEGREES(ATAN((Q783-P783)/((N783-O783)/2)))))</f>
        <v>14.803980156270498</v>
      </c>
      <c r="S783" s="15">
        <v>0.4</v>
      </c>
      <c r="T783" s="6">
        <v>3</v>
      </c>
      <c r="U783" s="6">
        <v>2.5</v>
      </c>
      <c r="V783" s="6">
        <v>7.4999999999999997E-2</v>
      </c>
      <c r="AA783" s="13" t="str">
        <f t="shared" si="12"/>
        <v/>
      </c>
      <c r="AE783" s="6" t="s">
        <v>44</v>
      </c>
      <c r="AF783" s="6" t="s">
        <v>62</v>
      </c>
      <c r="AG783" s="6" t="s">
        <v>66</v>
      </c>
      <c r="AH783" s="6" t="s">
        <v>1590</v>
      </c>
      <c r="AI783" s="6">
        <v>1</v>
      </c>
      <c r="AJ783" s="6">
        <v>1</v>
      </c>
      <c r="AK783" s="6">
        <v>0</v>
      </c>
      <c r="AL783" s="6">
        <v>0</v>
      </c>
      <c r="AM783" s="6">
        <v>1</v>
      </c>
      <c r="AN783" s="6">
        <v>0</v>
      </c>
      <c r="AO783" s="6">
        <v>1</v>
      </c>
      <c r="AQ783" s="6">
        <v>0</v>
      </c>
      <c r="AR783" s="6">
        <v>0</v>
      </c>
      <c r="AS783" s="6">
        <v>0</v>
      </c>
      <c r="AT783" s="6">
        <v>0</v>
      </c>
      <c r="AU783" s="6">
        <f>IF(Table3[[#This Row],[ShankDiameter]]&gt;0.5,0,2)</f>
        <v>2</v>
      </c>
      <c r="AV783" s="6">
        <v>0</v>
      </c>
      <c r="AW783" s="6">
        <v>0</v>
      </c>
      <c r="AX783" s="6">
        <v>2</v>
      </c>
      <c r="AY783" s="6">
        <f>IF(Table3[[#This Row],[ShankDiameter]]=0.225,2,IF(Table3[[#This Row],[ShankDiameter]]=0.25,2,IF(Table3[[#This Row],[ShankDiameter]]=0.2875,2,0)))</f>
        <v>0</v>
      </c>
      <c r="AZ783" s="6">
        <v>0</v>
      </c>
      <c r="BA783" s="6">
        <v>0</v>
      </c>
      <c r="BB783" s="6">
        <v>0</v>
      </c>
      <c r="BC783" s="6">
        <v>0</v>
      </c>
      <c r="BD783" s="6">
        <v>0</v>
      </c>
      <c r="BE783" s="6">
        <v>0</v>
      </c>
      <c r="BF783" s="6">
        <v>0</v>
      </c>
      <c r="BG783" s="6">
        <v>0</v>
      </c>
      <c r="BH783" s="6">
        <v>0</v>
      </c>
      <c r="BI783" s="6">
        <f>IF(Table3[[#This Row],[Type]]="EM",IF((Table3[[#This Row],[Diameter]]/2)-Table3[[#This Row],[CornerRadius]]-0.012&gt;0,(Table3[[#This Row],[Diameter]]/2)-Table3[[#This Row],[CornerRadius]]-0.012,0),)</f>
        <v>0</v>
      </c>
      <c r="BK783" s="6" t="str">
        <f>IF(Table3[[#This Row],[ShoulderLength]]="","",IF(Table3[[#This Row],[ShoulderLength]]&lt;Table3[[#This Row],[LOC]],"FIX",""))</f>
        <v/>
      </c>
    </row>
    <row r="784" spans="1:63" x14ac:dyDescent="0.25">
      <c r="A784" s="7">
        <f>IF(Table3[[#This Row],[SoflexRule]]="",1,IF(Table3[[#This Row],[MinOHL]]="",1,IF(Table3[[#This Row],[Type]]="CT",1,IF(Table3[[#This Row],[I]]=1,0,1))))</f>
        <v>1</v>
      </c>
      <c r="B784" s="6" t="s">
        <v>1566</v>
      </c>
      <c r="C784" s="6" t="s">
        <v>1566</v>
      </c>
      <c r="E784" s="6">
        <v>783</v>
      </c>
      <c r="G784" s="9" t="s">
        <v>74</v>
      </c>
      <c r="H784" s="10" t="s">
        <v>1566</v>
      </c>
      <c r="I784" s="11" t="s">
        <v>1592</v>
      </c>
      <c r="J784" s="12">
        <v>38015</v>
      </c>
      <c r="K784" s="11" t="str">
        <f>CONCATENATE(Table3[[#This Row],[Type]]," "&amp;TEXT(Table3[[#This Row],[Diameter]],".0000")&amp;""," "&amp;Table3[[#This Row],[NumFlutes]]&amp;"FL")</f>
        <v>EM .0150 3FL</v>
      </c>
      <c r="M784" s="13">
        <v>1.4999999999999999E-2</v>
      </c>
      <c r="N784" s="13">
        <v>0.125</v>
      </c>
      <c r="O784" s="6">
        <v>1.4E-2</v>
      </c>
      <c r="P784" s="6">
        <v>0.375</v>
      </c>
      <c r="Q784" s="6">
        <v>0.47499999999999998</v>
      </c>
      <c r="R784" s="14">
        <f>IF(Table3[[#This Row],[ShoulderLenEnd]]="",0,90-(DEGREES(ATAN((Q784-P784)/((N784-O784)/2)))))</f>
        <v>29.030274682487153</v>
      </c>
      <c r="S784" s="15">
        <v>0.5</v>
      </c>
      <c r="T784" s="6">
        <v>3</v>
      </c>
      <c r="U784" s="6">
        <v>2.5</v>
      </c>
      <c r="V784" s="6">
        <v>2.1999999999999999E-2</v>
      </c>
      <c r="AA784" s="13" t="str">
        <f t="shared" si="12"/>
        <v/>
      </c>
      <c r="AE784" s="6" t="s">
        <v>44</v>
      </c>
      <c r="AF784" s="6" t="s">
        <v>62</v>
      </c>
      <c r="AG784" s="6" t="s">
        <v>66</v>
      </c>
      <c r="AH784" s="6" t="s">
        <v>1593</v>
      </c>
      <c r="AI784" s="6">
        <v>1</v>
      </c>
      <c r="AJ784" s="6">
        <v>1</v>
      </c>
      <c r="AK784" s="6">
        <v>0</v>
      </c>
      <c r="AL784" s="6">
        <v>0</v>
      </c>
      <c r="AM784" s="6">
        <v>1</v>
      </c>
      <c r="AN784" s="6">
        <v>1</v>
      </c>
      <c r="AO784" s="6">
        <v>1</v>
      </c>
      <c r="AQ784" s="6">
        <v>0</v>
      </c>
      <c r="AR784" s="6">
        <v>0</v>
      </c>
      <c r="AS784" s="6">
        <v>0</v>
      </c>
      <c r="AT784" s="6">
        <v>0</v>
      </c>
      <c r="AU784" s="6">
        <f>IF(Table3[[#This Row],[ShankDiameter]]&gt;0.5,0,2)</f>
        <v>2</v>
      </c>
      <c r="AV784" s="6">
        <v>0</v>
      </c>
      <c r="AW784" s="6">
        <v>0</v>
      </c>
      <c r="AX784" s="6">
        <v>2</v>
      </c>
      <c r="AY784" s="6">
        <f>IF(Table3[[#This Row],[ShankDiameter]]=0.225,2,IF(Table3[[#This Row],[ShankDiameter]]=0.25,2,IF(Table3[[#This Row],[ShankDiameter]]=0.2875,2,0)))</f>
        <v>0</v>
      </c>
      <c r="AZ784" s="6">
        <v>0</v>
      </c>
      <c r="BA784" s="6">
        <v>0</v>
      </c>
      <c r="BB784" s="6">
        <v>0</v>
      </c>
      <c r="BC784" s="6">
        <v>0</v>
      </c>
      <c r="BD784" s="6">
        <v>0</v>
      </c>
      <c r="BE784" s="6">
        <v>0</v>
      </c>
      <c r="BF784" s="6">
        <v>0</v>
      </c>
      <c r="BG784" s="6">
        <v>0</v>
      </c>
      <c r="BH784" s="6">
        <v>0</v>
      </c>
      <c r="BI784" s="6">
        <f>IF(Table3[[#This Row],[Type]]="EM",IF((Table3[[#This Row],[Diameter]]/2)-Table3[[#This Row],[CornerRadius]]-0.012&gt;0,(Table3[[#This Row],[Diameter]]/2)-Table3[[#This Row],[CornerRadius]]-0.012,0),)</f>
        <v>0</v>
      </c>
      <c r="BK784" s="6" t="str">
        <f>IF(Table3[[#This Row],[ShoulderLength]]="","",IF(Table3[[#This Row],[ShoulderLength]]&lt;Table3[[#This Row],[LOC]],"FIX",""))</f>
        <v/>
      </c>
    </row>
    <row r="785" spans="1:63" x14ac:dyDescent="0.25">
      <c r="A785" s="7">
        <f>IF(Table3[[#This Row],[SoflexRule]]="",1,IF(Table3[[#This Row],[MinOHL]]="",1,IF(Table3[[#This Row],[Type]]="CT",1,IF(Table3[[#This Row],[I]]=1,0,1))))</f>
        <v>1</v>
      </c>
      <c r="B785" s="6" t="s">
        <v>1566</v>
      </c>
      <c r="C785" s="6" t="s">
        <v>1566</v>
      </c>
      <c r="E785" s="6">
        <v>784</v>
      </c>
      <c r="G785" s="9" t="s">
        <v>74</v>
      </c>
      <c r="H785" s="10" t="s">
        <v>1566</v>
      </c>
      <c r="I785" s="11" t="s">
        <v>1594</v>
      </c>
      <c r="J785" s="12">
        <v>13916</v>
      </c>
      <c r="K785" s="11" t="str">
        <f>CONCATENATE(Table3[[#This Row],[Type]]," "&amp;TEXT(Table3[[#This Row],[Diameter]],".0000")&amp;""," "&amp;Table3[[#This Row],[NumFlutes]]&amp;"FL")</f>
        <v>EM .0160 2FL</v>
      </c>
      <c r="M785" s="13">
        <v>1.6E-2</v>
      </c>
      <c r="N785" s="13">
        <v>0.125</v>
      </c>
      <c r="O785" s="6">
        <v>1.6E-2</v>
      </c>
      <c r="P785" s="6">
        <v>7.4999999999999997E-2</v>
      </c>
      <c r="Q785" s="6">
        <v>0.3</v>
      </c>
      <c r="R785" s="14">
        <f>IF(Table3[[#This Row],[ShoulderLenEnd]]="",0,90-(DEGREES(ATAN((Q785-P785)/((N785-O785)/2)))))</f>
        <v>13.616061941913344</v>
      </c>
      <c r="S785" s="15">
        <v>0.32500000000000001</v>
      </c>
      <c r="T785" s="6">
        <v>2</v>
      </c>
      <c r="U785" s="6">
        <v>1.5</v>
      </c>
      <c r="V785" s="6">
        <v>2.4E-2</v>
      </c>
      <c r="AA785" s="13" t="str">
        <f t="shared" si="12"/>
        <v/>
      </c>
      <c r="AE785" s="6" t="s">
        <v>44</v>
      </c>
      <c r="AF785" s="6" t="s">
        <v>62</v>
      </c>
      <c r="AG785" s="6" t="s">
        <v>66</v>
      </c>
      <c r="AI785" s="6">
        <v>1</v>
      </c>
      <c r="AJ785" s="6">
        <v>1</v>
      </c>
      <c r="AK785" s="6">
        <v>0</v>
      </c>
      <c r="AL785" s="6">
        <v>0</v>
      </c>
      <c r="AM785" s="6">
        <v>1</v>
      </c>
      <c r="AN785" s="6">
        <v>1</v>
      </c>
      <c r="AO785" s="6">
        <v>1</v>
      </c>
      <c r="AQ785" s="6">
        <v>0</v>
      </c>
      <c r="AR785" s="6">
        <v>0</v>
      </c>
      <c r="AS785" s="6">
        <v>0</v>
      </c>
      <c r="AT785" s="6">
        <v>0</v>
      </c>
      <c r="AU785" s="6">
        <f>IF(Table3[[#This Row],[ShankDiameter]]&gt;0.5,0,2)</f>
        <v>2</v>
      </c>
      <c r="AV785" s="6">
        <v>0</v>
      </c>
      <c r="AW785" s="6">
        <v>0</v>
      </c>
      <c r="AX785" s="6">
        <v>2</v>
      </c>
      <c r="AY785" s="6">
        <f>IF(Table3[[#This Row],[ShankDiameter]]=0.225,2,IF(Table3[[#This Row],[ShankDiameter]]=0.25,2,IF(Table3[[#This Row],[ShankDiameter]]=0.2875,2,0)))</f>
        <v>0</v>
      </c>
      <c r="AZ785" s="6">
        <v>2</v>
      </c>
      <c r="BA785" s="6">
        <v>0</v>
      </c>
      <c r="BB785" s="6">
        <v>0</v>
      </c>
      <c r="BC785" s="6">
        <v>0</v>
      </c>
      <c r="BD785" s="6">
        <v>0</v>
      </c>
      <c r="BE785" s="6">
        <v>0</v>
      </c>
      <c r="BF785" s="6">
        <v>0</v>
      </c>
      <c r="BG785" s="6">
        <v>0</v>
      </c>
      <c r="BH785" s="6">
        <v>0</v>
      </c>
      <c r="BI785" s="6">
        <f>IF(Table3[[#This Row],[Type]]="EM",IF((Table3[[#This Row],[Diameter]]/2)-Table3[[#This Row],[CornerRadius]]-0.012&gt;0,(Table3[[#This Row],[Diameter]]/2)-Table3[[#This Row],[CornerRadius]]-0.012,0),)</f>
        <v>0</v>
      </c>
      <c r="BK785" s="6" t="str">
        <f>IF(Table3[[#This Row],[ShoulderLength]]="","",IF(Table3[[#This Row],[ShoulderLength]]&lt;Table3[[#This Row],[LOC]],"FIX",""))</f>
        <v/>
      </c>
    </row>
    <row r="786" spans="1:63" x14ac:dyDescent="0.25">
      <c r="A786" s="7">
        <f>IF(Table3[[#This Row],[SoflexRule]]="",1,IF(Table3[[#This Row],[MinOHL]]="",1,IF(Table3[[#This Row],[Type]]="CT",1,IF(Table3[[#This Row],[I]]=1,0,1))))</f>
        <v>1</v>
      </c>
      <c r="B786" s="6" t="s">
        <v>1566</v>
      </c>
      <c r="C786" s="6" t="s">
        <v>1566</v>
      </c>
      <c r="E786" s="6">
        <v>785</v>
      </c>
      <c r="G786" s="9" t="s">
        <v>74</v>
      </c>
      <c r="H786" s="10" t="s">
        <v>1566</v>
      </c>
      <c r="I786" s="11" t="s">
        <v>1595</v>
      </c>
      <c r="J786" s="12">
        <v>13920</v>
      </c>
      <c r="K786" s="11" t="str">
        <f>CONCATENATE(Table3[[#This Row],[Type]]," "&amp;TEXT(Table3[[#This Row],[Diameter]],".0000")&amp;""," "&amp;Table3[[#This Row],[NumFlutes]]&amp;"FL")</f>
        <v>EM .0200 2FL</v>
      </c>
      <c r="M786" s="13">
        <v>0.02</v>
      </c>
      <c r="N786" s="13">
        <v>0.125</v>
      </c>
      <c r="O786" s="6">
        <v>0.02</v>
      </c>
      <c r="P786" s="6">
        <v>4.4999999999999998E-2</v>
      </c>
      <c r="Q786" s="6">
        <v>0.3</v>
      </c>
      <c r="R786" s="14">
        <f>IF(Table3[[#This Row],[ShoulderLenEnd]]="",0,90-(DEGREES(ATAN((Q786-P786)/((N786-O786)/2)))))</f>
        <v>11.633633998940439</v>
      </c>
      <c r="S786" s="15">
        <v>0.32500000000000001</v>
      </c>
      <c r="T786" s="6">
        <v>2</v>
      </c>
      <c r="U786" s="6">
        <v>1.5</v>
      </c>
      <c r="V786" s="6">
        <v>0.03</v>
      </c>
      <c r="AA786" s="13" t="str">
        <f t="shared" si="12"/>
        <v/>
      </c>
      <c r="AE786" s="6" t="s">
        <v>44</v>
      </c>
      <c r="AF786" s="6" t="s">
        <v>62</v>
      </c>
      <c r="AG786" s="6" t="s">
        <v>66</v>
      </c>
      <c r="AI786" s="6">
        <v>1</v>
      </c>
      <c r="AJ786" s="6">
        <v>1</v>
      </c>
      <c r="AK786" s="6">
        <v>0</v>
      </c>
      <c r="AL786" s="6">
        <v>0</v>
      </c>
      <c r="AM786" s="6">
        <v>1</v>
      </c>
      <c r="AN786" s="6">
        <v>1</v>
      </c>
      <c r="AO786" s="6">
        <v>1</v>
      </c>
      <c r="AQ786" s="6">
        <v>0</v>
      </c>
      <c r="AR786" s="6">
        <v>0</v>
      </c>
      <c r="AS786" s="6">
        <v>0</v>
      </c>
      <c r="AT786" s="6">
        <v>0</v>
      </c>
      <c r="AU786" s="6">
        <f>IF(Table3[[#This Row],[ShankDiameter]]&gt;0.5,0,2)</f>
        <v>2</v>
      </c>
      <c r="AV786" s="6">
        <v>0</v>
      </c>
      <c r="AW786" s="6">
        <v>0</v>
      </c>
      <c r="AX786" s="6">
        <v>2</v>
      </c>
      <c r="AY786" s="6">
        <f>IF(Table3[[#This Row],[ShankDiameter]]=0.225,2,IF(Table3[[#This Row],[ShankDiameter]]=0.25,2,IF(Table3[[#This Row],[ShankDiameter]]=0.2875,2,0)))</f>
        <v>0</v>
      </c>
      <c r="AZ786" s="6">
        <v>0</v>
      </c>
      <c r="BA786" s="6">
        <v>0</v>
      </c>
      <c r="BB786" s="6">
        <v>0</v>
      </c>
      <c r="BC786" s="6">
        <v>0</v>
      </c>
      <c r="BD786" s="6">
        <v>0</v>
      </c>
      <c r="BE786" s="6">
        <v>0</v>
      </c>
      <c r="BF786" s="6">
        <v>0</v>
      </c>
      <c r="BG786" s="6">
        <v>0</v>
      </c>
      <c r="BH786" s="6">
        <v>0</v>
      </c>
      <c r="BI786" s="6">
        <f>IF(Table3[[#This Row],[Type]]="EM",IF((Table3[[#This Row],[Diameter]]/2)-Table3[[#This Row],[CornerRadius]]-0.012&gt;0,(Table3[[#This Row],[Diameter]]/2)-Table3[[#This Row],[CornerRadius]]-0.012,0),)</f>
        <v>0</v>
      </c>
      <c r="BK786" s="6" t="str">
        <f>IF(Table3[[#This Row],[ShoulderLength]]="","",IF(Table3[[#This Row],[ShoulderLength]]&lt;Table3[[#This Row],[LOC]],"FIX",""))</f>
        <v/>
      </c>
    </row>
    <row r="787" spans="1:63" x14ac:dyDescent="0.25">
      <c r="A787" s="7">
        <f>IF(Table3[[#This Row],[SoflexRule]]="",1,IF(Table3[[#This Row],[MinOHL]]="",1,IF(Table3[[#This Row],[Type]]="CT",1,IF(Table3[[#This Row],[I]]=1,0,1))))</f>
        <v>1</v>
      </c>
      <c r="B787" s="6" t="s">
        <v>1566</v>
      </c>
      <c r="C787" s="6" t="s">
        <v>1566</v>
      </c>
      <c r="E787" s="6">
        <v>786</v>
      </c>
      <c r="G787" s="9" t="s">
        <v>74</v>
      </c>
      <c r="H787" s="10" t="s">
        <v>1566</v>
      </c>
      <c r="I787" s="11" t="s">
        <v>1596</v>
      </c>
      <c r="J787" s="12">
        <v>76420</v>
      </c>
      <c r="K787" s="11" t="str">
        <f>CONCATENATE(Table3[[#This Row],[Type]]," "&amp;TEXT(Table3[[#This Row],[Diameter]],".0000")&amp;""," "&amp;Table3[[#This Row],[NumFlutes]]&amp;"FL")</f>
        <v>EM .0200 4FL</v>
      </c>
      <c r="M787" s="13">
        <v>0.02</v>
      </c>
      <c r="N787" s="13">
        <v>0.125</v>
      </c>
      <c r="O787" s="6">
        <v>1.7999999999999999E-2</v>
      </c>
      <c r="P787" s="6">
        <v>0.17499999999999999</v>
      </c>
      <c r="Q787" s="6">
        <v>0.41</v>
      </c>
      <c r="R787" s="14">
        <f>IF(Table3[[#This Row],[ShoulderLenEnd]]="",0,90-(DEGREES(ATAN((Q787-P787)/((N787-O787)/2)))))</f>
        <v>12.825340374042341</v>
      </c>
      <c r="S787" s="15">
        <v>0.47499999999999998</v>
      </c>
      <c r="T787" s="6">
        <v>4</v>
      </c>
      <c r="U787" s="6">
        <v>1.5</v>
      </c>
      <c r="V787" s="6">
        <v>0.06</v>
      </c>
      <c r="AA787" s="13" t="str">
        <f t="shared" si="12"/>
        <v/>
      </c>
      <c r="AE787" s="6" t="s">
        <v>44</v>
      </c>
      <c r="AF787" s="6" t="s">
        <v>62</v>
      </c>
      <c r="AG787" s="6" t="s">
        <v>66</v>
      </c>
      <c r="AH787" s="6" t="s">
        <v>1584</v>
      </c>
      <c r="AI787" s="6">
        <v>1</v>
      </c>
      <c r="AJ787" s="6">
        <v>1</v>
      </c>
      <c r="AK787" s="6">
        <v>0</v>
      </c>
      <c r="AL787" s="6">
        <v>0</v>
      </c>
      <c r="AM787" s="6">
        <v>1</v>
      </c>
      <c r="AN787" s="6">
        <v>1</v>
      </c>
      <c r="AO787" s="6">
        <v>1</v>
      </c>
      <c r="AQ787" s="6">
        <v>0</v>
      </c>
      <c r="AR787" s="6">
        <v>0</v>
      </c>
      <c r="AS787" s="6">
        <v>0</v>
      </c>
      <c r="AT787" s="6">
        <v>0</v>
      </c>
      <c r="AU787" s="6">
        <f>IF(Table3[[#This Row],[ShankDiameter]]&gt;0.5,0,2)</f>
        <v>2</v>
      </c>
      <c r="AV787" s="6">
        <v>0</v>
      </c>
      <c r="AW787" s="6">
        <v>0</v>
      </c>
      <c r="AX787" s="6">
        <v>2</v>
      </c>
      <c r="AY787" s="6">
        <f>IF(Table3[[#This Row],[ShankDiameter]]=0.225,2,IF(Table3[[#This Row],[ShankDiameter]]=0.25,2,IF(Table3[[#This Row],[ShankDiameter]]=0.2875,2,0)))</f>
        <v>0</v>
      </c>
      <c r="AZ787" s="6">
        <v>0</v>
      </c>
      <c r="BA787" s="6">
        <v>0</v>
      </c>
      <c r="BB787" s="6">
        <v>0</v>
      </c>
      <c r="BC787" s="6">
        <v>0</v>
      </c>
      <c r="BD787" s="6">
        <v>0</v>
      </c>
      <c r="BE787" s="6">
        <v>0</v>
      </c>
      <c r="BF787" s="6">
        <v>0</v>
      </c>
      <c r="BG787" s="6">
        <v>0</v>
      </c>
      <c r="BH787" s="6">
        <v>0</v>
      </c>
      <c r="BI787" s="6">
        <f>IF(Table3[[#This Row],[Type]]="EM",IF((Table3[[#This Row],[Diameter]]/2)-Table3[[#This Row],[CornerRadius]]-0.012&gt;0,(Table3[[#This Row],[Diameter]]/2)-Table3[[#This Row],[CornerRadius]]-0.012,0),)</f>
        <v>0</v>
      </c>
      <c r="BK787" s="6" t="str">
        <f>IF(Table3[[#This Row],[ShoulderLength]]="","",IF(Table3[[#This Row],[ShoulderLength]]&lt;Table3[[#This Row],[LOC]],"FIX",""))</f>
        <v/>
      </c>
    </row>
    <row r="788" spans="1:63" x14ac:dyDescent="0.25">
      <c r="A788" s="7">
        <f>IF(Table3[[#This Row],[SoflexRule]]="",1,IF(Table3[[#This Row],[MinOHL]]="",1,IF(Table3[[#This Row],[Type]]="CT",1,IF(Table3[[#This Row],[I]]=1,0,1))))</f>
        <v>1</v>
      </c>
      <c r="B788" s="6" t="s">
        <v>1566</v>
      </c>
      <c r="C788" s="6" t="s">
        <v>1566</v>
      </c>
      <c r="E788" s="6">
        <v>787</v>
      </c>
      <c r="G788" s="9" t="s">
        <v>74</v>
      </c>
      <c r="H788" s="10" t="s">
        <v>1566</v>
      </c>
      <c r="I788" s="11" t="s">
        <v>1597</v>
      </c>
      <c r="J788" s="12">
        <v>13921</v>
      </c>
      <c r="K788" s="11" t="str">
        <f>CONCATENATE(Table3[[#This Row],[Type]]," "&amp;TEXT(Table3[[#This Row],[Diameter]],".0000")&amp;""," "&amp;Table3[[#This Row],[NumFlutes]]&amp;"FL")</f>
        <v>EM .0210 2FL</v>
      </c>
      <c r="M788" s="13">
        <v>2.1000000000000001E-2</v>
      </c>
      <c r="N788" s="13">
        <v>0.125</v>
      </c>
      <c r="O788" s="6">
        <v>2.1000000000000001E-2</v>
      </c>
      <c r="P788" s="6">
        <v>0.05</v>
      </c>
      <c r="Q788" s="6">
        <v>0.27500000000000002</v>
      </c>
      <c r="R788" s="14">
        <f>IF(Table3[[#This Row],[ShoulderLenEnd]]="",0,90-(DEGREES(ATAN((Q788-P788)/((N788-O788)/2)))))</f>
        <v>13.013213279258636</v>
      </c>
      <c r="S788" s="15">
        <v>0.3</v>
      </c>
      <c r="T788" s="6">
        <v>2</v>
      </c>
      <c r="U788" s="6">
        <v>1.5</v>
      </c>
      <c r="V788" s="6">
        <v>3.1E-2</v>
      </c>
      <c r="AA788" s="13" t="str">
        <f t="shared" si="12"/>
        <v/>
      </c>
      <c r="AE788" s="6" t="s">
        <v>44</v>
      </c>
      <c r="AF788" s="6" t="s">
        <v>62</v>
      </c>
      <c r="AG788" s="6" t="s">
        <v>66</v>
      </c>
      <c r="AI788" s="6">
        <v>1</v>
      </c>
      <c r="AJ788" s="6">
        <v>1</v>
      </c>
      <c r="AK788" s="6">
        <v>0</v>
      </c>
      <c r="AL788" s="6">
        <v>0</v>
      </c>
      <c r="AM788" s="6">
        <v>1</v>
      </c>
      <c r="AN788" s="6">
        <v>1</v>
      </c>
      <c r="AO788" s="6">
        <v>1</v>
      </c>
      <c r="AQ788" s="6">
        <v>0</v>
      </c>
      <c r="AR788" s="6">
        <v>0</v>
      </c>
      <c r="AS788" s="6">
        <v>0</v>
      </c>
      <c r="AT788" s="6">
        <v>0</v>
      </c>
      <c r="AU788" s="6">
        <f>IF(Table3[[#This Row],[ShankDiameter]]&gt;0.5,0,2)</f>
        <v>2</v>
      </c>
      <c r="AV788" s="6">
        <v>0</v>
      </c>
      <c r="AW788" s="6">
        <v>0</v>
      </c>
      <c r="AX788" s="6">
        <v>2</v>
      </c>
      <c r="AY788" s="6">
        <f>IF(Table3[[#This Row],[ShankDiameter]]=0.225,2,IF(Table3[[#This Row],[ShankDiameter]]=0.25,2,IF(Table3[[#This Row],[ShankDiameter]]=0.2875,2,0)))</f>
        <v>0</v>
      </c>
      <c r="AZ788" s="6">
        <v>0</v>
      </c>
      <c r="BA788" s="6">
        <v>0</v>
      </c>
      <c r="BB788" s="6">
        <v>0</v>
      </c>
      <c r="BC788" s="6">
        <v>0</v>
      </c>
      <c r="BD788" s="6">
        <v>0</v>
      </c>
      <c r="BE788" s="6">
        <v>0</v>
      </c>
      <c r="BF788" s="6">
        <v>0</v>
      </c>
      <c r="BG788" s="6">
        <v>0</v>
      </c>
      <c r="BH788" s="6">
        <v>0</v>
      </c>
      <c r="BI788" s="6">
        <f>IF(Table3[[#This Row],[Type]]="EM",IF((Table3[[#This Row],[Diameter]]/2)-Table3[[#This Row],[CornerRadius]]-0.012&gt;0,(Table3[[#This Row],[Diameter]]/2)-Table3[[#This Row],[CornerRadius]]-0.012,0),)</f>
        <v>0</v>
      </c>
      <c r="BK788" s="6" t="str">
        <f>IF(Table3[[#This Row],[ShoulderLength]]="","",IF(Table3[[#This Row],[ShoulderLength]]&lt;Table3[[#This Row],[LOC]],"FIX",""))</f>
        <v/>
      </c>
    </row>
    <row r="789" spans="1:63" x14ac:dyDescent="0.25">
      <c r="A789" s="7">
        <f>IF(Table3[[#This Row],[SoflexRule]]="",1,IF(Table3[[#This Row],[MinOHL]]="",1,IF(Table3[[#This Row],[Type]]="CT",1,IF(Table3[[#This Row],[I]]=1,0,1))))</f>
        <v>1</v>
      </c>
      <c r="B789" s="6" t="s">
        <v>1566</v>
      </c>
      <c r="C789" s="6" t="s">
        <v>1566</v>
      </c>
      <c r="E789" s="6">
        <v>788</v>
      </c>
      <c r="F789" s="8" t="s">
        <v>60</v>
      </c>
      <c r="H789" s="10" t="s">
        <v>1566</v>
      </c>
      <c r="I789" s="11" t="s">
        <v>1598</v>
      </c>
      <c r="J789" s="12">
        <v>13922</v>
      </c>
      <c r="K789" s="11" t="str">
        <f>CONCATENATE(Table3[[#This Row],[Type]]," "&amp;TEXT(Table3[[#This Row],[Diameter]],".0000")&amp;""," "&amp;Table3[[#This Row],[NumFlutes]]&amp;"FL")</f>
        <v>EM .0220 2FL</v>
      </c>
      <c r="M789" s="13">
        <v>2.1999999999999999E-2</v>
      </c>
      <c r="N789" s="13">
        <v>0.125</v>
      </c>
      <c r="O789" s="6">
        <v>2.1999999999999999E-2</v>
      </c>
      <c r="P789" s="6">
        <v>0.05</v>
      </c>
      <c r="Q789" s="6">
        <v>0.33</v>
      </c>
      <c r="R789" s="14">
        <f>IF(Table3[[#This Row],[ShoulderLenEnd]]="",0,90-(DEGREES(ATAN((Q789-P789)/((N789-O789)/2)))))</f>
        <v>10.421849940066139</v>
      </c>
      <c r="S789" s="15">
        <v>0.35</v>
      </c>
      <c r="T789" s="6">
        <v>2</v>
      </c>
      <c r="U789" s="6">
        <v>1.5</v>
      </c>
      <c r="V789" s="6">
        <v>3.3000000000000002E-2</v>
      </c>
      <c r="AA789" s="13" t="str">
        <f t="shared" si="12"/>
        <v/>
      </c>
      <c r="AE789" s="6" t="s">
        <v>44</v>
      </c>
      <c r="AF789" s="6" t="s">
        <v>62</v>
      </c>
      <c r="AG789" s="6" t="s">
        <v>66</v>
      </c>
      <c r="AI789" s="6">
        <v>1</v>
      </c>
      <c r="AJ789" s="6">
        <v>1</v>
      </c>
      <c r="AK789" s="6">
        <v>0</v>
      </c>
      <c r="AL789" s="6">
        <v>0</v>
      </c>
      <c r="AM789" s="6">
        <v>1</v>
      </c>
      <c r="AN789" s="6">
        <v>1</v>
      </c>
      <c r="AO789" s="6">
        <v>1</v>
      </c>
      <c r="AQ789" s="6">
        <v>0</v>
      </c>
      <c r="AR789" s="6">
        <v>0</v>
      </c>
      <c r="AS789" s="6">
        <v>0</v>
      </c>
      <c r="AT789" s="6">
        <v>0</v>
      </c>
      <c r="AU789" s="6">
        <f>IF(Table3[[#This Row],[ShankDiameter]]&gt;0.5,0,2)</f>
        <v>2</v>
      </c>
      <c r="AV789" s="6">
        <v>0</v>
      </c>
      <c r="AW789" s="6">
        <v>0</v>
      </c>
      <c r="AX789" s="6">
        <v>2</v>
      </c>
      <c r="AY789" s="6">
        <f>IF(Table3[[#This Row],[ShankDiameter]]=0.225,2,IF(Table3[[#This Row],[ShankDiameter]]=0.25,2,IF(Table3[[#This Row],[ShankDiameter]]=0.2875,2,0)))</f>
        <v>0</v>
      </c>
      <c r="AZ789" s="6">
        <v>0</v>
      </c>
      <c r="BA789" s="6">
        <v>0</v>
      </c>
      <c r="BB789" s="6">
        <v>0</v>
      </c>
      <c r="BC789" s="6">
        <v>0</v>
      </c>
      <c r="BD789" s="6">
        <v>0</v>
      </c>
      <c r="BE789" s="6">
        <v>0</v>
      </c>
      <c r="BF789" s="6">
        <v>0</v>
      </c>
      <c r="BG789" s="6">
        <v>0</v>
      </c>
      <c r="BH789" s="6">
        <v>0</v>
      </c>
      <c r="BI789" s="6">
        <f>IF(Table3[[#This Row],[Type]]="EM",IF((Table3[[#This Row],[Diameter]]/2)-Table3[[#This Row],[CornerRadius]]-0.012&gt;0,(Table3[[#This Row],[Diameter]]/2)-Table3[[#This Row],[CornerRadius]]-0.012,0),)</f>
        <v>0</v>
      </c>
      <c r="BK789" s="6" t="str">
        <f>IF(Table3[[#This Row],[ShoulderLength]]="","",IF(Table3[[#This Row],[ShoulderLength]]&lt;Table3[[#This Row],[LOC]],"FIX",""))</f>
        <v/>
      </c>
    </row>
    <row r="790" spans="1:63" x14ac:dyDescent="0.25">
      <c r="A790" s="7">
        <f>IF(Table3[[#This Row],[SoflexRule]]="",1,IF(Table3[[#This Row],[MinOHL]]="",1,IF(Table3[[#This Row],[Type]]="CT",1,IF(Table3[[#This Row],[I]]=1,0,1))))</f>
        <v>1</v>
      </c>
      <c r="B790" s="6" t="s">
        <v>1566</v>
      </c>
      <c r="C790" s="6" t="s">
        <v>1566</v>
      </c>
      <c r="E790" s="6">
        <v>789</v>
      </c>
      <c r="G790" s="9" t="s">
        <v>74</v>
      </c>
      <c r="H790" s="10" t="s">
        <v>1566</v>
      </c>
      <c r="I790" s="11" t="s">
        <v>1599</v>
      </c>
      <c r="J790" s="12">
        <v>13923</v>
      </c>
      <c r="K790" s="11" t="str">
        <f>CONCATENATE(Table3[[#This Row],[Type]]," "&amp;TEXT(Table3[[#This Row],[Diameter]],".0000")&amp;""," "&amp;Table3[[#This Row],[NumFlutes]]&amp;"FL")</f>
        <v>EM .0230 2FL</v>
      </c>
      <c r="M790" s="13">
        <v>2.3E-2</v>
      </c>
      <c r="N790" s="13">
        <v>0.125</v>
      </c>
      <c r="O790" s="6">
        <v>2.3E-2</v>
      </c>
      <c r="P790" s="6">
        <v>5.5E-2</v>
      </c>
      <c r="Q790" s="6">
        <v>0.3</v>
      </c>
      <c r="R790" s="14">
        <f>IF(Table3[[#This Row],[ShoulderLenEnd]]="",0,90-(DEGREES(ATAN((Q790-P790)/((N790-O790)/2)))))</f>
        <v>11.758949766738539</v>
      </c>
      <c r="S790" s="15">
        <v>0.32500000000000001</v>
      </c>
      <c r="T790" s="6">
        <v>2</v>
      </c>
      <c r="U790" s="6">
        <v>1.5</v>
      </c>
      <c r="V790" s="6">
        <v>3.5000000000000003E-2</v>
      </c>
      <c r="AA790" s="13" t="str">
        <f t="shared" si="12"/>
        <v/>
      </c>
      <c r="AE790" s="6" t="s">
        <v>44</v>
      </c>
      <c r="AF790" s="6" t="s">
        <v>62</v>
      </c>
      <c r="AG790" s="6" t="s">
        <v>66</v>
      </c>
      <c r="AI790" s="6">
        <v>1</v>
      </c>
      <c r="AJ790" s="6">
        <v>1</v>
      </c>
      <c r="AK790" s="6">
        <v>0</v>
      </c>
      <c r="AL790" s="6">
        <v>0</v>
      </c>
      <c r="AM790" s="6">
        <v>1</v>
      </c>
      <c r="AN790" s="6">
        <v>1</v>
      </c>
      <c r="AO790" s="6">
        <v>1</v>
      </c>
      <c r="AQ790" s="6">
        <v>0</v>
      </c>
      <c r="AR790" s="6">
        <v>0</v>
      </c>
      <c r="AS790" s="6">
        <v>0</v>
      </c>
      <c r="AT790" s="6">
        <v>0</v>
      </c>
      <c r="AU790" s="6">
        <f>IF(Table3[[#This Row],[ShankDiameter]]&gt;0.5,0,2)</f>
        <v>2</v>
      </c>
      <c r="AV790" s="6">
        <v>0</v>
      </c>
      <c r="AW790" s="6">
        <v>0</v>
      </c>
      <c r="AX790" s="6">
        <v>2</v>
      </c>
      <c r="AY790" s="6">
        <f>IF(Table3[[#This Row],[ShankDiameter]]=0.225,2,IF(Table3[[#This Row],[ShankDiameter]]=0.25,2,IF(Table3[[#This Row],[ShankDiameter]]=0.2875,2,0)))</f>
        <v>0</v>
      </c>
      <c r="AZ790" s="6">
        <v>0</v>
      </c>
      <c r="BA790" s="6">
        <v>0</v>
      </c>
      <c r="BB790" s="6">
        <v>0</v>
      </c>
      <c r="BC790" s="6">
        <v>0</v>
      </c>
      <c r="BD790" s="6">
        <v>0</v>
      </c>
      <c r="BE790" s="6">
        <v>0</v>
      </c>
      <c r="BF790" s="6">
        <v>0</v>
      </c>
      <c r="BG790" s="6">
        <v>0</v>
      </c>
      <c r="BH790" s="6">
        <v>0</v>
      </c>
      <c r="BI790" s="6">
        <f>IF(Table3[[#This Row],[Type]]="EM",IF((Table3[[#This Row],[Diameter]]/2)-Table3[[#This Row],[CornerRadius]]-0.012&gt;0,(Table3[[#This Row],[Diameter]]/2)-Table3[[#This Row],[CornerRadius]]-0.012,0),)</f>
        <v>0</v>
      </c>
      <c r="BK790" s="6" t="str">
        <f>IF(Table3[[#This Row],[ShoulderLength]]="","",IF(Table3[[#This Row],[ShoulderLength]]&lt;Table3[[#This Row],[LOC]],"FIX",""))</f>
        <v/>
      </c>
    </row>
    <row r="791" spans="1:63" x14ac:dyDescent="0.25">
      <c r="A791" s="7">
        <f>IF(Table3[[#This Row],[SoflexRule]]="",1,IF(Table3[[#This Row],[MinOHL]]="",1,IF(Table3[[#This Row],[Type]]="CT",1,IF(Table3[[#This Row],[I]]=1,0,1))))</f>
        <v>1</v>
      </c>
      <c r="B791" s="6" t="s">
        <v>1566</v>
      </c>
      <c r="C791" s="6" t="s">
        <v>1566</v>
      </c>
      <c r="E791" s="6">
        <v>790</v>
      </c>
      <c r="G791" s="9" t="s">
        <v>74</v>
      </c>
      <c r="H791" s="10" t="s">
        <v>1566</v>
      </c>
      <c r="I791" s="11" t="s">
        <v>1600</v>
      </c>
      <c r="J791" s="12">
        <v>13925</v>
      </c>
      <c r="K791" s="11" t="str">
        <f>CONCATENATE(Table3[[#This Row],[Type]]," "&amp;TEXT(Table3[[#This Row],[Diameter]],".0000")&amp;""," "&amp;Table3[[#This Row],[NumFlutes]]&amp;"FL")</f>
        <v>EM .0250 2FL</v>
      </c>
      <c r="M791" s="13">
        <v>2.5000000000000001E-2</v>
      </c>
      <c r="N791" s="13">
        <v>0.125</v>
      </c>
      <c r="O791" s="6">
        <v>2.5000000000000001E-2</v>
      </c>
      <c r="P791" s="6">
        <v>9.5000000000000001E-2</v>
      </c>
      <c r="Q791" s="6">
        <v>0.3</v>
      </c>
      <c r="R791" s="14">
        <f>IF(Table3[[#This Row],[ShoulderLenEnd]]="",0,90-(DEGREES(ATAN((Q791-P791)/((N791-O791)/2)))))</f>
        <v>13.706961004079801</v>
      </c>
      <c r="S791" s="15">
        <v>0.32500000000000001</v>
      </c>
      <c r="T791" s="6">
        <v>2</v>
      </c>
      <c r="U791" s="6">
        <v>1.5</v>
      </c>
      <c r="V791" s="6">
        <v>3.6999999999999998E-2</v>
      </c>
      <c r="AA791" s="13" t="str">
        <f t="shared" si="12"/>
        <v/>
      </c>
      <c r="AE791" s="6" t="s">
        <v>44</v>
      </c>
      <c r="AF791" s="6" t="s">
        <v>62</v>
      </c>
      <c r="AG791" s="6" t="s">
        <v>66</v>
      </c>
      <c r="AI791" s="6">
        <v>1</v>
      </c>
      <c r="AJ791" s="6">
        <v>1</v>
      </c>
      <c r="AK791" s="6">
        <v>0</v>
      </c>
      <c r="AL791" s="6">
        <v>0</v>
      </c>
      <c r="AM791" s="6">
        <v>1</v>
      </c>
      <c r="AN791" s="6">
        <v>1</v>
      </c>
      <c r="AO791" s="6">
        <v>1</v>
      </c>
      <c r="AQ791" s="6">
        <v>0</v>
      </c>
      <c r="AR791" s="6">
        <v>0</v>
      </c>
      <c r="AS791" s="6">
        <v>0</v>
      </c>
      <c r="AT791" s="6">
        <v>0</v>
      </c>
      <c r="AU791" s="6">
        <f>IF(Table3[[#This Row],[ShankDiameter]]&gt;0.5,0,2)</f>
        <v>2</v>
      </c>
      <c r="AV791" s="6">
        <v>0</v>
      </c>
      <c r="AW791" s="6">
        <v>0</v>
      </c>
      <c r="AX791" s="6">
        <v>2</v>
      </c>
      <c r="AY791" s="6">
        <f>IF(Table3[[#This Row],[ShankDiameter]]=0.225,2,IF(Table3[[#This Row],[ShankDiameter]]=0.25,2,IF(Table3[[#This Row],[ShankDiameter]]=0.2875,2,0)))</f>
        <v>0</v>
      </c>
      <c r="AZ791" s="6">
        <v>2</v>
      </c>
      <c r="BA791" s="6">
        <v>0</v>
      </c>
      <c r="BB791" s="6">
        <v>0</v>
      </c>
      <c r="BC791" s="6">
        <v>0</v>
      </c>
      <c r="BD791" s="6">
        <v>0</v>
      </c>
      <c r="BE791" s="6">
        <v>0</v>
      </c>
      <c r="BF791" s="6">
        <v>0</v>
      </c>
      <c r="BG791" s="6">
        <v>0</v>
      </c>
      <c r="BH791" s="6">
        <v>0</v>
      </c>
      <c r="BI791" s="6">
        <f>IF(Table3[[#This Row],[Type]]="EM",IF((Table3[[#This Row],[Diameter]]/2)-Table3[[#This Row],[CornerRadius]]-0.012&gt;0,(Table3[[#This Row],[Diameter]]/2)-Table3[[#This Row],[CornerRadius]]-0.012,0),)</f>
        <v>5.0000000000000044E-4</v>
      </c>
      <c r="BK791" s="6" t="str">
        <f>IF(Table3[[#This Row],[ShoulderLength]]="","",IF(Table3[[#This Row],[ShoulderLength]]&lt;Table3[[#This Row],[LOC]],"FIX",""))</f>
        <v/>
      </c>
    </row>
    <row r="792" spans="1:63" x14ac:dyDescent="0.25">
      <c r="A792" s="7">
        <f>IF(Table3[[#This Row],[SoflexRule]]="",1,IF(Table3[[#This Row],[MinOHL]]="",1,IF(Table3[[#This Row],[Type]]="CT",1,IF(Table3[[#This Row],[I]]=1,0,1))))</f>
        <v>1</v>
      </c>
      <c r="B792" s="6" t="s">
        <v>1566</v>
      </c>
      <c r="C792" s="6" t="s">
        <v>1566</v>
      </c>
      <c r="E792" s="6">
        <v>791</v>
      </c>
      <c r="G792" s="9" t="s">
        <v>74</v>
      </c>
      <c r="H792" s="10" t="s">
        <v>1566</v>
      </c>
      <c r="I792" s="11" t="s">
        <v>1601</v>
      </c>
      <c r="J792" s="12">
        <v>76225</v>
      </c>
      <c r="K792" s="11" t="str">
        <f>CONCATENATE(Table3[[#This Row],[Type]]," "&amp;TEXT(Table3[[#This Row],[Diameter]],".0000")&amp;""," "&amp;Table3[[#This Row],[NumFlutes]]&amp;"FL")</f>
        <v>EM .0250 2FL</v>
      </c>
      <c r="M792" s="13">
        <v>2.5000000000000001E-2</v>
      </c>
      <c r="N792" s="13">
        <v>0.125</v>
      </c>
      <c r="O792" s="6">
        <v>2.3E-2</v>
      </c>
      <c r="P792" s="6">
        <v>0.21</v>
      </c>
      <c r="Q792" s="6">
        <v>0.45</v>
      </c>
      <c r="R792" s="14">
        <f>IF(Table3[[#This Row],[ShoulderLenEnd]]="",0,90-(DEGREES(ATAN((Q792-P792)/((N792-O792)/2)))))</f>
        <v>11.99689930792357</v>
      </c>
      <c r="S792" s="15">
        <v>0.47499999999999998</v>
      </c>
      <c r="T792" s="6">
        <v>2</v>
      </c>
      <c r="U792" s="6">
        <v>1.5</v>
      </c>
      <c r="V792" s="6">
        <v>7.4999999999999997E-2</v>
      </c>
      <c r="AA792" s="13" t="str">
        <f t="shared" si="12"/>
        <v/>
      </c>
      <c r="AE792" s="6" t="s">
        <v>44</v>
      </c>
      <c r="AF792" s="6" t="s">
        <v>62</v>
      </c>
      <c r="AG792" s="6" t="s">
        <v>66</v>
      </c>
      <c r="AI792" s="6">
        <v>1</v>
      </c>
      <c r="AJ792" s="6">
        <v>1</v>
      </c>
      <c r="AK792" s="6">
        <v>0</v>
      </c>
      <c r="AL792" s="6">
        <v>0</v>
      </c>
      <c r="AM792" s="6">
        <v>1</v>
      </c>
      <c r="AN792" s="6">
        <v>1</v>
      </c>
      <c r="AO792" s="6">
        <v>1</v>
      </c>
      <c r="AQ792" s="6">
        <v>0</v>
      </c>
      <c r="AR792" s="6">
        <v>0</v>
      </c>
      <c r="AS792" s="6">
        <v>0</v>
      </c>
      <c r="AT792" s="6">
        <v>0</v>
      </c>
      <c r="AU792" s="6">
        <f>IF(Table3[[#This Row],[ShankDiameter]]&gt;0.5,0,2)</f>
        <v>2</v>
      </c>
      <c r="AV792" s="6">
        <v>0</v>
      </c>
      <c r="AW792" s="6">
        <v>0</v>
      </c>
      <c r="AX792" s="6">
        <v>2</v>
      </c>
      <c r="AY792" s="6">
        <v>2</v>
      </c>
      <c r="AZ792" s="6">
        <v>0</v>
      </c>
      <c r="BA792" s="6">
        <v>0</v>
      </c>
      <c r="BB792" s="6">
        <v>0</v>
      </c>
      <c r="BC792" s="6">
        <v>0</v>
      </c>
      <c r="BD792" s="6">
        <v>0</v>
      </c>
      <c r="BE792" s="6">
        <v>0</v>
      </c>
      <c r="BF792" s="6">
        <v>0</v>
      </c>
      <c r="BG792" s="6">
        <v>0</v>
      </c>
      <c r="BH792" s="6">
        <v>0</v>
      </c>
      <c r="BI792" s="6">
        <f>IF(Table3[[#This Row],[Type]]="EM",IF((Table3[[#This Row],[Diameter]]/2)-Table3[[#This Row],[CornerRadius]]-0.012&gt;0,(Table3[[#This Row],[Diameter]]/2)-Table3[[#This Row],[CornerRadius]]-0.012,0),)</f>
        <v>5.0000000000000044E-4</v>
      </c>
      <c r="BK792" s="6" t="str">
        <f>IF(Table3[[#This Row],[ShoulderLength]]="","",IF(Table3[[#This Row],[ShoulderLength]]&lt;Table3[[#This Row],[LOC]],"FIX",""))</f>
        <v/>
      </c>
    </row>
    <row r="793" spans="1:63" x14ac:dyDescent="0.25">
      <c r="A793" s="7">
        <f>IF(Table3[[#This Row],[SoflexRule]]="",1,IF(Table3[[#This Row],[MinOHL]]="",1,IF(Table3[[#This Row],[Type]]="CT",1,IF(Table3[[#This Row],[I]]=1,0,1))))</f>
        <v>1</v>
      </c>
      <c r="B793" s="6" t="s">
        <v>1566</v>
      </c>
      <c r="C793" s="6" t="s">
        <v>1566</v>
      </c>
      <c r="E793" s="6">
        <v>792</v>
      </c>
      <c r="G793" s="9" t="s">
        <v>74</v>
      </c>
      <c r="H793" s="10" t="s">
        <v>1566</v>
      </c>
      <c r="I793" s="11" t="s">
        <v>1602</v>
      </c>
      <c r="J793" s="12" t="s">
        <v>1603</v>
      </c>
      <c r="K793" s="11" t="str">
        <f>CONCATENATE(Table3[[#This Row],[Type]]," "&amp;TEXT(Table3[[#This Row],[Diameter]],".0000")&amp;""," "&amp;Table3[[#This Row],[NumFlutes]]&amp;"FL")</f>
        <v>EM .0250 3FL</v>
      </c>
      <c r="M793" s="13">
        <v>2.5000000000000001E-2</v>
      </c>
      <c r="N793" s="13">
        <v>0.125</v>
      </c>
      <c r="O793" s="6">
        <v>2.4E-2</v>
      </c>
      <c r="P793" s="6">
        <v>0.25</v>
      </c>
      <c r="Q793" s="6">
        <v>0.435</v>
      </c>
      <c r="R793" s="14">
        <f>IF(Table3[[#This Row],[ShoulderLenEnd]]="",0,90-(DEGREES(ATAN((Q793-P793)/((N793-O793)/2)))))</f>
        <v>15.268220870566196</v>
      </c>
      <c r="S793" s="15">
        <v>0.5</v>
      </c>
      <c r="T793" s="6">
        <v>3</v>
      </c>
      <c r="U793" s="6">
        <v>2.5</v>
      </c>
      <c r="V793" s="6">
        <v>0.125</v>
      </c>
      <c r="AA793" s="13" t="str">
        <f t="shared" si="12"/>
        <v/>
      </c>
      <c r="AE793" s="6" t="s">
        <v>44</v>
      </c>
      <c r="AF793" s="6" t="s">
        <v>73</v>
      </c>
      <c r="AG793" s="6" t="s">
        <v>66</v>
      </c>
      <c r="AH793" s="6" t="s">
        <v>1590</v>
      </c>
      <c r="AI793" s="6">
        <v>0</v>
      </c>
      <c r="AJ793" s="6">
        <v>1</v>
      </c>
      <c r="AK793" s="6">
        <v>1</v>
      </c>
      <c r="AL793" s="6">
        <v>0</v>
      </c>
      <c r="AM793" s="6">
        <v>1</v>
      </c>
      <c r="AN793" s="6">
        <v>0</v>
      </c>
      <c r="AO793" s="6">
        <v>1</v>
      </c>
      <c r="AQ793" s="6">
        <v>0</v>
      </c>
      <c r="AR793" s="6">
        <v>0</v>
      </c>
      <c r="AS793" s="6">
        <v>0</v>
      </c>
      <c r="AT793" s="6">
        <v>0</v>
      </c>
      <c r="AU793" s="6">
        <f>IF(Table3[[#This Row],[ShankDiameter]]&gt;0.5,0,2)</f>
        <v>2</v>
      </c>
      <c r="AV793" s="6">
        <v>0</v>
      </c>
      <c r="AW793" s="6">
        <v>0</v>
      </c>
      <c r="AX793" s="6">
        <v>2</v>
      </c>
      <c r="AY793" s="6">
        <f>IF(Table3[[#This Row],[ShankDiameter]]=0.225,2,IF(Table3[[#This Row],[ShankDiameter]]=0.25,2,IF(Table3[[#This Row],[ShankDiameter]]=0.2875,2,0)))</f>
        <v>0</v>
      </c>
      <c r="AZ793" s="6">
        <v>0</v>
      </c>
      <c r="BA793" s="6">
        <v>0</v>
      </c>
      <c r="BB793" s="6">
        <v>0</v>
      </c>
      <c r="BC793" s="6">
        <v>0</v>
      </c>
      <c r="BD793" s="6">
        <v>0</v>
      </c>
      <c r="BE793" s="6">
        <v>0</v>
      </c>
      <c r="BF793" s="6">
        <v>0</v>
      </c>
      <c r="BG793" s="6">
        <v>0</v>
      </c>
      <c r="BH793" s="6">
        <v>0</v>
      </c>
      <c r="BI793" s="6">
        <f>IF(Table3[[#This Row],[Type]]="EM",IF((Table3[[#This Row],[Diameter]]/2)-Table3[[#This Row],[CornerRadius]]-0.012&gt;0,(Table3[[#This Row],[Diameter]]/2)-Table3[[#This Row],[CornerRadius]]-0.012,0),)</f>
        <v>5.0000000000000044E-4</v>
      </c>
      <c r="BK793" s="6" t="str">
        <f>IF(Table3[[#This Row],[ShoulderLength]]="","",IF(Table3[[#This Row],[ShoulderLength]]&lt;Table3[[#This Row],[LOC]],"FIX",""))</f>
        <v/>
      </c>
    </row>
    <row r="794" spans="1:63" x14ac:dyDescent="0.25">
      <c r="A794" s="7">
        <f>IF(Table3[[#This Row],[SoflexRule]]="",1,IF(Table3[[#This Row],[MinOHL]]="",1,IF(Table3[[#This Row],[Type]]="CT",1,IF(Table3[[#This Row],[I]]=1,0,1))))</f>
        <v>1</v>
      </c>
      <c r="B794" s="6" t="s">
        <v>1566</v>
      </c>
      <c r="C794" s="6" t="s">
        <v>1566</v>
      </c>
      <c r="E794" s="6">
        <v>793</v>
      </c>
      <c r="G794" s="9" t="s">
        <v>74</v>
      </c>
      <c r="H794" s="10" t="s">
        <v>1566</v>
      </c>
      <c r="I794" s="11" t="s">
        <v>1604</v>
      </c>
      <c r="J794" s="12" t="s">
        <v>1605</v>
      </c>
      <c r="K794" s="11" t="str">
        <f>CONCATENATE(Table3[[#This Row],[Type]]," "&amp;TEXT(Table3[[#This Row],[Diameter]],".0000")&amp;""," "&amp;Table3[[#This Row],[NumFlutes]]&amp;"FL")</f>
        <v>EM .0250 3FL</v>
      </c>
      <c r="M794" s="13">
        <v>2.5000000000000001E-2</v>
      </c>
      <c r="N794" s="13">
        <v>0.125</v>
      </c>
      <c r="O794" s="6">
        <v>2.3E-2</v>
      </c>
      <c r="P794" s="6">
        <v>0.63</v>
      </c>
      <c r="Q794" s="6">
        <v>0.72499999999999998</v>
      </c>
      <c r="R794" s="14">
        <f>IF(Table3[[#This Row],[ShoulderLenEnd]]="",0,90-(DEGREES(ATAN((Q794-P794)/((N794-O794)/2)))))</f>
        <v>28.228776181369589</v>
      </c>
      <c r="S794" s="15">
        <v>0.8</v>
      </c>
      <c r="T794" s="6">
        <v>3</v>
      </c>
      <c r="U794" s="6">
        <v>2.5</v>
      </c>
      <c r="V794" s="6">
        <v>3.6999999999999998E-2</v>
      </c>
      <c r="AA794" s="13" t="str">
        <f t="shared" si="12"/>
        <v/>
      </c>
      <c r="AE794" s="6" t="s">
        <v>44</v>
      </c>
      <c r="AF794" s="6" t="s">
        <v>73</v>
      </c>
      <c r="AG794" s="6" t="s">
        <v>66</v>
      </c>
      <c r="AH794" s="6" t="s">
        <v>1593</v>
      </c>
      <c r="AI794" s="6">
        <v>0</v>
      </c>
      <c r="AJ794" s="6">
        <v>1</v>
      </c>
      <c r="AK794" s="6">
        <v>1</v>
      </c>
      <c r="AL794" s="6">
        <v>0</v>
      </c>
      <c r="AM794" s="6">
        <v>1</v>
      </c>
      <c r="AN794" s="6">
        <v>1</v>
      </c>
      <c r="AO794" s="6">
        <v>1</v>
      </c>
      <c r="AQ794" s="6">
        <v>0</v>
      </c>
      <c r="AR794" s="6">
        <v>0</v>
      </c>
      <c r="AS794" s="6">
        <v>0</v>
      </c>
      <c r="AT794" s="6">
        <v>0</v>
      </c>
      <c r="AU794" s="6">
        <f>IF(Table3[[#This Row],[ShankDiameter]]&gt;0.5,0,2)</f>
        <v>2</v>
      </c>
      <c r="AV794" s="6">
        <v>0</v>
      </c>
      <c r="AW794" s="6">
        <v>0</v>
      </c>
      <c r="AX794" s="6">
        <v>2</v>
      </c>
      <c r="AY794" s="6">
        <f>IF(Table3[[#This Row],[ShankDiameter]]=0.225,2,IF(Table3[[#This Row],[ShankDiameter]]=0.25,2,IF(Table3[[#This Row],[ShankDiameter]]=0.2875,2,0)))</f>
        <v>0</v>
      </c>
      <c r="AZ794" s="6">
        <v>0</v>
      </c>
      <c r="BA794" s="6">
        <v>0</v>
      </c>
      <c r="BB794" s="6">
        <v>0</v>
      </c>
      <c r="BC794" s="6">
        <v>0</v>
      </c>
      <c r="BD794" s="6">
        <v>0</v>
      </c>
      <c r="BE794" s="6">
        <v>0</v>
      </c>
      <c r="BF794" s="6">
        <v>0</v>
      </c>
      <c r="BG794" s="6">
        <v>0</v>
      </c>
      <c r="BH794" s="6">
        <v>0</v>
      </c>
      <c r="BI794" s="6">
        <f>IF(Table3[[#This Row],[Type]]="EM",IF((Table3[[#This Row],[Diameter]]/2)-Table3[[#This Row],[CornerRadius]]-0.012&gt;0,(Table3[[#This Row],[Diameter]]/2)-Table3[[#This Row],[CornerRadius]]-0.012,0),)</f>
        <v>5.0000000000000044E-4</v>
      </c>
      <c r="BK794" s="6" t="str">
        <f>IF(Table3[[#This Row],[ShoulderLength]]="","",IF(Table3[[#This Row],[ShoulderLength]]&lt;Table3[[#This Row],[LOC]],"FIX",""))</f>
        <v/>
      </c>
    </row>
    <row r="795" spans="1:63" x14ac:dyDescent="0.25">
      <c r="A795" s="7">
        <f>IF(Table3[[#This Row],[SoflexRule]]="",1,IF(Table3[[#This Row],[MinOHL]]="",1,IF(Table3[[#This Row],[Type]]="CT",1,IF(Table3[[#This Row],[I]]=1,0,1))))</f>
        <v>1</v>
      </c>
      <c r="B795" s="6" t="s">
        <v>1566</v>
      </c>
      <c r="C795" s="6" t="s">
        <v>1566</v>
      </c>
      <c r="E795" s="6">
        <v>794</v>
      </c>
      <c r="F795" s="8" t="s">
        <v>60</v>
      </c>
      <c r="H795" s="10" t="s">
        <v>1566</v>
      </c>
      <c r="I795" s="11" t="s">
        <v>1606</v>
      </c>
      <c r="J795" s="12" t="s">
        <v>1607</v>
      </c>
      <c r="K795" s="11" t="str">
        <f>CONCATENATE(Table3[[#This Row],[Type]]," "&amp;TEXT(Table3[[#This Row],[Diameter]],".0000")&amp;""," "&amp;Table3[[#This Row],[NumFlutes]]&amp;"FL")</f>
        <v>EM .0310 3FL</v>
      </c>
      <c r="M795" s="13">
        <v>3.1E-2</v>
      </c>
      <c r="N795" s="13">
        <v>0.125</v>
      </c>
      <c r="O795" s="6">
        <v>0.03</v>
      </c>
      <c r="P795" s="6">
        <v>0.57999999999999996</v>
      </c>
      <c r="Q795" s="6">
        <v>0.70499999999999996</v>
      </c>
      <c r="R795" s="14">
        <f>IF(Table3[[#This Row],[ShoulderLenEnd]]="",0,90-(DEGREES(ATAN((Q795-P795)/((N795-O795)/2)))))</f>
        <v>20.80679101271123</v>
      </c>
      <c r="S795" s="15">
        <v>0.74</v>
      </c>
      <c r="T795" s="6">
        <v>3</v>
      </c>
      <c r="U795" s="6">
        <v>2.5</v>
      </c>
      <c r="V795" s="6">
        <v>4.5999999999999999E-2</v>
      </c>
      <c r="AA795" s="13" t="str">
        <f t="shared" si="12"/>
        <v/>
      </c>
      <c r="AE795" s="6" t="s">
        <v>44</v>
      </c>
      <c r="AF795" s="6" t="s">
        <v>73</v>
      </c>
      <c r="AG795" s="6" t="s">
        <v>66</v>
      </c>
      <c r="AH795" s="6" t="s">
        <v>1577</v>
      </c>
      <c r="AI795" s="6">
        <v>0</v>
      </c>
      <c r="AJ795" s="6">
        <v>1</v>
      </c>
      <c r="AK795" s="6">
        <v>1</v>
      </c>
      <c r="AL795" s="6">
        <v>0</v>
      </c>
      <c r="AM795" s="6">
        <v>1</v>
      </c>
      <c r="AN795" s="6">
        <v>1</v>
      </c>
      <c r="AO795" s="6">
        <v>1</v>
      </c>
      <c r="AQ795" s="6">
        <v>0</v>
      </c>
      <c r="AR795" s="6">
        <v>0</v>
      </c>
      <c r="AS795" s="6">
        <v>0</v>
      </c>
      <c r="AT795" s="6">
        <v>0</v>
      </c>
      <c r="AU795" s="6">
        <f>IF(Table3[[#This Row],[ShankDiameter]]&gt;0.5,0,2)</f>
        <v>2</v>
      </c>
      <c r="AV795" s="6">
        <v>0</v>
      </c>
      <c r="AW795" s="6">
        <v>0</v>
      </c>
      <c r="AX795" s="6">
        <v>2</v>
      </c>
      <c r="AY795" s="6">
        <f>IF(Table3[[#This Row],[ShankDiameter]]=0.225,2,IF(Table3[[#This Row],[ShankDiameter]]=0.25,2,IF(Table3[[#This Row],[ShankDiameter]]=0.2875,2,0)))</f>
        <v>0</v>
      </c>
      <c r="AZ795" s="6">
        <v>0</v>
      </c>
      <c r="BA795" s="6">
        <v>0</v>
      </c>
      <c r="BB795" s="6">
        <v>0</v>
      </c>
      <c r="BC795" s="6">
        <v>0</v>
      </c>
      <c r="BD795" s="6">
        <v>0</v>
      </c>
      <c r="BE795" s="6">
        <v>0</v>
      </c>
      <c r="BF795" s="6">
        <v>0</v>
      </c>
      <c r="BG795" s="6">
        <v>0</v>
      </c>
      <c r="BH795" s="6">
        <v>0</v>
      </c>
      <c r="BI795" s="6">
        <f>IF(Table3[[#This Row],[Type]]="EM",IF((Table3[[#This Row],[Diameter]]/2)-Table3[[#This Row],[CornerRadius]]-0.012&gt;0,(Table3[[#This Row],[Diameter]]/2)-Table3[[#This Row],[CornerRadius]]-0.012,0),)</f>
        <v>3.4999999999999996E-3</v>
      </c>
      <c r="BK795" s="6" t="str">
        <f>IF(Table3[[#This Row],[ShoulderLength]]="","",IF(Table3[[#This Row],[ShoulderLength]]&lt;Table3[[#This Row],[LOC]],"FIX",""))</f>
        <v/>
      </c>
    </row>
    <row r="796" spans="1:63" x14ac:dyDescent="0.25">
      <c r="A796" s="7">
        <f>IF(Table3[[#This Row],[SoflexRule]]="",1,IF(Table3[[#This Row],[MinOHL]]="",1,IF(Table3[[#This Row],[Type]]="CT",1,IF(Table3[[#This Row],[I]]=1,0,1))))</f>
        <v>1</v>
      </c>
      <c r="B796" s="6" t="s">
        <v>1566</v>
      </c>
      <c r="C796" s="6" t="s">
        <v>1566</v>
      </c>
      <c r="E796" s="6">
        <v>795</v>
      </c>
      <c r="G796" s="9" t="s">
        <v>74</v>
      </c>
      <c r="H796" s="10" t="s">
        <v>1566</v>
      </c>
      <c r="I796" s="11" t="s">
        <v>1608</v>
      </c>
      <c r="J796" s="12">
        <v>13631</v>
      </c>
      <c r="K796" s="11" t="str">
        <f>CONCATENATE(Table3[[#This Row],[Type]]," "&amp;TEXT(Table3[[#This Row],[Diameter]],".0000")&amp;""," "&amp;Table3[[#This Row],[NumFlutes]]&amp;"FL")</f>
        <v>EM .0310 3FL</v>
      </c>
      <c r="M796" s="13">
        <v>3.1E-2</v>
      </c>
      <c r="N796" s="13">
        <v>0.125</v>
      </c>
      <c r="O796" s="6">
        <v>2.9000000000000001E-2</v>
      </c>
      <c r="P796" s="6">
        <v>0.32</v>
      </c>
      <c r="Q796" s="6">
        <v>0.5</v>
      </c>
      <c r="R796" s="14">
        <f>IF(Table3[[#This Row],[ShoulderLenEnd]]="",0,90-(DEGREES(ATAN((Q796-P796)/((N796-O796)/2)))))</f>
        <v>14.931417178137551</v>
      </c>
      <c r="S796" s="15">
        <v>0.52500000000000002</v>
      </c>
      <c r="T796" s="6">
        <v>3</v>
      </c>
      <c r="U796" s="6">
        <v>2.5</v>
      </c>
      <c r="V796" s="6">
        <v>0.155</v>
      </c>
      <c r="AA796" s="13" t="str">
        <f t="shared" si="12"/>
        <v/>
      </c>
      <c r="AE796" s="6" t="s">
        <v>44</v>
      </c>
      <c r="AF796" s="6" t="s">
        <v>62</v>
      </c>
      <c r="AG796" s="6" t="s">
        <v>66</v>
      </c>
      <c r="AH796" s="6" t="s">
        <v>1590</v>
      </c>
      <c r="AI796" s="6">
        <v>1</v>
      </c>
      <c r="AJ796" s="6">
        <v>1</v>
      </c>
      <c r="AK796" s="6">
        <v>0</v>
      </c>
      <c r="AL796" s="6">
        <v>0</v>
      </c>
      <c r="AM796" s="6">
        <v>1</v>
      </c>
      <c r="AN796" s="6">
        <v>0</v>
      </c>
      <c r="AO796" s="6">
        <v>1</v>
      </c>
      <c r="AQ796" s="6">
        <v>0</v>
      </c>
      <c r="AR796" s="6">
        <v>0</v>
      </c>
      <c r="AS796" s="6">
        <v>0</v>
      </c>
      <c r="AT796" s="6">
        <v>0</v>
      </c>
      <c r="AU796" s="6">
        <f>IF(Table3[[#This Row],[ShankDiameter]]&gt;0.5,0,2)</f>
        <v>2</v>
      </c>
      <c r="AV796" s="6">
        <v>0</v>
      </c>
      <c r="AW796" s="6">
        <v>0</v>
      </c>
      <c r="AX796" s="6">
        <v>2</v>
      </c>
      <c r="AY796" s="6">
        <v>2</v>
      </c>
      <c r="AZ796" s="6">
        <v>0</v>
      </c>
      <c r="BA796" s="6">
        <v>0</v>
      </c>
      <c r="BB796" s="6">
        <v>0</v>
      </c>
      <c r="BC796" s="6">
        <v>0</v>
      </c>
      <c r="BD796" s="6">
        <v>0</v>
      </c>
      <c r="BE796" s="6">
        <v>0</v>
      </c>
      <c r="BF796" s="6">
        <v>0</v>
      </c>
      <c r="BG796" s="6">
        <v>0</v>
      </c>
      <c r="BH796" s="6">
        <v>0</v>
      </c>
      <c r="BI796" s="6">
        <f>IF(Table3[[#This Row],[Type]]="EM",IF((Table3[[#This Row],[Diameter]]/2)-Table3[[#This Row],[CornerRadius]]-0.012&gt;0,(Table3[[#This Row],[Diameter]]/2)-Table3[[#This Row],[CornerRadius]]-0.012,0),)</f>
        <v>3.4999999999999996E-3</v>
      </c>
      <c r="BK796" s="6" t="str">
        <f>IF(Table3[[#This Row],[ShoulderLength]]="","",IF(Table3[[#This Row],[ShoulderLength]]&lt;Table3[[#This Row],[LOC]],"FIX",""))</f>
        <v/>
      </c>
    </row>
    <row r="797" spans="1:63" x14ac:dyDescent="0.25">
      <c r="A797" s="7">
        <f>IF(Table3[[#This Row],[SoflexRule]]="",1,IF(Table3[[#This Row],[MinOHL]]="",1,IF(Table3[[#This Row],[Type]]="CT",1,IF(Table3[[#This Row],[I]]=1,0,1))))</f>
        <v>1</v>
      </c>
      <c r="B797" s="6" t="s">
        <v>1566</v>
      </c>
      <c r="C797" s="6" t="s">
        <v>1566</v>
      </c>
      <c r="E797" s="6">
        <v>796</v>
      </c>
      <c r="G797" s="9" t="s">
        <v>74</v>
      </c>
      <c r="H797" s="10" t="s">
        <v>1566</v>
      </c>
      <c r="I797" s="11" t="s">
        <v>1609</v>
      </c>
      <c r="J797" s="12" t="s">
        <v>1610</v>
      </c>
      <c r="K797" s="11" t="str">
        <f>CONCATENATE(Table3[[#This Row],[Type]]," "&amp;TEXT(Table3[[#This Row],[Diameter]],".0000")&amp;""," "&amp;Table3[[#This Row],[NumFlutes]]&amp;"FL")</f>
        <v>EM .0310 4FL</v>
      </c>
      <c r="M797" s="13">
        <v>3.1E-2</v>
      </c>
      <c r="N797" s="13">
        <v>0.125</v>
      </c>
      <c r="O797" s="6">
        <v>3.1E-2</v>
      </c>
      <c r="P797" s="6">
        <v>0.115</v>
      </c>
      <c r="Q797" s="6">
        <v>0.3</v>
      </c>
      <c r="R797" s="14">
        <f>IF(Table3[[#This Row],[ShoulderLenEnd]]="",0,90-(DEGREES(ATAN((Q797-P797)/((N797-O797)/2)))))</f>
        <v>14.254650718226657</v>
      </c>
      <c r="S797" s="15">
        <v>0.375</v>
      </c>
      <c r="T797" s="6">
        <v>4</v>
      </c>
      <c r="U797" s="6">
        <v>1.5</v>
      </c>
      <c r="V797" s="6">
        <v>9.2999999999999999E-2</v>
      </c>
      <c r="AA797" s="13" t="str">
        <f t="shared" si="12"/>
        <v/>
      </c>
      <c r="AE797" s="6" t="s">
        <v>44</v>
      </c>
      <c r="AF797" s="6" t="s">
        <v>73</v>
      </c>
      <c r="AG797" s="6" t="s">
        <v>66</v>
      </c>
      <c r="AI797" s="6">
        <v>0</v>
      </c>
      <c r="AJ797" s="6">
        <v>1</v>
      </c>
      <c r="AK797" s="6">
        <v>1</v>
      </c>
      <c r="AL797" s="6">
        <v>0</v>
      </c>
      <c r="AM797" s="6">
        <v>1</v>
      </c>
      <c r="AN797" s="6">
        <v>1</v>
      </c>
      <c r="AO797" s="6">
        <v>1</v>
      </c>
      <c r="AQ797" s="6">
        <v>0</v>
      </c>
      <c r="AR797" s="6">
        <v>0</v>
      </c>
      <c r="AS797" s="6">
        <v>0</v>
      </c>
      <c r="AT797" s="6">
        <v>0</v>
      </c>
      <c r="AU797" s="6">
        <f>IF(Table3[[#This Row],[ShankDiameter]]&gt;0.5,0,2)</f>
        <v>2</v>
      </c>
      <c r="AV797" s="6">
        <v>0</v>
      </c>
      <c r="AW797" s="6">
        <v>0</v>
      </c>
      <c r="AX797" s="6">
        <v>2</v>
      </c>
      <c r="AY797" s="6">
        <f>IF(Table3[[#This Row],[ShankDiameter]]=0.225,2,IF(Table3[[#This Row],[ShankDiameter]]=0.25,2,IF(Table3[[#This Row],[ShankDiameter]]=0.2875,2,0)))</f>
        <v>0</v>
      </c>
      <c r="AZ797" s="6">
        <v>0</v>
      </c>
      <c r="BA797" s="6">
        <v>0</v>
      </c>
      <c r="BB797" s="6">
        <v>0</v>
      </c>
      <c r="BC797" s="6">
        <v>0</v>
      </c>
      <c r="BD797" s="6">
        <v>0</v>
      </c>
      <c r="BE797" s="6">
        <v>0</v>
      </c>
      <c r="BF797" s="6">
        <v>0</v>
      </c>
      <c r="BG797" s="6">
        <v>0</v>
      </c>
      <c r="BH797" s="6">
        <v>0</v>
      </c>
      <c r="BI797" s="6">
        <f>IF(Table3[[#This Row],[Type]]="EM",IF((Table3[[#This Row],[Diameter]]/2)-Table3[[#This Row],[CornerRadius]]-0.012&gt;0,(Table3[[#This Row],[Diameter]]/2)-Table3[[#This Row],[CornerRadius]]-0.012,0),)</f>
        <v>3.4999999999999996E-3</v>
      </c>
      <c r="BK797" s="6" t="str">
        <f>IF(Table3[[#This Row],[ShoulderLength]]="","",IF(Table3[[#This Row],[ShoulderLength]]&lt;Table3[[#This Row],[LOC]],"FIX",""))</f>
        <v/>
      </c>
    </row>
    <row r="798" spans="1:63" x14ac:dyDescent="0.25">
      <c r="A798" s="7">
        <f>IF(Table3[[#This Row],[SoflexRule]]="",1,IF(Table3[[#This Row],[MinOHL]]="",1,IF(Table3[[#This Row],[Type]]="CT",1,IF(Table3[[#This Row],[I]]=1,0,1))))</f>
        <v>1</v>
      </c>
      <c r="B798" s="6" t="s">
        <v>1566</v>
      </c>
      <c r="C798" s="6" t="s">
        <v>1566</v>
      </c>
      <c r="E798" s="6">
        <v>797</v>
      </c>
      <c r="G798" s="9" t="s">
        <v>74</v>
      </c>
      <c r="H798" s="10" t="s">
        <v>1566</v>
      </c>
      <c r="I798" s="11" t="s">
        <v>1611</v>
      </c>
      <c r="J798" s="12" t="s">
        <v>1612</v>
      </c>
      <c r="K798" s="11" t="str">
        <f>CONCATENATE(Table3[[#This Row],[Type]]," "&amp;TEXT(Table3[[#This Row],[Diameter]],".0000")&amp;""," "&amp;Table3[[#This Row],[NumFlutes]]&amp;"FL")</f>
        <v>EM .0310 5FL</v>
      </c>
      <c r="M798" s="13">
        <v>3.1E-2</v>
      </c>
      <c r="N798" s="13">
        <v>0.125</v>
      </c>
      <c r="O798" s="6">
        <v>3.1E-2</v>
      </c>
      <c r="P798" s="6">
        <v>0.17499999999999999</v>
      </c>
      <c r="Q798" s="6">
        <v>0.35</v>
      </c>
      <c r="R798" s="14">
        <f>IF(Table3[[#This Row],[ShoulderLenEnd]]="",0,90-(DEGREES(ATAN((Q798-P798)/((N798-O798)/2)))))</f>
        <v>15.033258129388287</v>
      </c>
      <c r="S798" s="15">
        <v>0.4</v>
      </c>
      <c r="T798" s="6">
        <v>5</v>
      </c>
      <c r="U798" s="6">
        <v>2.5</v>
      </c>
      <c r="V798" s="6">
        <v>0.156</v>
      </c>
      <c r="AA798" s="13" t="str">
        <f t="shared" si="12"/>
        <v/>
      </c>
      <c r="AE798" s="6" t="s">
        <v>44</v>
      </c>
      <c r="AF798" s="6" t="s">
        <v>73</v>
      </c>
      <c r="AG798" s="6" t="s">
        <v>66</v>
      </c>
      <c r="AI798" s="6">
        <v>0</v>
      </c>
      <c r="AJ798" s="6">
        <v>1</v>
      </c>
      <c r="AK798" s="6">
        <v>0</v>
      </c>
      <c r="AL798" s="6">
        <v>0</v>
      </c>
      <c r="AM798" s="6">
        <v>0</v>
      </c>
      <c r="AN798" s="6">
        <v>0</v>
      </c>
      <c r="AO798" s="6">
        <v>1</v>
      </c>
      <c r="AQ798" s="6">
        <v>0</v>
      </c>
      <c r="AR798" s="6">
        <v>0</v>
      </c>
      <c r="AS798" s="6">
        <v>0</v>
      </c>
      <c r="AT798" s="6">
        <v>0</v>
      </c>
      <c r="AU798" s="6">
        <f>IF(Table3[[#This Row],[ShankDiameter]]&gt;0.5,0,2)</f>
        <v>2</v>
      </c>
      <c r="AV798" s="6">
        <v>0</v>
      </c>
      <c r="AW798" s="6">
        <v>0</v>
      </c>
      <c r="AX798" s="6">
        <v>2</v>
      </c>
      <c r="AY798" s="6">
        <f>IF(Table3[[#This Row],[ShankDiameter]]=0.225,2,IF(Table3[[#This Row],[ShankDiameter]]=0.25,2,IF(Table3[[#This Row],[ShankDiameter]]=0.2875,2,0)))</f>
        <v>0</v>
      </c>
      <c r="AZ798" s="6">
        <v>0</v>
      </c>
      <c r="BA798" s="6">
        <v>0</v>
      </c>
      <c r="BB798" s="6">
        <v>0</v>
      </c>
      <c r="BC798" s="6">
        <v>0</v>
      </c>
      <c r="BD798" s="6">
        <v>0</v>
      </c>
      <c r="BE798" s="6">
        <v>0</v>
      </c>
      <c r="BF798" s="6">
        <v>0</v>
      </c>
      <c r="BG798" s="6">
        <v>0</v>
      </c>
      <c r="BH798" s="6">
        <v>0</v>
      </c>
      <c r="BI798" s="6">
        <f>IF(Table3[[#This Row],[Type]]="EM",IF((Table3[[#This Row],[Diameter]]/2)-Table3[[#This Row],[CornerRadius]]-0.012&gt;0,(Table3[[#This Row],[Diameter]]/2)-Table3[[#This Row],[CornerRadius]]-0.012,0),)</f>
        <v>3.4999999999999996E-3</v>
      </c>
      <c r="BK798" s="6" t="str">
        <f>IF(Table3[[#This Row],[ShoulderLength]]="","",IF(Table3[[#This Row],[ShoulderLength]]&lt;Table3[[#This Row],[LOC]],"FIX",""))</f>
        <v/>
      </c>
    </row>
    <row r="799" spans="1:63" x14ac:dyDescent="0.25">
      <c r="A799" s="7">
        <f>IF(Table3[[#This Row],[SoflexRule]]="",1,IF(Table3[[#This Row],[MinOHL]]="",1,IF(Table3[[#This Row],[Type]]="CT",1,IF(Table3[[#This Row],[I]]=1,0,1))))</f>
        <v>1</v>
      </c>
      <c r="B799" s="6" t="s">
        <v>1566</v>
      </c>
      <c r="C799" s="6" t="s">
        <v>1566</v>
      </c>
      <c r="E799" s="6">
        <v>798</v>
      </c>
      <c r="G799" s="9" t="s">
        <v>74</v>
      </c>
      <c r="H799" s="10" t="s">
        <v>1566</v>
      </c>
      <c r="I799" s="11" t="s">
        <v>1613</v>
      </c>
      <c r="J799" s="12">
        <v>30303</v>
      </c>
      <c r="K799" s="11" t="str">
        <f>CONCATENATE(Table3[[#This Row],[Type]]," "&amp;TEXT(Table3[[#This Row],[Diameter]],".0000")&amp;""," "&amp;Table3[[#This Row],[NumFlutes]]&amp;"FL")</f>
        <v>EM .0313 2FL</v>
      </c>
      <c r="M799" s="13">
        <v>3.1300000000000001E-2</v>
      </c>
      <c r="N799" s="13">
        <v>0.125</v>
      </c>
      <c r="O799" s="6">
        <v>3.1300000000000001E-2</v>
      </c>
      <c r="P799" s="6">
        <v>0.17499999999999999</v>
      </c>
      <c r="Q799" s="6">
        <v>0.28000000000000003</v>
      </c>
      <c r="R799" s="14">
        <f>IF(Table3[[#This Row],[ShoulderLenEnd]]="",0,90-(DEGREES(ATAN((Q799-P799)/((N799-O799)/2)))))</f>
        <v>24.045973581865752</v>
      </c>
      <c r="S799" s="15">
        <v>0.35</v>
      </c>
      <c r="T799" s="6">
        <v>2</v>
      </c>
      <c r="U799" s="6">
        <v>1.5</v>
      </c>
      <c r="V799" s="6">
        <v>7.8E-2</v>
      </c>
      <c r="AA799" s="13" t="str">
        <f t="shared" si="12"/>
        <v/>
      </c>
      <c r="AE799" s="6" t="s">
        <v>44</v>
      </c>
      <c r="AF799" s="6" t="s">
        <v>62</v>
      </c>
      <c r="AG799" s="6" t="s">
        <v>79</v>
      </c>
      <c r="AI799" s="6">
        <v>1</v>
      </c>
      <c r="AJ799" s="6">
        <v>0</v>
      </c>
      <c r="AK799" s="6">
        <v>1</v>
      </c>
      <c r="AL799" s="6">
        <v>1</v>
      </c>
      <c r="AM799" s="6">
        <v>0</v>
      </c>
      <c r="AN799" s="6">
        <v>0</v>
      </c>
      <c r="AO799" s="6">
        <v>1</v>
      </c>
      <c r="AQ799" s="6">
        <v>0</v>
      </c>
      <c r="AR799" s="6">
        <v>0</v>
      </c>
      <c r="AS799" s="6">
        <v>0</v>
      </c>
      <c r="AT799" s="6">
        <v>0</v>
      </c>
      <c r="AU799" s="6">
        <f>IF(Table3[[#This Row],[ShankDiameter]]&gt;0.5,0,2)</f>
        <v>2</v>
      </c>
      <c r="AV799" s="6">
        <v>0</v>
      </c>
      <c r="AW799" s="6">
        <v>0</v>
      </c>
      <c r="AX799" s="6">
        <v>2</v>
      </c>
      <c r="AY799" s="6">
        <f>IF(Table3[[#This Row],[ShankDiameter]]=0.225,2,IF(Table3[[#This Row],[ShankDiameter]]=0.25,2,IF(Table3[[#This Row],[ShankDiameter]]=0.2875,2,0)))</f>
        <v>0</v>
      </c>
      <c r="AZ799" s="6">
        <v>0</v>
      </c>
      <c r="BA799" s="6">
        <v>0</v>
      </c>
      <c r="BB799" s="6">
        <v>0</v>
      </c>
      <c r="BC799" s="6">
        <v>0</v>
      </c>
      <c r="BD799" s="6">
        <v>0</v>
      </c>
      <c r="BE799" s="6">
        <v>0</v>
      </c>
      <c r="BF799" s="6">
        <v>0</v>
      </c>
      <c r="BG799" s="6">
        <v>0</v>
      </c>
      <c r="BH799" s="6">
        <v>0</v>
      </c>
      <c r="BI799" s="6">
        <f>IF(Table3[[#This Row],[Type]]="EM",IF((Table3[[#This Row],[Diameter]]/2)-Table3[[#This Row],[CornerRadius]]-0.012&gt;0,(Table3[[#This Row],[Diameter]]/2)-Table3[[#This Row],[CornerRadius]]-0.012,0),)</f>
        <v>3.6500000000000005E-3</v>
      </c>
      <c r="BK799" s="6" t="str">
        <f>IF(Table3[[#This Row],[ShoulderLength]]="","",IF(Table3[[#This Row],[ShoulderLength]]&lt;Table3[[#This Row],[LOC]],"FIX",""))</f>
        <v/>
      </c>
    </row>
    <row r="800" spans="1:63" x14ac:dyDescent="0.25">
      <c r="A800" s="7">
        <f>IF(Table3[[#This Row],[SoflexRule]]="",1,IF(Table3[[#This Row],[MinOHL]]="",1,IF(Table3[[#This Row],[Type]]="CT",1,IF(Table3[[#This Row],[I]]=1,0,1))))</f>
        <v>1</v>
      </c>
      <c r="B800" s="6" t="s">
        <v>1566</v>
      </c>
      <c r="C800" s="6" t="s">
        <v>1566</v>
      </c>
      <c r="E800" s="6">
        <v>799</v>
      </c>
      <c r="G800" s="9" t="s">
        <v>74</v>
      </c>
      <c r="H800" s="10" t="s">
        <v>1566</v>
      </c>
      <c r="I800" s="11" t="s">
        <v>1614</v>
      </c>
      <c r="J800" s="12">
        <v>48935</v>
      </c>
      <c r="K800" s="11" t="str">
        <f>CONCATENATE(Table3[[#This Row],[Type]]," "&amp;TEXT(Table3[[#This Row],[Diameter]],".0000")&amp;""," "&amp;Table3[[#This Row],[NumFlutes]]&amp;"FL")</f>
        <v>EM .0350 3FL</v>
      </c>
      <c r="M800" s="13">
        <v>3.5000000000000003E-2</v>
      </c>
      <c r="N800" s="13">
        <v>0.125</v>
      </c>
      <c r="O800" s="6">
        <v>3.3000000000000002E-2</v>
      </c>
      <c r="P800" s="6">
        <v>0.53</v>
      </c>
      <c r="Q800" s="6">
        <v>0.67</v>
      </c>
      <c r="R800" s="14">
        <f>IF(Table3[[#This Row],[ShoulderLenEnd]]="",0,90-(DEGREES(ATAN((Q800-P800)/((N800-O800)/2)))))</f>
        <v>18.189045699651317</v>
      </c>
      <c r="S800" s="15">
        <v>0.7</v>
      </c>
      <c r="T800" s="6">
        <v>3</v>
      </c>
      <c r="U800" s="6">
        <v>2.5</v>
      </c>
      <c r="V800" s="6">
        <v>5.1999999999999998E-2</v>
      </c>
      <c r="AA800" s="13" t="str">
        <f t="shared" si="12"/>
        <v/>
      </c>
      <c r="AE800" s="6" t="s">
        <v>44</v>
      </c>
      <c r="AF800" s="6" t="s">
        <v>62</v>
      </c>
      <c r="AG800" s="6" t="s">
        <v>66</v>
      </c>
      <c r="AH800" s="6" t="s">
        <v>1615</v>
      </c>
      <c r="AI800" s="6">
        <v>1</v>
      </c>
      <c r="AJ800" s="6">
        <v>1</v>
      </c>
      <c r="AK800" s="6">
        <v>0</v>
      </c>
      <c r="AL800" s="6">
        <v>0</v>
      </c>
      <c r="AM800" s="6">
        <v>1</v>
      </c>
      <c r="AN800" s="6">
        <v>1</v>
      </c>
      <c r="AO800" s="6">
        <v>1</v>
      </c>
      <c r="AQ800" s="6">
        <v>0</v>
      </c>
      <c r="AR800" s="6">
        <v>0</v>
      </c>
      <c r="AS800" s="6">
        <v>0</v>
      </c>
      <c r="AT800" s="6">
        <v>0</v>
      </c>
      <c r="AU800" s="6">
        <f>IF(Table3[[#This Row],[ShankDiameter]]&gt;0.5,0,2)</f>
        <v>2</v>
      </c>
      <c r="AV800" s="6">
        <v>0</v>
      </c>
      <c r="AW800" s="6">
        <v>0</v>
      </c>
      <c r="AX800" s="6">
        <v>2</v>
      </c>
      <c r="AY800" s="6">
        <f>IF(Table3[[#This Row],[ShankDiameter]]=0.225,2,IF(Table3[[#This Row],[ShankDiameter]]=0.25,2,IF(Table3[[#This Row],[ShankDiameter]]=0.2875,2,0)))</f>
        <v>0</v>
      </c>
      <c r="AZ800" s="6">
        <v>0</v>
      </c>
      <c r="BA800" s="6">
        <v>0</v>
      </c>
      <c r="BB800" s="6">
        <v>0</v>
      </c>
      <c r="BC800" s="6">
        <v>0</v>
      </c>
      <c r="BD800" s="6">
        <v>0</v>
      </c>
      <c r="BE800" s="6">
        <v>0</v>
      </c>
      <c r="BF800" s="6">
        <v>0</v>
      </c>
      <c r="BG800" s="6">
        <v>0</v>
      </c>
      <c r="BH800" s="6">
        <v>0</v>
      </c>
      <c r="BI800" s="6">
        <f>IF(Table3[[#This Row],[Type]]="EM",IF((Table3[[#This Row],[Diameter]]/2)-Table3[[#This Row],[CornerRadius]]-0.012&gt;0,(Table3[[#This Row],[Diameter]]/2)-Table3[[#This Row],[CornerRadius]]-0.012,0),)</f>
        <v>5.5000000000000014E-3</v>
      </c>
      <c r="BK800" s="6" t="str">
        <f>IF(Table3[[#This Row],[ShoulderLength]]="","",IF(Table3[[#This Row],[ShoulderLength]]&lt;Table3[[#This Row],[LOC]],"FIX",""))</f>
        <v/>
      </c>
    </row>
    <row r="801" spans="1:63" x14ac:dyDescent="0.25">
      <c r="A801" s="7">
        <f>IF(Table3[[#This Row],[SoflexRule]]="",1,IF(Table3[[#This Row],[MinOHL]]="",1,IF(Table3[[#This Row],[Type]]="CT",1,IF(Table3[[#This Row],[I]]=1,0,1))))</f>
        <v>1</v>
      </c>
      <c r="B801" s="6" t="s">
        <v>1566</v>
      </c>
      <c r="C801" s="6" t="s">
        <v>1566</v>
      </c>
      <c r="E801" s="6">
        <v>800</v>
      </c>
      <c r="F801" s="8" t="s">
        <v>60</v>
      </c>
      <c r="H801" s="10" t="s">
        <v>1566</v>
      </c>
      <c r="I801" s="11" t="s">
        <v>1616</v>
      </c>
      <c r="J801" s="12">
        <v>13937</v>
      </c>
      <c r="K801" s="11" t="str">
        <f>CONCATENATE(Table3[[#This Row],[Type]]," "&amp;TEXT(Table3[[#This Row],[Diameter]],".0000")&amp;""," "&amp;Table3[[#This Row],[NumFlutes]]&amp;"FL")</f>
        <v>EM .0370 2FL</v>
      </c>
      <c r="M801" s="13">
        <v>3.6999999999999998E-2</v>
      </c>
      <c r="N801" s="13">
        <v>0.125</v>
      </c>
      <c r="O801" s="6">
        <v>3.6999999999999998E-2</v>
      </c>
      <c r="P801" s="6">
        <v>7.4999999999999997E-2</v>
      </c>
      <c r="Q801" s="6">
        <v>0.28000000000000003</v>
      </c>
      <c r="R801" s="14">
        <f>IF(Table3[[#This Row],[ShoulderLenEnd]]="",0,90-(DEGREES(ATAN((Q801-P801)/((N801-O801)/2)))))</f>
        <v>12.113842945564343</v>
      </c>
      <c r="S801" s="15">
        <v>0.31</v>
      </c>
      <c r="T801" s="6">
        <v>2</v>
      </c>
      <c r="U801" s="6">
        <v>1.5</v>
      </c>
      <c r="V801" s="6">
        <v>5.5E-2</v>
      </c>
      <c r="AA801" s="13" t="str">
        <f t="shared" si="12"/>
        <v/>
      </c>
      <c r="AE801" s="6" t="s">
        <v>44</v>
      </c>
      <c r="AF801" s="6" t="s">
        <v>62</v>
      </c>
      <c r="AG801" s="6" t="s">
        <v>66</v>
      </c>
      <c r="AI801" s="6">
        <v>1</v>
      </c>
      <c r="AJ801" s="6">
        <v>1</v>
      </c>
      <c r="AK801" s="6">
        <v>0</v>
      </c>
      <c r="AL801" s="6">
        <v>0</v>
      </c>
      <c r="AM801" s="6">
        <v>1</v>
      </c>
      <c r="AN801" s="6">
        <v>1</v>
      </c>
      <c r="AO801" s="6">
        <v>1</v>
      </c>
      <c r="AQ801" s="6">
        <v>0</v>
      </c>
      <c r="AR801" s="6">
        <v>0</v>
      </c>
      <c r="AS801" s="6">
        <v>0</v>
      </c>
      <c r="AT801" s="6">
        <v>0</v>
      </c>
      <c r="AU801" s="6">
        <f>IF(Table3[[#This Row],[ShankDiameter]]&gt;0.5,0,2)</f>
        <v>2</v>
      </c>
      <c r="AV801" s="6">
        <v>0</v>
      </c>
      <c r="AW801" s="6">
        <v>0</v>
      </c>
      <c r="AX801" s="6">
        <v>2</v>
      </c>
      <c r="AY801" s="6">
        <f>IF(Table3[[#This Row],[ShankDiameter]]=0.225,2,IF(Table3[[#This Row],[ShankDiameter]]=0.25,2,IF(Table3[[#This Row],[ShankDiameter]]=0.2875,2,0)))</f>
        <v>0</v>
      </c>
      <c r="AZ801" s="6">
        <v>0</v>
      </c>
      <c r="BA801" s="6">
        <v>0</v>
      </c>
      <c r="BB801" s="6">
        <v>0</v>
      </c>
      <c r="BC801" s="6">
        <v>0</v>
      </c>
      <c r="BD801" s="6">
        <v>0</v>
      </c>
      <c r="BE801" s="6">
        <v>0</v>
      </c>
      <c r="BF801" s="6">
        <v>0</v>
      </c>
      <c r="BG801" s="6">
        <v>0</v>
      </c>
      <c r="BH801" s="6">
        <v>0</v>
      </c>
      <c r="BI801" s="6">
        <f>IF(Table3[[#This Row],[Type]]="EM",IF((Table3[[#This Row],[Diameter]]/2)-Table3[[#This Row],[CornerRadius]]-0.012&gt;0,(Table3[[#This Row],[Diameter]]/2)-Table3[[#This Row],[CornerRadius]]-0.012,0),)</f>
        <v>6.4999999999999988E-3</v>
      </c>
      <c r="BK801" s="6" t="str">
        <f>IF(Table3[[#This Row],[ShoulderLength]]="","",IF(Table3[[#This Row],[ShoulderLength]]&lt;Table3[[#This Row],[LOC]],"FIX",""))</f>
        <v/>
      </c>
    </row>
    <row r="802" spans="1:63" x14ac:dyDescent="0.25">
      <c r="A802" s="7">
        <f>IF(Table3[[#This Row],[SoflexRule]]="",1,IF(Table3[[#This Row],[MinOHL]]="",1,IF(Table3[[#This Row],[Type]]="CT",1,IF(Table3[[#This Row],[I]]=1,0,1))))</f>
        <v>1</v>
      </c>
      <c r="B802" s="6" t="s">
        <v>1566</v>
      </c>
      <c r="C802" s="6" t="s">
        <v>1566</v>
      </c>
      <c r="E802" s="6">
        <v>801</v>
      </c>
      <c r="G802" s="9" t="s">
        <v>74</v>
      </c>
      <c r="H802" s="10" t="s">
        <v>1566</v>
      </c>
      <c r="I802" s="11" t="s">
        <v>1617</v>
      </c>
      <c r="J802" s="12" t="s">
        <v>1618</v>
      </c>
      <c r="K802" s="11" t="str">
        <f>CONCATENATE(Table3[[#This Row],[Type]]," "&amp;TEXT(Table3[[#This Row],[Diameter]],".0000")&amp;""," "&amp;Table3[[#This Row],[NumFlutes]]&amp;"FL")</f>
        <v>EM .0400 3FL</v>
      </c>
      <c r="M802" s="13">
        <v>0.04</v>
      </c>
      <c r="N802" s="13">
        <v>0.125</v>
      </c>
      <c r="O802" s="6">
        <v>0.04</v>
      </c>
      <c r="P802" s="6">
        <v>0.315</v>
      </c>
      <c r="Q802" s="6">
        <v>0.54</v>
      </c>
      <c r="R802" s="14">
        <f>IF(Table3[[#This Row],[ShoulderLenEnd]]="",0,90-(DEGREES(ATAN((Q802-P802)/((N802-O802)/2)))))</f>
        <v>10.696510735778105</v>
      </c>
      <c r="S802" s="15">
        <v>0.625</v>
      </c>
      <c r="T802" s="6">
        <v>3</v>
      </c>
      <c r="U802" s="6">
        <v>2.5</v>
      </c>
      <c r="V802" s="6">
        <v>0.3</v>
      </c>
      <c r="AA802" s="13" t="str">
        <f t="shared" si="12"/>
        <v/>
      </c>
      <c r="AE802" s="6" t="s">
        <v>44</v>
      </c>
      <c r="AF802" s="6" t="s">
        <v>73</v>
      </c>
      <c r="AG802" s="6" t="s">
        <v>66</v>
      </c>
      <c r="AI802" s="6">
        <v>0</v>
      </c>
      <c r="AJ802" s="6">
        <v>1</v>
      </c>
      <c r="AK802" s="6">
        <v>1</v>
      </c>
      <c r="AL802" s="6">
        <v>0</v>
      </c>
      <c r="AM802" s="6">
        <v>1</v>
      </c>
      <c r="AN802" s="6">
        <v>0</v>
      </c>
      <c r="AO802" s="6">
        <v>1</v>
      </c>
      <c r="AQ802" s="6">
        <v>0</v>
      </c>
      <c r="AR802" s="6">
        <v>0</v>
      </c>
      <c r="AS802" s="6">
        <v>0</v>
      </c>
      <c r="AT802" s="6">
        <v>0</v>
      </c>
      <c r="AU802" s="6">
        <f>IF(Table3[[#This Row],[ShankDiameter]]&gt;0.5,0,2)</f>
        <v>2</v>
      </c>
      <c r="AV802" s="6">
        <v>0</v>
      </c>
      <c r="AW802" s="6">
        <v>0</v>
      </c>
      <c r="AX802" s="6">
        <v>2</v>
      </c>
      <c r="AY802" s="6">
        <f>IF(Table3[[#This Row],[ShankDiameter]]=0.225,2,IF(Table3[[#This Row],[ShankDiameter]]=0.25,2,IF(Table3[[#This Row],[ShankDiameter]]=0.2875,2,0)))</f>
        <v>0</v>
      </c>
      <c r="AZ802" s="6">
        <v>0</v>
      </c>
      <c r="BA802" s="6">
        <v>0</v>
      </c>
      <c r="BB802" s="6">
        <v>0</v>
      </c>
      <c r="BC802" s="6">
        <v>0</v>
      </c>
      <c r="BD802" s="6">
        <v>0</v>
      </c>
      <c r="BE802" s="6">
        <v>0</v>
      </c>
      <c r="BF802" s="6">
        <v>0</v>
      </c>
      <c r="BG802" s="6">
        <v>0</v>
      </c>
      <c r="BH802" s="6">
        <v>0</v>
      </c>
      <c r="BI802" s="6">
        <f>IF(Table3[[#This Row],[Type]]="EM",IF((Table3[[#This Row],[Diameter]]/2)-Table3[[#This Row],[CornerRadius]]-0.012&gt;0,(Table3[[#This Row],[Diameter]]/2)-Table3[[#This Row],[CornerRadius]]-0.012,0),)</f>
        <v>8.0000000000000002E-3</v>
      </c>
      <c r="BK802" s="6" t="str">
        <f>IF(Table3[[#This Row],[ShoulderLength]]="","",IF(Table3[[#This Row],[ShoulderLength]]&lt;Table3[[#This Row],[LOC]],"FIX",""))</f>
        <v/>
      </c>
    </row>
    <row r="803" spans="1:63" x14ac:dyDescent="0.25">
      <c r="A803" s="7">
        <f>IF(Table3[[#This Row],[SoflexRule]]="",1,IF(Table3[[#This Row],[MinOHL]]="",1,IF(Table3[[#This Row],[Type]]="CT",1,IF(Table3[[#This Row],[I]]=1,0,1))))</f>
        <v>1</v>
      </c>
      <c r="B803" s="6" t="s">
        <v>1566</v>
      </c>
      <c r="C803" s="6" t="s">
        <v>1566</v>
      </c>
      <c r="E803" s="6">
        <v>802</v>
      </c>
      <c r="F803" s="8" t="s">
        <v>60</v>
      </c>
      <c r="H803" s="10" t="s">
        <v>1566</v>
      </c>
      <c r="I803" s="11" t="s">
        <v>1619</v>
      </c>
      <c r="J803" s="12">
        <v>33645</v>
      </c>
      <c r="K803" s="11" t="str">
        <f>CONCATENATE(Table3[[#This Row],[Type]]," "&amp;TEXT(Table3[[#This Row],[Diameter]],".0000")&amp;""," "&amp;Table3[[#This Row],[NumFlutes]]&amp;"FL")</f>
        <v>EM .0450 3FL</v>
      </c>
      <c r="M803" s="13">
        <v>4.4999999999999998E-2</v>
      </c>
      <c r="N803" s="13">
        <v>0.125</v>
      </c>
      <c r="O803" s="6">
        <v>4.4999999999999998E-2</v>
      </c>
      <c r="P803" s="6">
        <v>0.4</v>
      </c>
      <c r="Q803" s="6">
        <v>0.6</v>
      </c>
      <c r="R803" s="14">
        <f>IF(Table3[[#This Row],[ShoulderLenEnd]]="",0,90-(DEGREES(ATAN((Q803-P803)/((N803-O803)/2)))))</f>
        <v>11.309932474020215</v>
      </c>
      <c r="S803" s="15">
        <v>0.63</v>
      </c>
      <c r="T803" s="6">
        <v>3</v>
      </c>
      <c r="U803" s="6">
        <v>2.5</v>
      </c>
      <c r="V803" s="6">
        <v>0.375</v>
      </c>
      <c r="AA803" s="13" t="str">
        <f t="shared" si="12"/>
        <v/>
      </c>
      <c r="AE803" s="6" t="s">
        <v>44</v>
      </c>
      <c r="AF803" s="6" t="s">
        <v>62</v>
      </c>
      <c r="AG803" s="6" t="s">
        <v>66</v>
      </c>
      <c r="AI803" s="6">
        <v>1</v>
      </c>
      <c r="AJ803" s="6">
        <v>1</v>
      </c>
      <c r="AK803" s="6">
        <v>0</v>
      </c>
      <c r="AL803" s="6">
        <v>0</v>
      </c>
      <c r="AM803" s="6">
        <v>1</v>
      </c>
      <c r="AN803" s="6">
        <v>0</v>
      </c>
      <c r="AO803" s="6">
        <v>1</v>
      </c>
      <c r="AQ803" s="6">
        <v>0</v>
      </c>
      <c r="AR803" s="6">
        <v>0</v>
      </c>
      <c r="AS803" s="6">
        <v>0</v>
      </c>
      <c r="AT803" s="6">
        <v>0</v>
      </c>
      <c r="AU803" s="6">
        <f>IF(Table3[[#This Row],[ShankDiameter]]&gt;0.5,0,2)</f>
        <v>2</v>
      </c>
      <c r="AV803" s="6">
        <v>0</v>
      </c>
      <c r="AW803" s="6">
        <v>0</v>
      </c>
      <c r="AX803" s="6">
        <v>2</v>
      </c>
      <c r="AY803" s="6">
        <f>IF(Table3[[#This Row],[ShankDiameter]]=0.225,2,IF(Table3[[#This Row],[ShankDiameter]]=0.25,2,IF(Table3[[#This Row],[ShankDiameter]]=0.2875,2,0)))</f>
        <v>0</v>
      </c>
      <c r="AZ803" s="6">
        <v>0</v>
      </c>
      <c r="BA803" s="6">
        <v>0</v>
      </c>
      <c r="BB803" s="6">
        <v>0</v>
      </c>
      <c r="BC803" s="6">
        <v>0</v>
      </c>
      <c r="BD803" s="6">
        <v>0</v>
      </c>
      <c r="BE803" s="6">
        <v>0</v>
      </c>
      <c r="BF803" s="6">
        <v>0</v>
      </c>
      <c r="BG803" s="6">
        <v>0</v>
      </c>
      <c r="BH803" s="6">
        <v>0</v>
      </c>
      <c r="BI803" s="6">
        <f>IF(Table3[[#This Row],[Type]]="EM",IF((Table3[[#This Row],[Diameter]]/2)-Table3[[#This Row],[CornerRadius]]-0.012&gt;0,(Table3[[#This Row],[Diameter]]/2)-Table3[[#This Row],[CornerRadius]]-0.012,0),)</f>
        <v>1.0499999999999999E-2</v>
      </c>
      <c r="BK803" s="6" t="str">
        <f>IF(Table3[[#This Row],[ShoulderLength]]="","",IF(Table3[[#This Row],[ShoulderLength]]&lt;Table3[[#This Row],[LOC]],"FIX",""))</f>
        <v/>
      </c>
    </row>
    <row r="804" spans="1:63" x14ac:dyDescent="0.25">
      <c r="A804" s="7">
        <v>1</v>
      </c>
      <c r="B804" s="6" t="s">
        <v>1566</v>
      </c>
      <c r="C804" s="6" t="s">
        <v>1566</v>
      </c>
      <c r="E804" s="6">
        <v>803</v>
      </c>
      <c r="G804" s="9" t="s">
        <v>74</v>
      </c>
      <c r="H804" s="10" t="s">
        <v>1566</v>
      </c>
      <c r="I804" s="11" t="s">
        <v>1620</v>
      </c>
      <c r="J804" s="12">
        <v>30305</v>
      </c>
      <c r="K804" s="11" t="str">
        <f>CONCATENATE(Table3[[#This Row],[Type]]," "&amp;TEXT(Table3[[#This Row],[Diameter]],".0000")&amp;""," "&amp;Table3[[#This Row],[NumFlutes]]&amp;"FL")</f>
        <v>EM .0469 2FL</v>
      </c>
      <c r="M804" s="13">
        <v>4.6899999999999997E-2</v>
      </c>
      <c r="N804" s="13">
        <v>0.125</v>
      </c>
      <c r="O804" s="6">
        <v>4.6899999999999997E-2</v>
      </c>
      <c r="P804" s="6">
        <v>0.15</v>
      </c>
      <c r="Q804" s="6">
        <v>0.38700000000000001</v>
      </c>
      <c r="R804" s="14">
        <f>IF(Table3[[#This Row],[ShoulderLenEnd]]="",0,90-(DEGREES(ATAN((Q804-P804)/((N804-O804)/2)))))</f>
        <v>9.3564405280116603</v>
      </c>
      <c r="S804" s="15">
        <v>0.46200000000000002</v>
      </c>
      <c r="T804" s="6">
        <v>2</v>
      </c>
      <c r="U804" s="6">
        <v>1.5</v>
      </c>
      <c r="V804" s="6">
        <v>0.109</v>
      </c>
      <c r="AA804" s="13" t="str">
        <f t="shared" si="12"/>
        <v/>
      </c>
      <c r="AE804" s="6" t="s">
        <v>44</v>
      </c>
      <c r="AF804" s="6" t="s">
        <v>62</v>
      </c>
      <c r="AG804" s="6" t="s">
        <v>79</v>
      </c>
      <c r="AI804" s="6">
        <v>1</v>
      </c>
      <c r="AJ804" s="6">
        <v>0</v>
      </c>
      <c r="AK804" s="6">
        <v>1</v>
      </c>
      <c r="AL804" s="6">
        <v>1</v>
      </c>
      <c r="AM804" s="6">
        <v>1</v>
      </c>
      <c r="AN804" s="6">
        <v>1</v>
      </c>
      <c r="AO804" s="6">
        <v>1</v>
      </c>
      <c r="AQ804" s="6">
        <v>0</v>
      </c>
      <c r="AR804" s="6">
        <v>0</v>
      </c>
      <c r="AS804" s="6">
        <v>0</v>
      </c>
      <c r="AT804" s="6">
        <v>0</v>
      </c>
      <c r="AU804" s="6">
        <v>1</v>
      </c>
      <c r="AV804" s="6">
        <v>0</v>
      </c>
      <c r="AW804" s="6">
        <v>0</v>
      </c>
      <c r="AX804" s="6">
        <v>0</v>
      </c>
      <c r="AY804" s="6">
        <v>1</v>
      </c>
      <c r="AZ804" s="6">
        <v>0</v>
      </c>
      <c r="BA804" s="6">
        <v>0</v>
      </c>
      <c r="BB804" s="6">
        <v>0</v>
      </c>
      <c r="BC804" s="6">
        <v>0</v>
      </c>
      <c r="BD804" s="6">
        <v>0</v>
      </c>
      <c r="BE804" s="6">
        <v>0</v>
      </c>
      <c r="BF804" s="6">
        <v>0</v>
      </c>
      <c r="BG804" s="6">
        <v>0</v>
      </c>
      <c r="BH804" s="6">
        <v>0</v>
      </c>
      <c r="BI804" s="6">
        <f>IF(Table3[[#This Row],[Type]]="EM",IF((Table3[[#This Row],[Diameter]]/2)-Table3[[#This Row],[CornerRadius]]-0.012&gt;0,(Table3[[#This Row],[Diameter]]/2)-Table3[[#This Row],[CornerRadius]]-0.012,0),)</f>
        <v>1.1449999999999998E-2</v>
      </c>
      <c r="BK804" s="6" t="str">
        <f>IF(Table3[[#This Row],[ShoulderLength]]="","",IF(Table3[[#This Row],[ShoulderLength]]&lt;Table3[[#This Row],[LOC]],"FIX",""))</f>
        <v/>
      </c>
    </row>
    <row r="805" spans="1:63" x14ac:dyDescent="0.25">
      <c r="A805" s="7">
        <f>IF(Table3[[#This Row],[SoflexRule]]="",1,IF(Table3[[#This Row],[MinOHL]]="",1,IF(Table3[[#This Row],[Type]]="CT",1,IF(Table3[[#This Row],[I]]=1,0,1))))</f>
        <v>1</v>
      </c>
      <c r="B805" s="6" t="s">
        <v>1566</v>
      </c>
      <c r="C805" s="6" t="s">
        <v>1566</v>
      </c>
      <c r="E805" s="6">
        <v>804</v>
      </c>
      <c r="G805" s="9" t="s">
        <v>74</v>
      </c>
      <c r="H805" s="10" t="s">
        <v>1566</v>
      </c>
      <c r="I805" s="11" t="s">
        <v>1621</v>
      </c>
      <c r="J805" s="12">
        <v>13647</v>
      </c>
      <c r="K805" s="11" t="str">
        <f>CONCATENATE(Table3[[#This Row],[Type]]," "&amp;TEXT(Table3[[#This Row],[Diameter]],".0000")&amp;""," "&amp;Table3[[#This Row],[NumFlutes]]&amp;"FL")</f>
        <v>EM .0469 3FL</v>
      </c>
      <c r="M805" s="13">
        <v>4.6899999999999997E-2</v>
      </c>
      <c r="N805" s="13">
        <v>0.125</v>
      </c>
      <c r="O805" s="6">
        <v>4.3999999999999997E-2</v>
      </c>
      <c r="P805" s="6">
        <v>0.51</v>
      </c>
      <c r="Q805" s="6">
        <v>0.66</v>
      </c>
      <c r="R805" s="14">
        <f>IF(Table3[[#This Row],[ShoulderLenEnd]]="",0,90-(DEGREES(ATAN((Q805-P805)/((N805-O805)/2)))))</f>
        <v>15.109575122340459</v>
      </c>
      <c r="S805" s="15">
        <v>0.67500000000000004</v>
      </c>
      <c r="T805" s="6">
        <v>3</v>
      </c>
      <c r="U805" s="6">
        <v>2.5</v>
      </c>
      <c r="V805" s="6">
        <v>0.25</v>
      </c>
      <c r="AA805" s="13" t="str">
        <f t="shared" si="12"/>
        <v/>
      </c>
      <c r="AE805" s="6" t="s">
        <v>44</v>
      </c>
      <c r="AF805" s="6" t="s">
        <v>62</v>
      </c>
      <c r="AG805" s="6" t="s">
        <v>66</v>
      </c>
      <c r="AH805" s="6" t="s">
        <v>1590</v>
      </c>
      <c r="AI805" s="6">
        <v>1</v>
      </c>
      <c r="AJ805" s="6">
        <v>1</v>
      </c>
      <c r="AK805" s="6">
        <v>0</v>
      </c>
      <c r="AL805" s="6">
        <v>0</v>
      </c>
      <c r="AM805" s="6">
        <v>1</v>
      </c>
      <c r="AN805" s="6">
        <v>0</v>
      </c>
      <c r="AO805" s="6">
        <v>1</v>
      </c>
      <c r="AQ805" s="6">
        <v>0</v>
      </c>
      <c r="AR805" s="6">
        <v>0</v>
      </c>
      <c r="AS805" s="6">
        <v>0</v>
      </c>
      <c r="AT805" s="6">
        <v>0</v>
      </c>
      <c r="AU805" s="6">
        <f>IF(Table3[[#This Row],[ShankDiameter]]&gt;0.5,0,2)</f>
        <v>2</v>
      </c>
      <c r="AV805" s="6">
        <v>0</v>
      </c>
      <c r="AW805" s="6">
        <v>0</v>
      </c>
      <c r="AX805" s="6">
        <v>2</v>
      </c>
      <c r="AY805" s="6">
        <v>2</v>
      </c>
      <c r="AZ805" s="6">
        <v>0</v>
      </c>
      <c r="BA805" s="6">
        <v>0</v>
      </c>
      <c r="BB805" s="6">
        <v>0</v>
      </c>
      <c r="BC805" s="6">
        <v>0</v>
      </c>
      <c r="BD805" s="6">
        <v>0</v>
      </c>
      <c r="BE805" s="6">
        <v>0</v>
      </c>
      <c r="BF805" s="6">
        <v>0</v>
      </c>
      <c r="BG805" s="6">
        <v>0</v>
      </c>
      <c r="BH805" s="6">
        <v>0</v>
      </c>
      <c r="BI805" s="6">
        <f>IF(Table3[[#This Row],[Type]]="EM",IF((Table3[[#This Row],[Diameter]]/2)-Table3[[#This Row],[CornerRadius]]-0.012&gt;0,(Table3[[#This Row],[Diameter]]/2)-Table3[[#This Row],[CornerRadius]]-0.012,0),)</f>
        <v>1.1449999999999998E-2</v>
      </c>
      <c r="BK805" s="6" t="str">
        <f>IF(Table3[[#This Row],[ShoulderLength]]="","",IF(Table3[[#This Row],[ShoulderLength]]&lt;Table3[[#This Row],[LOC]],"FIX",""))</f>
        <v/>
      </c>
    </row>
    <row r="806" spans="1:63" x14ac:dyDescent="0.25">
      <c r="A806" s="7">
        <f>IF(Table3[[#This Row],[SoflexRule]]="",1,IF(Table3[[#This Row],[MinOHL]]="",1,IF(Table3[[#This Row],[Type]]="CT",1,IF(Table3[[#This Row],[I]]=1,0,1))))</f>
        <v>1</v>
      </c>
      <c r="B806" s="6" t="s">
        <v>1566</v>
      </c>
      <c r="C806" s="6" t="s">
        <v>1566</v>
      </c>
      <c r="E806" s="6">
        <v>805</v>
      </c>
      <c r="G806" s="9" t="s">
        <v>74</v>
      </c>
      <c r="H806" s="10" t="s">
        <v>1566</v>
      </c>
      <c r="I806" s="11" t="s">
        <v>1622</v>
      </c>
      <c r="J806" s="12">
        <v>30105</v>
      </c>
      <c r="K806" s="11" t="str">
        <f>CONCATENATE(Table3[[#This Row],[Type]]," "&amp;TEXT(Table3[[#This Row],[Diameter]],".0000")&amp;""," "&amp;Table3[[#This Row],[NumFlutes]]&amp;"FL")</f>
        <v>EM .0469 4FL</v>
      </c>
      <c r="M806" s="13">
        <v>4.6899999999999997E-2</v>
      </c>
      <c r="N806" s="13">
        <v>0.125</v>
      </c>
      <c r="O806" s="6">
        <v>4.6899999999999997E-2</v>
      </c>
      <c r="P806" s="6">
        <v>0.125</v>
      </c>
      <c r="Q806" s="6">
        <v>0.27500000000000002</v>
      </c>
      <c r="R806" s="14">
        <f>IF(Table3[[#This Row],[ShoulderLenEnd]]="",0,90-(DEGREES(ATAN((Q806-P806)/((N806-O806)/2)))))</f>
        <v>14.592104023321923</v>
      </c>
      <c r="S806" s="15">
        <v>0.3</v>
      </c>
      <c r="T806" s="6">
        <v>4</v>
      </c>
      <c r="U806" s="6">
        <v>1.5</v>
      </c>
      <c r="V806" s="6">
        <v>0.109</v>
      </c>
      <c r="AA806" s="13" t="str">
        <f t="shared" si="12"/>
        <v/>
      </c>
      <c r="AE806" s="6" t="s">
        <v>44</v>
      </c>
      <c r="AF806" s="6" t="s">
        <v>62</v>
      </c>
      <c r="AG806" s="6" t="s">
        <v>79</v>
      </c>
      <c r="AI806" s="6">
        <v>0</v>
      </c>
      <c r="AJ806" s="6">
        <v>1</v>
      </c>
      <c r="AK806" s="6">
        <v>1</v>
      </c>
      <c r="AL806" s="6">
        <v>0</v>
      </c>
      <c r="AM806" s="6">
        <v>1</v>
      </c>
      <c r="AN806" s="6">
        <v>0</v>
      </c>
      <c r="AO806" s="6">
        <v>1</v>
      </c>
      <c r="AQ806" s="6">
        <v>0</v>
      </c>
      <c r="AR806" s="6">
        <v>0</v>
      </c>
      <c r="AS806" s="6">
        <v>0</v>
      </c>
      <c r="AT806" s="6">
        <v>0</v>
      </c>
      <c r="AU806" s="6">
        <f>IF(Table3[[#This Row],[ShankDiameter]]&gt;0.5,0,2)</f>
        <v>2</v>
      </c>
      <c r="AV806" s="6">
        <v>0</v>
      </c>
      <c r="AW806" s="6">
        <v>0</v>
      </c>
      <c r="AX806" s="6">
        <v>2</v>
      </c>
      <c r="AY806" s="6">
        <f>IF(Table3[[#This Row],[ShankDiameter]]=0.225,2,IF(Table3[[#This Row],[ShankDiameter]]=0.25,2,IF(Table3[[#This Row],[ShankDiameter]]=0.2875,2,0)))</f>
        <v>0</v>
      </c>
      <c r="AZ806" s="6">
        <v>0</v>
      </c>
      <c r="BA806" s="6">
        <v>0</v>
      </c>
      <c r="BB806" s="6">
        <v>0</v>
      </c>
      <c r="BC806" s="6">
        <v>0</v>
      </c>
      <c r="BD806" s="6">
        <v>0</v>
      </c>
      <c r="BE806" s="6">
        <v>0</v>
      </c>
      <c r="BF806" s="6">
        <v>0</v>
      </c>
      <c r="BG806" s="6">
        <v>0</v>
      </c>
      <c r="BH806" s="6">
        <v>0</v>
      </c>
      <c r="BI806" s="6">
        <f>IF(Table3[[#This Row],[Type]]="EM",IF((Table3[[#This Row],[Diameter]]/2)-Table3[[#This Row],[CornerRadius]]-0.012&gt;0,(Table3[[#This Row],[Diameter]]/2)-Table3[[#This Row],[CornerRadius]]-0.012,0),)</f>
        <v>1.1449999999999998E-2</v>
      </c>
      <c r="BK806" s="6" t="str">
        <f>IF(Table3[[#This Row],[ShoulderLength]]="","",IF(Table3[[#This Row],[ShoulderLength]]&lt;Table3[[#This Row],[LOC]],"FIX",""))</f>
        <v/>
      </c>
    </row>
    <row r="807" spans="1:63" x14ac:dyDescent="0.25">
      <c r="A807" s="7">
        <f>IF(Table3[[#This Row],[SoflexRule]]="",1,IF(Table3[[#This Row],[MinOHL]]="",1,IF(Table3[[#This Row],[Type]]="CT",1,IF(Table3[[#This Row],[I]]=1,0,1))))</f>
        <v>1</v>
      </c>
      <c r="B807" s="6" t="s">
        <v>1566</v>
      </c>
      <c r="C807" s="6" t="s">
        <v>1566</v>
      </c>
      <c r="E807" s="6">
        <v>806</v>
      </c>
      <c r="F807" s="8" t="s">
        <v>60</v>
      </c>
      <c r="H807" s="10" t="s">
        <v>1566</v>
      </c>
      <c r="I807" s="11" t="s">
        <v>1623</v>
      </c>
      <c r="J807" s="12">
        <v>48947</v>
      </c>
      <c r="K807" s="11" t="str">
        <f>CONCATENATE(Table3[[#This Row],[Type]]," "&amp;TEXT(Table3[[#This Row],[Diameter]],".0000")&amp;""," "&amp;Table3[[#This Row],[NumFlutes]]&amp;"FL")</f>
        <v>EM .0470 3FL</v>
      </c>
      <c r="M807" s="13">
        <v>4.7E-2</v>
      </c>
      <c r="N807" s="13">
        <v>0.125</v>
      </c>
      <c r="O807" s="6">
        <v>4.4999999999999998E-2</v>
      </c>
      <c r="P807" s="6">
        <v>0.71</v>
      </c>
      <c r="Q807" s="6">
        <v>0.84</v>
      </c>
      <c r="R807" s="14">
        <f>IF(Table3[[#This Row],[ShoulderLenEnd]]="",0,90-(DEGREES(ATAN((Q807-P807)/((N807-O807)/2)))))</f>
        <v>17.102728969052365</v>
      </c>
      <c r="S807" s="15">
        <v>0.87</v>
      </c>
      <c r="T807" s="6">
        <v>3</v>
      </c>
      <c r="U807" s="6">
        <v>2.5</v>
      </c>
      <c r="V807" s="6">
        <v>7.0000000000000007E-2</v>
      </c>
      <c r="AA807" s="13" t="str">
        <f t="shared" si="12"/>
        <v/>
      </c>
      <c r="AE807" s="6" t="s">
        <v>44</v>
      </c>
      <c r="AF807" s="6" t="s">
        <v>62</v>
      </c>
      <c r="AG807" s="6" t="s">
        <v>66</v>
      </c>
      <c r="AH807" s="6" t="s">
        <v>1615</v>
      </c>
      <c r="AI807" s="6">
        <v>1</v>
      </c>
      <c r="AJ807" s="6">
        <v>1</v>
      </c>
      <c r="AK807" s="6">
        <v>0</v>
      </c>
      <c r="AL807" s="6">
        <v>0</v>
      </c>
      <c r="AM807" s="6">
        <v>1</v>
      </c>
      <c r="AN807" s="6">
        <v>1</v>
      </c>
      <c r="AO807" s="6">
        <v>1</v>
      </c>
      <c r="AQ807" s="6">
        <v>0</v>
      </c>
      <c r="AR807" s="6">
        <v>0</v>
      </c>
      <c r="AS807" s="6">
        <v>0</v>
      </c>
      <c r="AT807" s="6">
        <v>0</v>
      </c>
      <c r="AU807" s="6">
        <f>IF(Table3[[#This Row],[ShankDiameter]]&gt;0.5,0,2)</f>
        <v>2</v>
      </c>
      <c r="AV807" s="6">
        <v>0</v>
      </c>
      <c r="AW807" s="6">
        <v>0</v>
      </c>
      <c r="AX807" s="6">
        <v>2</v>
      </c>
      <c r="AY807" s="6">
        <f>IF(Table3[[#This Row],[ShankDiameter]]=0.225,2,IF(Table3[[#This Row],[ShankDiameter]]=0.25,2,IF(Table3[[#This Row],[ShankDiameter]]=0.2875,2,0)))</f>
        <v>0</v>
      </c>
      <c r="AZ807" s="6">
        <v>0</v>
      </c>
      <c r="BA807" s="6">
        <v>0</v>
      </c>
      <c r="BB807" s="6">
        <v>0</v>
      </c>
      <c r="BC807" s="6">
        <v>0</v>
      </c>
      <c r="BD807" s="6">
        <v>0</v>
      </c>
      <c r="BE807" s="6">
        <v>0</v>
      </c>
      <c r="BF807" s="6">
        <v>0</v>
      </c>
      <c r="BG807" s="6">
        <v>0</v>
      </c>
      <c r="BH807" s="6">
        <v>0</v>
      </c>
      <c r="BI807" s="6">
        <f>IF(Table3[[#This Row],[Type]]="EM",IF((Table3[[#This Row],[Diameter]]/2)-Table3[[#This Row],[CornerRadius]]-0.012&gt;0,(Table3[[#This Row],[Diameter]]/2)-Table3[[#This Row],[CornerRadius]]-0.012,0),)</f>
        <v>1.15E-2</v>
      </c>
      <c r="BK807" s="6" t="str">
        <f>IF(Table3[[#This Row],[ShoulderLength]]="","",IF(Table3[[#This Row],[ShoulderLength]]&lt;Table3[[#This Row],[LOC]],"FIX",""))</f>
        <v/>
      </c>
    </row>
    <row r="808" spans="1:63" x14ac:dyDescent="0.25">
      <c r="A808" s="7">
        <f>IF(Table3[[#This Row],[SoflexRule]]="",1,IF(Table3[[#This Row],[MinOHL]]="",1,IF(Table3[[#This Row],[Type]]="CT",1,IF(Table3[[#This Row],[I]]=1,0,1))))</f>
        <v>1</v>
      </c>
      <c r="B808" s="6" t="s">
        <v>1566</v>
      </c>
      <c r="C808" s="6" t="s">
        <v>1566</v>
      </c>
      <c r="E808" s="6">
        <v>807</v>
      </c>
      <c r="F808" s="8" t="s">
        <v>60</v>
      </c>
      <c r="H808" s="10" t="s">
        <v>1566</v>
      </c>
      <c r="I808" s="11" t="s">
        <v>1624</v>
      </c>
      <c r="J808" s="12" t="s">
        <v>1625</v>
      </c>
      <c r="K808" s="11" t="str">
        <f>CONCATENATE(Table3[[#This Row],[Type]]," "&amp;TEXT(Table3[[#This Row],[Diameter]],".0000")&amp;""," "&amp;Table3[[#This Row],[NumFlutes]]&amp;"FL")</f>
        <v>EM .0470 6FL</v>
      </c>
      <c r="M808" s="13">
        <v>4.7E-2</v>
      </c>
      <c r="N808" s="13">
        <v>0.125</v>
      </c>
      <c r="O808" s="6">
        <v>4.7E-2</v>
      </c>
      <c r="P808" s="6">
        <v>0.17</v>
      </c>
      <c r="Q808" s="6">
        <v>0.34</v>
      </c>
      <c r="R808" s="14">
        <f>IF(Table3[[#This Row],[ShoulderLenEnd]]="",0,90-(DEGREES(ATAN((Q808-P808)/((N808-O808)/2)))))</f>
        <v>12.920750335831556</v>
      </c>
      <c r="S808" s="15">
        <v>0.37</v>
      </c>
      <c r="T808" s="6">
        <v>6</v>
      </c>
      <c r="U808" s="6">
        <v>1.5</v>
      </c>
      <c r="V808" s="6">
        <v>0.14099999999999999</v>
      </c>
      <c r="AA808" s="13" t="str">
        <f t="shared" si="12"/>
        <v/>
      </c>
      <c r="AE808" s="6" t="s">
        <v>44</v>
      </c>
      <c r="AF808" s="6" t="s">
        <v>73</v>
      </c>
      <c r="AG808" s="6" t="s">
        <v>66</v>
      </c>
      <c r="AI808" s="6">
        <v>0</v>
      </c>
      <c r="AJ808" s="6">
        <v>1</v>
      </c>
      <c r="AK808" s="6">
        <v>0</v>
      </c>
      <c r="AL808" s="6">
        <v>0</v>
      </c>
      <c r="AM808" s="6">
        <v>0</v>
      </c>
      <c r="AN808" s="6">
        <v>0</v>
      </c>
      <c r="AO808" s="6">
        <v>1</v>
      </c>
      <c r="AQ808" s="6">
        <v>0</v>
      </c>
      <c r="AR808" s="6">
        <v>0</v>
      </c>
      <c r="AS808" s="6">
        <v>0</v>
      </c>
      <c r="AT808" s="6">
        <v>0</v>
      </c>
      <c r="AU808" s="6">
        <f>IF(Table3[[#This Row],[ShankDiameter]]&gt;0.5,0,2)</f>
        <v>2</v>
      </c>
      <c r="AV808" s="6">
        <v>0</v>
      </c>
      <c r="AW808" s="6">
        <v>0</v>
      </c>
      <c r="AX808" s="6">
        <v>2</v>
      </c>
      <c r="AY808" s="6">
        <f>IF(Table3[[#This Row],[ShankDiameter]]=0.225,2,IF(Table3[[#This Row],[ShankDiameter]]=0.25,2,IF(Table3[[#This Row],[ShankDiameter]]=0.2875,2,0)))</f>
        <v>0</v>
      </c>
      <c r="AZ808" s="6">
        <v>0</v>
      </c>
      <c r="BA808" s="6">
        <v>0</v>
      </c>
      <c r="BB808" s="6">
        <v>0</v>
      </c>
      <c r="BC808" s="6">
        <v>0</v>
      </c>
      <c r="BD808" s="6">
        <v>0</v>
      </c>
      <c r="BE808" s="6">
        <v>0</v>
      </c>
      <c r="BF808" s="6">
        <v>0</v>
      </c>
      <c r="BG808" s="6">
        <v>0</v>
      </c>
      <c r="BH808" s="6">
        <v>0</v>
      </c>
      <c r="BI808" s="6">
        <f>IF(Table3[[#This Row],[Type]]="EM",IF((Table3[[#This Row],[Diameter]]/2)-Table3[[#This Row],[CornerRadius]]-0.012&gt;0,(Table3[[#This Row],[Diameter]]/2)-Table3[[#This Row],[CornerRadius]]-0.012,0),)</f>
        <v>1.15E-2</v>
      </c>
      <c r="BK808" s="6" t="str">
        <f>IF(Table3[[#This Row],[ShoulderLength]]="","",IF(Table3[[#This Row],[ShoulderLength]]&lt;Table3[[#This Row],[LOC]],"FIX",""))</f>
        <v/>
      </c>
    </row>
    <row r="809" spans="1:63" x14ac:dyDescent="0.25">
      <c r="A809" s="7">
        <f>IF(Table3[[#This Row],[SoflexRule]]="",1,IF(Table3[[#This Row],[MinOHL]]="",1,IF(Table3[[#This Row],[Type]]="CT",1,IF(Table3[[#This Row],[I]]=1,0,1))))</f>
        <v>1</v>
      </c>
      <c r="B809" s="6" t="s">
        <v>1566</v>
      </c>
      <c r="C809" s="6" t="s">
        <v>1566</v>
      </c>
      <c r="E809" s="6">
        <v>808</v>
      </c>
      <c r="G809" s="9" t="s">
        <v>74</v>
      </c>
      <c r="H809" s="10" t="s">
        <v>1566</v>
      </c>
      <c r="I809" s="11" t="s">
        <v>1626</v>
      </c>
      <c r="J809" s="12" t="s">
        <v>1627</v>
      </c>
      <c r="K809" s="11" t="str">
        <f>CONCATENATE(Table3[[#This Row],[Type]]," "&amp;TEXT(Table3[[#This Row],[Diameter]],".0000")&amp;""," "&amp;Table3[[#This Row],[NumFlutes]]&amp;"FL")</f>
        <v>EM .0500 3FL</v>
      </c>
      <c r="M809" s="13">
        <v>0.05</v>
      </c>
      <c r="N809" s="13">
        <v>0.125</v>
      </c>
      <c r="O809" s="6">
        <v>0.05</v>
      </c>
      <c r="P809" s="6">
        <v>0.34</v>
      </c>
      <c r="Q809" s="6">
        <v>0.5</v>
      </c>
      <c r="R809" s="14">
        <f>IF(Table3[[#This Row],[ShoulderLenEnd]]="",0,90-(DEGREES(ATAN((Q809-P809)/((N809-O809)/2)))))</f>
        <v>13.190610712206848</v>
      </c>
      <c r="S809" s="15">
        <v>0.52500000000000002</v>
      </c>
      <c r="T809" s="6">
        <v>3</v>
      </c>
      <c r="U809" s="6">
        <v>2.5</v>
      </c>
      <c r="V809" s="6">
        <v>0.3</v>
      </c>
      <c r="AA809" s="13" t="str">
        <f t="shared" si="12"/>
        <v/>
      </c>
      <c r="AE809" s="6" t="s">
        <v>44</v>
      </c>
      <c r="AF809" s="6" t="s">
        <v>73</v>
      </c>
      <c r="AG809" s="6" t="s">
        <v>66</v>
      </c>
      <c r="AI809" s="6">
        <v>0</v>
      </c>
      <c r="AJ809" s="6">
        <v>1</v>
      </c>
      <c r="AK809" s="6">
        <v>1</v>
      </c>
      <c r="AL809" s="6">
        <v>0</v>
      </c>
      <c r="AM809" s="6">
        <v>1</v>
      </c>
      <c r="AN809" s="6">
        <v>0</v>
      </c>
      <c r="AO809" s="6">
        <v>1</v>
      </c>
      <c r="AQ809" s="6">
        <v>0</v>
      </c>
      <c r="AR809" s="6">
        <v>0</v>
      </c>
      <c r="AS809" s="6">
        <v>0</v>
      </c>
      <c r="AT809" s="6">
        <v>0</v>
      </c>
      <c r="AU809" s="6">
        <f>IF(Table3[[#This Row],[ShankDiameter]]&gt;0.5,0,2)</f>
        <v>2</v>
      </c>
      <c r="AV809" s="6">
        <v>0</v>
      </c>
      <c r="AW809" s="6">
        <v>0</v>
      </c>
      <c r="AX809" s="6">
        <v>2</v>
      </c>
      <c r="AY809" s="6">
        <f>IF(Table3[[#This Row],[ShankDiameter]]=0.225,2,IF(Table3[[#This Row],[ShankDiameter]]=0.25,2,IF(Table3[[#This Row],[ShankDiameter]]=0.2875,2,0)))</f>
        <v>0</v>
      </c>
      <c r="AZ809" s="6">
        <v>0</v>
      </c>
      <c r="BA809" s="6">
        <v>0</v>
      </c>
      <c r="BB809" s="6">
        <v>0</v>
      </c>
      <c r="BC809" s="6">
        <v>0</v>
      </c>
      <c r="BD809" s="6">
        <v>0</v>
      </c>
      <c r="BE809" s="6">
        <v>0</v>
      </c>
      <c r="BF809" s="6">
        <v>0</v>
      </c>
      <c r="BG809" s="6">
        <v>0</v>
      </c>
      <c r="BH809" s="6">
        <v>0</v>
      </c>
      <c r="BI809" s="6">
        <f>IF(Table3[[#This Row],[Type]]="EM",IF((Table3[[#This Row],[Diameter]]/2)-Table3[[#This Row],[CornerRadius]]-0.012&gt;0,(Table3[[#This Row],[Diameter]]/2)-Table3[[#This Row],[CornerRadius]]-0.012,0),)</f>
        <v>1.3000000000000001E-2</v>
      </c>
      <c r="BK809" s="6" t="str">
        <f>IF(Table3[[#This Row],[ShoulderLength]]="","",IF(Table3[[#This Row],[ShoulderLength]]&lt;Table3[[#This Row],[LOC]],"FIX",""))</f>
        <v/>
      </c>
    </row>
    <row r="810" spans="1:63" x14ac:dyDescent="0.25">
      <c r="A810" s="7">
        <f>IF(Table3[[#This Row],[SoflexRule]]="",1,IF(Table3[[#This Row],[MinOHL]]="",1,IF(Table3[[#This Row],[Type]]="CT",1,IF(Table3[[#This Row],[I]]=1,0,1))))</f>
        <v>1</v>
      </c>
      <c r="B810" s="6" t="s">
        <v>1566</v>
      </c>
      <c r="C810" s="6" t="s">
        <v>1566</v>
      </c>
      <c r="E810" s="6">
        <v>809</v>
      </c>
      <c r="F810" s="22"/>
      <c r="G810" s="23"/>
      <c r="H810" s="10" t="s">
        <v>1566</v>
      </c>
      <c r="I810" s="11" t="s">
        <v>1628</v>
      </c>
      <c r="J810" s="12" t="s">
        <v>1629</v>
      </c>
      <c r="K810" s="11" t="str">
        <f>CONCATENATE(Table3[[#This Row],[Type]]," "&amp;TEXT(Table3[[#This Row],[Diameter]],".0000")&amp;""," "&amp;Table3[[#This Row],[NumFlutes]]&amp;"FL")</f>
        <v>EM .0625 3FL</v>
      </c>
      <c r="M810" s="13">
        <v>6.25E-2</v>
      </c>
      <c r="N810" s="13">
        <v>0.125</v>
      </c>
      <c r="R810" s="14">
        <f>IF(Table3[[#This Row],[ShoulderLenEnd]]="",0,90-(DEGREES(ATAN((Q810-P810)/((N810-O810)/2)))))</f>
        <v>0</v>
      </c>
      <c r="T810" s="6">
        <v>3</v>
      </c>
      <c r="U810" s="6">
        <v>1.5</v>
      </c>
      <c r="V810" s="6">
        <v>9.2999999999999999E-2</v>
      </c>
      <c r="AA810" s="13" t="str">
        <f t="shared" si="12"/>
        <v/>
      </c>
      <c r="AE810" s="6" t="s">
        <v>44</v>
      </c>
      <c r="AF810" s="6" t="s">
        <v>73</v>
      </c>
      <c r="AG810" s="6" t="s">
        <v>66</v>
      </c>
      <c r="AI810" s="6">
        <v>0</v>
      </c>
      <c r="AJ810" s="6">
        <v>1</v>
      </c>
      <c r="AK810" s="6">
        <v>0</v>
      </c>
      <c r="AL810" s="6">
        <v>0</v>
      </c>
      <c r="AM810" s="6">
        <v>0</v>
      </c>
      <c r="AN810" s="6">
        <v>1</v>
      </c>
      <c r="AO810" s="6">
        <v>0</v>
      </c>
      <c r="AQ810" s="6">
        <v>0</v>
      </c>
      <c r="AR810" s="6">
        <v>0</v>
      </c>
      <c r="AS810" s="6">
        <v>0</v>
      </c>
      <c r="AT810" s="6">
        <v>0</v>
      </c>
      <c r="AU810" s="6">
        <f>IF(Table3[[#This Row],[ShankDiameter]]&gt;0.5,0,2)</f>
        <v>2</v>
      </c>
      <c r="AV810" s="6">
        <v>0</v>
      </c>
      <c r="AW810" s="6">
        <v>0</v>
      </c>
      <c r="AX810" s="6">
        <v>2</v>
      </c>
      <c r="AY810" s="6">
        <f>IF(Table3[[#This Row],[ShankDiameter]]=0.225,2,IF(Table3[[#This Row],[ShankDiameter]]=0.25,2,IF(Table3[[#This Row],[ShankDiameter]]=0.2875,2,0)))</f>
        <v>0</v>
      </c>
      <c r="AZ810" s="6">
        <v>0</v>
      </c>
      <c r="BA810" s="6">
        <v>0</v>
      </c>
      <c r="BB810" s="6">
        <v>0</v>
      </c>
      <c r="BC810" s="6">
        <v>0</v>
      </c>
      <c r="BD810" s="6">
        <v>0</v>
      </c>
      <c r="BE810" s="6">
        <v>0</v>
      </c>
      <c r="BF810" s="6">
        <v>0</v>
      </c>
      <c r="BG810" s="6">
        <v>0</v>
      </c>
      <c r="BH810" s="6">
        <v>0</v>
      </c>
      <c r="BI810" s="6">
        <f>IF(Table3[[#This Row],[Type]]="EM",IF((Table3[[#This Row],[Diameter]]/2)-Table3[[#This Row],[CornerRadius]]-0.012&gt;0,(Table3[[#This Row],[Diameter]]/2)-Table3[[#This Row],[CornerRadius]]-0.012,0),)</f>
        <v>1.925E-2</v>
      </c>
      <c r="BK810" s="6" t="str">
        <f>IF(Table3[[#This Row],[ShoulderLength]]="","",IF(Table3[[#This Row],[ShoulderLength]]&lt;Table3[[#This Row],[LOC]],"FIX",""))</f>
        <v/>
      </c>
    </row>
    <row r="811" spans="1:63" x14ac:dyDescent="0.25">
      <c r="A811" s="7">
        <f>IF(Table3[[#This Row],[SoflexRule]]="",1,IF(Table3[[#This Row],[MinOHL]]="",1,IF(Table3[[#This Row],[Type]]="CT",1,IF(Table3[[#This Row],[I]]=1,0,1))))</f>
        <v>1</v>
      </c>
      <c r="B811" s="6" t="s">
        <v>1566</v>
      </c>
      <c r="C811" s="6" t="s">
        <v>1566</v>
      </c>
      <c r="E811" s="6">
        <v>810</v>
      </c>
      <c r="G811" s="9" t="s">
        <v>74</v>
      </c>
      <c r="H811" s="10" t="s">
        <v>1566</v>
      </c>
      <c r="I811" s="11" t="s">
        <v>1630</v>
      </c>
      <c r="J811" s="12">
        <v>13662</v>
      </c>
      <c r="K811" s="11" t="str">
        <f>CONCATENATE(Table3[[#This Row],[Type]]," "&amp;TEXT(Table3[[#This Row],[Diameter]],".0000")&amp;""," "&amp;Table3[[#This Row],[NumFlutes]]&amp;"FL")</f>
        <v>EM .0625 3FL</v>
      </c>
      <c r="M811" s="13">
        <v>6.25E-2</v>
      </c>
      <c r="N811" s="13">
        <v>0.125</v>
      </c>
      <c r="O811" s="6">
        <v>5.8999999999999997E-2</v>
      </c>
      <c r="P811" s="6">
        <v>1</v>
      </c>
      <c r="Q811" s="6">
        <v>1.1499999999999999</v>
      </c>
      <c r="R811" s="14">
        <f>IF(Table3[[#This Row],[ShoulderLenEnd]]="",0,90-(DEGREES(ATAN((Q811-P811)/((N811-O811)/2)))))</f>
        <v>12.40741852740075</v>
      </c>
      <c r="S811" s="15">
        <v>1.2</v>
      </c>
      <c r="T811" s="6">
        <v>3</v>
      </c>
      <c r="U811" s="6">
        <v>2.5</v>
      </c>
      <c r="V811" s="6">
        <v>0.5</v>
      </c>
      <c r="AA811" s="13" t="str">
        <f t="shared" si="12"/>
        <v/>
      </c>
      <c r="AE811" s="6" t="s">
        <v>44</v>
      </c>
      <c r="AF811" s="6" t="s">
        <v>62</v>
      </c>
      <c r="AG811" s="6" t="s">
        <v>66</v>
      </c>
      <c r="AH811" s="6" t="s">
        <v>1631</v>
      </c>
      <c r="AI811" s="6">
        <v>1</v>
      </c>
      <c r="AJ811" s="6">
        <v>1</v>
      </c>
      <c r="AK811" s="6">
        <v>0</v>
      </c>
      <c r="AL811" s="6">
        <v>0</v>
      </c>
      <c r="AM811" s="6">
        <v>1</v>
      </c>
      <c r="AN811" s="6">
        <v>0</v>
      </c>
      <c r="AO811" s="6">
        <v>1</v>
      </c>
      <c r="AQ811" s="6">
        <v>0</v>
      </c>
      <c r="AR811" s="6">
        <v>0</v>
      </c>
      <c r="AS811" s="6">
        <v>0</v>
      </c>
      <c r="AT811" s="6">
        <v>0</v>
      </c>
      <c r="AU811" s="6">
        <f>IF(Table3[[#This Row],[ShankDiameter]]&gt;0.5,0,2)</f>
        <v>2</v>
      </c>
      <c r="AV811" s="6">
        <v>0</v>
      </c>
      <c r="AW811" s="6">
        <v>0</v>
      </c>
      <c r="AX811" s="6">
        <v>2</v>
      </c>
      <c r="AY811" s="6">
        <f>IF(Table3[[#This Row],[ShankDiameter]]=0.225,2,IF(Table3[[#This Row],[ShankDiameter]]=0.25,2,IF(Table3[[#This Row],[ShankDiameter]]=0.2875,2,0)))</f>
        <v>0</v>
      </c>
      <c r="AZ811" s="6">
        <v>0</v>
      </c>
      <c r="BA811" s="6">
        <v>0</v>
      </c>
      <c r="BB811" s="6">
        <v>0</v>
      </c>
      <c r="BC811" s="6">
        <v>0</v>
      </c>
      <c r="BD811" s="6">
        <v>0</v>
      </c>
      <c r="BE811" s="6">
        <v>0</v>
      </c>
      <c r="BF811" s="6">
        <v>0</v>
      </c>
      <c r="BG811" s="6">
        <v>0</v>
      </c>
      <c r="BH811" s="6">
        <v>0</v>
      </c>
      <c r="BI811" s="6">
        <f>IF(Table3[[#This Row],[Type]]="EM",IF((Table3[[#This Row],[Diameter]]/2)-Table3[[#This Row],[CornerRadius]]-0.012&gt;0,(Table3[[#This Row],[Diameter]]/2)-Table3[[#This Row],[CornerRadius]]-0.012,0),)</f>
        <v>1.925E-2</v>
      </c>
      <c r="BK811" s="6" t="str">
        <f>IF(Table3[[#This Row],[ShoulderLength]]="","",IF(Table3[[#This Row],[ShoulderLength]]&lt;Table3[[#This Row],[LOC]],"FIX",""))</f>
        <v/>
      </c>
    </row>
    <row r="812" spans="1:63" x14ac:dyDescent="0.25">
      <c r="A812" s="7">
        <f>IF(Table3[[#This Row],[SoflexRule]]="",1,IF(Table3[[#This Row],[MinOHL]]="",1,IF(Table3[[#This Row],[Type]]="CT",1,IF(Table3[[#This Row],[I]]=1,0,1))))</f>
        <v>1</v>
      </c>
      <c r="B812" s="6" t="s">
        <v>1566</v>
      </c>
      <c r="C812" s="6" t="s">
        <v>1566</v>
      </c>
      <c r="E812" s="6">
        <v>811</v>
      </c>
      <c r="G812" s="9" t="s">
        <v>74</v>
      </c>
      <c r="H812" s="10" t="s">
        <v>1566</v>
      </c>
      <c r="I812" s="11" t="s">
        <v>1632</v>
      </c>
      <c r="J812" s="12">
        <v>31862</v>
      </c>
      <c r="K812" s="11" t="str">
        <f>CONCATENATE(Table3[[#This Row],[Type]]," "&amp;TEXT(Table3[[#This Row],[Diameter]],".0000")&amp;""," "&amp;Table3[[#This Row],[NumFlutes]]&amp;"FL")</f>
        <v>EM .0625 3FL</v>
      </c>
      <c r="M812" s="13">
        <v>6.25E-2</v>
      </c>
      <c r="N812" s="13">
        <v>0.125</v>
      </c>
      <c r="O812" s="6">
        <v>6.25E-2</v>
      </c>
      <c r="P812" s="6">
        <v>0.36499999999999999</v>
      </c>
      <c r="Q812" s="6">
        <v>0.5</v>
      </c>
      <c r="R812" s="14">
        <f>IF(Table3[[#This Row],[ShoulderLenEnd]]="",0,90-(DEGREES(ATAN((Q812-P812)/((N812-O812)/2)))))</f>
        <v>13.033356325913829</v>
      </c>
      <c r="S812" s="15">
        <v>0.55000000000000004</v>
      </c>
      <c r="T812" s="6">
        <v>3</v>
      </c>
      <c r="U812" s="6">
        <v>2.5</v>
      </c>
      <c r="V812" s="6">
        <v>0.312</v>
      </c>
      <c r="AA812" s="13" t="str">
        <f t="shared" si="12"/>
        <v/>
      </c>
      <c r="AE812" s="6" t="s">
        <v>44</v>
      </c>
      <c r="AF812" s="6" t="s">
        <v>62</v>
      </c>
      <c r="AG812" s="6" t="s">
        <v>66</v>
      </c>
      <c r="AI812" s="6">
        <v>1</v>
      </c>
      <c r="AJ812" s="6">
        <v>1</v>
      </c>
      <c r="AK812" s="6">
        <v>0</v>
      </c>
      <c r="AL812" s="6">
        <v>0</v>
      </c>
      <c r="AM812" s="6">
        <v>1</v>
      </c>
      <c r="AN812" s="6">
        <v>0</v>
      </c>
      <c r="AO812" s="6">
        <v>1</v>
      </c>
      <c r="AQ812" s="6">
        <v>0</v>
      </c>
      <c r="AR812" s="6">
        <v>0</v>
      </c>
      <c r="AS812" s="6">
        <v>0</v>
      </c>
      <c r="AT812" s="6">
        <v>0</v>
      </c>
      <c r="AU812" s="6">
        <f>IF(Table3[[#This Row],[ShankDiameter]]&gt;0.5,0,2)</f>
        <v>2</v>
      </c>
      <c r="AV812" s="6">
        <v>0</v>
      </c>
      <c r="AW812" s="6">
        <v>0</v>
      </c>
      <c r="AX812" s="6">
        <v>2</v>
      </c>
      <c r="AY812" s="6">
        <f>IF(Table3[[#This Row],[ShankDiameter]]=0.225,2,IF(Table3[[#This Row],[ShankDiameter]]=0.25,2,IF(Table3[[#This Row],[ShankDiameter]]=0.2875,2,0)))</f>
        <v>0</v>
      </c>
      <c r="AZ812" s="6">
        <v>0</v>
      </c>
      <c r="BA812" s="6">
        <v>0</v>
      </c>
      <c r="BB812" s="6">
        <v>0</v>
      </c>
      <c r="BC812" s="6">
        <v>0</v>
      </c>
      <c r="BD812" s="6">
        <v>0</v>
      </c>
      <c r="BE812" s="6">
        <v>0</v>
      </c>
      <c r="BF812" s="6">
        <v>0</v>
      </c>
      <c r="BG812" s="6">
        <v>0</v>
      </c>
      <c r="BH812" s="6">
        <v>0</v>
      </c>
      <c r="BI812" s="6">
        <f>IF(Table3[[#This Row],[Type]]="EM",IF((Table3[[#This Row],[Diameter]]/2)-Table3[[#This Row],[CornerRadius]]-0.012&gt;0,(Table3[[#This Row],[Diameter]]/2)-Table3[[#This Row],[CornerRadius]]-0.012,0),)</f>
        <v>1.925E-2</v>
      </c>
      <c r="BK812" s="6" t="str">
        <f>IF(Table3[[#This Row],[ShoulderLength]]="","",IF(Table3[[#This Row],[ShoulderLength]]&lt;Table3[[#This Row],[LOC]],"FIX",""))</f>
        <v/>
      </c>
    </row>
    <row r="813" spans="1:63" x14ac:dyDescent="0.25">
      <c r="A813" s="7">
        <f>IF(Table3[[#This Row],[SoflexRule]]="",1,IF(Table3[[#This Row],[MinOHL]]="",1,IF(Table3[[#This Row],[Type]]="CT",1,IF(Table3[[#This Row],[I]]=1,0,1))))</f>
        <v>1</v>
      </c>
      <c r="B813" s="6" t="s">
        <v>1566</v>
      </c>
      <c r="C813" s="6" t="s">
        <v>1566</v>
      </c>
      <c r="E813" s="6">
        <v>812</v>
      </c>
      <c r="G813" s="9" t="s">
        <v>74</v>
      </c>
      <c r="H813" s="10" t="s">
        <v>1566</v>
      </c>
      <c r="I813" s="11" t="s">
        <v>1633</v>
      </c>
      <c r="J813" s="12">
        <v>30307</v>
      </c>
      <c r="K813" s="11" t="str">
        <f>CONCATENATE(Table3[[#This Row],[Type]]," "&amp;TEXT(Table3[[#This Row],[Diameter]],".0000")&amp;""," "&amp;Table3[[#This Row],[NumFlutes]]&amp;"FL")</f>
        <v>EM .0625 2FL</v>
      </c>
      <c r="M813" s="13">
        <v>6.25E-2</v>
      </c>
      <c r="N813" s="13">
        <v>0.125</v>
      </c>
      <c r="O813" s="6">
        <v>6.25E-2</v>
      </c>
      <c r="P813" s="6">
        <v>0.1875</v>
      </c>
      <c r="Q813" s="6">
        <v>0.42499999999999999</v>
      </c>
      <c r="R813" s="14">
        <f>IF(Table3[[#This Row],[ShoulderLenEnd]]="",0,90-(DEGREES(ATAN((Q813-P813)/((N813-O813)/2)))))</f>
        <v>7.4958576397298629</v>
      </c>
      <c r="S813" s="15">
        <v>0.5</v>
      </c>
      <c r="T813" s="6">
        <v>2</v>
      </c>
      <c r="U813" s="6">
        <v>1.5</v>
      </c>
      <c r="V813" s="6">
        <v>0.187</v>
      </c>
      <c r="AA813" s="13" t="str">
        <f t="shared" si="12"/>
        <v/>
      </c>
      <c r="AE813" s="6" t="s">
        <v>44</v>
      </c>
      <c r="AF813" s="6" t="s">
        <v>62</v>
      </c>
      <c r="AG813" s="6" t="s">
        <v>79</v>
      </c>
      <c r="AI813" s="6">
        <v>1</v>
      </c>
      <c r="AJ813" s="6">
        <v>0</v>
      </c>
      <c r="AK813" s="6">
        <v>1</v>
      </c>
      <c r="AL813" s="6">
        <v>1</v>
      </c>
      <c r="AM813" s="6">
        <v>1</v>
      </c>
      <c r="AN813" s="6">
        <v>1</v>
      </c>
      <c r="AO813" s="6">
        <v>1</v>
      </c>
      <c r="AQ813" s="6">
        <v>0</v>
      </c>
      <c r="AR813" s="6">
        <v>0</v>
      </c>
      <c r="AS813" s="6">
        <v>0</v>
      </c>
      <c r="AT813" s="6">
        <v>0</v>
      </c>
      <c r="AU813" s="6">
        <f>IF(Table3[[#This Row],[ShankDiameter]]&gt;0.5,0,2)</f>
        <v>2</v>
      </c>
      <c r="AV813" s="6">
        <v>0</v>
      </c>
      <c r="AW813" s="6">
        <v>0</v>
      </c>
      <c r="AX813" s="6">
        <v>2</v>
      </c>
      <c r="AY813" s="6">
        <v>2</v>
      </c>
      <c r="AZ813" s="6">
        <v>2</v>
      </c>
      <c r="BA813" s="6">
        <v>0</v>
      </c>
      <c r="BB813" s="6">
        <v>0</v>
      </c>
      <c r="BC813" s="6">
        <v>0</v>
      </c>
      <c r="BD813" s="6">
        <v>0</v>
      </c>
      <c r="BE813" s="6">
        <v>0</v>
      </c>
      <c r="BF813" s="6">
        <v>0</v>
      </c>
      <c r="BG813" s="6">
        <v>0</v>
      </c>
      <c r="BH813" s="6">
        <v>0</v>
      </c>
      <c r="BI813" s="6">
        <f>IF(Table3[[#This Row],[Type]]="EM",IF((Table3[[#This Row],[Diameter]]/2)-Table3[[#This Row],[CornerRadius]]-0.012&gt;0,(Table3[[#This Row],[Diameter]]/2)-Table3[[#This Row],[CornerRadius]]-0.012,0),)</f>
        <v>1.925E-2</v>
      </c>
      <c r="BK813" s="6" t="str">
        <f>IF(Table3[[#This Row],[ShoulderLength]]="","",IF(Table3[[#This Row],[ShoulderLength]]&lt;Table3[[#This Row],[LOC]],"FIX",""))</f>
        <v/>
      </c>
    </row>
    <row r="814" spans="1:63" x14ac:dyDescent="0.25">
      <c r="A814" s="7">
        <f>IF(Table3[[#This Row],[SoflexRule]]="",1,IF(Table3[[#This Row],[MinOHL]]="",1,IF(Table3[[#This Row],[Type]]="CT",1,IF(Table3[[#This Row],[I]]=1,0,1))))</f>
        <v>1</v>
      </c>
      <c r="B814" s="6" t="s">
        <v>1566</v>
      </c>
      <c r="C814" s="6" t="s">
        <v>1566</v>
      </c>
      <c r="E814" s="6">
        <v>813</v>
      </c>
      <c r="G814" s="9" t="s">
        <v>74</v>
      </c>
      <c r="H814" s="10" t="s">
        <v>1566</v>
      </c>
      <c r="I814" s="11" t="s">
        <v>1634</v>
      </c>
      <c r="J814" s="12">
        <v>30107</v>
      </c>
      <c r="K814" s="11" t="str">
        <f>CONCATENATE(Table3[[#This Row],[Type]]," "&amp;TEXT(Table3[[#This Row],[Diameter]],".0000")&amp;""," "&amp;Table3[[#This Row],[NumFlutes]]&amp;"FL")</f>
        <v>EM .0625 4FL</v>
      </c>
      <c r="M814" s="13">
        <v>6.25E-2</v>
      </c>
      <c r="N814" s="13">
        <v>0.125</v>
      </c>
      <c r="O814" s="6">
        <v>6.25E-2</v>
      </c>
      <c r="P814" s="6">
        <v>0.215</v>
      </c>
      <c r="Q814" s="6">
        <v>0.35</v>
      </c>
      <c r="R814" s="14">
        <f>IF(Table3[[#This Row],[ShoulderLenEnd]]="",0,90-(DEGREES(ATAN((Q814-P814)/((N814-O814)/2)))))</f>
        <v>13.033356325913843</v>
      </c>
      <c r="S814" s="15">
        <v>0.4</v>
      </c>
      <c r="T814" s="6">
        <v>4</v>
      </c>
      <c r="U814" s="6">
        <v>1.5</v>
      </c>
      <c r="V814" s="6">
        <v>0.187</v>
      </c>
      <c r="AA814" s="13" t="str">
        <f t="shared" si="12"/>
        <v/>
      </c>
      <c r="AE814" s="6" t="s">
        <v>44</v>
      </c>
      <c r="AF814" s="6" t="s">
        <v>62</v>
      </c>
      <c r="AG814" s="6" t="s">
        <v>79</v>
      </c>
      <c r="AI814" s="6">
        <v>1</v>
      </c>
      <c r="AJ814" s="6">
        <v>1</v>
      </c>
      <c r="AK814" s="6">
        <v>1</v>
      </c>
      <c r="AL814" s="6">
        <v>0</v>
      </c>
      <c r="AM814" s="6">
        <v>1</v>
      </c>
      <c r="AN814" s="6">
        <v>1</v>
      </c>
      <c r="AO814" s="6">
        <v>1</v>
      </c>
      <c r="AQ814" s="6">
        <v>0</v>
      </c>
      <c r="AR814" s="6">
        <v>0</v>
      </c>
      <c r="AS814" s="6">
        <v>0</v>
      </c>
      <c r="AT814" s="6">
        <v>0</v>
      </c>
      <c r="AU814" s="6">
        <f>IF(Table3[[#This Row],[ShankDiameter]]&gt;0.5,0,2)</f>
        <v>2</v>
      </c>
      <c r="AV814" s="6">
        <v>0</v>
      </c>
      <c r="AW814" s="6">
        <v>0</v>
      </c>
      <c r="AX814" s="6">
        <v>2</v>
      </c>
      <c r="AY814" s="6">
        <f>IF(Table3[[#This Row],[ShankDiameter]]=0.225,2,IF(Table3[[#This Row],[ShankDiameter]]=0.25,2,IF(Table3[[#This Row],[ShankDiameter]]=0.2875,2,0)))</f>
        <v>0</v>
      </c>
      <c r="AZ814" s="6">
        <v>2</v>
      </c>
      <c r="BA814" s="6">
        <v>0</v>
      </c>
      <c r="BB814" s="6">
        <v>0</v>
      </c>
      <c r="BC814" s="6">
        <v>0</v>
      </c>
      <c r="BD814" s="6">
        <v>0</v>
      </c>
      <c r="BE814" s="6">
        <v>0</v>
      </c>
      <c r="BF814" s="6">
        <v>0</v>
      </c>
      <c r="BG814" s="6">
        <v>0</v>
      </c>
      <c r="BH814" s="6">
        <v>0</v>
      </c>
      <c r="BI814" s="6">
        <f>IF(Table3[[#This Row],[Type]]="EM",IF((Table3[[#This Row],[Diameter]]/2)-Table3[[#This Row],[CornerRadius]]-0.012&gt;0,(Table3[[#This Row],[Diameter]]/2)-Table3[[#This Row],[CornerRadius]]-0.012,0),)</f>
        <v>1.925E-2</v>
      </c>
      <c r="BK814" s="6" t="str">
        <f>IF(Table3[[#This Row],[ShoulderLength]]="","",IF(Table3[[#This Row],[ShoulderLength]]&lt;Table3[[#This Row],[LOC]],"FIX",""))</f>
        <v/>
      </c>
    </row>
    <row r="815" spans="1:63" x14ac:dyDescent="0.25">
      <c r="A815" s="7">
        <f>IF(Table3[[#This Row],[SoflexRule]]="",1,IF(Table3[[#This Row],[MinOHL]]="",1,IF(Table3[[#This Row],[Type]]="CT",1,IF(Table3[[#This Row],[I]]=1,0,1))))</f>
        <v>1</v>
      </c>
      <c r="B815" s="6" t="s">
        <v>1566</v>
      </c>
      <c r="C815" s="6" t="s">
        <v>1566</v>
      </c>
      <c r="E815" s="6">
        <v>814</v>
      </c>
      <c r="G815" s="9" t="s">
        <v>74</v>
      </c>
      <c r="H815" s="10" t="s">
        <v>1566</v>
      </c>
      <c r="I815" s="11" t="s">
        <v>1635</v>
      </c>
      <c r="J815" s="12">
        <v>30194</v>
      </c>
      <c r="K815" s="11" t="str">
        <f>CONCATENATE(Table3[[#This Row],[Type]]," "&amp;TEXT(Table3[[#This Row],[Diameter]],".0000")&amp;""," "&amp;Table3[[#This Row],[NumFlutes]]&amp;"FL")</f>
        <v>EM .0625 4FL</v>
      </c>
      <c r="M815" s="13">
        <v>6.25E-2</v>
      </c>
      <c r="N815" s="13">
        <v>0.125</v>
      </c>
      <c r="O815" s="6">
        <v>6.25E-2</v>
      </c>
      <c r="P815" s="6">
        <v>0.21</v>
      </c>
      <c r="Q815" s="6">
        <v>0.35</v>
      </c>
      <c r="R815" s="14">
        <f>IF(Table3[[#This Row],[ShoulderLenEnd]]="",0,90-(DEGREES(ATAN((Q815-P815)/((N815-O815)/2)))))</f>
        <v>12.582962494076924</v>
      </c>
      <c r="S815" s="15">
        <v>0.45</v>
      </c>
      <c r="T815" s="6">
        <v>4</v>
      </c>
      <c r="U815" s="6">
        <v>1.5</v>
      </c>
      <c r="V815" s="6">
        <v>0.187</v>
      </c>
      <c r="W815" s="6">
        <v>0</v>
      </c>
      <c r="Z815" s="6">
        <v>0</v>
      </c>
      <c r="AA815" s="13" t="str">
        <f t="shared" si="12"/>
        <v/>
      </c>
      <c r="AE815" s="6" t="s">
        <v>44</v>
      </c>
      <c r="AF815" s="6" t="s">
        <v>1636</v>
      </c>
      <c r="AG815" s="6" t="s">
        <v>79</v>
      </c>
      <c r="AI815" s="6">
        <v>0</v>
      </c>
      <c r="AJ815" s="6">
        <v>1</v>
      </c>
      <c r="AK815" s="6">
        <v>1</v>
      </c>
      <c r="AL815" s="6">
        <v>0</v>
      </c>
      <c r="AM815" s="6">
        <v>1</v>
      </c>
      <c r="AN815" s="6">
        <v>0</v>
      </c>
      <c r="AO815" s="6">
        <v>1</v>
      </c>
      <c r="AQ815" s="6">
        <v>0</v>
      </c>
      <c r="AR815" s="6">
        <v>0</v>
      </c>
      <c r="AS815" s="6">
        <v>0</v>
      </c>
      <c r="AT815" s="6">
        <v>0</v>
      </c>
      <c r="AU815" s="6">
        <f>IF(Table3[[#This Row],[ShankDiameter]]&gt;0.5,0,2)</f>
        <v>2</v>
      </c>
      <c r="AV815" s="6">
        <v>0</v>
      </c>
      <c r="AW815" s="6">
        <v>0</v>
      </c>
      <c r="AX815" s="6">
        <v>0</v>
      </c>
      <c r="AY815" s="6">
        <v>2</v>
      </c>
      <c r="AZ815" s="6">
        <v>0</v>
      </c>
      <c r="BA815" s="6">
        <v>0</v>
      </c>
      <c r="BB815" s="6">
        <v>0</v>
      </c>
      <c r="BC815" s="6">
        <v>0</v>
      </c>
      <c r="BD815" s="6">
        <v>0</v>
      </c>
      <c r="BE815" s="6">
        <v>0</v>
      </c>
      <c r="BF815" s="6">
        <v>0</v>
      </c>
      <c r="BG815" s="6">
        <v>0</v>
      </c>
      <c r="BH815" s="6">
        <v>0</v>
      </c>
      <c r="BI815" s="6">
        <f>IF(Table3[[#This Row],[Type]]="EM",IF((Table3[[#This Row],[Diameter]]/2)-Table3[[#This Row],[CornerRadius]]-0.012&gt;0,(Table3[[#This Row],[Diameter]]/2)-Table3[[#This Row],[CornerRadius]]-0.012,0),)</f>
        <v>1.925E-2</v>
      </c>
      <c r="BK815" s="6" t="str">
        <f>IF(Table3[[#This Row],[ShoulderLength]]="","",IF(Table3[[#This Row],[ShoulderLength]]&lt;Table3[[#This Row],[LOC]],"FIX",""))</f>
        <v/>
      </c>
    </row>
    <row r="816" spans="1:63" x14ac:dyDescent="0.25">
      <c r="A816" s="7">
        <f>IF(Table3[[#This Row],[SoflexRule]]="",1,IF(Table3[[#This Row],[MinOHL]]="",1,IF(Table3[[#This Row],[Type]]="CT",1,IF(Table3[[#This Row],[I]]=1,0,1))))</f>
        <v>1</v>
      </c>
      <c r="B816" s="6" t="s">
        <v>1566</v>
      </c>
      <c r="C816" s="6" t="s">
        <v>1566</v>
      </c>
      <c r="E816" s="6">
        <v>815</v>
      </c>
      <c r="F816" s="22"/>
      <c r="H816" s="10" t="s">
        <v>1566</v>
      </c>
      <c r="I816" s="11" t="s">
        <v>1637</v>
      </c>
      <c r="J816" s="12">
        <v>39007</v>
      </c>
      <c r="K816" s="11" t="str">
        <f>CONCATENATE(Table3[[#This Row],[Type]]," "&amp;TEXT(Table3[[#This Row],[Diameter]],".0000")&amp;""," "&amp;Table3[[#This Row],[NumFlutes]]&amp;"FL")</f>
        <v>EM .0625 4FL</v>
      </c>
      <c r="M816" s="13">
        <v>6.25E-2</v>
      </c>
      <c r="N816" s="13">
        <v>0.125</v>
      </c>
      <c r="R816" s="14">
        <f>IF(Table3[[#This Row],[ShoulderLenEnd]]="",0,90-(DEGREES(ATAN((Q816-P816)/((N816-O816)/2)))))</f>
        <v>0</v>
      </c>
      <c r="T816" s="6">
        <v>4</v>
      </c>
      <c r="U816" s="6">
        <v>1.5</v>
      </c>
      <c r="V816" s="6">
        <v>0.187</v>
      </c>
      <c r="AA816" s="13" t="str">
        <f t="shared" si="12"/>
        <v/>
      </c>
      <c r="AE816" s="6" t="s">
        <v>44</v>
      </c>
      <c r="AF816" s="6" t="s">
        <v>1638</v>
      </c>
      <c r="AG816" s="6" t="s">
        <v>79</v>
      </c>
      <c r="AI816" s="6">
        <v>0</v>
      </c>
      <c r="AJ816" s="6">
        <v>1</v>
      </c>
      <c r="AK816" s="6">
        <v>1</v>
      </c>
      <c r="AL816" s="6">
        <v>0</v>
      </c>
      <c r="AM816" s="6">
        <v>1</v>
      </c>
      <c r="AN816" s="6">
        <v>0</v>
      </c>
      <c r="AO816" s="6">
        <v>1</v>
      </c>
      <c r="AQ816" s="6">
        <v>0</v>
      </c>
      <c r="AR816" s="6">
        <v>0</v>
      </c>
      <c r="AS816" s="6">
        <v>0</v>
      </c>
      <c r="AT816" s="6">
        <v>0</v>
      </c>
      <c r="AU816" s="6">
        <f>IF(Table3[[#This Row],[ShankDiameter]]&gt;0.5,0,2)</f>
        <v>2</v>
      </c>
      <c r="AV816" s="6">
        <v>0</v>
      </c>
      <c r="AW816" s="6">
        <v>0</v>
      </c>
      <c r="AX816" s="6">
        <v>2</v>
      </c>
      <c r="AY816" s="6">
        <f>IF(Table3[[#This Row],[ShankDiameter]]=0.225,2,IF(Table3[[#This Row],[ShankDiameter]]=0.25,2,IF(Table3[[#This Row],[ShankDiameter]]=0.2875,2,0)))</f>
        <v>0</v>
      </c>
      <c r="AZ816" s="6">
        <v>0</v>
      </c>
      <c r="BA816" s="6">
        <v>0</v>
      </c>
      <c r="BB816" s="6">
        <v>0</v>
      </c>
      <c r="BC816" s="6">
        <v>0</v>
      </c>
      <c r="BD816" s="6">
        <v>0</v>
      </c>
      <c r="BE816" s="6">
        <v>0</v>
      </c>
      <c r="BF816" s="6">
        <v>0</v>
      </c>
      <c r="BG816" s="6">
        <v>0</v>
      </c>
      <c r="BH816" s="6">
        <v>0</v>
      </c>
      <c r="BI816" s="6">
        <f>IF(Table3[[#This Row],[Type]]="EM",IF((Table3[[#This Row],[Diameter]]/2)-Table3[[#This Row],[CornerRadius]]-0.012&gt;0,(Table3[[#This Row],[Diameter]]/2)-Table3[[#This Row],[CornerRadius]]-0.012,0),)</f>
        <v>1.925E-2</v>
      </c>
      <c r="BK816" s="6" t="str">
        <f>IF(Table3[[#This Row],[ShoulderLength]]="","",IF(Table3[[#This Row],[ShoulderLength]]&lt;Table3[[#This Row],[LOC]],"FIX",""))</f>
        <v/>
      </c>
    </row>
    <row r="817" spans="1:63" x14ac:dyDescent="0.25">
      <c r="A817" s="7">
        <f>IF(Table3[[#This Row],[SoflexRule]]="",1,IF(Table3[[#This Row],[MinOHL]]="",1,IF(Table3[[#This Row],[Type]]="CT",1,IF(Table3[[#This Row],[I]]=1,0,1))))</f>
        <v>1</v>
      </c>
      <c r="B817" s="6" t="s">
        <v>1566</v>
      </c>
      <c r="C817" s="6" t="s">
        <v>1566</v>
      </c>
      <c r="E817" s="6">
        <v>816</v>
      </c>
      <c r="F817" s="8" t="s">
        <v>60</v>
      </c>
      <c r="H817" s="10" t="s">
        <v>1566</v>
      </c>
      <c r="I817" s="11" t="s">
        <v>1639</v>
      </c>
      <c r="J817" s="12" t="s">
        <v>1640</v>
      </c>
      <c r="K817" s="11" t="str">
        <f>CONCATENATE(Table3[[#This Row],[Type]]," "&amp;TEXT(Table3[[#This Row],[Diameter]],".0000")&amp;""," "&amp;Table3[[#This Row],[NumFlutes]]&amp;"FL")</f>
        <v>EM .0625 4FL</v>
      </c>
      <c r="M817" s="13">
        <v>6.25E-2</v>
      </c>
      <c r="N817" s="13">
        <v>0.125</v>
      </c>
      <c r="O817" s="6">
        <v>6.25E-2</v>
      </c>
      <c r="P817" s="6">
        <v>0.52500000000000002</v>
      </c>
      <c r="Q817" s="6">
        <v>0.6</v>
      </c>
      <c r="R817" s="14">
        <f>IF(Table3[[#This Row],[ShoulderLenEnd]]="",0,90-(DEGREES(ATAN((Q817-P817)/((N817-O817)/2)))))</f>
        <v>22.619864948040444</v>
      </c>
      <c r="S817" s="15">
        <v>0.63</v>
      </c>
      <c r="T817" s="6">
        <v>4</v>
      </c>
      <c r="U817" s="6">
        <v>1.5</v>
      </c>
      <c r="V817" s="6">
        <v>0.1875</v>
      </c>
      <c r="AA817" s="13" t="str">
        <f t="shared" si="12"/>
        <v/>
      </c>
      <c r="AE817" s="6" t="s">
        <v>44</v>
      </c>
      <c r="AF817" s="6" t="s">
        <v>73</v>
      </c>
      <c r="AG817" s="6" t="s">
        <v>124</v>
      </c>
      <c r="AI817" s="6">
        <v>0</v>
      </c>
      <c r="AJ817" s="6">
        <v>1</v>
      </c>
      <c r="AK817" s="6">
        <v>1</v>
      </c>
      <c r="AL817" s="6">
        <v>0</v>
      </c>
      <c r="AM817" s="6">
        <v>0</v>
      </c>
      <c r="AN817" s="6">
        <v>1</v>
      </c>
      <c r="AO817" s="6">
        <v>0</v>
      </c>
      <c r="AQ817" s="6">
        <v>0</v>
      </c>
      <c r="AR817" s="6">
        <v>0</v>
      </c>
      <c r="AS817" s="6">
        <v>0</v>
      </c>
      <c r="AT817" s="6">
        <v>0</v>
      </c>
      <c r="AU817" s="6">
        <f>IF(Table3[[#This Row],[ShankDiameter]]&gt;0.5,0,2)</f>
        <v>2</v>
      </c>
      <c r="AV817" s="6">
        <v>0</v>
      </c>
      <c r="AW817" s="6">
        <v>0</v>
      </c>
      <c r="AX817" s="6">
        <v>2</v>
      </c>
      <c r="AY817" s="6">
        <f>IF(Table3[[#This Row],[ShankDiameter]]=0.225,2,IF(Table3[[#This Row],[ShankDiameter]]=0.25,2,IF(Table3[[#This Row],[ShankDiameter]]=0.2875,2,0)))</f>
        <v>0</v>
      </c>
      <c r="AZ817" s="6">
        <v>0</v>
      </c>
      <c r="BA817" s="6">
        <v>0</v>
      </c>
      <c r="BB817" s="6">
        <v>0</v>
      </c>
      <c r="BC817" s="6">
        <v>0</v>
      </c>
      <c r="BD817" s="6">
        <v>0</v>
      </c>
      <c r="BE817" s="6">
        <v>0</v>
      </c>
      <c r="BF817" s="6">
        <v>0</v>
      </c>
      <c r="BG817" s="6">
        <v>0</v>
      </c>
      <c r="BH817" s="6">
        <v>0</v>
      </c>
      <c r="BI817" s="6">
        <f>IF(Table3[[#This Row],[Type]]="EM",IF((Table3[[#This Row],[Diameter]]/2)-Table3[[#This Row],[CornerRadius]]-0.012&gt;0,(Table3[[#This Row],[Diameter]]/2)-Table3[[#This Row],[CornerRadius]]-0.012,0),)</f>
        <v>1.925E-2</v>
      </c>
      <c r="BK817" s="6" t="str">
        <f>IF(Table3[[#This Row],[ShoulderLength]]="","",IF(Table3[[#This Row],[ShoulderLength]]&lt;Table3[[#This Row],[LOC]],"FIX",""))</f>
        <v/>
      </c>
    </row>
    <row r="818" spans="1:63" x14ac:dyDescent="0.25">
      <c r="A818" s="7">
        <f>IF(Table3[[#This Row],[SoflexRule]]="",1,IF(Table3[[#This Row],[MinOHL]]="",1,IF(Table3[[#This Row],[Type]]="CT",1,IF(Table3[[#This Row],[I]]=1,0,1))))</f>
        <v>1</v>
      </c>
      <c r="B818" s="6" t="s">
        <v>1566</v>
      </c>
      <c r="C818" s="6" t="s">
        <v>1566</v>
      </c>
      <c r="E818" s="6">
        <v>817</v>
      </c>
      <c r="F818" s="8" t="s">
        <v>60</v>
      </c>
      <c r="H818" s="10" t="s">
        <v>1566</v>
      </c>
      <c r="I818" s="11" t="s">
        <v>1641</v>
      </c>
      <c r="J818" s="12">
        <v>72065</v>
      </c>
      <c r="K818" s="11" t="str">
        <f>CONCATENATE(Table3[[#This Row],[Type]]," "&amp;TEXT(Table3[[#This Row],[Diameter]],".0000")&amp;""," "&amp;Table3[[#This Row],[NumFlutes]]&amp;"FL")</f>
        <v>EM .0650 2FL</v>
      </c>
      <c r="M818" s="13">
        <v>6.5000000000000002E-2</v>
      </c>
      <c r="N818" s="13">
        <v>0.125</v>
      </c>
      <c r="O818" s="6">
        <v>6.5000000000000002E-2</v>
      </c>
      <c r="P818" s="6">
        <v>0.22</v>
      </c>
      <c r="Q818" s="6">
        <v>0.47</v>
      </c>
      <c r="R818" s="14">
        <f>IF(Table3[[#This Row],[ShoulderLenEnd]]="",0,90-(DEGREES(ATAN((Q818-P818)/((N818-O818)/2)))))</f>
        <v>6.8427734126309332</v>
      </c>
      <c r="S818" s="15">
        <v>0.5</v>
      </c>
      <c r="T818" s="6">
        <v>2</v>
      </c>
      <c r="U818" s="6">
        <v>1.5</v>
      </c>
      <c r="V818" s="6">
        <v>0.19500000000000001</v>
      </c>
      <c r="AA818" s="13" t="str">
        <f t="shared" si="12"/>
        <v/>
      </c>
      <c r="AE818" s="6" t="s">
        <v>44</v>
      </c>
      <c r="AF818" s="6" t="s">
        <v>62</v>
      </c>
      <c r="AG818" s="6" t="s">
        <v>66</v>
      </c>
      <c r="AI818" s="6">
        <v>1</v>
      </c>
      <c r="AJ818" s="6">
        <v>1</v>
      </c>
      <c r="AK818" s="6">
        <v>0</v>
      </c>
      <c r="AL818" s="6">
        <v>0</v>
      </c>
      <c r="AM818" s="6">
        <v>1</v>
      </c>
      <c r="AN818" s="6">
        <v>1</v>
      </c>
      <c r="AO818" s="6">
        <v>1</v>
      </c>
      <c r="AQ818" s="6">
        <v>0</v>
      </c>
      <c r="AR818" s="6">
        <v>0</v>
      </c>
      <c r="AS818" s="6">
        <v>0</v>
      </c>
      <c r="AT818" s="6">
        <v>0</v>
      </c>
      <c r="AU818" s="6">
        <f>IF(Table3[[#This Row],[ShankDiameter]]&gt;0.5,0,2)</f>
        <v>2</v>
      </c>
      <c r="AV818" s="6">
        <v>0</v>
      </c>
      <c r="AW818" s="6">
        <v>0</v>
      </c>
      <c r="AX818" s="6">
        <v>2</v>
      </c>
      <c r="AY818" s="6">
        <f>IF(Table3[[#This Row],[ShankDiameter]]=0.225,2,IF(Table3[[#This Row],[ShankDiameter]]=0.25,2,IF(Table3[[#This Row],[ShankDiameter]]=0.2875,2,0)))</f>
        <v>0</v>
      </c>
      <c r="AZ818" s="6">
        <v>0</v>
      </c>
      <c r="BA818" s="6">
        <v>0</v>
      </c>
      <c r="BB818" s="6">
        <v>0</v>
      </c>
      <c r="BC818" s="6">
        <v>0</v>
      </c>
      <c r="BD818" s="6">
        <v>0</v>
      </c>
      <c r="BE818" s="6">
        <v>0</v>
      </c>
      <c r="BF818" s="6">
        <v>0</v>
      </c>
      <c r="BG818" s="6">
        <v>0</v>
      </c>
      <c r="BH818" s="6">
        <v>0</v>
      </c>
      <c r="BI818" s="6">
        <f>IF(Table3[[#This Row],[Type]]="EM",IF((Table3[[#This Row],[Diameter]]/2)-Table3[[#This Row],[CornerRadius]]-0.012&gt;0,(Table3[[#This Row],[Diameter]]/2)-Table3[[#This Row],[CornerRadius]]-0.012,0),)</f>
        <v>2.0500000000000001E-2</v>
      </c>
      <c r="BK818" s="6" t="str">
        <f>IF(Table3[[#This Row],[ShoulderLength]]="","",IF(Table3[[#This Row],[ShoulderLength]]&lt;Table3[[#This Row],[LOC]],"FIX",""))</f>
        <v/>
      </c>
    </row>
    <row r="819" spans="1:63" x14ac:dyDescent="0.25">
      <c r="A819" s="7">
        <f>IF(Table3[[#This Row],[SoflexRule]]="",1,IF(Table3[[#This Row],[MinOHL]]="",1,IF(Table3[[#This Row],[Type]]="CT",1,IF(Table3[[#This Row],[I]]=1,0,1))))</f>
        <v>1</v>
      </c>
      <c r="B819" s="6" t="s">
        <v>1566</v>
      </c>
      <c r="C819" s="6" t="s">
        <v>1566</v>
      </c>
      <c r="E819" s="6">
        <v>818</v>
      </c>
      <c r="F819" s="8" t="s">
        <v>60</v>
      </c>
      <c r="H819" s="10" t="s">
        <v>1566</v>
      </c>
      <c r="I819" s="11" t="s">
        <v>1642</v>
      </c>
      <c r="J819" s="12">
        <v>73065</v>
      </c>
      <c r="K819" s="11" t="str">
        <f>CONCATENATE(Table3[[#This Row],[Type]]," "&amp;TEXT(Table3[[#This Row],[Diameter]],".0000")&amp;""," "&amp;Table3[[#This Row],[NumFlutes]]&amp;"FL")</f>
        <v>EM .0650 4FL</v>
      </c>
      <c r="M819" s="13">
        <v>6.5000000000000002E-2</v>
      </c>
      <c r="N819" s="13">
        <v>0.125</v>
      </c>
      <c r="O819" s="6">
        <v>6.5000000000000002E-2</v>
      </c>
      <c r="P819" s="6">
        <v>0.22</v>
      </c>
      <c r="Q819" s="6">
        <v>0.4</v>
      </c>
      <c r="R819" s="14">
        <f>IF(Table3[[#This Row],[ShoulderLenEnd]]="",0,90-(DEGREES(ATAN((Q819-P819)/((N819-O819)/2)))))</f>
        <v>9.4623222080256113</v>
      </c>
      <c r="S819" s="15">
        <v>0.43</v>
      </c>
      <c r="T819" s="6">
        <v>4</v>
      </c>
      <c r="U819" s="6">
        <v>1.5</v>
      </c>
      <c r="V819" s="6">
        <v>0.19500000000000001</v>
      </c>
      <c r="AA819" s="13" t="str">
        <f t="shared" si="12"/>
        <v/>
      </c>
      <c r="AE819" s="6" t="s">
        <v>44</v>
      </c>
      <c r="AF819" s="6" t="s">
        <v>62</v>
      </c>
      <c r="AG819" s="6" t="s">
        <v>66</v>
      </c>
      <c r="AI819" s="6">
        <v>1</v>
      </c>
      <c r="AJ819" s="6">
        <v>1</v>
      </c>
      <c r="AK819" s="6">
        <v>0</v>
      </c>
      <c r="AL819" s="6">
        <v>0</v>
      </c>
      <c r="AM819" s="6">
        <v>1</v>
      </c>
      <c r="AN819" s="6">
        <v>1</v>
      </c>
      <c r="AO819" s="6">
        <v>1</v>
      </c>
      <c r="AQ819" s="6">
        <v>0</v>
      </c>
      <c r="AR819" s="6">
        <v>0</v>
      </c>
      <c r="AS819" s="6">
        <v>0</v>
      </c>
      <c r="AT819" s="6">
        <v>0</v>
      </c>
      <c r="AU819" s="6">
        <f>IF(Table3[[#This Row],[ShankDiameter]]&gt;0.5,0,2)</f>
        <v>2</v>
      </c>
      <c r="AV819" s="6">
        <v>0</v>
      </c>
      <c r="AW819" s="6">
        <v>0</v>
      </c>
      <c r="AX819" s="6">
        <v>2</v>
      </c>
      <c r="AY819" s="6">
        <f>IF(Table3[[#This Row],[ShankDiameter]]=0.225,2,IF(Table3[[#This Row],[ShankDiameter]]=0.25,2,IF(Table3[[#This Row],[ShankDiameter]]=0.2875,2,0)))</f>
        <v>0</v>
      </c>
      <c r="AZ819" s="6">
        <v>0</v>
      </c>
      <c r="BA819" s="6">
        <v>0</v>
      </c>
      <c r="BB819" s="6">
        <v>0</v>
      </c>
      <c r="BC819" s="6">
        <v>0</v>
      </c>
      <c r="BD819" s="6">
        <v>0</v>
      </c>
      <c r="BE819" s="6">
        <v>0</v>
      </c>
      <c r="BF819" s="6">
        <v>0</v>
      </c>
      <c r="BG819" s="6">
        <v>0</v>
      </c>
      <c r="BH819" s="6">
        <v>0</v>
      </c>
      <c r="BI819" s="6">
        <f>IF(Table3[[#This Row],[Type]]="EM",IF((Table3[[#This Row],[Diameter]]/2)-Table3[[#This Row],[CornerRadius]]-0.012&gt;0,(Table3[[#This Row],[Diameter]]/2)-Table3[[#This Row],[CornerRadius]]-0.012,0),)</f>
        <v>2.0500000000000001E-2</v>
      </c>
      <c r="BK819" s="6" t="str">
        <f>IF(Table3[[#This Row],[ShoulderLength]]="","",IF(Table3[[#This Row],[ShoulderLength]]&lt;Table3[[#This Row],[LOC]],"FIX",""))</f>
        <v/>
      </c>
    </row>
    <row r="820" spans="1:63" x14ac:dyDescent="0.25">
      <c r="A820" s="7">
        <f>IF(Table3[[#This Row],[SoflexRule]]="",1,IF(Table3[[#This Row],[MinOHL]]="",1,IF(Table3[[#This Row],[Type]]="CT",1,IF(Table3[[#This Row],[I]]=1,0,1))))</f>
        <v>1</v>
      </c>
      <c r="B820" s="6" t="s">
        <v>1566</v>
      </c>
      <c r="C820" s="6" t="s">
        <v>1566</v>
      </c>
      <c r="E820" s="6">
        <v>819</v>
      </c>
      <c r="G820" s="9" t="s">
        <v>74</v>
      </c>
      <c r="H820" s="10" t="s">
        <v>1566</v>
      </c>
      <c r="I820" s="11" t="s">
        <v>1643</v>
      </c>
      <c r="J820" s="12" t="s">
        <v>1644</v>
      </c>
      <c r="K820" s="11" t="str">
        <f>CONCATENATE(Table3[[#This Row],[Type]]," "&amp;TEXT(Table3[[#This Row],[Diameter]],".0000")&amp;""," "&amp;Table3[[#This Row],[NumFlutes]]&amp;"FL")</f>
        <v>EM .0780 3FL</v>
      </c>
      <c r="M820" s="13">
        <v>7.8E-2</v>
      </c>
      <c r="N820" s="13">
        <v>0.125</v>
      </c>
      <c r="O820" s="6">
        <v>7.8E-2</v>
      </c>
      <c r="P820" s="6">
        <v>0.41</v>
      </c>
      <c r="Q820" s="6">
        <v>0.55000000000000004</v>
      </c>
      <c r="R820" s="14">
        <f>IF(Table3[[#This Row],[ShoulderLenEnd]]="",0,90-(DEGREES(ATAN((Q820-P820)/((N820-O820)/2)))))</f>
        <v>9.5286751366870419</v>
      </c>
      <c r="S820" s="15">
        <v>0.65</v>
      </c>
      <c r="T820" s="6">
        <v>3</v>
      </c>
      <c r="U820" s="6">
        <v>2.5</v>
      </c>
      <c r="V820" s="6">
        <v>0.40600000000000003</v>
      </c>
      <c r="AA820" s="13" t="str">
        <f t="shared" si="12"/>
        <v/>
      </c>
      <c r="AE820" s="6" t="s">
        <v>44</v>
      </c>
      <c r="AF820" s="6" t="s">
        <v>73</v>
      </c>
      <c r="AG820" s="6" t="s">
        <v>66</v>
      </c>
      <c r="AI820" s="6">
        <v>0</v>
      </c>
      <c r="AJ820" s="6">
        <v>1</v>
      </c>
      <c r="AK820" s="6">
        <v>1</v>
      </c>
      <c r="AL820" s="6">
        <v>0</v>
      </c>
      <c r="AM820" s="6">
        <v>1</v>
      </c>
      <c r="AN820" s="6">
        <v>0</v>
      </c>
      <c r="AO820" s="6">
        <v>1</v>
      </c>
      <c r="AQ820" s="6">
        <v>0</v>
      </c>
      <c r="AR820" s="6">
        <v>0</v>
      </c>
      <c r="AS820" s="6">
        <v>0</v>
      </c>
      <c r="AT820" s="6">
        <v>0</v>
      </c>
      <c r="AU820" s="6">
        <f>IF(Table3[[#This Row],[ShankDiameter]]&gt;0.5,0,2)</f>
        <v>2</v>
      </c>
      <c r="AV820" s="6">
        <v>0</v>
      </c>
      <c r="AW820" s="6">
        <v>0</v>
      </c>
      <c r="AX820" s="6">
        <v>2</v>
      </c>
      <c r="AY820" s="6">
        <f>IF(Table3[[#This Row],[ShankDiameter]]=0.225,2,IF(Table3[[#This Row],[ShankDiameter]]=0.25,2,IF(Table3[[#This Row],[ShankDiameter]]=0.2875,2,0)))</f>
        <v>0</v>
      </c>
      <c r="AZ820" s="6">
        <v>0</v>
      </c>
      <c r="BA820" s="6">
        <v>0</v>
      </c>
      <c r="BB820" s="6">
        <v>0</v>
      </c>
      <c r="BC820" s="6">
        <v>0</v>
      </c>
      <c r="BD820" s="6">
        <v>0</v>
      </c>
      <c r="BE820" s="6">
        <v>0</v>
      </c>
      <c r="BF820" s="6">
        <v>0</v>
      </c>
      <c r="BG820" s="6">
        <v>0</v>
      </c>
      <c r="BH820" s="6">
        <v>0</v>
      </c>
      <c r="BI820" s="6">
        <f>IF(Table3[[#This Row],[Type]]="EM",IF((Table3[[#This Row],[Diameter]]/2)-Table3[[#This Row],[CornerRadius]]-0.012&gt;0,(Table3[[#This Row],[Diameter]]/2)-Table3[[#This Row],[CornerRadius]]-0.012,0),)</f>
        <v>2.7E-2</v>
      </c>
      <c r="BK820" s="6" t="str">
        <f>IF(Table3[[#This Row],[ShoulderLength]]="","",IF(Table3[[#This Row],[ShoulderLength]]&lt;Table3[[#This Row],[LOC]],"FIX",""))</f>
        <v/>
      </c>
    </row>
    <row r="821" spans="1:63" x14ac:dyDescent="0.25">
      <c r="A821" s="7">
        <f>IF(Table3[[#This Row],[SoflexRule]]="",1,IF(Table3[[#This Row],[MinOHL]]="",1,IF(Table3[[#This Row],[Type]]="CT",1,IF(Table3[[#This Row],[I]]=1,0,1))))</f>
        <v>1</v>
      </c>
      <c r="B821" s="6" t="s">
        <v>1566</v>
      </c>
      <c r="C821" s="6" t="s">
        <v>1566</v>
      </c>
      <c r="E821" s="6">
        <v>820</v>
      </c>
      <c r="G821" s="9" t="s">
        <v>74</v>
      </c>
      <c r="H821" s="10" t="s">
        <v>1566</v>
      </c>
      <c r="I821" s="11" t="s">
        <v>1645</v>
      </c>
      <c r="J821" s="12" t="s">
        <v>1646</v>
      </c>
      <c r="K821" s="11" t="str">
        <f>CONCATENATE(Table3[[#This Row],[Type]]," "&amp;TEXT(Table3[[#This Row],[Diameter]],".0000")&amp;""," "&amp;Table3[[#This Row],[NumFlutes]]&amp;"FL")</f>
        <v>EM .0780 3FL</v>
      </c>
      <c r="M821" s="13">
        <v>7.8E-2</v>
      </c>
      <c r="N821" s="13">
        <v>0.125</v>
      </c>
      <c r="O821" s="6">
        <v>7.8E-2</v>
      </c>
      <c r="P821" s="6">
        <v>0.26</v>
      </c>
      <c r="Q821" s="6">
        <v>0.38</v>
      </c>
      <c r="R821" s="14">
        <f>IF(Table3[[#This Row],[ShoulderLenEnd]]="",0,90-(DEGREES(ATAN((Q821-P821)/((N821-O821)/2)))))</f>
        <v>11.08019922435507</v>
      </c>
      <c r="S821" s="15">
        <v>0.42499999999999999</v>
      </c>
      <c r="T821" s="6">
        <v>3</v>
      </c>
      <c r="U821" s="6">
        <v>1.5</v>
      </c>
      <c r="V821" s="6">
        <v>0.23400000000000001</v>
      </c>
      <c r="AA821" s="13" t="str">
        <f t="shared" si="12"/>
        <v/>
      </c>
      <c r="AE821" s="6" t="s">
        <v>44</v>
      </c>
      <c r="AF821" s="6" t="s">
        <v>73</v>
      </c>
      <c r="AG821" s="6" t="s">
        <v>66</v>
      </c>
      <c r="AI821" s="6">
        <v>0</v>
      </c>
      <c r="AJ821" s="6">
        <v>1</v>
      </c>
      <c r="AK821" s="6">
        <v>0</v>
      </c>
      <c r="AL821" s="6">
        <v>0</v>
      </c>
      <c r="AM821" s="6">
        <v>0</v>
      </c>
      <c r="AN821" s="6">
        <v>1</v>
      </c>
      <c r="AO821" s="6">
        <v>0</v>
      </c>
      <c r="AQ821" s="6">
        <v>0</v>
      </c>
      <c r="AR821" s="6">
        <v>0</v>
      </c>
      <c r="AS821" s="6">
        <v>0</v>
      </c>
      <c r="AT821" s="6">
        <v>0</v>
      </c>
      <c r="AU821" s="6">
        <f>IF(Table3[[#This Row],[ShankDiameter]]&gt;0.5,0,2)</f>
        <v>2</v>
      </c>
      <c r="AV821" s="6">
        <v>0</v>
      </c>
      <c r="AW821" s="6">
        <v>0</v>
      </c>
      <c r="AX821" s="6">
        <v>2</v>
      </c>
      <c r="AY821" s="6">
        <f>IF(Table3[[#This Row],[ShankDiameter]]=0.225,2,IF(Table3[[#This Row],[ShankDiameter]]=0.25,2,IF(Table3[[#This Row],[ShankDiameter]]=0.2875,2,0)))</f>
        <v>0</v>
      </c>
      <c r="AZ821" s="6">
        <v>0</v>
      </c>
      <c r="BA821" s="6">
        <v>0</v>
      </c>
      <c r="BB821" s="6">
        <v>0</v>
      </c>
      <c r="BC821" s="6">
        <v>0</v>
      </c>
      <c r="BD821" s="6">
        <v>0</v>
      </c>
      <c r="BE821" s="6">
        <v>0</v>
      </c>
      <c r="BF821" s="6">
        <v>0</v>
      </c>
      <c r="BG821" s="6">
        <v>0</v>
      </c>
      <c r="BH821" s="6">
        <v>0</v>
      </c>
      <c r="BI821" s="6">
        <f>IF(Table3[[#This Row],[Type]]="EM",IF((Table3[[#This Row],[Diameter]]/2)-Table3[[#This Row],[CornerRadius]]-0.012&gt;0,(Table3[[#This Row],[Diameter]]/2)-Table3[[#This Row],[CornerRadius]]-0.012,0),)</f>
        <v>2.7E-2</v>
      </c>
      <c r="BK821" s="6" t="str">
        <f>IF(Table3[[#This Row],[ShoulderLength]]="","",IF(Table3[[#This Row],[ShoulderLength]]&lt;Table3[[#This Row],[LOC]],"FIX",""))</f>
        <v/>
      </c>
    </row>
    <row r="822" spans="1:63" x14ac:dyDescent="0.25">
      <c r="A822" s="7">
        <f>IF(Table3[[#This Row],[SoflexRule]]="",1,IF(Table3[[#This Row],[MinOHL]]="",1,IF(Table3[[#This Row],[Type]]="CT",1,IF(Table3[[#This Row],[I]]=1,0,1))))</f>
        <v>1</v>
      </c>
      <c r="B822" s="6" t="s">
        <v>1566</v>
      </c>
      <c r="C822" s="6" t="s">
        <v>1566</v>
      </c>
      <c r="E822" s="6">
        <v>821</v>
      </c>
      <c r="G822" s="9" t="s">
        <v>74</v>
      </c>
      <c r="H822" s="10" t="s">
        <v>1566</v>
      </c>
      <c r="I822" s="11" t="s">
        <v>1647</v>
      </c>
      <c r="J822" s="12">
        <v>13678</v>
      </c>
      <c r="K822" s="11" t="str">
        <f>CONCATENATE(Table3[[#This Row],[Type]]," "&amp;TEXT(Table3[[#This Row],[Diameter]],".0000")&amp;""," "&amp;Table3[[#This Row],[NumFlutes]]&amp;"FL")</f>
        <v>EM .0780 3FL</v>
      </c>
      <c r="M822" s="13">
        <v>7.8E-2</v>
      </c>
      <c r="N822" s="13">
        <v>0.125</v>
      </c>
      <c r="O822" s="6">
        <v>7.4999999999999997E-2</v>
      </c>
      <c r="P822" s="6">
        <v>1</v>
      </c>
      <c r="Q822" s="6">
        <v>1.1000000000000001</v>
      </c>
      <c r="R822" s="14">
        <f>IF(Table3[[#This Row],[ShoulderLenEnd]]="",0,90-(DEGREES(ATAN((Q822-P822)/((N822-O822)/2)))))</f>
        <v>14.036243467926454</v>
      </c>
      <c r="S822" s="15">
        <v>1.1499999999999999</v>
      </c>
      <c r="T822" s="6">
        <v>3</v>
      </c>
      <c r="U822" s="6">
        <v>2.5</v>
      </c>
      <c r="V822" s="6">
        <v>0.5</v>
      </c>
      <c r="AA822" s="13" t="str">
        <f t="shared" si="12"/>
        <v/>
      </c>
      <c r="AE822" s="6" t="s">
        <v>44</v>
      </c>
      <c r="AF822" s="6" t="s">
        <v>62</v>
      </c>
      <c r="AG822" s="6" t="s">
        <v>66</v>
      </c>
      <c r="AH822" s="6" t="s">
        <v>84</v>
      </c>
      <c r="AI822" s="6">
        <v>1</v>
      </c>
      <c r="AJ822" s="6">
        <v>1</v>
      </c>
      <c r="AK822" s="6">
        <v>0</v>
      </c>
      <c r="AL822" s="6">
        <v>0</v>
      </c>
      <c r="AM822" s="6">
        <v>1</v>
      </c>
      <c r="AN822" s="6">
        <v>0</v>
      </c>
      <c r="AO822" s="6">
        <v>1</v>
      </c>
      <c r="AQ822" s="6">
        <v>0</v>
      </c>
      <c r="AR822" s="6">
        <v>0</v>
      </c>
      <c r="AS822" s="6">
        <v>0</v>
      </c>
      <c r="AT822" s="6">
        <v>0</v>
      </c>
      <c r="AU822" s="6">
        <f>IF(Table3[[#This Row],[ShankDiameter]]&gt;0.5,0,2)</f>
        <v>2</v>
      </c>
      <c r="AV822" s="6">
        <v>0</v>
      </c>
      <c r="AW822" s="6">
        <v>0</v>
      </c>
      <c r="AX822" s="6">
        <v>2</v>
      </c>
      <c r="AY822" s="6">
        <f>IF(Table3[[#This Row],[ShankDiameter]]=0.225,2,IF(Table3[[#This Row],[ShankDiameter]]=0.25,2,IF(Table3[[#This Row],[ShankDiameter]]=0.2875,2,0)))</f>
        <v>0</v>
      </c>
      <c r="AZ822" s="6">
        <v>0</v>
      </c>
      <c r="BA822" s="6">
        <v>0</v>
      </c>
      <c r="BB822" s="6">
        <v>0</v>
      </c>
      <c r="BC822" s="6">
        <v>0</v>
      </c>
      <c r="BD822" s="6">
        <v>0</v>
      </c>
      <c r="BE822" s="6">
        <v>0</v>
      </c>
      <c r="BF822" s="6">
        <v>0</v>
      </c>
      <c r="BG822" s="6">
        <v>0</v>
      </c>
      <c r="BH822" s="6">
        <v>0</v>
      </c>
      <c r="BI822" s="6">
        <f>IF(Table3[[#This Row],[Type]]="EM",IF((Table3[[#This Row],[Diameter]]/2)-Table3[[#This Row],[CornerRadius]]-0.012&gt;0,(Table3[[#This Row],[Diameter]]/2)-Table3[[#This Row],[CornerRadius]]-0.012,0),)</f>
        <v>2.7E-2</v>
      </c>
      <c r="BK822" s="6" t="str">
        <f>IF(Table3[[#This Row],[ShoulderLength]]="","",IF(Table3[[#This Row],[ShoulderLength]]&lt;Table3[[#This Row],[LOC]],"FIX",""))</f>
        <v/>
      </c>
    </row>
    <row r="823" spans="1:63" x14ac:dyDescent="0.25">
      <c r="A823" s="7">
        <f>IF(Table3[[#This Row],[SoflexRule]]="",1,IF(Table3[[#This Row],[MinOHL]]="",1,IF(Table3[[#This Row],[Type]]="CT",1,IF(Table3[[#This Row],[I]]=1,0,1))))</f>
        <v>1</v>
      </c>
      <c r="B823" s="6" t="s">
        <v>1566</v>
      </c>
      <c r="C823" s="6" t="s">
        <v>1566</v>
      </c>
      <c r="E823" s="6">
        <v>822</v>
      </c>
      <c r="F823" s="8" t="s">
        <v>60</v>
      </c>
      <c r="H823" s="10" t="s">
        <v>1566</v>
      </c>
      <c r="I823" s="11" t="s">
        <v>1648</v>
      </c>
      <c r="J823" s="12" t="s">
        <v>1649</v>
      </c>
      <c r="K823" s="11" t="str">
        <f>CONCATENATE(Table3[[#This Row],[Type]]," "&amp;TEXT(Table3[[#This Row],[Diameter]],".0000")&amp;""," "&amp;Table3[[#This Row],[NumFlutes]]&amp;"FL")</f>
        <v>EM .0781 3FL</v>
      </c>
      <c r="M823" s="13">
        <v>7.8100000000000003E-2</v>
      </c>
      <c r="N823" s="13">
        <v>0.125</v>
      </c>
      <c r="O823" s="6">
        <v>7.8100000000000003E-2</v>
      </c>
      <c r="P823" s="6">
        <v>0.3</v>
      </c>
      <c r="Q823" s="6">
        <v>0.42</v>
      </c>
      <c r="R823" s="14">
        <f>IF(Table3[[#This Row],[ShoulderLenEnd]]="",0,90-(DEGREES(ATAN((Q823-P823)/((N823-O823)/2)))))</f>
        <v>11.057205917276903</v>
      </c>
      <c r="S823" s="15">
        <v>0.45</v>
      </c>
      <c r="T823" s="6">
        <v>3</v>
      </c>
      <c r="U823" s="6">
        <v>1.5</v>
      </c>
      <c r="V823" s="6">
        <v>0.2344</v>
      </c>
      <c r="AA823" s="13" t="str">
        <f t="shared" si="12"/>
        <v/>
      </c>
      <c r="AE823" s="6" t="s">
        <v>44</v>
      </c>
      <c r="AF823" s="6" t="s">
        <v>1650</v>
      </c>
      <c r="AG823" s="6" t="s">
        <v>124</v>
      </c>
      <c r="AI823" s="6">
        <v>1</v>
      </c>
      <c r="AJ823" s="6">
        <v>0</v>
      </c>
      <c r="AK823" s="6">
        <v>1</v>
      </c>
      <c r="AL823" s="6">
        <v>0</v>
      </c>
      <c r="AM823" s="6">
        <v>1</v>
      </c>
      <c r="AN823" s="6">
        <v>0</v>
      </c>
      <c r="AO823" s="6">
        <v>1</v>
      </c>
      <c r="AQ823" s="6">
        <v>0</v>
      </c>
      <c r="AR823" s="6">
        <v>0</v>
      </c>
      <c r="AS823" s="6">
        <v>0</v>
      </c>
      <c r="AT823" s="6">
        <v>0</v>
      </c>
      <c r="AU823" s="6">
        <f>IF(Table3[[#This Row],[ShankDiameter]]&gt;0.5,0,2)</f>
        <v>2</v>
      </c>
      <c r="AV823" s="6">
        <v>0</v>
      </c>
      <c r="AW823" s="6">
        <v>0</v>
      </c>
      <c r="AX823" s="6">
        <v>2</v>
      </c>
      <c r="AY823" s="6">
        <f>IF(Table3[[#This Row],[ShankDiameter]]=0.225,2,IF(Table3[[#This Row],[ShankDiameter]]=0.25,2,IF(Table3[[#This Row],[ShankDiameter]]=0.2875,2,0)))</f>
        <v>0</v>
      </c>
      <c r="AZ823" s="6">
        <v>0</v>
      </c>
      <c r="BA823" s="6">
        <v>0</v>
      </c>
      <c r="BB823" s="6">
        <v>0</v>
      </c>
      <c r="BC823" s="6">
        <v>0</v>
      </c>
      <c r="BD823" s="6">
        <v>0</v>
      </c>
      <c r="BE823" s="6">
        <v>0</v>
      </c>
      <c r="BF823" s="6">
        <v>0</v>
      </c>
      <c r="BG823" s="6">
        <v>0</v>
      </c>
      <c r="BH823" s="6">
        <v>0</v>
      </c>
      <c r="BI823" s="6">
        <f>IF(Table3[[#This Row],[Type]]="EM",IF((Table3[[#This Row],[Diameter]]/2)-Table3[[#This Row],[CornerRadius]]-0.012&gt;0,(Table3[[#This Row],[Diameter]]/2)-Table3[[#This Row],[CornerRadius]]-0.012,0),)</f>
        <v>2.7050000000000001E-2</v>
      </c>
      <c r="BK823" s="6" t="str">
        <f>IF(Table3[[#This Row],[ShoulderLength]]="","",IF(Table3[[#This Row],[ShoulderLength]]&lt;Table3[[#This Row],[LOC]],"FIX",""))</f>
        <v/>
      </c>
    </row>
    <row r="824" spans="1:63" x14ac:dyDescent="0.25">
      <c r="A824" s="7">
        <v>1</v>
      </c>
      <c r="B824" s="6" t="s">
        <v>421</v>
      </c>
      <c r="C824" s="6" t="s">
        <v>421</v>
      </c>
      <c r="E824" s="6">
        <v>823</v>
      </c>
      <c r="G824" s="9" t="s">
        <v>74</v>
      </c>
      <c r="H824" s="10" t="s">
        <v>421</v>
      </c>
      <c r="I824" s="11" t="s">
        <v>1651</v>
      </c>
      <c r="J824" s="12" t="s">
        <v>1652</v>
      </c>
      <c r="K824" s="11" t="str">
        <f>CONCATENATE(Table3[[#This Row],[Type]]," "&amp;TEXT(Table3[[#This Row],[Diameter]],".0000")&amp;""," "&amp;Table3[[#This Row],[NumFlutes]]&amp;"FL")</f>
        <v>CM .0781 4FL</v>
      </c>
      <c r="M824" s="13">
        <v>7.8100000000000003E-2</v>
      </c>
      <c r="N824" s="13">
        <v>0.125</v>
      </c>
      <c r="O824" s="6">
        <v>7.8100000000000003E-2</v>
      </c>
      <c r="P824" s="6">
        <v>0.26</v>
      </c>
      <c r="Q824" s="6">
        <v>0.39</v>
      </c>
      <c r="R824" s="14">
        <f>IF(Table3[[#This Row],[ShoulderLenEnd]]="",0,90-(DEGREES(ATAN((Q824-P824)/((N824-O824)/2)))))</f>
        <v>10.225317541574597</v>
      </c>
      <c r="S824" s="15">
        <v>0.4</v>
      </c>
      <c r="T824" s="6">
        <v>4</v>
      </c>
      <c r="U824" s="6">
        <v>1.5</v>
      </c>
      <c r="V824" s="6">
        <v>0.25</v>
      </c>
      <c r="Z824" s="6">
        <v>60</v>
      </c>
      <c r="AA824" s="13">
        <f t="shared" si="12"/>
        <v>6.7636584035564662E-2</v>
      </c>
      <c r="AE824" s="6" t="s">
        <v>44</v>
      </c>
      <c r="AF824" s="6" t="s">
        <v>73</v>
      </c>
      <c r="AG824" s="6" t="s">
        <v>66</v>
      </c>
      <c r="AH824" s="6" t="s">
        <v>1653</v>
      </c>
      <c r="AI824" s="6">
        <v>0</v>
      </c>
      <c r="AJ824" s="6">
        <v>1</v>
      </c>
      <c r="AK824" s="6">
        <v>1</v>
      </c>
      <c r="AL824" s="6">
        <v>0</v>
      </c>
      <c r="AM824" s="6">
        <v>1</v>
      </c>
      <c r="AN824" s="6">
        <v>1</v>
      </c>
      <c r="AO824" s="6">
        <v>1</v>
      </c>
      <c r="AP824" s="21" t="s">
        <v>3341</v>
      </c>
      <c r="AQ824" s="6">
        <v>0</v>
      </c>
      <c r="AR824" s="6">
        <v>0</v>
      </c>
      <c r="AS824" s="6">
        <v>0</v>
      </c>
      <c r="AT824" s="6">
        <v>0</v>
      </c>
      <c r="AU824" s="6">
        <v>1</v>
      </c>
      <c r="AV824" s="6">
        <v>0</v>
      </c>
      <c r="AW824" s="6">
        <v>0</v>
      </c>
      <c r="AX824" s="6">
        <v>0</v>
      </c>
      <c r="AY824" s="6">
        <v>1</v>
      </c>
      <c r="AZ824" s="6">
        <v>0</v>
      </c>
      <c r="BA824" s="6">
        <v>0</v>
      </c>
      <c r="BB824" s="6">
        <v>0</v>
      </c>
      <c r="BC824" s="6">
        <v>0</v>
      </c>
      <c r="BD824" s="6">
        <v>0</v>
      </c>
      <c r="BE824" s="6">
        <v>0</v>
      </c>
      <c r="BF824" s="6">
        <v>0</v>
      </c>
      <c r="BG824" s="6">
        <v>0</v>
      </c>
      <c r="BH824" s="6">
        <v>0</v>
      </c>
      <c r="BI824" s="6">
        <f>IF(Table3[[#This Row],[Type]]="EM",IF((Table3[[#This Row],[Diameter]]/2)-Table3[[#This Row],[CornerRadius]]-0.012&gt;0,(Table3[[#This Row],[Diameter]]/2)-Table3[[#This Row],[CornerRadius]]-0.012,0),)</f>
        <v>0</v>
      </c>
      <c r="BK824" s="6" t="str">
        <f>IF(Table3[[#This Row],[ShoulderLength]]="","",IF(Table3[[#This Row],[ShoulderLength]]&lt;Table3[[#This Row],[LOC]],"FIX",""))</f>
        <v/>
      </c>
    </row>
    <row r="825" spans="1:63" x14ac:dyDescent="0.25">
      <c r="A825" s="7">
        <f>IF(Table3[[#This Row],[SoflexRule]]="",1,IF(Table3[[#This Row],[MinOHL]]="",1,IF(Table3[[#This Row],[Type]]="CT",1,IF(Table3[[#This Row],[I]]=1,0,1))))</f>
        <v>1</v>
      </c>
      <c r="B825" s="6" t="s">
        <v>1566</v>
      </c>
      <c r="C825" s="6" t="s">
        <v>1566</v>
      </c>
      <c r="E825" s="6">
        <v>824</v>
      </c>
      <c r="G825" s="9" t="s">
        <v>74</v>
      </c>
      <c r="H825" s="10" t="s">
        <v>1566</v>
      </c>
      <c r="I825" s="11" t="s">
        <v>1654</v>
      </c>
      <c r="J825" s="12">
        <v>30309</v>
      </c>
      <c r="K825" s="11" t="str">
        <f>CONCATENATE(Table3[[#This Row],[Type]]," "&amp;TEXT(Table3[[#This Row],[Diameter]],".0000")&amp;""," "&amp;Table3[[#This Row],[NumFlutes]]&amp;"FL")</f>
        <v>EM .0781 2FL</v>
      </c>
      <c r="M825" s="13">
        <v>7.8100000000000003E-2</v>
      </c>
      <c r="N825" s="13">
        <v>0.125</v>
      </c>
      <c r="O825" s="6">
        <v>7.8100000000000003E-2</v>
      </c>
      <c r="P825" s="6">
        <v>0.2</v>
      </c>
      <c r="Q825" s="6">
        <v>0.4</v>
      </c>
      <c r="R825" s="14">
        <f>IF(Table3[[#This Row],[ShoulderLenEnd]]="",0,90-(DEGREES(ATAN((Q825-P825)/((N825-O825)/2)))))</f>
        <v>6.6873965575646821</v>
      </c>
      <c r="S825" s="15">
        <v>0.52500000000000002</v>
      </c>
      <c r="T825" s="6">
        <v>2</v>
      </c>
      <c r="U825" s="6">
        <v>1.5</v>
      </c>
      <c r="V825" s="6">
        <v>0.187</v>
      </c>
      <c r="AA825" s="13" t="str">
        <f t="shared" si="12"/>
        <v/>
      </c>
      <c r="AE825" s="6" t="s">
        <v>44</v>
      </c>
      <c r="AF825" s="6" t="s">
        <v>62</v>
      </c>
      <c r="AG825" s="6" t="s">
        <v>79</v>
      </c>
      <c r="AI825" s="6">
        <v>1</v>
      </c>
      <c r="AJ825" s="6">
        <v>0</v>
      </c>
      <c r="AK825" s="6">
        <v>1</v>
      </c>
      <c r="AL825" s="6">
        <v>1</v>
      </c>
      <c r="AM825" s="6">
        <v>1</v>
      </c>
      <c r="AN825" s="6">
        <v>1</v>
      </c>
      <c r="AO825" s="6">
        <v>1</v>
      </c>
      <c r="AQ825" s="6">
        <v>0</v>
      </c>
      <c r="AR825" s="6">
        <v>0</v>
      </c>
      <c r="AS825" s="6">
        <v>0</v>
      </c>
      <c r="AT825" s="6">
        <v>0</v>
      </c>
      <c r="AU825" s="6">
        <f>IF(Table3[[#This Row],[ShankDiameter]]&gt;0.5,0,2)</f>
        <v>2</v>
      </c>
      <c r="AV825" s="6">
        <v>0</v>
      </c>
      <c r="AW825" s="6">
        <v>0</v>
      </c>
      <c r="AX825" s="6">
        <v>2</v>
      </c>
      <c r="AY825" s="6">
        <v>2</v>
      </c>
      <c r="AZ825" s="6">
        <v>0</v>
      </c>
      <c r="BA825" s="6">
        <v>0</v>
      </c>
      <c r="BB825" s="6">
        <v>0</v>
      </c>
      <c r="BC825" s="6">
        <v>0</v>
      </c>
      <c r="BD825" s="6">
        <v>0</v>
      </c>
      <c r="BE825" s="6">
        <v>0</v>
      </c>
      <c r="BF825" s="6">
        <v>0</v>
      </c>
      <c r="BG825" s="6">
        <v>0</v>
      </c>
      <c r="BH825" s="6">
        <v>0</v>
      </c>
      <c r="BI825" s="6">
        <f>IF(Table3[[#This Row],[Type]]="EM",IF((Table3[[#This Row],[Diameter]]/2)-Table3[[#This Row],[CornerRadius]]-0.012&gt;0,(Table3[[#This Row],[Diameter]]/2)-Table3[[#This Row],[CornerRadius]]-0.012,0),)</f>
        <v>2.7050000000000001E-2</v>
      </c>
      <c r="BK825" s="6" t="str">
        <f>IF(Table3[[#This Row],[ShoulderLength]]="","",IF(Table3[[#This Row],[ShoulderLength]]&lt;Table3[[#This Row],[LOC]],"FIX",""))</f>
        <v/>
      </c>
    </row>
    <row r="826" spans="1:63" x14ac:dyDescent="0.25">
      <c r="A826" s="7">
        <f>IF(Table3[[#This Row],[SoflexRule]]="",1,IF(Table3[[#This Row],[MinOHL]]="",1,IF(Table3[[#This Row],[Type]]="CT",1,IF(Table3[[#This Row],[I]]=1,0,1))))</f>
        <v>1</v>
      </c>
      <c r="B826" s="6" t="s">
        <v>1566</v>
      </c>
      <c r="C826" s="6" t="s">
        <v>1566</v>
      </c>
      <c r="E826" s="6">
        <v>825</v>
      </c>
      <c r="F826" s="8" t="s">
        <v>60</v>
      </c>
      <c r="H826" s="10" t="s">
        <v>1566</v>
      </c>
      <c r="I826" s="11" t="s">
        <v>1655</v>
      </c>
      <c r="J826" s="12">
        <v>30509</v>
      </c>
      <c r="K826" s="11" t="str">
        <f>CONCATENATE(Table3[[#This Row],[Type]]," "&amp;TEXT(Table3[[#This Row],[Diameter]],".0000")&amp;""," "&amp;Table3[[#This Row],[NumFlutes]]&amp;"FL")</f>
        <v>EM .0781 3FL</v>
      </c>
      <c r="M826" s="13">
        <v>7.8100000000000003E-2</v>
      </c>
      <c r="N826" s="13">
        <v>0.125</v>
      </c>
      <c r="O826" s="6">
        <v>7.8100000000000003E-2</v>
      </c>
      <c r="P826" s="6">
        <v>0.23</v>
      </c>
      <c r="Q826" s="6">
        <v>0.42</v>
      </c>
      <c r="R826" s="14">
        <f>IF(Table3[[#This Row],[ShoulderLenEnd]]="",0,90-(DEGREES(ATAN((Q826-P826)/((N826-O826)/2)))))</f>
        <v>7.0359238872066072</v>
      </c>
      <c r="S826" s="15">
        <v>0.44</v>
      </c>
      <c r="T826" s="6">
        <v>3</v>
      </c>
      <c r="U826" s="6">
        <v>1.5</v>
      </c>
      <c r="V826" s="6">
        <v>0.187</v>
      </c>
      <c r="AA826" s="13" t="str">
        <f t="shared" si="12"/>
        <v/>
      </c>
      <c r="AE826" s="6" t="s">
        <v>44</v>
      </c>
      <c r="AF826" s="6" t="s">
        <v>62</v>
      </c>
      <c r="AG826" s="6" t="s">
        <v>79</v>
      </c>
      <c r="AI826" s="6">
        <v>1</v>
      </c>
      <c r="AJ826" s="6">
        <v>0</v>
      </c>
      <c r="AK826" s="6">
        <v>1</v>
      </c>
      <c r="AL826" s="6">
        <v>0</v>
      </c>
      <c r="AM826" s="6">
        <v>1</v>
      </c>
      <c r="AN826" s="6">
        <v>0</v>
      </c>
      <c r="AO826" s="6">
        <v>1</v>
      </c>
      <c r="AQ826" s="6">
        <v>0</v>
      </c>
      <c r="AR826" s="6">
        <v>0</v>
      </c>
      <c r="AS826" s="6">
        <v>0</v>
      </c>
      <c r="AT826" s="6">
        <v>0</v>
      </c>
      <c r="AU826" s="6">
        <f>IF(Table3[[#This Row],[ShankDiameter]]&gt;0.5,0,2)</f>
        <v>2</v>
      </c>
      <c r="AV826" s="6">
        <v>0</v>
      </c>
      <c r="AW826" s="6">
        <v>0</v>
      </c>
      <c r="AX826" s="6">
        <v>2</v>
      </c>
      <c r="AY826" s="6">
        <f>IF(Table3[[#This Row],[ShankDiameter]]=0.225,2,IF(Table3[[#This Row],[ShankDiameter]]=0.25,2,IF(Table3[[#This Row],[ShankDiameter]]=0.2875,2,0)))</f>
        <v>0</v>
      </c>
      <c r="AZ826" s="6">
        <v>0</v>
      </c>
      <c r="BA826" s="6">
        <v>0</v>
      </c>
      <c r="BB826" s="6">
        <v>0</v>
      </c>
      <c r="BC826" s="6">
        <v>0</v>
      </c>
      <c r="BD826" s="6">
        <v>0</v>
      </c>
      <c r="BE826" s="6">
        <v>0</v>
      </c>
      <c r="BF826" s="6">
        <v>0</v>
      </c>
      <c r="BG826" s="6">
        <v>0</v>
      </c>
      <c r="BH826" s="6">
        <v>0</v>
      </c>
      <c r="BI826" s="6">
        <f>IF(Table3[[#This Row],[Type]]="EM",IF((Table3[[#This Row],[Diameter]]/2)-Table3[[#This Row],[CornerRadius]]-0.012&gt;0,(Table3[[#This Row],[Diameter]]/2)-Table3[[#This Row],[CornerRadius]]-0.012,0),)</f>
        <v>2.7050000000000001E-2</v>
      </c>
      <c r="BK826" s="6" t="str">
        <f>IF(Table3[[#This Row],[ShoulderLength]]="","",IF(Table3[[#This Row],[ShoulderLength]]&lt;Table3[[#This Row],[LOC]],"FIX",""))</f>
        <v/>
      </c>
    </row>
    <row r="827" spans="1:63" x14ac:dyDescent="0.25">
      <c r="A827" s="7">
        <f>IF(Table3[[#This Row],[SoflexRule]]="",1,IF(Table3[[#This Row],[MinOHL]]="",1,IF(Table3[[#This Row],[Type]]="CT",1,IF(Table3[[#This Row],[I]]=1,0,1))))</f>
        <v>1</v>
      </c>
      <c r="B827" s="6" t="s">
        <v>1566</v>
      </c>
      <c r="C827" s="6" t="s">
        <v>1566</v>
      </c>
      <c r="E827" s="6">
        <v>826</v>
      </c>
      <c r="G827" s="9" t="s">
        <v>74</v>
      </c>
      <c r="H827" s="10" t="s">
        <v>1566</v>
      </c>
      <c r="I827" s="11" t="s">
        <v>1656</v>
      </c>
      <c r="J827" s="12">
        <v>30109</v>
      </c>
      <c r="K827" s="11" t="str">
        <f>CONCATENATE(Table3[[#This Row],[Type]]," "&amp;TEXT(Table3[[#This Row],[Diameter]],".0000")&amp;""," "&amp;Table3[[#This Row],[NumFlutes]]&amp;"FL")</f>
        <v>EM .0781 4FL</v>
      </c>
      <c r="M827" s="13">
        <v>7.8100000000000003E-2</v>
      </c>
      <c r="N827" s="13">
        <v>0.125</v>
      </c>
      <c r="O827" s="6">
        <v>7.8100000000000003E-2</v>
      </c>
      <c r="P827" s="6">
        <v>0.21</v>
      </c>
      <c r="Q827" s="6">
        <v>0.31</v>
      </c>
      <c r="R827" s="14">
        <f>IF(Table3[[#This Row],[ShoulderLenEnd]]="",0,90-(DEGREES(ATAN((Q827-P827)/((N827-O827)/2)))))</f>
        <v>13.197399563007892</v>
      </c>
      <c r="S827" s="15">
        <v>0.35</v>
      </c>
      <c r="T827" s="6">
        <v>4</v>
      </c>
      <c r="U827" s="6">
        <v>1.5</v>
      </c>
      <c r="V827" s="6">
        <v>0.187</v>
      </c>
      <c r="AA827" s="13" t="str">
        <f t="shared" si="12"/>
        <v/>
      </c>
      <c r="AE827" s="6" t="s">
        <v>44</v>
      </c>
      <c r="AF827" s="6" t="s">
        <v>62</v>
      </c>
      <c r="AG827" s="6" t="s">
        <v>79</v>
      </c>
      <c r="AI827" s="6">
        <v>0</v>
      </c>
      <c r="AJ827" s="6">
        <v>1</v>
      </c>
      <c r="AK827" s="6">
        <v>1</v>
      </c>
      <c r="AL827" s="6">
        <v>0</v>
      </c>
      <c r="AM827" s="6">
        <v>1</v>
      </c>
      <c r="AN827" s="6">
        <v>0</v>
      </c>
      <c r="AO827" s="6">
        <v>1</v>
      </c>
      <c r="AQ827" s="6">
        <v>0</v>
      </c>
      <c r="AR827" s="6">
        <v>0</v>
      </c>
      <c r="AS827" s="6">
        <v>0</v>
      </c>
      <c r="AT827" s="6">
        <v>0</v>
      </c>
      <c r="AU827" s="6">
        <f>IF(Table3[[#This Row],[ShankDiameter]]&gt;0.5,0,2)</f>
        <v>2</v>
      </c>
      <c r="AV827" s="6">
        <v>0</v>
      </c>
      <c r="AW827" s="6">
        <v>0</v>
      </c>
      <c r="AX827" s="6">
        <v>2</v>
      </c>
      <c r="AY827" s="6">
        <f>IF(Table3[[#This Row],[ShankDiameter]]=0.225,2,IF(Table3[[#This Row],[ShankDiameter]]=0.25,2,IF(Table3[[#This Row],[ShankDiameter]]=0.2875,2,0)))</f>
        <v>0</v>
      </c>
      <c r="AZ827" s="6">
        <v>0</v>
      </c>
      <c r="BA827" s="6">
        <v>0</v>
      </c>
      <c r="BB827" s="6">
        <v>0</v>
      </c>
      <c r="BC827" s="6">
        <v>0</v>
      </c>
      <c r="BD827" s="6">
        <v>0</v>
      </c>
      <c r="BE827" s="6">
        <v>0</v>
      </c>
      <c r="BF827" s="6">
        <v>0</v>
      </c>
      <c r="BG827" s="6">
        <v>0</v>
      </c>
      <c r="BH827" s="6">
        <v>0</v>
      </c>
      <c r="BI827" s="6">
        <f>IF(Table3[[#This Row],[Type]]="EM",IF((Table3[[#This Row],[Diameter]]/2)-Table3[[#This Row],[CornerRadius]]-0.012&gt;0,(Table3[[#This Row],[Diameter]]/2)-Table3[[#This Row],[CornerRadius]]-0.012,0),)</f>
        <v>2.7050000000000001E-2</v>
      </c>
      <c r="BK827" s="6" t="str">
        <f>IF(Table3[[#This Row],[ShoulderLength]]="","",IF(Table3[[#This Row],[ShoulderLength]]&lt;Table3[[#This Row],[LOC]],"FIX",""))</f>
        <v/>
      </c>
    </row>
    <row r="828" spans="1:63" x14ac:dyDescent="0.25">
      <c r="A828" s="7">
        <f>IF(Table3[[#This Row],[SoflexRule]]="",1,IF(Table3[[#This Row],[MinOHL]]="",1,IF(Table3[[#This Row],[Type]]="CT",1,IF(Table3[[#This Row],[I]]=1,0,1))))</f>
        <v>1</v>
      </c>
      <c r="B828" s="6" t="s">
        <v>1566</v>
      </c>
      <c r="C828" s="6" t="s">
        <v>1566</v>
      </c>
      <c r="E828" s="6">
        <v>827</v>
      </c>
      <c r="G828" s="9" t="s">
        <v>74</v>
      </c>
      <c r="H828" s="10" t="s">
        <v>1566</v>
      </c>
      <c r="I828" s="11" t="s">
        <v>1657</v>
      </c>
      <c r="J828" s="12">
        <v>39009</v>
      </c>
      <c r="K828" s="11" t="str">
        <f>CONCATENATE(Table3[[#This Row],[Type]]," "&amp;TEXT(Table3[[#This Row],[Diameter]],".0000")&amp;""," "&amp;Table3[[#This Row],[NumFlutes]]&amp;"FL")</f>
        <v>EM .0781 4FL</v>
      </c>
      <c r="M828" s="13">
        <v>7.8100000000000003E-2</v>
      </c>
      <c r="N828" s="13">
        <v>0.125</v>
      </c>
      <c r="O828" s="6">
        <v>7.8100000000000003E-2</v>
      </c>
      <c r="P828" s="6">
        <v>0.19</v>
      </c>
      <c r="Q828" s="6">
        <v>0.45</v>
      </c>
      <c r="R828" s="14">
        <f>IF(Table3[[#This Row],[ShoulderLenEnd]]="",0,90-(DEGREES(ATAN((Q828-P828)/((N828-O828)/2)))))</f>
        <v>5.1536942571557489</v>
      </c>
      <c r="S828" s="15">
        <v>0.53</v>
      </c>
      <c r="T828" s="6">
        <v>4</v>
      </c>
      <c r="U828" s="6">
        <v>1.5</v>
      </c>
      <c r="V828" s="6">
        <v>0.187</v>
      </c>
      <c r="AA828" s="13" t="str">
        <f t="shared" si="12"/>
        <v/>
      </c>
      <c r="AE828" s="6" t="s">
        <v>44</v>
      </c>
      <c r="AF828" s="6" t="s">
        <v>1638</v>
      </c>
      <c r="AG828" s="6" t="s">
        <v>79</v>
      </c>
      <c r="AI828" s="6">
        <v>0</v>
      </c>
      <c r="AJ828" s="6">
        <v>1</v>
      </c>
      <c r="AK828" s="6">
        <v>1</v>
      </c>
      <c r="AL828" s="6">
        <v>0</v>
      </c>
      <c r="AM828" s="6">
        <v>1</v>
      </c>
      <c r="AN828" s="6">
        <v>0</v>
      </c>
      <c r="AO828" s="6">
        <v>1</v>
      </c>
      <c r="AQ828" s="6">
        <v>0</v>
      </c>
      <c r="AR828" s="6">
        <v>0</v>
      </c>
      <c r="AS828" s="6">
        <v>0</v>
      </c>
      <c r="AT828" s="6">
        <v>0</v>
      </c>
      <c r="AU828" s="6">
        <f>IF(Table3[[#This Row],[ShankDiameter]]&gt;0.5,0,2)</f>
        <v>2</v>
      </c>
      <c r="AV828" s="6">
        <v>0</v>
      </c>
      <c r="AW828" s="6">
        <v>0</v>
      </c>
      <c r="AX828" s="6">
        <v>2</v>
      </c>
      <c r="AY828" s="6">
        <v>2</v>
      </c>
      <c r="AZ828" s="6">
        <v>0</v>
      </c>
      <c r="BA828" s="6">
        <v>0</v>
      </c>
      <c r="BB828" s="6">
        <v>0</v>
      </c>
      <c r="BC828" s="6">
        <v>0</v>
      </c>
      <c r="BD828" s="6">
        <v>0</v>
      </c>
      <c r="BE828" s="6">
        <v>0</v>
      </c>
      <c r="BF828" s="6">
        <v>0</v>
      </c>
      <c r="BG828" s="6">
        <v>0</v>
      </c>
      <c r="BH828" s="6">
        <v>0</v>
      </c>
      <c r="BI828" s="6">
        <f>IF(Table3[[#This Row],[Type]]="EM",IF((Table3[[#This Row],[Diameter]]/2)-Table3[[#This Row],[CornerRadius]]-0.012&gt;0,(Table3[[#This Row],[Diameter]]/2)-Table3[[#This Row],[CornerRadius]]-0.012,0),)</f>
        <v>2.7050000000000001E-2</v>
      </c>
      <c r="BK828" s="6" t="str">
        <f>IF(Table3[[#This Row],[ShoulderLength]]="","",IF(Table3[[#This Row],[ShoulderLength]]&lt;Table3[[#This Row],[LOC]],"FIX",""))</f>
        <v/>
      </c>
    </row>
    <row r="829" spans="1:63" x14ac:dyDescent="0.25">
      <c r="A829" s="7">
        <f>IF(Table3[[#This Row],[SoflexRule]]="",1,IF(Table3[[#This Row],[MinOHL]]="",1,IF(Table3[[#This Row],[Type]]="CT",1,IF(Table3[[#This Row],[I]]=1,0,1))))</f>
        <v>1</v>
      </c>
      <c r="B829" s="6" t="s">
        <v>1566</v>
      </c>
      <c r="C829" s="6" t="s">
        <v>1566</v>
      </c>
      <c r="E829" s="6">
        <v>828</v>
      </c>
      <c r="G829" s="9" t="s">
        <v>74</v>
      </c>
      <c r="H829" s="10" t="s">
        <v>1566</v>
      </c>
      <c r="I829" s="11" t="s">
        <v>1658</v>
      </c>
      <c r="J829" s="12" t="s">
        <v>1659</v>
      </c>
      <c r="K829" s="11" t="str">
        <f>CONCATENATE(Table3[[#This Row],[Type]]," "&amp;TEXT(Table3[[#This Row],[Diameter]],".0000")&amp;""," "&amp;Table3[[#This Row],[NumFlutes]]&amp;"FL")</f>
        <v>EM .0930 3FL</v>
      </c>
      <c r="M829" s="13">
        <v>9.2999999999999999E-2</v>
      </c>
      <c r="N829" s="13">
        <v>0.125</v>
      </c>
      <c r="O829" s="6">
        <v>9.2999999999999999E-2</v>
      </c>
      <c r="P829" s="6">
        <v>0.75</v>
      </c>
      <c r="Q829" s="6">
        <v>0.875</v>
      </c>
      <c r="R829" s="14">
        <f>IF(Table3[[#This Row],[ShoulderLenEnd]]="",0,90-(DEGREES(ATAN((Q829-P829)/((N829-O829)/2)))))</f>
        <v>7.2941963085408617</v>
      </c>
      <c r="S829" s="15">
        <v>0.95</v>
      </c>
      <c r="T829" s="6">
        <v>3</v>
      </c>
      <c r="U829" s="6">
        <v>1.5</v>
      </c>
      <c r="V829" s="6">
        <v>7.3999999999999996E-2</v>
      </c>
      <c r="AA829" s="13" t="str">
        <f t="shared" si="12"/>
        <v/>
      </c>
      <c r="AE829" s="6" t="s">
        <v>44</v>
      </c>
      <c r="AF829" s="6" t="s">
        <v>1660</v>
      </c>
      <c r="AG829" s="6" t="s">
        <v>66</v>
      </c>
      <c r="AI829" s="6">
        <v>0</v>
      </c>
      <c r="AJ829" s="6">
        <v>1</v>
      </c>
      <c r="AK829" s="6">
        <v>0</v>
      </c>
      <c r="AL829" s="6">
        <v>0</v>
      </c>
      <c r="AM829" s="6">
        <v>0</v>
      </c>
      <c r="AN829" s="6">
        <v>1</v>
      </c>
      <c r="AO829" s="6">
        <v>0</v>
      </c>
      <c r="AQ829" s="6">
        <v>0</v>
      </c>
      <c r="AR829" s="6">
        <v>0</v>
      </c>
      <c r="AS829" s="6">
        <v>0</v>
      </c>
      <c r="AT829" s="6">
        <v>0</v>
      </c>
      <c r="AU829" s="6">
        <f>IF(Table3[[#This Row],[ShankDiameter]]&gt;0.5,0,2)</f>
        <v>2</v>
      </c>
      <c r="AV829" s="6">
        <v>0</v>
      </c>
      <c r="AW829" s="6">
        <v>0</v>
      </c>
      <c r="AX829" s="6">
        <v>2</v>
      </c>
      <c r="AY829" s="6">
        <f>IF(Table3[[#This Row],[ShankDiameter]]=0.225,2,IF(Table3[[#This Row],[ShankDiameter]]=0.25,2,IF(Table3[[#This Row],[ShankDiameter]]=0.2875,2,0)))</f>
        <v>0</v>
      </c>
      <c r="AZ829" s="6">
        <v>0</v>
      </c>
      <c r="BA829" s="6">
        <v>0</v>
      </c>
      <c r="BB829" s="6">
        <v>0</v>
      </c>
      <c r="BC829" s="6">
        <v>0</v>
      </c>
      <c r="BD829" s="6">
        <v>0</v>
      </c>
      <c r="BE829" s="6">
        <v>0</v>
      </c>
      <c r="BF829" s="6">
        <v>0</v>
      </c>
      <c r="BG829" s="6">
        <v>0</v>
      </c>
      <c r="BH829" s="6">
        <v>0</v>
      </c>
      <c r="BI829" s="6">
        <f>IF(Table3[[#This Row],[Type]]="EM",IF((Table3[[#This Row],[Diameter]]/2)-Table3[[#This Row],[CornerRadius]]-0.012&gt;0,(Table3[[#This Row],[Diameter]]/2)-Table3[[#This Row],[CornerRadius]]-0.012,0),)</f>
        <v>3.4500000000000003E-2</v>
      </c>
      <c r="BK829" s="6" t="str">
        <f>IF(Table3[[#This Row],[ShoulderLength]]="","",IF(Table3[[#This Row],[ShoulderLength]]&lt;Table3[[#This Row],[LOC]],"FIX",""))</f>
        <v/>
      </c>
    </row>
    <row r="830" spans="1:63" x14ac:dyDescent="0.25">
      <c r="A830" s="7">
        <f>IF(Table3[[#This Row],[SoflexRule]]="",1,IF(Table3[[#This Row],[MinOHL]]="",1,IF(Table3[[#This Row],[Type]]="CT",1,IF(Table3[[#This Row],[I]]=1,0,1))))</f>
        <v>1</v>
      </c>
      <c r="B830" s="6" t="s">
        <v>1566</v>
      </c>
      <c r="C830" s="6" t="s">
        <v>1566</v>
      </c>
      <c r="E830" s="6">
        <v>829</v>
      </c>
      <c r="G830" s="9" t="s">
        <v>74</v>
      </c>
      <c r="H830" s="10" t="s">
        <v>1566</v>
      </c>
      <c r="I830" s="11" t="s">
        <v>1661</v>
      </c>
      <c r="J830" s="12">
        <v>13693</v>
      </c>
      <c r="K830" s="11" t="str">
        <f>CONCATENATE(Table3[[#This Row],[Type]]," "&amp;TEXT(Table3[[#This Row],[Diameter]],".0000")&amp;""," "&amp;Table3[[#This Row],[NumFlutes]]&amp;"FL")</f>
        <v>EM .0930 3FL</v>
      </c>
      <c r="M830" s="13">
        <v>9.2999999999999999E-2</v>
      </c>
      <c r="N830" s="13">
        <v>0.125</v>
      </c>
      <c r="O830" s="6">
        <v>8.8999999999999996E-2</v>
      </c>
      <c r="P830" s="6">
        <v>1.25</v>
      </c>
      <c r="Q830" s="6">
        <v>1.2749999999999999</v>
      </c>
      <c r="R830" s="14">
        <f>IF(Table3[[#This Row],[ShoulderLenEnd]]="",0,90-(DEGREES(ATAN((Q830-P830)/((N830-O830)/2)))))</f>
        <v>35.753887254436847</v>
      </c>
      <c r="S830" s="15">
        <v>1.3</v>
      </c>
      <c r="T830" s="6">
        <v>3</v>
      </c>
      <c r="U830" s="6">
        <v>2.5</v>
      </c>
      <c r="V830" s="6">
        <v>0.75</v>
      </c>
      <c r="AA830" s="13" t="str">
        <f t="shared" si="12"/>
        <v/>
      </c>
      <c r="AE830" s="6" t="s">
        <v>44</v>
      </c>
      <c r="AF830" s="6" t="s">
        <v>62</v>
      </c>
      <c r="AG830" s="6" t="s">
        <v>66</v>
      </c>
      <c r="AH830" s="6" t="s">
        <v>1662</v>
      </c>
      <c r="AI830" s="6">
        <v>1</v>
      </c>
      <c r="AJ830" s="6">
        <v>1</v>
      </c>
      <c r="AK830" s="6">
        <v>0</v>
      </c>
      <c r="AL830" s="6">
        <v>0</v>
      </c>
      <c r="AM830" s="6">
        <v>1</v>
      </c>
      <c r="AN830" s="6">
        <v>0</v>
      </c>
      <c r="AO830" s="6">
        <v>1</v>
      </c>
      <c r="AQ830" s="6">
        <v>0</v>
      </c>
      <c r="AR830" s="6">
        <v>0</v>
      </c>
      <c r="AS830" s="6">
        <v>0</v>
      </c>
      <c r="AT830" s="6">
        <v>0</v>
      </c>
      <c r="AU830" s="6">
        <f>IF(Table3[[#This Row],[ShankDiameter]]&gt;0.5,0,2)</f>
        <v>2</v>
      </c>
      <c r="AV830" s="6">
        <v>0</v>
      </c>
      <c r="AW830" s="6">
        <v>0</v>
      </c>
      <c r="AX830" s="6">
        <v>2</v>
      </c>
      <c r="AY830" s="6">
        <f>IF(Table3[[#This Row],[ShankDiameter]]=0.225,2,IF(Table3[[#This Row],[ShankDiameter]]=0.25,2,IF(Table3[[#This Row],[ShankDiameter]]=0.2875,2,0)))</f>
        <v>0</v>
      </c>
      <c r="AZ830" s="6">
        <v>0</v>
      </c>
      <c r="BA830" s="6">
        <v>0</v>
      </c>
      <c r="BB830" s="6">
        <v>0</v>
      </c>
      <c r="BC830" s="6">
        <v>0</v>
      </c>
      <c r="BD830" s="6">
        <v>0</v>
      </c>
      <c r="BE830" s="6">
        <v>0</v>
      </c>
      <c r="BF830" s="6">
        <v>0</v>
      </c>
      <c r="BG830" s="6">
        <v>0</v>
      </c>
      <c r="BH830" s="6">
        <v>0</v>
      </c>
      <c r="BI830" s="6">
        <f>IF(Table3[[#This Row],[Type]]="EM",IF((Table3[[#This Row],[Diameter]]/2)-Table3[[#This Row],[CornerRadius]]-0.012&gt;0,(Table3[[#This Row],[Diameter]]/2)-Table3[[#This Row],[CornerRadius]]-0.012,0),)</f>
        <v>3.4500000000000003E-2</v>
      </c>
      <c r="BK830" s="6" t="str">
        <f>IF(Table3[[#This Row],[ShoulderLength]]="","",IF(Table3[[#This Row],[ShoulderLength]]&lt;Table3[[#This Row],[LOC]],"FIX",""))</f>
        <v/>
      </c>
    </row>
    <row r="831" spans="1:63" x14ac:dyDescent="0.25">
      <c r="A831" s="7">
        <f>IF(Table3[[#This Row],[SoflexRule]]="",1,IF(Table3[[#This Row],[MinOHL]]="",1,IF(Table3[[#This Row],[Type]]="CT",1,IF(Table3[[#This Row],[I]]=1,0,1))))</f>
        <v>1</v>
      </c>
      <c r="B831" s="6" t="s">
        <v>1566</v>
      </c>
      <c r="C831" s="6" t="s">
        <v>1566</v>
      </c>
      <c r="E831" s="6">
        <v>830</v>
      </c>
      <c r="G831" s="9" t="s">
        <v>74</v>
      </c>
      <c r="H831" s="10" t="s">
        <v>1566</v>
      </c>
      <c r="I831" s="11" t="s">
        <v>1663</v>
      </c>
      <c r="J831" s="12">
        <v>31893</v>
      </c>
      <c r="K831" s="11" t="str">
        <f>CONCATENATE(Table3[[#This Row],[Type]]," "&amp;TEXT(Table3[[#This Row],[Diameter]],".0000")&amp;""," "&amp;Table3[[#This Row],[NumFlutes]]&amp;"FL")</f>
        <v>EM .0930 3FL</v>
      </c>
      <c r="M831" s="13">
        <v>9.2999999999999999E-2</v>
      </c>
      <c r="N831" s="13">
        <v>0.125</v>
      </c>
      <c r="O831" s="6">
        <v>9.2999999999999999E-2</v>
      </c>
      <c r="P831" s="6">
        <v>0.52500000000000002</v>
      </c>
      <c r="Q831" s="6">
        <v>0.625</v>
      </c>
      <c r="R831" s="14">
        <f>IF(Table3[[#This Row],[ShoulderLenEnd]]="",0,90-(DEGREES(ATAN((Q831-P831)/((N831-O831)/2)))))</f>
        <v>9.0902769208223333</v>
      </c>
      <c r="S831" s="15">
        <v>0.7</v>
      </c>
      <c r="T831" s="6">
        <v>3</v>
      </c>
      <c r="U831" s="6">
        <v>2.5</v>
      </c>
      <c r="V831" s="6">
        <v>0.5</v>
      </c>
      <c r="AA831" s="13" t="str">
        <f t="shared" si="12"/>
        <v/>
      </c>
      <c r="AE831" s="6" t="s">
        <v>44</v>
      </c>
      <c r="AF831" s="6" t="s">
        <v>62</v>
      </c>
      <c r="AG831" s="6" t="s">
        <v>66</v>
      </c>
      <c r="AI831" s="6">
        <v>1</v>
      </c>
      <c r="AJ831" s="6">
        <v>1</v>
      </c>
      <c r="AK831" s="6">
        <v>0</v>
      </c>
      <c r="AL831" s="6">
        <v>0</v>
      </c>
      <c r="AM831" s="6">
        <v>1</v>
      </c>
      <c r="AN831" s="6">
        <v>0</v>
      </c>
      <c r="AO831" s="6">
        <v>1</v>
      </c>
      <c r="AQ831" s="6">
        <v>0</v>
      </c>
      <c r="AR831" s="6">
        <v>0</v>
      </c>
      <c r="AS831" s="6">
        <v>0</v>
      </c>
      <c r="AT831" s="6">
        <v>0</v>
      </c>
      <c r="AU831" s="6">
        <f>IF(Table3[[#This Row],[ShankDiameter]]&gt;0.5,0,2)</f>
        <v>2</v>
      </c>
      <c r="AV831" s="6">
        <v>0</v>
      </c>
      <c r="AW831" s="6">
        <v>0</v>
      </c>
      <c r="AX831" s="6">
        <v>2</v>
      </c>
      <c r="AY831" s="6">
        <f>IF(Table3[[#This Row],[ShankDiameter]]=0.225,2,IF(Table3[[#This Row],[ShankDiameter]]=0.25,2,IF(Table3[[#This Row],[ShankDiameter]]=0.2875,2,0)))</f>
        <v>0</v>
      </c>
      <c r="AZ831" s="6">
        <v>0</v>
      </c>
      <c r="BA831" s="6">
        <v>0</v>
      </c>
      <c r="BB831" s="6">
        <v>0</v>
      </c>
      <c r="BC831" s="6">
        <v>0</v>
      </c>
      <c r="BD831" s="6">
        <v>0</v>
      </c>
      <c r="BE831" s="6">
        <v>0</v>
      </c>
      <c r="BF831" s="6">
        <v>0</v>
      </c>
      <c r="BG831" s="6">
        <v>0</v>
      </c>
      <c r="BH831" s="6">
        <v>0</v>
      </c>
      <c r="BI831" s="6">
        <f>IF(Table3[[#This Row],[Type]]="EM",IF((Table3[[#This Row],[Diameter]]/2)-Table3[[#This Row],[CornerRadius]]-0.012&gt;0,(Table3[[#This Row],[Diameter]]/2)-Table3[[#This Row],[CornerRadius]]-0.012,0),)</f>
        <v>3.4500000000000003E-2</v>
      </c>
      <c r="BK831" s="6" t="str">
        <f>IF(Table3[[#This Row],[ShoulderLength]]="","",IF(Table3[[#This Row],[ShoulderLength]]&lt;Table3[[#This Row],[LOC]],"FIX",""))</f>
        <v/>
      </c>
    </row>
    <row r="832" spans="1:63" x14ac:dyDescent="0.25">
      <c r="A832" s="7">
        <f>IF(Table3[[#This Row],[SoflexRule]]="",1,IF(Table3[[#This Row],[MinOHL]]="",1,IF(Table3[[#This Row],[Type]]="CT",1,IF(Table3[[#This Row],[I]]=1,0,1))))</f>
        <v>1</v>
      </c>
      <c r="B832" s="6" t="s">
        <v>1566</v>
      </c>
      <c r="C832" s="6" t="s">
        <v>1566</v>
      </c>
      <c r="E832" s="6">
        <v>831</v>
      </c>
      <c r="F832" s="8" t="s">
        <v>60</v>
      </c>
      <c r="H832" s="10" t="s">
        <v>1566</v>
      </c>
      <c r="I832" s="11" t="s">
        <v>1664</v>
      </c>
      <c r="J832" s="12">
        <v>33693</v>
      </c>
      <c r="K832" s="11" t="str">
        <f>CONCATENATE(Table3[[#This Row],[Type]]," "&amp;TEXT(Table3[[#This Row],[Diameter]],".0000")&amp;""," "&amp;Table3[[#This Row],[NumFlutes]]&amp;"FL")</f>
        <v>EM .0930 3FL</v>
      </c>
      <c r="M832" s="13">
        <v>9.2999999999999999E-2</v>
      </c>
      <c r="N832" s="13">
        <v>0.125</v>
      </c>
      <c r="O832" s="6">
        <v>9.2999999999999999E-2</v>
      </c>
      <c r="P832" s="6">
        <v>0.78</v>
      </c>
      <c r="Q832" s="6">
        <v>0.94</v>
      </c>
      <c r="R832" s="14">
        <f>IF(Table3[[#This Row],[ShoulderLenEnd]]="",0,90-(DEGREES(ATAN((Q832-P832)/((N832-O832)/2)))))</f>
        <v>5.710593137499643</v>
      </c>
      <c r="S832" s="15">
        <v>0.97</v>
      </c>
      <c r="T832" s="6">
        <v>3</v>
      </c>
      <c r="U832" s="6">
        <v>2.5</v>
      </c>
      <c r="V832" s="6">
        <v>0.75</v>
      </c>
      <c r="AA832" s="13" t="str">
        <f t="shared" si="12"/>
        <v/>
      </c>
      <c r="AE832" s="6" t="s">
        <v>44</v>
      </c>
      <c r="AF832" s="6" t="s">
        <v>62</v>
      </c>
      <c r="AG832" s="6" t="s">
        <v>66</v>
      </c>
      <c r="AI832" s="6">
        <v>1</v>
      </c>
      <c r="AJ832" s="6">
        <v>1</v>
      </c>
      <c r="AK832" s="6">
        <v>0</v>
      </c>
      <c r="AL832" s="6">
        <v>0</v>
      </c>
      <c r="AM832" s="6">
        <v>1</v>
      </c>
      <c r="AN832" s="6">
        <v>0</v>
      </c>
      <c r="AO832" s="6">
        <v>1</v>
      </c>
      <c r="AQ832" s="6">
        <v>0</v>
      </c>
      <c r="AR832" s="6">
        <v>0</v>
      </c>
      <c r="AS832" s="6">
        <v>0</v>
      </c>
      <c r="AT832" s="6">
        <v>0</v>
      </c>
      <c r="AU832" s="6">
        <f>IF(Table3[[#This Row],[ShankDiameter]]&gt;0.5,0,2)</f>
        <v>2</v>
      </c>
      <c r="AV832" s="6">
        <v>0</v>
      </c>
      <c r="AW832" s="6">
        <v>0</v>
      </c>
      <c r="AX832" s="6">
        <v>2</v>
      </c>
      <c r="AY832" s="6">
        <f>IF(Table3[[#This Row],[ShankDiameter]]=0.225,2,IF(Table3[[#This Row],[ShankDiameter]]=0.25,2,IF(Table3[[#This Row],[ShankDiameter]]=0.2875,2,0)))</f>
        <v>0</v>
      </c>
      <c r="AZ832" s="6">
        <v>0</v>
      </c>
      <c r="BA832" s="6">
        <v>0</v>
      </c>
      <c r="BB832" s="6">
        <v>0</v>
      </c>
      <c r="BC832" s="6">
        <v>0</v>
      </c>
      <c r="BD832" s="6">
        <v>0</v>
      </c>
      <c r="BE832" s="6">
        <v>0</v>
      </c>
      <c r="BF832" s="6">
        <v>0</v>
      </c>
      <c r="BG832" s="6">
        <v>0</v>
      </c>
      <c r="BH832" s="6">
        <v>0</v>
      </c>
      <c r="BI832" s="6">
        <f>IF(Table3[[#This Row],[Type]]="EM",IF((Table3[[#This Row],[Diameter]]/2)-Table3[[#This Row],[CornerRadius]]-0.012&gt;0,(Table3[[#This Row],[Diameter]]/2)-Table3[[#This Row],[CornerRadius]]-0.012,0),)</f>
        <v>3.4500000000000003E-2</v>
      </c>
      <c r="BK832" s="6" t="str">
        <f>IF(Table3[[#This Row],[ShoulderLength]]="","",IF(Table3[[#This Row],[ShoulderLength]]&lt;Table3[[#This Row],[LOC]],"FIX",""))</f>
        <v/>
      </c>
    </row>
    <row r="833" spans="1:63" x14ac:dyDescent="0.25">
      <c r="A833" s="7">
        <f>IF(Table3[[#This Row],[SoflexRule]]="",1,IF(Table3[[#This Row],[MinOHL]]="",1,IF(Table3[[#This Row],[Type]]="CT",1,IF(Table3[[#This Row],[I]]=1,0,1))))</f>
        <v>1</v>
      </c>
      <c r="B833" s="6" t="s">
        <v>1566</v>
      </c>
      <c r="C833" s="6" t="s">
        <v>1566</v>
      </c>
      <c r="E833" s="6">
        <v>832</v>
      </c>
      <c r="G833" s="9" t="s">
        <v>74</v>
      </c>
      <c r="H833" s="10" t="s">
        <v>1566</v>
      </c>
      <c r="I833" s="11" t="s">
        <v>1665</v>
      </c>
      <c r="J833" s="12">
        <v>30311</v>
      </c>
      <c r="K833" s="11" t="str">
        <f>CONCATENATE(Table3[[#This Row],[Type]]," "&amp;TEXT(Table3[[#This Row],[Diameter]],".0000")&amp;""," "&amp;Table3[[#This Row],[NumFlutes]]&amp;"FL")</f>
        <v>EM .0938 2FL</v>
      </c>
      <c r="M833" s="13">
        <v>9.3799999999999994E-2</v>
      </c>
      <c r="N833" s="13">
        <v>0.125</v>
      </c>
      <c r="O833" s="6">
        <v>9.3799999999999994E-2</v>
      </c>
      <c r="P833" s="6">
        <v>0.31</v>
      </c>
      <c r="Q833" s="6">
        <v>0.42499999999999999</v>
      </c>
      <c r="R833" s="14">
        <f>IF(Table3[[#This Row],[ShoulderLenEnd]]="",0,90-(DEGREES(ATAN((Q833-P833)/((N833-O833)/2)))))</f>
        <v>7.7251425837975916</v>
      </c>
      <c r="S833" s="15">
        <v>0.57499999999999996</v>
      </c>
      <c r="T833" s="6">
        <v>2</v>
      </c>
      <c r="U833" s="6">
        <v>1.5</v>
      </c>
      <c r="V833" s="6">
        <v>0.28100000000000003</v>
      </c>
      <c r="AA833" s="13" t="str">
        <f t="shared" si="12"/>
        <v/>
      </c>
      <c r="AE833" s="6" t="s">
        <v>44</v>
      </c>
      <c r="AF833" s="6" t="s">
        <v>62</v>
      </c>
      <c r="AG833" s="6" t="s">
        <v>79</v>
      </c>
      <c r="AI833" s="6">
        <v>1</v>
      </c>
      <c r="AJ833" s="6">
        <v>0</v>
      </c>
      <c r="AK833" s="6">
        <v>1</v>
      </c>
      <c r="AL833" s="6">
        <v>1</v>
      </c>
      <c r="AM833" s="6">
        <v>0</v>
      </c>
      <c r="AN833" s="6">
        <v>1</v>
      </c>
      <c r="AO833" s="6">
        <v>1</v>
      </c>
      <c r="AQ833" s="6">
        <v>0</v>
      </c>
      <c r="AR833" s="6">
        <v>0</v>
      </c>
      <c r="AS833" s="6">
        <v>0</v>
      </c>
      <c r="AT833" s="6">
        <v>0</v>
      </c>
      <c r="AU833" s="6">
        <f>IF(Table3[[#This Row],[ShankDiameter]]&gt;0.5,0,2)</f>
        <v>2</v>
      </c>
      <c r="AV833" s="6">
        <v>0</v>
      </c>
      <c r="AW833" s="6">
        <v>0</v>
      </c>
      <c r="AX833" s="6">
        <v>2</v>
      </c>
      <c r="AY833" s="6">
        <v>2</v>
      </c>
      <c r="AZ833" s="6">
        <v>0</v>
      </c>
      <c r="BA833" s="6">
        <v>0</v>
      </c>
      <c r="BB833" s="6">
        <v>0</v>
      </c>
      <c r="BC833" s="6">
        <v>0</v>
      </c>
      <c r="BD833" s="6">
        <v>0</v>
      </c>
      <c r="BE833" s="6">
        <v>0</v>
      </c>
      <c r="BF833" s="6">
        <v>0</v>
      </c>
      <c r="BG833" s="6">
        <v>0</v>
      </c>
      <c r="BH833" s="6">
        <v>0</v>
      </c>
      <c r="BI833" s="6">
        <f>IF(Table3[[#This Row],[Type]]="EM",IF((Table3[[#This Row],[Diameter]]/2)-Table3[[#This Row],[CornerRadius]]-0.012&gt;0,(Table3[[#This Row],[Diameter]]/2)-Table3[[#This Row],[CornerRadius]]-0.012,0),)</f>
        <v>3.49E-2</v>
      </c>
      <c r="BK833" s="6" t="str">
        <f>IF(Table3[[#This Row],[ShoulderLength]]="","",IF(Table3[[#This Row],[ShoulderLength]]&lt;Table3[[#This Row],[LOC]],"FIX",""))</f>
        <v/>
      </c>
    </row>
    <row r="834" spans="1:63" x14ac:dyDescent="0.25">
      <c r="A834" s="7">
        <f>IF(Table3[[#This Row],[SoflexRule]]="",1,IF(Table3[[#This Row],[MinOHL]]="",1,IF(Table3[[#This Row],[Type]]="CT",1,IF(Table3[[#This Row],[I]]=1,0,1))))</f>
        <v>1</v>
      </c>
      <c r="B834" s="6" t="s">
        <v>1566</v>
      </c>
      <c r="C834" s="6" t="s">
        <v>1566</v>
      </c>
      <c r="E834" s="6">
        <v>833</v>
      </c>
      <c r="G834" s="9" t="s">
        <v>74</v>
      </c>
      <c r="H834" s="10" t="s">
        <v>1566</v>
      </c>
      <c r="I834" s="11" t="s">
        <v>1666</v>
      </c>
      <c r="J834" s="12">
        <v>30776</v>
      </c>
      <c r="K834" s="11" t="str">
        <f>CONCATENATE(Table3[[#This Row],[Type]]," "&amp;TEXT(Table3[[#This Row],[Diameter]],".0000")&amp;""," "&amp;Table3[[#This Row],[NumFlutes]]&amp;"FL")</f>
        <v>EM .0938 3FL</v>
      </c>
      <c r="M834" s="13">
        <v>9.3799999999999994E-2</v>
      </c>
      <c r="N834" s="13">
        <v>0.125</v>
      </c>
      <c r="O834" s="6">
        <v>9.3799999999999994E-2</v>
      </c>
      <c r="P834" s="6">
        <v>0.32500000000000001</v>
      </c>
      <c r="Q834" s="6">
        <v>0.42499999999999999</v>
      </c>
      <c r="R834" s="14">
        <f>IF(Table3[[#This Row],[ShoulderLenEnd]]="",0,90-(DEGREES(ATAN((Q834-P834)/((N834-O834)/2)))))</f>
        <v>8.8666760441442705</v>
      </c>
      <c r="S834" s="15">
        <v>0.5</v>
      </c>
      <c r="T834" s="6">
        <v>3</v>
      </c>
      <c r="U834" s="6">
        <v>1.5</v>
      </c>
      <c r="V834" s="6">
        <v>0.28100000000000003</v>
      </c>
      <c r="AA834" s="13" t="str">
        <f t="shared" ref="AA834:AA897" si="13">IF(Z834 &lt; 1, "", (M834/2)/TAN(RADIANS(Z834/2)))</f>
        <v/>
      </c>
      <c r="AE834" s="6" t="s">
        <v>44</v>
      </c>
      <c r="AF834" s="6" t="s">
        <v>1638</v>
      </c>
      <c r="AG834" s="6" t="s">
        <v>79</v>
      </c>
      <c r="AI834" s="6">
        <v>1</v>
      </c>
      <c r="AJ834" s="6">
        <v>0</v>
      </c>
      <c r="AK834" s="6">
        <v>1</v>
      </c>
      <c r="AL834" s="6">
        <v>0</v>
      </c>
      <c r="AM834" s="6">
        <v>1</v>
      </c>
      <c r="AN834" s="6">
        <v>0</v>
      </c>
      <c r="AO834" s="6">
        <v>1</v>
      </c>
      <c r="AQ834" s="6">
        <v>0</v>
      </c>
      <c r="AR834" s="6">
        <v>0</v>
      </c>
      <c r="AS834" s="6">
        <v>0</v>
      </c>
      <c r="AT834" s="6">
        <v>0</v>
      </c>
      <c r="AU834" s="6">
        <f>IF(Table3[[#This Row],[ShankDiameter]]&gt;0.5,0,2)</f>
        <v>2</v>
      </c>
      <c r="AV834" s="6">
        <v>0</v>
      </c>
      <c r="AW834" s="6">
        <v>0</v>
      </c>
      <c r="AX834" s="6">
        <v>2</v>
      </c>
      <c r="AY834" s="6">
        <f>IF(Table3[[#This Row],[ShankDiameter]]=0.225,2,IF(Table3[[#This Row],[ShankDiameter]]=0.25,2,IF(Table3[[#This Row],[ShankDiameter]]=0.2875,2,0)))</f>
        <v>0</v>
      </c>
      <c r="AZ834" s="6">
        <v>0</v>
      </c>
      <c r="BA834" s="6">
        <v>0</v>
      </c>
      <c r="BB834" s="6">
        <v>0</v>
      </c>
      <c r="BC834" s="6">
        <v>0</v>
      </c>
      <c r="BD834" s="6">
        <v>0</v>
      </c>
      <c r="BE834" s="6">
        <v>0</v>
      </c>
      <c r="BF834" s="6">
        <v>0</v>
      </c>
      <c r="BG834" s="6">
        <v>0</v>
      </c>
      <c r="BH834" s="6">
        <v>0</v>
      </c>
      <c r="BI834" s="6">
        <f>IF(Table3[[#This Row],[Type]]="EM",IF((Table3[[#This Row],[Diameter]]/2)-Table3[[#This Row],[CornerRadius]]-0.012&gt;0,(Table3[[#This Row],[Diameter]]/2)-Table3[[#This Row],[CornerRadius]]-0.012,0),)</f>
        <v>3.49E-2</v>
      </c>
      <c r="BK834" s="6" t="str">
        <f>IF(Table3[[#This Row],[ShoulderLength]]="","",IF(Table3[[#This Row],[ShoulderLength]]&lt;Table3[[#This Row],[LOC]],"FIX",""))</f>
        <v/>
      </c>
    </row>
    <row r="835" spans="1:63" x14ac:dyDescent="0.25">
      <c r="A835" s="7">
        <f>IF(Table3[[#This Row],[SoflexRule]]="",1,IF(Table3[[#This Row],[MinOHL]]="",1,IF(Table3[[#This Row],[Type]]="CT",1,IF(Table3[[#This Row],[I]]=1,0,1))))</f>
        <v>1</v>
      </c>
      <c r="B835" s="6" t="s">
        <v>1566</v>
      </c>
      <c r="C835" s="6" t="s">
        <v>1566</v>
      </c>
      <c r="E835" s="6">
        <v>834</v>
      </c>
      <c r="G835" s="9" t="s">
        <v>74</v>
      </c>
      <c r="H835" s="10" t="s">
        <v>1566</v>
      </c>
      <c r="I835" s="11" t="s">
        <v>1667</v>
      </c>
      <c r="J835" s="12">
        <v>30111</v>
      </c>
      <c r="K835" s="11" t="str">
        <f>CONCATENATE(Table3[[#This Row],[Type]]," "&amp;TEXT(Table3[[#This Row],[Diameter]],".0000")&amp;""," "&amp;Table3[[#This Row],[NumFlutes]]&amp;"FL")</f>
        <v>EM .0938 4FL</v>
      </c>
      <c r="M835" s="13">
        <v>9.3799999999999994E-2</v>
      </c>
      <c r="N835" s="13">
        <v>0.125</v>
      </c>
      <c r="O835" s="6">
        <v>9.3799999999999994E-2</v>
      </c>
      <c r="P835" s="6">
        <v>0.29499999999999998</v>
      </c>
      <c r="Q835" s="6">
        <v>0.45</v>
      </c>
      <c r="R835" s="14">
        <f>IF(Table3[[#This Row],[ShoulderLenEnd]]="",0,90-(DEGREES(ATAN((Q835-P835)/((N835-O835)/2)))))</f>
        <v>5.7471898235760648</v>
      </c>
      <c r="S835" s="15">
        <v>0.47499999999999998</v>
      </c>
      <c r="T835" s="6">
        <v>4</v>
      </c>
      <c r="U835" s="6">
        <v>1.5</v>
      </c>
      <c r="V835" s="6">
        <v>0.28100000000000003</v>
      </c>
      <c r="AA835" s="13" t="str">
        <f t="shared" si="13"/>
        <v/>
      </c>
      <c r="AE835" s="6" t="s">
        <v>44</v>
      </c>
      <c r="AF835" s="6" t="s">
        <v>62</v>
      </c>
      <c r="AG835" s="6" t="s">
        <v>79</v>
      </c>
      <c r="AI835" s="6">
        <v>0</v>
      </c>
      <c r="AJ835" s="6">
        <v>1</v>
      </c>
      <c r="AK835" s="6">
        <v>1</v>
      </c>
      <c r="AL835" s="6">
        <v>0</v>
      </c>
      <c r="AM835" s="6">
        <v>1</v>
      </c>
      <c r="AN835" s="6">
        <v>0</v>
      </c>
      <c r="AO835" s="6">
        <v>1</v>
      </c>
      <c r="AQ835" s="6">
        <v>0</v>
      </c>
      <c r="AR835" s="6">
        <v>0</v>
      </c>
      <c r="AS835" s="6">
        <v>0</v>
      </c>
      <c r="AT835" s="6">
        <v>0</v>
      </c>
      <c r="AU835" s="6">
        <f>IF(Table3[[#This Row],[ShankDiameter]]&gt;0.5,0,2)</f>
        <v>2</v>
      </c>
      <c r="AV835" s="6">
        <v>0</v>
      </c>
      <c r="AW835" s="6">
        <v>0</v>
      </c>
      <c r="AX835" s="6">
        <v>2</v>
      </c>
      <c r="AY835" s="6">
        <f>IF(Table3[[#This Row],[ShankDiameter]]=0.225,2,IF(Table3[[#This Row],[ShankDiameter]]=0.25,2,IF(Table3[[#This Row],[ShankDiameter]]=0.2875,2,0)))</f>
        <v>0</v>
      </c>
      <c r="AZ835" s="6">
        <v>0</v>
      </c>
      <c r="BA835" s="6">
        <v>0</v>
      </c>
      <c r="BB835" s="6">
        <v>0</v>
      </c>
      <c r="BC835" s="6">
        <v>0</v>
      </c>
      <c r="BD835" s="6">
        <v>0</v>
      </c>
      <c r="BE835" s="6">
        <v>0</v>
      </c>
      <c r="BF835" s="6">
        <v>0</v>
      </c>
      <c r="BG835" s="6">
        <v>0</v>
      </c>
      <c r="BH835" s="6">
        <v>0</v>
      </c>
      <c r="BI835" s="6">
        <f>IF(Table3[[#This Row],[Type]]="EM",IF((Table3[[#This Row],[Diameter]]/2)-Table3[[#This Row],[CornerRadius]]-0.012&gt;0,(Table3[[#This Row],[Diameter]]/2)-Table3[[#This Row],[CornerRadius]]-0.012,0),)</f>
        <v>3.49E-2</v>
      </c>
      <c r="BK835" s="6" t="str">
        <f>IF(Table3[[#This Row],[ShoulderLength]]="","",IF(Table3[[#This Row],[ShoulderLength]]&lt;Table3[[#This Row],[LOC]],"FIX",""))</f>
        <v/>
      </c>
    </row>
    <row r="836" spans="1:63" x14ac:dyDescent="0.25">
      <c r="A836" s="7">
        <f>IF(Table3[[#This Row],[SoflexRule]]="",1,IF(Table3[[#This Row],[MinOHL]]="",1,IF(Table3[[#This Row],[Type]]="CT",1,IF(Table3[[#This Row],[I]]=1,0,1))))</f>
        <v>1</v>
      </c>
      <c r="B836" s="6" t="s">
        <v>1566</v>
      </c>
      <c r="C836" s="6" t="s">
        <v>1566</v>
      </c>
      <c r="E836" s="6">
        <v>835</v>
      </c>
      <c r="G836" s="9" t="s">
        <v>74</v>
      </c>
      <c r="H836" s="10" t="s">
        <v>1566</v>
      </c>
      <c r="I836" s="11" t="s">
        <v>1668</v>
      </c>
      <c r="J836" s="12">
        <v>30196</v>
      </c>
      <c r="K836" s="11" t="str">
        <f>CONCATENATE(Table3[[#This Row],[Type]]," "&amp;TEXT(Table3[[#This Row],[Diameter]],".0000")&amp;""," "&amp;Table3[[#This Row],[NumFlutes]]&amp;"FL")</f>
        <v>EM .0938 4FL</v>
      </c>
      <c r="M836" s="13">
        <v>9.3799999999999994E-2</v>
      </c>
      <c r="N836" s="13">
        <v>0.125</v>
      </c>
      <c r="O836" s="6">
        <v>9.3799999999999994E-2</v>
      </c>
      <c r="P836" s="6">
        <v>0.31</v>
      </c>
      <c r="Q836" s="6">
        <v>0.41</v>
      </c>
      <c r="R836" s="14">
        <f>IF(Table3[[#This Row],[ShoulderLenEnd]]="",0,90-(DEGREES(ATAN((Q836-P836)/((N836-O836)/2)))))</f>
        <v>8.8666760441442705</v>
      </c>
      <c r="S836" s="15">
        <v>0.45</v>
      </c>
      <c r="T836" s="6">
        <v>4</v>
      </c>
      <c r="U836" s="6">
        <v>1.5</v>
      </c>
      <c r="V836" s="6">
        <v>0.28100000000000003</v>
      </c>
      <c r="AA836" s="13" t="str">
        <f t="shared" si="13"/>
        <v/>
      </c>
      <c r="AE836" s="6" t="s">
        <v>44</v>
      </c>
      <c r="AF836" s="6" t="s">
        <v>1636</v>
      </c>
      <c r="AG836" s="6" t="s">
        <v>79</v>
      </c>
      <c r="AI836" s="6">
        <v>0</v>
      </c>
      <c r="AJ836" s="6">
        <v>1</v>
      </c>
      <c r="AK836" s="6">
        <v>1</v>
      </c>
      <c r="AL836" s="6">
        <v>0</v>
      </c>
      <c r="AM836" s="6">
        <v>1</v>
      </c>
      <c r="AN836" s="6">
        <v>0</v>
      </c>
      <c r="AO836" s="6">
        <v>1</v>
      </c>
      <c r="AQ836" s="6">
        <v>0</v>
      </c>
      <c r="AR836" s="6">
        <v>0</v>
      </c>
      <c r="AS836" s="6">
        <v>0</v>
      </c>
      <c r="AT836" s="6">
        <v>0</v>
      </c>
      <c r="AU836" s="6">
        <f>IF(Table3[[#This Row],[ShankDiameter]]&gt;0.5,0,2)</f>
        <v>2</v>
      </c>
      <c r="AV836" s="6">
        <v>0</v>
      </c>
      <c r="AW836" s="6">
        <v>0</v>
      </c>
      <c r="AX836" s="6">
        <v>2</v>
      </c>
      <c r="AY836" s="6">
        <v>2</v>
      </c>
      <c r="AZ836" s="6">
        <v>0</v>
      </c>
      <c r="BA836" s="6">
        <v>0</v>
      </c>
      <c r="BB836" s="6">
        <v>0</v>
      </c>
      <c r="BC836" s="6">
        <v>0</v>
      </c>
      <c r="BD836" s="6">
        <v>0</v>
      </c>
      <c r="BE836" s="6">
        <v>0</v>
      </c>
      <c r="BF836" s="6">
        <v>0</v>
      </c>
      <c r="BG836" s="6">
        <v>0</v>
      </c>
      <c r="BH836" s="6">
        <v>0</v>
      </c>
      <c r="BI836" s="6">
        <f>IF(Table3[[#This Row],[Type]]="EM",IF((Table3[[#This Row],[Diameter]]/2)-Table3[[#This Row],[CornerRadius]]-0.012&gt;0,(Table3[[#This Row],[Diameter]]/2)-Table3[[#This Row],[CornerRadius]]-0.012,0),)</f>
        <v>3.49E-2</v>
      </c>
      <c r="BK836" s="6" t="str">
        <f>IF(Table3[[#This Row],[ShoulderLength]]="","",IF(Table3[[#This Row],[ShoulderLength]]&lt;Table3[[#This Row],[LOC]],"FIX",""))</f>
        <v/>
      </c>
    </row>
    <row r="837" spans="1:63" x14ac:dyDescent="0.25">
      <c r="A837" s="7">
        <f>IF(Table3[[#This Row],[SoflexRule]]="",1,IF(Table3[[#This Row],[MinOHL]]="",1,IF(Table3[[#This Row],[Type]]="CT",1,IF(Table3[[#This Row],[I]]=1,0,1))))</f>
        <v>1</v>
      </c>
      <c r="B837" s="6" t="s">
        <v>1566</v>
      </c>
      <c r="C837" s="6" t="s">
        <v>1566</v>
      </c>
      <c r="E837" s="6">
        <v>836</v>
      </c>
      <c r="F837" s="8" t="s">
        <v>60</v>
      </c>
      <c r="H837" s="10" t="s">
        <v>1566</v>
      </c>
      <c r="I837" s="11" t="s">
        <v>1669</v>
      </c>
      <c r="J837" s="12">
        <v>30313</v>
      </c>
      <c r="K837" s="11" t="str">
        <f>CONCATENATE(Table3[[#This Row],[Type]]," "&amp;TEXT(Table3[[#This Row],[Diameter]],".0000")&amp;""," "&amp;Table3[[#This Row],[NumFlutes]]&amp;"FL")</f>
        <v>EM .1094 2FL</v>
      </c>
      <c r="M837" s="13">
        <v>0.1094</v>
      </c>
      <c r="N837" s="13">
        <v>0.125</v>
      </c>
      <c r="O837" s="6">
        <v>0.1094</v>
      </c>
      <c r="P837" s="6">
        <v>0.4</v>
      </c>
      <c r="Q837" s="6">
        <v>0.65</v>
      </c>
      <c r="R837" s="14">
        <f>IF(Table3[[#This Row],[ShoulderLenEnd]]="",0,90-(DEGREES(ATAN((Q837-P837)/((N837-O837)/2)))))</f>
        <v>1.7870486097213671</v>
      </c>
      <c r="S837" s="15">
        <v>0.68</v>
      </c>
      <c r="T837" s="6">
        <v>2</v>
      </c>
      <c r="U837" s="6">
        <v>1.5</v>
      </c>
      <c r="V837" s="6">
        <v>0.375</v>
      </c>
      <c r="AA837" s="13" t="str">
        <f t="shared" si="13"/>
        <v/>
      </c>
      <c r="AE837" s="6" t="s">
        <v>44</v>
      </c>
      <c r="AF837" s="6" t="s">
        <v>62</v>
      </c>
      <c r="AG837" s="6" t="s">
        <v>79</v>
      </c>
      <c r="AI837" s="6">
        <v>1</v>
      </c>
      <c r="AJ837" s="6">
        <v>0</v>
      </c>
      <c r="AK837" s="6">
        <v>1</v>
      </c>
      <c r="AL837" s="6">
        <v>1</v>
      </c>
      <c r="AM837" s="6">
        <v>0</v>
      </c>
      <c r="AN837" s="6">
        <v>0</v>
      </c>
      <c r="AO837" s="6">
        <v>1</v>
      </c>
      <c r="AQ837" s="6">
        <v>0</v>
      </c>
      <c r="AR837" s="6">
        <v>0</v>
      </c>
      <c r="AS837" s="6">
        <v>0</v>
      </c>
      <c r="AT837" s="6">
        <v>0</v>
      </c>
      <c r="AU837" s="6">
        <f>IF(Table3[[#This Row],[ShankDiameter]]&gt;0.5,0,2)</f>
        <v>2</v>
      </c>
      <c r="AV837" s="6">
        <v>0</v>
      </c>
      <c r="AW837" s="6">
        <v>0</v>
      </c>
      <c r="AX837" s="6">
        <v>2</v>
      </c>
      <c r="AY837" s="6">
        <f>IF(Table3[[#This Row],[ShankDiameter]]=0.225,2,IF(Table3[[#This Row],[ShankDiameter]]=0.25,2,IF(Table3[[#This Row],[ShankDiameter]]=0.2875,2,0)))</f>
        <v>0</v>
      </c>
      <c r="AZ837" s="6">
        <v>0</v>
      </c>
      <c r="BA837" s="6">
        <v>0</v>
      </c>
      <c r="BB837" s="6">
        <v>0</v>
      </c>
      <c r="BC837" s="6">
        <v>0</v>
      </c>
      <c r="BD837" s="6">
        <v>0</v>
      </c>
      <c r="BE837" s="6">
        <v>0</v>
      </c>
      <c r="BF837" s="6">
        <v>0</v>
      </c>
      <c r="BG837" s="6">
        <v>0</v>
      </c>
      <c r="BH837" s="6">
        <v>0</v>
      </c>
      <c r="BI837" s="6">
        <f>IF(Table3[[#This Row],[Type]]="EM",IF((Table3[[#This Row],[Diameter]]/2)-Table3[[#This Row],[CornerRadius]]-0.012&gt;0,(Table3[[#This Row],[Diameter]]/2)-Table3[[#This Row],[CornerRadius]]-0.012,0),)</f>
        <v>4.2700000000000002E-2</v>
      </c>
      <c r="BK837" s="6" t="str">
        <f>IF(Table3[[#This Row],[ShoulderLength]]="","",IF(Table3[[#This Row],[ShoulderLength]]&lt;Table3[[#This Row],[LOC]],"FIX",""))</f>
        <v/>
      </c>
    </row>
    <row r="838" spans="1:63" x14ac:dyDescent="0.25">
      <c r="A838" s="7">
        <f>IF(Table3[[#This Row],[SoflexRule]]="",1,IF(Table3[[#This Row],[MinOHL]]="",1,IF(Table3[[#This Row],[Type]]="CT",1,IF(Table3[[#This Row],[I]]=1,0,1))))</f>
        <v>1</v>
      </c>
      <c r="B838" s="6" t="s">
        <v>1566</v>
      </c>
      <c r="C838" s="6" t="s">
        <v>1566</v>
      </c>
      <c r="E838" s="6">
        <v>837</v>
      </c>
      <c r="G838" s="9" t="s">
        <v>74</v>
      </c>
      <c r="H838" s="10" t="s">
        <v>1566</v>
      </c>
      <c r="I838" s="11" t="s">
        <v>1670</v>
      </c>
      <c r="J838" s="12" t="s">
        <v>122</v>
      </c>
      <c r="K838" s="11" t="str">
        <f>CONCATENATE(Table3[[#This Row],[Type]]," "&amp;TEXT(Table3[[#This Row],[Diameter]],".0000")&amp;""," "&amp;Table3[[#This Row],[NumFlutes]]&amp;"FL")</f>
        <v>EM .1094 3FL</v>
      </c>
      <c r="M838" s="13">
        <v>0.1094</v>
      </c>
      <c r="N838" s="13">
        <v>0.125</v>
      </c>
      <c r="O838" s="6">
        <v>0.1094</v>
      </c>
      <c r="P838" s="6">
        <v>0.42</v>
      </c>
      <c r="Q838" s="6">
        <v>0.47499999999999998</v>
      </c>
      <c r="R838" s="14">
        <f>IF(Table3[[#This Row],[ShoulderLenEnd]]="",0,90-(DEGREES(ATAN((Q838-P838)/((N838-O838)/2)))))</f>
        <v>8.0717563666733554</v>
      </c>
      <c r="S838" s="15">
        <v>0.5</v>
      </c>
      <c r="T838" s="6">
        <v>3</v>
      </c>
      <c r="U838" s="6">
        <v>1.5</v>
      </c>
      <c r="V838" s="6">
        <v>0.375</v>
      </c>
      <c r="AA838" s="13" t="str">
        <f t="shared" si="13"/>
        <v/>
      </c>
      <c r="AE838" s="6" t="s">
        <v>44</v>
      </c>
      <c r="AF838" s="6" t="s">
        <v>123</v>
      </c>
      <c r="AG838" s="6" t="s">
        <v>124</v>
      </c>
      <c r="AI838" s="6">
        <v>1</v>
      </c>
      <c r="AJ838" s="6">
        <v>1</v>
      </c>
      <c r="AK838" s="6">
        <v>1</v>
      </c>
      <c r="AL838" s="6">
        <v>0</v>
      </c>
      <c r="AM838" s="6">
        <v>0</v>
      </c>
      <c r="AN838" s="6">
        <v>0</v>
      </c>
      <c r="AO838" s="6">
        <v>1</v>
      </c>
      <c r="AQ838" s="6">
        <v>0</v>
      </c>
      <c r="AR838" s="6">
        <v>0</v>
      </c>
      <c r="AS838" s="6">
        <v>0</v>
      </c>
      <c r="AT838" s="6">
        <v>0</v>
      </c>
      <c r="AU838" s="6">
        <f>IF(Table3[[#This Row],[ShankDiameter]]&gt;0.5,0,2)</f>
        <v>2</v>
      </c>
      <c r="AV838" s="6">
        <v>0</v>
      </c>
      <c r="AW838" s="6">
        <v>0</v>
      </c>
      <c r="AX838" s="6">
        <v>2</v>
      </c>
      <c r="AY838" s="6">
        <f>IF(Table3[[#This Row],[ShankDiameter]]=0.225,2,IF(Table3[[#This Row],[ShankDiameter]]=0.25,2,IF(Table3[[#This Row],[ShankDiameter]]=0.2875,2,0)))</f>
        <v>0</v>
      </c>
      <c r="AZ838" s="6">
        <v>0</v>
      </c>
      <c r="BA838" s="6">
        <v>0</v>
      </c>
      <c r="BB838" s="6">
        <v>0</v>
      </c>
      <c r="BC838" s="6">
        <v>0</v>
      </c>
      <c r="BD838" s="6">
        <v>0</v>
      </c>
      <c r="BE838" s="6">
        <v>0</v>
      </c>
      <c r="BF838" s="6">
        <v>0</v>
      </c>
      <c r="BG838" s="6">
        <v>0</v>
      </c>
      <c r="BH838" s="6">
        <v>0</v>
      </c>
      <c r="BI838" s="6">
        <f>IF(Table3[[#This Row],[Type]]="EM",IF((Table3[[#This Row],[Diameter]]/2)-Table3[[#This Row],[CornerRadius]]-0.012&gt;0,(Table3[[#This Row],[Diameter]]/2)-Table3[[#This Row],[CornerRadius]]-0.012,0),)</f>
        <v>4.2700000000000002E-2</v>
      </c>
      <c r="BK838" s="6" t="str">
        <f>IF(Table3[[#This Row],[ShoulderLength]]="","",IF(Table3[[#This Row],[ShoulderLength]]&lt;Table3[[#This Row],[LOC]],"FIX",""))</f>
        <v/>
      </c>
    </row>
    <row r="839" spans="1:63" x14ac:dyDescent="0.25">
      <c r="A839" s="7">
        <f>IF(Table3[[#This Row],[SoflexRule]]="",1,IF(Table3[[#This Row],[MinOHL]]="",1,IF(Table3[[#This Row],[Type]]="CT",1,IF(Table3[[#This Row],[I]]=1,0,1))))</f>
        <v>1</v>
      </c>
      <c r="B839" s="6" t="s">
        <v>1566</v>
      </c>
      <c r="C839" s="6" t="s">
        <v>1566</v>
      </c>
      <c r="E839" s="6">
        <v>838</v>
      </c>
      <c r="G839" s="9" t="s">
        <v>74</v>
      </c>
      <c r="H839" s="10" t="s">
        <v>1566</v>
      </c>
      <c r="I839" s="11" t="s">
        <v>1671</v>
      </c>
      <c r="J839" s="12">
        <v>30197</v>
      </c>
      <c r="K839" s="11" t="str">
        <f>CONCATENATE(Table3[[#This Row],[Type]]," "&amp;TEXT(Table3[[#This Row],[Diameter]],".0000")&amp;""," "&amp;Table3[[#This Row],[NumFlutes]]&amp;"FL")</f>
        <v>EM .1094 4FL</v>
      </c>
      <c r="M839" s="13">
        <v>0.1094</v>
      </c>
      <c r="N839" s="13">
        <v>0.125</v>
      </c>
      <c r="O839" s="6">
        <v>0.1094</v>
      </c>
      <c r="P839" s="6">
        <v>0.4</v>
      </c>
      <c r="Q839" s="6">
        <v>0.47499999999999998</v>
      </c>
      <c r="R839" s="14">
        <f>IF(Table3[[#This Row],[ShoulderLenEnd]]="",0,90-(DEGREES(ATAN((Q839-P839)/((N839-O839)/2)))))</f>
        <v>5.9374160994815099</v>
      </c>
      <c r="S839" s="15">
        <v>0.52500000000000002</v>
      </c>
      <c r="T839" s="6">
        <v>4</v>
      </c>
      <c r="U839" s="6">
        <v>1.5</v>
      </c>
      <c r="V839" s="6">
        <v>0.375</v>
      </c>
      <c r="AA839" s="13" t="str">
        <f t="shared" si="13"/>
        <v/>
      </c>
      <c r="AE839" s="6" t="s">
        <v>44</v>
      </c>
      <c r="AF839" s="6" t="s">
        <v>1636</v>
      </c>
      <c r="AG839" s="6" t="s">
        <v>79</v>
      </c>
      <c r="AI839" s="6">
        <v>0</v>
      </c>
      <c r="AJ839" s="6">
        <v>1</v>
      </c>
      <c r="AK839" s="6">
        <v>1</v>
      </c>
      <c r="AL839" s="6">
        <v>0</v>
      </c>
      <c r="AM839" s="6">
        <v>1</v>
      </c>
      <c r="AN839" s="6">
        <v>0</v>
      </c>
      <c r="AO839" s="6">
        <v>1</v>
      </c>
      <c r="AQ839" s="6">
        <v>0</v>
      </c>
      <c r="AR839" s="6">
        <v>0</v>
      </c>
      <c r="AS839" s="6">
        <v>0</v>
      </c>
      <c r="AT839" s="6">
        <v>0</v>
      </c>
      <c r="AU839" s="6">
        <f>IF(Table3[[#This Row],[ShankDiameter]]&gt;0.5,0,2)</f>
        <v>2</v>
      </c>
      <c r="AV839" s="6">
        <v>0</v>
      </c>
      <c r="AW839" s="6">
        <v>0</v>
      </c>
      <c r="AX839" s="6">
        <v>2</v>
      </c>
      <c r="AY839" s="6">
        <f>IF(Table3[[#This Row],[ShankDiameter]]=0.225,2,IF(Table3[[#This Row],[ShankDiameter]]=0.25,2,IF(Table3[[#This Row],[ShankDiameter]]=0.2875,2,0)))</f>
        <v>0</v>
      </c>
      <c r="AZ839" s="6">
        <v>0</v>
      </c>
      <c r="BA839" s="6">
        <v>0</v>
      </c>
      <c r="BB839" s="6">
        <v>0</v>
      </c>
      <c r="BC839" s="6">
        <v>0</v>
      </c>
      <c r="BD839" s="6">
        <v>0</v>
      </c>
      <c r="BE839" s="6">
        <v>0</v>
      </c>
      <c r="BF839" s="6">
        <v>0</v>
      </c>
      <c r="BG839" s="6">
        <v>0</v>
      </c>
      <c r="BH839" s="6">
        <v>0</v>
      </c>
      <c r="BI839" s="6">
        <f>IF(Table3[[#This Row],[Type]]="EM",IF((Table3[[#This Row],[Diameter]]/2)-Table3[[#This Row],[CornerRadius]]-0.012&gt;0,(Table3[[#This Row],[Diameter]]/2)-Table3[[#This Row],[CornerRadius]]-0.012,0),)</f>
        <v>4.2700000000000002E-2</v>
      </c>
      <c r="BK839" s="6" t="str">
        <f>IF(Table3[[#This Row],[ShoulderLength]]="","",IF(Table3[[#This Row],[ShoulderLength]]&lt;Table3[[#This Row],[LOC]],"FIX",""))</f>
        <v/>
      </c>
    </row>
    <row r="840" spans="1:63" x14ac:dyDescent="0.25">
      <c r="A840" s="7">
        <f>IF(Table3[[#This Row],[SoflexRule]]="",1,IF(Table3[[#This Row],[MinOHL]]="",1,IF(Table3[[#This Row],[Type]]="CT",1,IF(Table3[[#This Row],[I]]=1,0,1))))</f>
        <v>1</v>
      </c>
      <c r="B840" s="6" t="s">
        <v>1566</v>
      </c>
      <c r="C840" s="6" t="s">
        <v>1566</v>
      </c>
      <c r="E840" s="6">
        <v>839</v>
      </c>
      <c r="G840" s="9" t="s">
        <v>74</v>
      </c>
      <c r="H840" s="10" t="s">
        <v>1566</v>
      </c>
      <c r="I840" s="11" t="s">
        <v>1672</v>
      </c>
      <c r="J840" s="12">
        <v>9403</v>
      </c>
      <c r="K840" s="11" t="str">
        <f>CONCATENATE(Table3[[#This Row],[Type]]," "&amp;TEXT(Table3[[#This Row],[Diameter]],".0000")&amp;""," "&amp;Table3[[#This Row],[NumFlutes]]&amp;"FL")</f>
        <v>EM .1150 2FL</v>
      </c>
      <c r="M840" s="13">
        <v>0.115</v>
      </c>
      <c r="N840" s="13">
        <v>0.125</v>
      </c>
      <c r="O840" s="6">
        <v>0.115</v>
      </c>
      <c r="P840" s="6">
        <v>0.94</v>
      </c>
      <c r="Q840" s="6">
        <v>0.99</v>
      </c>
      <c r="R840" s="14">
        <f>IF(Table3[[#This Row],[ShoulderLenEnd]]="",0,90-(DEGREES(ATAN((Q840-P840)/((N840-O840)/2)))))</f>
        <v>5.7105931374996288</v>
      </c>
      <c r="S840" s="15">
        <v>1</v>
      </c>
      <c r="T840" s="6">
        <v>2</v>
      </c>
      <c r="U840" s="6">
        <v>2</v>
      </c>
      <c r="V840" s="6">
        <v>0.34499999999999997</v>
      </c>
      <c r="AA840" s="13" t="str">
        <f t="shared" si="13"/>
        <v/>
      </c>
      <c r="AE840" s="6" t="s">
        <v>44</v>
      </c>
      <c r="AF840" s="6" t="s">
        <v>62</v>
      </c>
      <c r="AG840" s="6" t="s">
        <v>79</v>
      </c>
      <c r="AI840" s="6">
        <v>1</v>
      </c>
      <c r="AJ840" s="6">
        <v>1</v>
      </c>
      <c r="AK840" s="6">
        <v>1</v>
      </c>
      <c r="AL840" s="6">
        <v>1</v>
      </c>
      <c r="AM840" s="6">
        <v>1</v>
      </c>
      <c r="AN840" s="6">
        <v>1</v>
      </c>
      <c r="AO840" s="6">
        <v>1</v>
      </c>
      <c r="AQ840" s="6">
        <v>0</v>
      </c>
      <c r="AR840" s="6">
        <v>0</v>
      </c>
      <c r="AS840" s="6">
        <v>0</v>
      </c>
      <c r="AT840" s="6">
        <v>0</v>
      </c>
      <c r="AU840" s="6">
        <f>IF(Table3[[#This Row],[ShankDiameter]]&gt;0.5,0,2)</f>
        <v>2</v>
      </c>
      <c r="AV840" s="6">
        <v>0</v>
      </c>
      <c r="AW840" s="6">
        <v>0</v>
      </c>
      <c r="AX840" s="6">
        <v>2</v>
      </c>
      <c r="AY840" s="6">
        <v>2</v>
      </c>
      <c r="AZ840" s="6">
        <v>0</v>
      </c>
      <c r="BA840" s="6">
        <v>0</v>
      </c>
      <c r="BB840" s="6">
        <v>0</v>
      </c>
      <c r="BC840" s="6">
        <v>0</v>
      </c>
      <c r="BD840" s="6">
        <v>0</v>
      </c>
      <c r="BE840" s="6">
        <v>0</v>
      </c>
      <c r="BF840" s="6">
        <v>0</v>
      </c>
      <c r="BG840" s="6">
        <v>0</v>
      </c>
      <c r="BH840" s="6">
        <v>0</v>
      </c>
      <c r="BI840" s="6">
        <f>IF(Table3[[#This Row],[Type]]="EM",IF((Table3[[#This Row],[Diameter]]/2)-Table3[[#This Row],[CornerRadius]]-0.012&gt;0,(Table3[[#This Row],[Diameter]]/2)-Table3[[#This Row],[CornerRadius]]-0.012,0),)</f>
        <v>4.5499999999999999E-2</v>
      </c>
      <c r="BK840" s="6" t="str">
        <f>IF(Table3[[#This Row],[ShoulderLength]]="","",IF(Table3[[#This Row],[ShoulderLength]]&lt;Table3[[#This Row],[LOC]],"FIX",""))</f>
        <v/>
      </c>
    </row>
    <row r="841" spans="1:63" x14ac:dyDescent="0.25">
      <c r="A841" s="7">
        <f>IF(Table3[[#This Row],[SoflexRule]]="",1,IF(Table3[[#This Row],[MinOHL]]="",1,IF(Table3[[#This Row],[Type]]="CT",1,IF(Table3[[#This Row],[I]]=1,0,1))))</f>
        <v>1</v>
      </c>
      <c r="B841" s="6" t="s">
        <v>1566</v>
      </c>
      <c r="C841" s="6" t="s">
        <v>1566</v>
      </c>
      <c r="E841" s="6">
        <v>840</v>
      </c>
      <c r="G841" s="9" t="s">
        <v>74</v>
      </c>
      <c r="H841" s="10" t="s">
        <v>1566</v>
      </c>
      <c r="I841" s="11" t="s">
        <v>1673</v>
      </c>
      <c r="J841" s="12">
        <v>30315</v>
      </c>
      <c r="K841" s="11" t="str">
        <f>CONCATENATE(Table3[[#This Row],[Type]]," "&amp;TEXT(Table3[[#This Row],[Diameter]],".0000")&amp;""," "&amp;Table3[[#This Row],[NumFlutes]]&amp;"FL")</f>
        <v>EM .1250 2FL</v>
      </c>
      <c r="M841" s="13">
        <v>0.125</v>
      </c>
      <c r="N841" s="13">
        <v>0.125</v>
      </c>
      <c r="O841" s="6">
        <v>0.125</v>
      </c>
      <c r="P841" s="6">
        <v>0.5</v>
      </c>
      <c r="R841" s="14">
        <f>IF(Table3[[#This Row],[ShoulderLenEnd]]="",0,90-(DEGREES(ATAN((Q841-P841)/((N841-O841)/2)))))</f>
        <v>0</v>
      </c>
      <c r="S841" s="15">
        <v>0.5</v>
      </c>
      <c r="T841" s="6">
        <v>2</v>
      </c>
      <c r="U841" s="6">
        <v>1.5</v>
      </c>
      <c r="V841" s="6">
        <v>0.5</v>
      </c>
      <c r="AA841" s="13" t="str">
        <f t="shared" si="13"/>
        <v/>
      </c>
      <c r="AE841" s="6" t="s">
        <v>44</v>
      </c>
      <c r="AF841" s="6" t="s">
        <v>62</v>
      </c>
      <c r="AG841" s="6" t="s">
        <v>79</v>
      </c>
      <c r="AI841" s="6">
        <v>1</v>
      </c>
      <c r="AJ841" s="6">
        <v>0</v>
      </c>
      <c r="AK841" s="6">
        <v>1</v>
      </c>
      <c r="AL841" s="6">
        <v>1</v>
      </c>
      <c r="AM841" s="6">
        <v>0</v>
      </c>
      <c r="AN841" s="6">
        <v>1</v>
      </c>
      <c r="AO841" s="6">
        <v>1</v>
      </c>
      <c r="AQ841" s="6">
        <v>0</v>
      </c>
      <c r="AR841" s="6">
        <v>0</v>
      </c>
      <c r="AS841" s="6">
        <v>0</v>
      </c>
      <c r="AT841" s="6">
        <v>0</v>
      </c>
      <c r="AU841" s="6">
        <f>IF(Table3[[#This Row],[ShankDiameter]]&gt;0.5,0,2)</f>
        <v>2</v>
      </c>
      <c r="AV841" s="6">
        <v>0</v>
      </c>
      <c r="AW841" s="6">
        <v>0</v>
      </c>
      <c r="AX841" s="6">
        <v>2</v>
      </c>
      <c r="AY841" s="6">
        <v>2</v>
      </c>
      <c r="AZ841" s="6">
        <v>0</v>
      </c>
      <c r="BA841" s="6">
        <v>0</v>
      </c>
      <c r="BB841" s="6">
        <v>0</v>
      </c>
      <c r="BC841" s="6">
        <v>0</v>
      </c>
      <c r="BD841" s="6">
        <v>0</v>
      </c>
      <c r="BE841" s="6">
        <v>0</v>
      </c>
      <c r="BF841" s="6">
        <v>0</v>
      </c>
      <c r="BG841" s="6">
        <v>0</v>
      </c>
      <c r="BH841" s="6">
        <v>0</v>
      </c>
      <c r="BI841" s="6">
        <f>IF(Table3[[#This Row],[Type]]="EM",IF((Table3[[#This Row],[Diameter]]/2)-Table3[[#This Row],[CornerRadius]]-0.012&gt;0,(Table3[[#This Row],[Diameter]]/2)-Table3[[#This Row],[CornerRadius]]-0.012,0),)</f>
        <v>5.0500000000000003E-2</v>
      </c>
      <c r="BK841" s="6" t="str">
        <f>IF(Table3[[#This Row],[ShoulderLength]]="","",IF(Table3[[#This Row],[ShoulderLength]]&lt;Table3[[#This Row],[LOC]],"FIX",""))</f>
        <v/>
      </c>
    </row>
    <row r="842" spans="1:63" x14ac:dyDescent="0.25">
      <c r="A842" s="7">
        <f>IF(Table3[[#This Row],[SoflexRule]]="",1,IF(Table3[[#This Row],[MinOHL]]="",1,IF(Table3[[#This Row],[Type]]="CT",1,IF(Table3[[#This Row],[I]]=1,0,1))))</f>
        <v>1</v>
      </c>
      <c r="B842" s="6" t="s">
        <v>1566</v>
      </c>
      <c r="C842" s="6" t="s">
        <v>1566</v>
      </c>
      <c r="E842" s="6">
        <v>841</v>
      </c>
      <c r="G842" s="9" t="s">
        <v>74</v>
      </c>
      <c r="H842" s="10" t="s">
        <v>1566</v>
      </c>
      <c r="I842" s="11" t="s">
        <v>1674</v>
      </c>
      <c r="J842" s="12">
        <v>31705</v>
      </c>
      <c r="K842" s="11" t="str">
        <f>CONCATENATE(Table3[[#This Row],[Type]]," "&amp;TEXT(Table3[[#This Row],[Diameter]],".0000")&amp;""," "&amp;Table3[[#This Row],[NumFlutes]]&amp;"FL")</f>
        <v>EM .1250 2FL</v>
      </c>
      <c r="M842" s="13">
        <v>0.125</v>
      </c>
      <c r="N842" s="13">
        <v>0.125</v>
      </c>
      <c r="O842" s="6">
        <v>0.125</v>
      </c>
      <c r="P842" s="6">
        <v>0.5</v>
      </c>
      <c r="R842" s="14">
        <f>IF(Table3[[#This Row],[ShoulderLenEnd]]="",0,90-(DEGREES(ATAN((Q842-P842)/((N842-O842)/2)))))</f>
        <v>0</v>
      </c>
      <c r="S842" s="15">
        <v>0.5</v>
      </c>
      <c r="T842" s="6">
        <v>2</v>
      </c>
      <c r="U842" s="6">
        <v>1.5</v>
      </c>
      <c r="V842" s="6">
        <v>0.25</v>
      </c>
      <c r="AA842" s="13" t="str">
        <f t="shared" si="13"/>
        <v/>
      </c>
      <c r="AE842" s="6" t="s">
        <v>44</v>
      </c>
      <c r="AF842" s="6" t="s">
        <v>62</v>
      </c>
      <c r="AG842" s="6" t="s">
        <v>79</v>
      </c>
      <c r="AI842" s="6">
        <v>1</v>
      </c>
      <c r="AJ842" s="6">
        <v>0</v>
      </c>
      <c r="AK842" s="6">
        <v>0</v>
      </c>
      <c r="AL842" s="6">
        <v>1</v>
      </c>
      <c r="AM842" s="6">
        <v>0</v>
      </c>
      <c r="AN842" s="6">
        <v>1</v>
      </c>
      <c r="AO842" s="6">
        <v>1</v>
      </c>
      <c r="AQ842" s="6">
        <v>0</v>
      </c>
      <c r="AR842" s="6">
        <v>0</v>
      </c>
      <c r="AS842" s="6">
        <v>0</v>
      </c>
      <c r="AT842" s="6">
        <v>0</v>
      </c>
      <c r="AU842" s="6">
        <f>IF(Table3[[#This Row],[ShankDiameter]]&gt;0.5,0,2)</f>
        <v>2</v>
      </c>
      <c r="AV842" s="6">
        <v>0</v>
      </c>
      <c r="AW842" s="6">
        <v>0</v>
      </c>
      <c r="AX842" s="6">
        <v>2</v>
      </c>
      <c r="AY842" s="6">
        <v>2</v>
      </c>
      <c r="AZ842" s="6">
        <v>0</v>
      </c>
      <c r="BA842" s="6">
        <v>0</v>
      </c>
      <c r="BB842" s="6">
        <v>0</v>
      </c>
      <c r="BC842" s="6">
        <v>0</v>
      </c>
      <c r="BD842" s="6">
        <v>0</v>
      </c>
      <c r="BE842" s="6">
        <v>0</v>
      </c>
      <c r="BF842" s="6">
        <v>0</v>
      </c>
      <c r="BG842" s="6">
        <v>0</v>
      </c>
      <c r="BH842" s="6">
        <v>0</v>
      </c>
      <c r="BI842" s="6">
        <f>IF(Table3[[#This Row],[Type]]="EM",IF((Table3[[#This Row],[Diameter]]/2)-Table3[[#This Row],[CornerRadius]]-0.012&gt;0,(Table3[[#This Row],[Diameter]]/2)-Table3[[#This Row],[CornerRadius]]-0.012,0),)</f>
        <v>5.0500000000000003E-2</v>
      </c>
      <c r="BK842" s="6" t="str">
        <f>IF(Table3[[#This Row],[ShoulderLength]]="","",IF(Table3[[#This Row],[ShoulderLength]]&lt;Table3[[#This Row],[LOC]],"FIX",""))</f>
        <v/>
      </c>
    </row>
    <row r="843" spans="1:63" x14ac:dyDescent="0.25">
      <c r="A843" s="7">
        <f>IF(Table3[[#This Row],[SoflexRule]]="",1,IF(Table3[[#This Row],[MinOHL]]="",1,IF(Table3[[#This Row],[Type]]="CT",1,IF(Table3[[#This Row],[I]]=1,0,1))))</f>
        <v>1</v>
      </c>
      <c r="B843" s="6" t="s">
        <v>1566</v>
      </c>
      <c r="C843" s="6" t="s">
        <v>1566</v>
      </c>
      <c r="E843" s="6">
        <v>842</v>
      </c>
      <c r="G843" s="9" t="s">
        <v>74</v>
      </c>
      <c r="H843" s="10" t="s">
        <v>1566</v>
      </c>
      <c r="I843" s="11" t="s">
        <v>1675</v>
      </c>
      <c r="J843" s="12" t="s">
        <v>1676</v>
      </c>
      <c r="K843" s="11" t="str">
        <f>CONCATENATE(Table3[[#This Row],[Type]]," "&amp;TEXT(Table3[[#This Row],[Diameter]],".0000")&amp;""," "&amp;Table3[[#This Row],[NumFlutes]]&amp;"FL")</f>
        <v>EM .1250 3FL</v>
      </c>
      <c r="M843" s="13">
        <v>0.125</v>
      </c>
      <c r="N843" s="13">
        <v>0.125</v>
      </c>
      <c r="O843" s="6">
        <v>0.122</v>
      </c>
      <c r="P843" s="6">
        <v>1.5</v>
      </c>
      <c r="R843" s="14">
        <f>IF(Table3[[#This Row],[ShoulderLenEnd]]="",0,90-(DEGREES(ATAN((Q843-P843)/((N843-O843)/2)))))</f>
        <v>0</v>
      </c>
      <c r="S843" s="15">
        <v>1.55</v>
      </c>
      <c r="T843" s="6">
        <v>3</v>
      </c>
      <c r="U843" s="6">
        <v>2.5</v>
      </c>
      <c r="V843" s="6">
        <v>1</v>
      </c>
      <c r="AA843" s="13" t="str">
        <f t="shared" si="13"/>
        <v/>
      </c>
      <c r="AE843" s="6" t="s">
        <v>44</v>
      </c>
      <c r="AF843" s="6" t="s">
        <v>73</v>
      </c>
      <c r="AG843" s="6" t="s">
        <v>66</v>
      </c>
      <c r="AI843" s="6">
        <v>0</v>
      </c>
      <c r="AJ843" s="6">
        <v>1</v>
      </c>
      <c r="AK843" s="6">
        <v>1</v>
      </c>
      <c r="AL843" s="6">
        <v>0</v>
      </c>
      <c r="AM843" s="6">
        <v>1</v>
      </c>
      <c r="AN843" s="6">
        <v>0</v>
      </c>
      <c r="AO843" s="6">
        <v>1</v>
      </c>
      <c r="AQ843" s="6">
        <v>0</v>
      </c>
      <c r="AR843" s="6">
        <v>0</v>
      </c>
      <c r="AS843" s="6">
        <v>0</v>
      </c>
      <c r="AT843" s="6">
        <v>0</v>
      </c>
      <c r="AU843" s="6">
        <f>IF(Table3[[#This Row],[ShankDiameter]]&gt;0.5,0,2)</f>
        <v>2</v>
      </c>
      <c r="AV843" s="6">
        <v>0</v>
      </c>
      <c r="AW843" s="6">
        <v>0</v>
      </c>
      <c r="AX843" s="6">
        <v>2</v>
      </c>
      <c r="AY843" s="6">
        <f>IF(Table3[[#This Row],[ShankDiameter]]=0.225,2,IF(Table3[[#This Row],[ShankDiameter]]=0.25,2,IF(Table3[[#This Row],[ShankDiameter]]=0.2875,2,0)))</f>
        <v>0</v>
      </c>
      <c r="AZ843" s="6">
        <v>0</v>
      </c>
      <c r="BA843" s="6">
        <v>0</v>
      </c>
      <c r="BB843" s="6">
        <v>0</v>
      </c>
      <c r="BC843" s="6">
        <v>0</v>
      </c>
      <c r="BD843" s="6">
        <v>0</v>
      </c>
      <c r="BE843" s="6">
        <v>0</v>
      </c>
      <c r="BF843" s="6">
        <v>0</v>
      </c>
      <c r="BG843" s="6">
        <v>0</v>
      </c>
      <c r="BH843" s="6">
        <v>0</v>
      </c>
      <c r="BI843" s="6">
        <f>IF(Table3[[#This Row],[Type]]="EM",IF((Table3[[#This Row],[Diameter]]/2)-Table3[[#This Row],[CornerRadius]]-0.012&gt;0,(Table3[[#This Row],[Diameter]]/2)-Table3[[#This Row],[CornerRadius]]-0.012,0),)</f>
        <v>5.0500000000000003E-2</v>
      </c>
      <c r="BK843" s="6" t="str">
        <f>IF(Table3[[#This Row],[ShoulderLength]]="","",IF(Table3[[#This Row],[ShoulderLength]]&lt;Table3[[#This Row],[LOC]],"FIX",""))</f>
        <v/>
      </c>
    </row>
    <row r="844" spans="1:63" x14ac:dyDescent="0.25">
      <c r="A844" s="7">
        <f>IF(Table3[[#This Row],[SoflexRule]]="",1,IF(Table3[[#This Row],[MinOHL]]="",1,IF(Table3[[#This Row],[Type]]="CT",1,IF(Table3[[#This Row],[I]]=1,0,1))))</f>
        <v>1</v>
      </c>
      <c r="B844" s="6" t="s">
        <v>1566</v>
      </c>
      <c r="C844" s="6" t="s">
        <v>1566</v>
      </c>
      <c r="E844" s="6">
        <v>843</v>
      </c>
      <c r="F844" s="8" t="s">
        <v>60</v>
      </c>
      <c r="H844" s="10" t="s">
        <v>1566</v>
      </c>
      <c r="I844" s="11" t="s">
        <v>1677</v>
      </c>
      <c r="J844" s="12">
        <v>13708</v>
      </c>
      <c r="K844" s="11" t="str">
        <f>CONCATENATE(Table3[[#This Row],[Type]]," "&amp;TEXT(Table3[[#This Row],[Diameter]],".0000")&amp;""," "&amp;Table3[[#This Row],[NumFlutes]]&amp;"FL")</f>
        <v>EM .1250 3FL</v>
      </c>
      <c r="M844" s="13">
        <v>0.125</v>
      </c>
      <c r="N844" s="13">
        <v>0.125</v>
      </c>
      <c r="O844" s="6">
        <v>0.122</v>
      </c>
      <c r="P844" s="6">
        <v>1.57</v>
      </c>
      <c r="R844" s="14">
        <f>IF(Table3[[#This Row],[ShoulderLenEnd]]="",0,90-(DEGREES(ATAN((Q844-P844)/((N844-O844)/2)))))</f>
        <v>0</v>
      </c>
      <c r="S844" s="15">
        <v>1.6</v>
      </c>
      <c r="T844" s="6">
        <v>3</v>
      </c>
      <c r="U844" s="6">
        <v>2.5</v>
      </c>
      <c r="V844" s="6">
        <v>1</v>
      </c>
      <c r="AA844" s="13" t="str">
        <f t="shared" si="13"/>
        <v/>
      </c>
      <c r="AE844" s="6" t="s">
        <v>44</v>
      </c>
      <c r="AF844" s="6" t="s">
        <v>62</v>
      </c>
      <c r="AG844" s="6" t="s">
        <v>66</v>
      </c>
      <c r="AI844" s="6">
        <v>1</v>
      </c>
      <c r="AJ844" s="6">
        <v>1</v>
      </c>
      <c r="AK844" s="6">
        <v>0</v>
      </c>
      <c r="AL844" s="6">
        <v>0</v>
      </c>
      <c r="AM844" s="6">
        <v>1</v>
      </c>
      <c r="AN844" s="6">
        <v>0</v>
      </c>
      <c r="AO844" s="6">
        <v>1</v>
      </c>
      <c r="AQ844" s="6">
        <v>0</v>
      </c>
      <c r="AR844" s="6">
        <v>0</v>
      </c>
      <c r="AS844" s="6">
        <v>0</v>
      </c>
      <c r="AT844" s="6">
        <v>0</v>
      </c>
      <c r="AU844" s="6">
        <f>IF(Table3[[#This Row],[ShankDiameter]]&gt;0.5,0,2)</f>
        <v>2</v>
      </c>
      <c r="AV844" s="6">
        <v>0</v>
      </c>
      <c r="AW844" s="6">
        <v>0</v>
      </c>
      <c r="AX844" s="6">
        <v>2</v>
      </c>
      <c r="AY844" s="6">
        <f>IF(Table3[[#This Row],[ShankDiameter]]=0.225,2,IF(Table3[[#This Row],[ShankDiameter]]=0.25,2,IF(Table3[[#This Row],[ShankDiameter]]=0.2875,2,0)))</f>
        <v>0</v>
      </c>
      <c r="AZ844" s="6">
        <v>0</v>
      </c>
      <c r="BA844" s="6">
        <v>0</v>
      </c>
      <c r="BB844" s="6">
        <v>0</v>
      </c>
      <c r="BC844" s="6">
        <v>0</v>
      </c>
      <c r="BD844" s="6">
        <v>0</v>
      </c>
      <c r="BE844" s="6">
        <v>0</v>
      </c>
      <c r="BF844" s="6">
        <v>0</v>
      </c>
      <c r="BG844" s="6">
        <v>0</v>
      </c>
      <c r="BH844" s="6">
        <v>0</v>
      </c>
      <c r="BI844" s="6">
        <f>IF(Table3[[#This Row],[Type]]="EM",IF((Table3[[#This Row],[Diameter]]/2)-Table3[[#This Row],[CornerRadius]]-0.012&gt;0,(Table3[[#This Row],[Diameter]]/2)-Table3[[#This Row],[CornerRadius]]-0.012,0),)</f>
        <v>5.0500000000000003E-2</v>
      </c>
      <c r="BK844" s="6" t="str">
        <f>IF(Table3[[#This Row],[ShoulderLength]]="","",IF(Table3[[#This Row],[ShoulderLength]]&lt;Table3[[#This Row],[LOC]],"FIX",""))</f>
        <v/>
      </c>
    </row>
    <row r="845" spans="1:63" x14ac:dyDescent="0.25">
      <c r="A845" s="7">
        <f>IF(Table3[[#This Row],[SoflexRule]]="",1,IF(Table3[[#This Row],[MinOHL]]="",1,IF(Table3[[#This Row],[Type]]="CT",1,IF(Table3[[#This Row],[I]]=1,0,1))))</f>
        <v>1</v>
      </c>
      <c r="B845" s="6" t="s">
        <v>1566</v>
      </c>
      <c r="C845" s="6" t="s">
        <v>1566</v>
      </c>
      <c r="E845" s="6">
        <v>844</v>
      </c>
      <c r="G845" s="9" t="s">
        <v>74</v>
      </c>
      <c r="H845" s="10" t="s">
        <v>1566</v>
      </c>
      <c r="I845" s="11" t="s">
        <v>1678</v>
      </c>
      <c r="J845" s="12">
        <v>33708</v>
      </c>
      <c r="K845" s="11" t="str">
        <f>CONCATENATE(Table3[[#This Row],[Type]]," "&amp;TEXT(Table3[[#This Row],[Diameter]],".0000")&amp;""," "&amp;Table3[[#This Row],[NumFlutes]]&amp;"FL")</f>
        <v>EM .1250 3FL</v>
      </c>
      <c r="M845" s="13">
        <v>0.125</v>
      </c>
      <c r="N845" s="13">
        <v>0.125</v>
      </c>
      <c r="O845" s="6">
        <v>0.125</v>
      </c>
      <c r="P845" s="6">
        <v>1.1499999999999999</v>
      </c>
      <c r="R845" s="14">
        <f>IF(Table3[[#This Row],[ShoulderLenEnd]]="",0,90-(DEGREES(ATAN((Q845-P845)/((N845-O845)/2)))))</f>
        <v>0</v>
      </c>
      <c r="S845" s="15">
        <v>1.1499999999999999</v>
      </c>
      <c r="T845" s="6">
        <v>3</v>
      </c>
      <c r="U845" s="6">
        <v>2.5</v>
      </c>
      <c r="V845" s="6">
        <v>1</v>
      </c>
      <c r="AA845" s="13" t="str">
        <f t="shared" si="13"/>
        <v/>
      </c>
      <c r="AE845" s="6" t="s">
        <v>44</v>
      </c>
      <c r="AF845" s="6" t="s">
        <v>62</v>
      </c>
      <c r="AG845" s="6" t="s">
        <v>66</v>
      </c>
      <c r="AI845" s="6">
        <v>1</v>
      </c>
      <c r="AJ845" s="6">
        <v>1</v>
      </c>
      <c r="AK845" s="6">
        <v>0</v>
      </c>
      <c r="AL845" s="6">
        <v>0</v>
      </c>
      <c r="AM845" s="6">
        <v>1</v>
      </c>
      <c r="AN845" s="6">
        <v>0</v>
      </c>
      <c r="AO845" s="6">
        <v>1</v>
      </c>
      <c r="AQ845" s="6">
        <v>0</v>
      </c>
      <c r="AR845" s="6">
        <v>0</v>
      </c>
      <c r="AS845" s="6">
        <v>0</v>
      </c>
      <c r="AT845" s="6">
        <v>0</v>
      </c>
      <c r="AU845" s="6">
        <f>IF(Table3[[#This Row],[ShankDiameter]]&gt;0.5,0,2)</f>
        <v>2</v>
      </c>
      <c r="AV845" s="6">
        <v>0</v>
      </c>
      <c r="AW845" s="6">
        <v>0</v>
      </c>
      <c r="AX845" s="6">
        <v>2</v>
      </c>
      <c r="AY845" s="6">
        <f>IF(Table3[[#This Row],[ShankDiameter]]=0.225,2,IF(Table3[[#This Row],[ShankDiameter]]=0.25,2,IF(Table3[[#This Row],[ShankDiameter]]=0.2875,2,0)))</f>
        <v>0</v>
      </c>
      <c r="AZ845" s="6">
        <v>0</v>
      </c>
      <c r="BA845" s="6">
        <v>0</v>
      </c>
      <c r="BB845" s="6">
        <v>0</v>
      </c>
      <c r="BC845" s="6">
        <v>0</v>
      </c>
      <c r="BD845" s="6">
        <v>0</v>
      </c>
      <c r="BE845" s="6">
        <v>0</v>
      </c>
      <c r="BF845" s="6">
        <v>0</v>
      </c>
      <c r="BG845" s="6">
        <v>0</v>
      </c>
      <c r="BH845" s="6">
        <v>0</v>
      </c>
      <c r="BI845" s="6">
        <f>IF(Table3[[#This Row],[Type]]="EM",IF((Table3[[#This Row],[Diameter]]/2)-Table3[[#This Row],[CornerRadius]]-0.012&gt;0,(Table3[[#This Row],[Diameter]]/2)-Table3[[#This Row],[CornerRadius]]-0.012,0),)</f>
        <v>5.0500000000000003E-2</v>
      </c>
      <c r="BK845" s="6" t="str">
        <f>IF(Table3[[#This Row],[ShoulderLength]]="","",IF(Table3[[#This Row],[ShoulderLength]]&lt;Table3[[#This Row],[LOC]],"FIX",""))</f>
        <v/>
      </c>
    </row>
    <row r="846" spans="1:63" x14ac:dyDescent="0.25">
      <c r="A846" s="7">
        <f>IF(Table3[[#This Row],[SoflexRule]]="",1,IF(Table3[[#This Row],[MinOHL]]="",1,IF(Table3[[#This Row],[Type]]="CT",1,IF(Table3[[#This Row],[I]]=1,0,1))))</f>
        <v>1</v>
      </c>
      <c r="B846" s="6" t="s">
        <v>1566</v>
      </c>
      <c r="C846" s="6" t="s">
        <v>1566</v>
      </c>
      <c r="E846" s="6">
        <v>845</v>
      </c>
      <c r="F846" s="8" t="s">
        <v>60</v>
      </c>
      <c r="H846" s="10" t="s">
        <v>1566</v>
      </c>
      <c r="I846" s="11" t="s">
        <v>1679</v>
      </c>
      <c r="J846" s="12">
        <v>3045</v>
      </c>
      <c r="K846" s="11" t="str">
        <f>CONCATENATE(Table3[[#This Row],[Type]]," "&amp;TEXT(Table3[[#This Row],[Diameter]],".0000")&amp;""," "&amp;Table3[[#This Row],[NumFlutes]]&amp;"FL")</f>
        <v>EM .1250 3FL</v>
      </c>
      <c r="M846" s="13">
        <v>0.125</v>
      </c>
      <c r="N846" s="13">
        <v>0.125</v>
      </c>
      <c r="O846" s="6">
        <v>0.125</v>
      </c>
      <c r="P846" s="6">
        <v>0.63</v>
      </c>
      <c r="R846" s="14">
        <f>IF(Table3[[#This Row],[ShoulderLenEnd]]="",0,90-(DEGREES(ATAN((Q846-P846)/((N846-O846)/2)))))</f>
        <v>0</v>
      </c>
      <c r="S846" s="15">
        <v>0.67</v>
      </c>
      <c r="T846" s="6">
        <v>3</v>
      </c>
      <c r="U846" s="6">
        <v>2.5</v>
      </c>
      <c r="V846" s="6">
        <v>0.5</v>
      </c>
      <c r="AA846" s="13" t="str">
        <f t="shared" si="13"/>
        <v/>
      </c>
      <c r="AE846" s="6" t="s">
        <v>44</v>
      </c>
      <c r="AF846" s="6" t="s">
        <v>62</v>
      </c>
      <c r="AG846" s="6" t="s">
        <v>127</v>
      </c>
      <c r="AI846" s="6">
        <v>1</v>
      </c>
      <c r="AJ846" s="6">
        <v>0</v>
      </c>
      <c r="AK846" s="6">
        <v>1</v>
      </c>
      <c r="AL846" s="6">
        <v>0</v>
      </c>
      <c r="AM846" s="6">
        <v>0</v>
      </c>
      <c r="AN846" s="6">
        <v>1</v>
      </c>
      <c r="AO846" s="6">
        <v>1</v>
      </c>
      <c r="AQ846" s="6">
        <v>0</v>
      </c>
      <c r="AR846" s="6">
        <v>0</v>
      </c>
      <c r="AS846" s="6">
        <v>0</v>
      </c>
      <c r="AT846" s="6">
        <v>0</v>
      </c>
      <c r="AU846" s="6">
        <f>IF(Table3[[#This Row],[ShankDiameter]]&gt;0.5,0,2)</f>
        <v>2</v>
      </c>
      <c r="AV846" s="6">
        <v>0</v>
      </c>
      <c r="AW846" s="6">
        <v>0</v>
      </c>
      <c r="AX846" s="6">
        <v>2</v>
      </c>
      <c r="AY846" s="6">
        <f>IF(Table3[[#This Row],[ShankDiameter]]=0.225,2,IF(Table3[[#This Row],[ShankDiameter]]=0.25,2,IF(Table3[[#This Row],[ShankDiameter]]=0.2875,2,0)))</f>
        <v>0</v>
      </c>
      <c r="AZ846" s="6">
        <v>0</v>
      </c>
      <c r="BA846" s="6">
        <v>0</v>
      </c>
      <c r="BB846" s="6">
        <v>0</v>
      </c>
      <c r="BC846" s="6">
        <v>0</v>
      </c>
      <c r="BD846" s="6">
        <v>0</v>
      </c>
      <c r="BE846" s="6">
        <v>0</v>
      </c>
      <c r="BF846" s="6">
        <v>0</v>
      </c>
      <c r="BG846" s="6">
        <v>0</v>
      </c>
      <c r="BH846" s="6">
        <v>0</v>
      </c>
      <c r="BI846" s="6">
        <f>IF(Table3[[#This Row],[Type]]="EM",IF((Table3[[#This Row],[Diameter]]/2)-Table3[[#This Row],[CornerRadius]]-0.012&gt;0,(Table3[[#This Row],[Diameter]]/2)-Table3[[#This Row],[CornerRadius]]-0.012,0),)</f>
        <v>5.0500000000000003E-2</v>
      </c>
      <c r="BK846" s="6" t="str">
        <f>IF(Table3[[#This Row],[ShoulderLength]]="","",IF(Table3[[#This Row],[ShoulderLength]]&lt;Table3[[#This Row],[LOC]],"FIX",""))</f>
        <v/>
      </c>
    </row>
    <row r="847" spans="1:63" x14ac:dyDescent="0.25">
      <c r="A847" s="7">
        <f>IF(Table3[[#This Row],[SoflexRule]]="",1,IF(Table3[[#This Row],[MinOHL]]="",1,IF(Table3[[#This Row],[Type]]="CT",1,IF(Table3[[#This Row],[I]]=1,0,1))))</f>
        <v>1</v>
      </c>
      <c r="B847" s="6" t="s">
        <v>1566</v>
      </c>
      <c r="C847" s="6" t="s">
        <v>1566</v>
      </c>
      <c r="E847" s="6">
        <v>846</v>
      </c>
      <c r="G847" s="9" t="s">
        <v>74</v>
      </c>
      <c r="H847" s="10" t="s">
        <v>1566</v>
      </c>
      <c r="I847" s="11" t="s">
        <v>1680</v>
      </c>
      <c r="J847" s="12">
        <v>30515</v>
      </c>
      <c r="K847" s="11" t="str">
        <f>CONCATENATE(Table3[[#This Row],[Type]]," "&amp;TEXT(Table3[[#This Row],[Diameter]],".0000")&amp;""," "&amp;Table3[[#This Row],[NumFlutes]]&amp;"FL")</f>
        <v>EM .1250 3FL</v>
      </c>
      <c r="M847" s="13">
        <v>0.125</v>
      </c>
      <c r="N847" s="13">
        <v>0.125</v>
      </c>
      <c r="O847" s="6">
        <v>0.125</v>
      </c>
      <c r="P847" s="6">
        <v>0.63500000000000001</v>
      </c>
      <c r="R847" s="14">
        <f>IF(Table3[[#This Row],[ShoulderLenEnd]]="",0,90-(DEGREES(ATAN((Q847-P847)/((N847-O847)/2)))))</f>
        <v>0</v>
      </c>
      <c r="S847" s="15">
        <v>0.64</v>
      </c>
      <c r="T847" s="6">
        <v>3</v>
      </c>
      <c r="U847" s="6">
        <v>1.5</v>
      </c>
      <c r="V847" s="6">
        <v>0.53</v>
      </c>
      <c r="AA847" s="13" t="str">
        <f t="shared" si="13"/>
        <v/>
      </c>
      <c r="AE847" s="6" t="s">
        <v>44</v>
      </c>
      <c r="AF847" s="6" t="s">
        <v>62</v>
      </c>
      <c r="AG847" s="6" t="s">
        <v>79</v>
      </c>
      <c r="AI847" s="6">
        <v>1</v>
      </c>
      <c r="AJ847" s="6">
        <v>0</v>
      </c>
      <c r="AK847" s="6">
        <v>1</v>
      </c>
      <c r="AL847" s="6">
        <v>0</v>
      </c>
      <c r="AM847" s="6">
        <v>1</v>
      </c>
      <c r="AN847" s="6">
        <v>1</v>
      </c>
      <c r="AO847" s="6">
        <v>1</v>
      </c>
      <c r="AQ847" s="6">
        <v>0</v>
      </c>
      <c r="AR847" s="6">
        <v>0</v>
      </c>
      <c r="AS847" s="6">
        <v>0</v>
      </c>
      <c r="AT847" s="6">
        <v>0</v>
      </c>
      <c r="AU847" s="6">
        <f>IF(Table3[[#This Row],[ShankDiameter]]&gt;0.5,0,2)</f>
        <v>2</v>
      </c>
      <c r="AV847" s="6">
        <v>0</v>
      </c>
      <c r="AW847" s="6">
        <v>0</v>
      </c>
      <c r="AX847" s="6">
        <v>2</v>
      </c>
      <c r="AY847" s="6">
        <v>2</v>
      </c>
      <c r="AZ847" s="6">
        <v>0</v>
      </c>
      <c r="BA847" s="6">
        <v>0</v>
      </c>
      <c r="BB847" s="6">
        <v>0</v>
      </c>
      <c r="BC847" s="6">
        <v>0</v>
      </c>
      <c r="BD847" s="6">
        <v>0</v>
      </c>
      <c r="BE847" s="6">
        <v>0</v>
      </c>
      <c r="BF847" s="6">
        <v>0</v>
      </c>
      <c r="BG847" s="6">
        <v>0</v>
      </c>
      <c r="BH847" s="6">
        <v>0</v>
      </c>
      <c r="BI847" s="6">
        <f>IF(Table3[[#This Row],[Type]]="EM",IF((Table3[[#This Row],[Diameter]]/2)-Table3[[#This Row],[CornerRadius]]-0.012&gt;0,(Table3[[#This Row],[Diameter]]/2)-Table3[[#This Row],[CornerRadius]]-0.012,0),)</f>
        <v>5.0500000000000003E-2</v>
      </c>
      <c r="BK847" s="6" t="str">
        <f>IF(Table3[[#This Row],[ShoulderLength]]="","",IF(Table3[[#This Row],[ShoulderLength]]&lt;Table3[[#This Row],[LOC]],"FIX",""))</f>
        <v/>
      </c>
    </row>
    <row r="848" spans="1:63" x14ac:dyDescent="0.25">
      <c r="A848" s="7">
        <f>IF(Table3[[#This Row],[SoflexRule]]="",1,IF(Table3[[#This Row],[MinOHL]]="",1,IF(Table3[[#This Row],[Type]]="CT",1,IF(Table3[[#This Row],[I]]=1,0,1))))</f>
        <v>1</v>
      </c>
      <c r="B848" s="6" t="s">
        <v>1566</v>
      </c>
      <c r="C848" s="6" t="s">
        <v>1566</v>
      </c>
      <c r="E848" s="6">
        <v>847</v>
      </c>
      <c r="G848" s="9" t="s">
        <v>74</v>
      </c>
      <c r="H848" s="10" t="s">
        <v>1566</v>
      </c>
      <c r="I848" s="11" t="s">
        <v>1681</v>
      </c>
      <c r="J848" s="12" t="s">
        <v>1682</v>
      </c>
      <c r="K848" s="11" t="str">
        <f>CONCATENATE(Table3[[#This Row],[Type]]," "&amp;TEXT(Table3[[#This Row],[Diameter]],".0000")&amp;""," "&amp;Table3[[#This Row],[NumFlutes]]&amp;"FL")</f>
        <v>EM .1250 3FL</v>
      </c>
      <c r="M848" s="13">
        <v>0.125</v>
      </c>
      <c r="N848" s="13">
        <v>0.125</v>
      </c>
      <c r="O848" s="6">
        <v>0.125</v>
      </c>
      <c r="P848" s="6">
        <v>0.54</v>
      </c>
      <c r="R848" s="14">
        <f>IF(Table3[[#This Row],[ShoulderLenEnd]]="",0,90-(DEGREES(ATAN((Q848-P848)/((N848-O848)/2)))))</f>
        <v>0</v>
      </c>
      <c r="S848" s="15">
        <v>0.54</v>
      </c>
      <c r="T848" s="6">
        <v>3</v>
      </c>
      <c r="U848" s="6">
        <v>1.5</v>
      </c>
      <c r="V848" s="6">
        <v>0.25</v>
      </c>
      <c r="AA848" s="13" t="str">
        <f t="shared" si="13"/>
        <v/>
      </c>
      <c r="AE848" s="6" t="s">
        <v>44</v>
      </c>
      <c r="AF848" s="6" t="s">
        <v>1683</v>
      </c>
      <c r="AG848" s="6" t="s">
        <v>132</v>
      </c>
      <c r="AI848" s="6">
        <v>1</v>
      </c>
      <c r="AJ848" s="6">
        <v>0</v>
      </c>
      <c r="AK848" s="6">
        <v>1</v>
      </c>
      <c r="AL848" s="6">
        <v>0</v>
      </c>
      <c r="AM848" s="6">
        <v>0</v>
      </c>
      <c r="AN848" s="6">
        <v>1</v>
      </c>
      <c r="AO848" s="6">
        <v>1</v>
      </c>
      <c r="AQ848" s="6">
        <v>0</v>
      </c>
      <c r="AR848" s="6">
        <v>0</v>
      </c>
      <c r="AS848" s="6">
        <v>0</v>
      </c>
      <c r="AT848" s="6">
        <v>0</v>
      </c>
      <c r="AU848" s="6">
        <f>IF(Table3[[#This Row],[ShankDiameter]]&gt;0.5,0,2)</f>
        <v>2</v>
      </c>
      <c r="AV848" s="6">
        <v>0</v>
      </c>
      <c r="AW848" s="6">
        <v>0</v>
      </c>
      <c r="AX848" s="6">
        <v>2</v>
      </c>
      <c r="AY848" s="6">
        <f>IF(Table3[[#This Row],[ShankDiameter]]=0.225,2,IF(Table3[[#This Row],[ShankDiameter]]=0.25,2,IF(Table3[[#This Row],[ShankDiameter]]=0.2875,2,0)))</f>
        <v>0</v>
      </c>
      <c r="AZ848" s="6">
        <v>2</v>
      </c>
      <c r="BA848" s="6">
        <v>0</v>
      </c>
      <c r="BB848" s="6">
        <v>0</v>
      </c>
      <c r="BC848" s="6">
        <v>0</v>
      </c>
      <c r="BD848" s="6">
        <v>0</v>
      </c>
      <c r="BE848" s="6">
        <v>0</v>
      </c>
      <c r="BF848" s="6">
        <v>0</v>
      </c>
      <c r="BG848" s="6">
        <v>0</v>
      </c>
      <c r="BH848" s="6">
        <v>0</v>
      </c>
      <c r="BI848" s="6">
        <f>IF(Table3[[#This Row],[Type]]="EM",IF((Table3[[#This Row],[Diameter]]/2)-Table3[[#This Row],[CornerRadius]]-0.012&gt;0,(Table3[[#This Row],[Diameter]]/2)-Table3[[#This Row],[CornerRadius]]-0.012,0),)</f>
        <v>5.0500000000000003E-2</v>
      </c>
      <c r="BK848" s="6" t="str">
        <f>IF(Table3[[#This Row],[ShoulderLength]]="","",IF(Table3[[#This Row],[ShoulderLength]]&lt;Table3[[#This Row],[LOC]],"FIX",""))</f>
        <v/>
      </c>
    </row>
    <row r="849" spans="1:63" x14ac:dyDescent="0.25">
      <c r="A849" s="7">
        <f>IF(Table3[[#This Row],[SoflexRule]]="",1,IF(Table3[[#This Row],[MinOHL]]="",1,IF(Table3[[#This Row],[Type]]="CT",1,IF(Table3[[#This Row],[I]]=1,0,1))))</f>
        <v>1</v>
      </c>
      <c r="B849" s="6" t="s">
        <v>1566</v>
      </c>
      <c r="C849" s="6" t="s">
        <v>1566</v>
      </c>
      <c r="E849" s="6">
        <v>848</v>
      </c>
      <c r="G849" s="9" t="s">
        <v>74</v>
      </c>
      <c r="H849" s="10" t="s">
        <v>1566</v>
      </c>
      <c r="I849" s="11" t="s">
        <v>1684</v>
      </c>
      <c r="J849" s="12">
        <v>30032</v>
      </c>
      <c r="K849" s="11" t="str">
        <f>CONCATENATE(Table3[[#This Row],[Type]]," "&amp;TEXT(Table3[[#This Row],[Diameter]],".0000")&amp;""," "&amp;Table3[[#This Row],[NumFlutes]]&amp;"FL")</f>
        <v>EM .1250 4FL</v>
      </c>
      <c r="M849" s="13">
        <v>0.125</v>
      </c>
      <c r="N849" s="13">
        <v>0.125</v>
      </c>
      <c r="O849" s="6">
        <v>0.125</v>
      </c>
      <c r="P849" s="6">
        <v>0.67500000000000004</v>
      </c>
      <c r="R849" s="14">
        <f>IF(Table3[[#This Row],[ShoulderLenEnd]]="",0,90-(DEGREES(ATAN((Q849-P849)/((N849-O849)/2)))))</f>
        <v>0</v>
      </c>
      <c r="S849" s="15">
        <v>0.67500000000000004</v>
      </c>
      <c r="T849" s="6">
        <v>4</v>
      </c>
      <c r="U849" s="6">
        <v>2.5</v>
      </c>
      <c r="V849" s="6">
        <v>0.5</v>
      </c>
      <c r="AA849" s="13" t="str">
        <f t="shared" si="13"/>
        <v/>
      </c>
      <c r="AE849" s="6" t="s">
        <v>44</v>
      </c>
      <c r="AF849" s="6" t="s">
        <v>126</v>
      </c>
      <c r="AG849" s="6" t="s">
        <v>127</v>
      </c>
      <c r="AI849" s="6">
        <v>0</v>
      </c>
      <c r="AJ849" s="6">
        <v>1</v>
      </c>
      <c r="AK849" s="6">
        <v>0</v>
      </c>
      <c r="AL849" s="6">
        <v>0</v>
      </c>
      <c r="AM849" s="6">
        <v>0</v>
      </c>
      <c r="AN849" s="6">
        <v>1</v>
      </c>
      <c r="AO849" s="6">
        <v>1</v>
      </c>
      <c r="AQ849" s="6">
        <v>0</v>
      </c>
      <c r="AR849" s="6">
        <v>0</v>
      </c>
      <c r="AS849" s="6">
        <v>0</v>
      </c>
      <c r="AT849" s="6">
        <v>0</v>
      </c>
      <c r="AU849" s="6">
        <f>IF(Table3[[#This Row],[ShankDiameter]]&gt;0.5,0,2)</f>
        <v>2</v>
      </c>
      <c r="AV849" s="6">
        <v>0</v>
      </c>
      <c r="AW849" s="6">
        <v>0</v>
      </c>
      <c r="AX849" s="6">
        <v>2</v>
      </c>
      <c r="AY849" s="6">
        <f>IF(Table3[[#This Row],[ShankDiameter]]=0.225,2,IF(Table3[[#This Row],[ShankDiameter]]=0.25,2,IF(Table3[[#This Row],[ShankDiameter]]=0.2875,2,0)))</f>
        <v>0</v>
      </c>
      <c r="AZ849" s="6">
        <v>0</v>
      </c>
      <c r="BA849" s="6">
        <v>0</v>
      </c>
      <c r="BB849" s="6">
        <v>0</v>
      </c>
      <c r="BC849" s="6">
        <v>0</v>
      </c>
      <c r="BD849" s="6">
        <v>0</v>
      </c>
      <c r="BE849" s="6">
        <v>0</v>
      </c>
      <c r="BF849" s="6">
        <v>0</v>
      </c>
      <c r="BG849" s="6">
        <v>0</v>
      </c>
      <c r="BH849" s="6">
        <v>0</v>
      </c>
      <c r="BI849" s="6">
        <f>IF(Table3[[#This Row],[Type]]="EM",IF((Table3[[#This Row],[Diameter]]/2)-Table3[[#This Row],[CornerRadius]]-0.012&gt;0,(Table3[[#This Row],[Diameter]]/2)-Table3[[#This Row],[CornerRadius]]-0.012,0),)</f>
        <v>5.0500000000000003E-2</v>
      </c>
      <c r="BK849" s="6" t="str">
        <f>IF(Table3[[#This Row],[ShoulderLength]]="","",IF(Table3[[#This Row],[ShoulderLength]]&lt;Table3[[#This Row],[LOC]],"FIX",""))</f>
        <v/>
      </c>
    </row>
    <row r="850" spans="1:63" x14ac:dyDescent="0.25">
      <c r="A850" s="7">
        <f>IF(Table3[[#This Row],[SoflexRule]]="",1,IF(Table3[[#This Row],[MinOHL]]="",1,IF(Table3[[#This Row],[Type]]="CT",1,IF(Table3[[#This Row],[I]]=1,0,1))))</f>
        <v>1</v>
      </c>
      <c r="B850" s="6" t="s">
        <v>1566</v>
      </c>
      <c r="C850" s="6" t="s">
        <v>1566</v>
      </c>
      <c r="E850" s="6">
        <v>849</v>
      </c>
      <c r="G850" s="9" t="s">
        <v>74</v>
      </c>
      <c r="H850" s="10" t="s">
        <v>1566</v>
      </c>
      <c r="I850" s="11" t="s">
        <v>1685</v>
      </c>
      <c r="J850" s="12">
        <v>30177</v>
      </c>
      <c r="K850" s="11" t="str">
        <f>CONCATENATE(Table3[[#This Row],[Type]]," "&amp;TEXT(Table3[[#This Row],[Diameter]],".0000")&amp;""," "&amp;Table3[[#This Row],[NumFlutes]]&amp;"FL")</f>
        <v>EM .1250 4FL</v>
      </c>
      <c r="M850" s="13">
        <v>0.125</v>
      </c>
      <c r="N850" s="13">
        <v>0.125</v>
      </c>
      <c r="O850" s="6">
        <v>0.125</v>
      </c>
      <c r="P850" s="6">
        <v>0.5</v>
      </c>
      <c r="R850" s="14">
        <f>IF(Table3[[#This Row],[ShoulderLenEnd]]="",0,90-(DEGREES(ATAN((Q850-P850)/((N850-O850)/2)))))</f>
        <v>0</v>
      </c>
      <c r="S850" s="15">
        <v>0.5</v>
      </c>
      <c r="T850" s="6">
        <v>4</v>
      </c>
      <c r="U850" s="6">
        <v>1.5</v>
      </c>
      <c r="V850" s="6">
        <v>0.375</v>
      </c>
      <c r="AA850" s="13" t="str">
        <f t="shared" si="13"/>
        <v/>
      </c>
      <c r="AE850" s="6" t="s">
        <v>44</v>
      </c>
      <c r="AF850" s="6" t="s">
        <v>62</v>
      </c>
      <c r="AG850" s="6" t="s">
        <v>79</v>
      </c>
      <c r="AI850" s="6">
        <v>0</v>
      </c>
      <c r="AJ850" s="6">
        <v>1</v>
      </c>
      <c r="AK850" s="6">
        <v>1</v>
      </c>
      <c r="AL850" s="6">
        <v>0</v>
      </c>
      <c r="AM850" s="6">
        <v>1</v>
      </c>
      <c r="AN850" s="6">
        <v>0</v>
      </c>
      <c r="AO850" s="6">
        <v>1</v>
      </c>
      <c r="AQ850" s="6">
        <v>0</v>
      </c>
      <c r="AR850" s="6">
        <v>0</v>
      </c>
      <c r="AS850" s="6">
        <v>0</v>
      </c>
      <c r="AT850" s="6">
        <v>0</v>
      </c>
      <c r="AU850" s="6">
        <f>IF(Table3[[#This Row],[ShankDiameter]]&gt;0.5,0,2)</f>
        <v>2</v>
      </c>
      <c r="AV850" s="6">
        <v>0</v>
      </c>
      <c r="AW850" s="6">
        <v>0</v>
      </c>
      <c r="AX850" s="6">
        <v>2</v>
      </c>
      <c r="AY850" s="6">
        <f>IF(Table3[[#This Row],[ShankDiameter]]=0.225,2,IF(Table3[[#This Row],[ShankDiameter]]=0.25,2,IF(Table3[[#This Row],[ShankDiameter]]=0.2875,2,0)))</f>
        <v>0</v>
      </c>
      <c r="AZ850" s="6">
        <v>0</v>
      </c>
      <c r="BA850" s="6">
        <v>0</v>
      </c>
      <c r="BB850" s="6">
        <v>0</v>
      </c>
      <c r="BC850" s="6">
        <v>0</v>
      </c>
      <c r="BD850" s="6">
        <v>0</v>
      </c>
      <c r="BE850" s="6">
        <v>0</v>
      </c>
      <c r="BF850" s="6">
        <v>0</v>
      </c>
      <c r="BG850" s="6">
        <v>0</v>
      </c>
      <c r="BH850" s="6">
        <v>0</v>
      </c>
      <c r="BI850" s="6">
        <f>IF(Table3[[#This Row],[Type]]="EM",IF((Table3[[#This Row],[Diameter]]/2)-Table3[[#This Row],[CornerRadius]]-0.012&gt;0,(Table3[[#This Row],[Diameter]]/2)-Table3[[#This Row],[CornerRadius]]-0.012,0),)</f>
        <v>5.0500000000000003E-2</v>
      </c>
      <c r="BK850" s="6" t="str">
        <f>IF(Table3[[#This Row],[ShoulderLength]]="","",IF(Table3[[#This Row],[ShoulderLength]]&lt;Table3[[#This Row],[LOC]],"FIX",""))</f>
        <v/>
      </c>
    </row>
    <row r="851" spans="1:63" x14ac:dyDescent="0.25">
      <c r="A851" s="7">
        <f>IF(Table3[[#This Row],[SoflexRule]]="",1,IF(Table3[[#This Row],[MinOHL]]="",1,IF(Table3[[#This Row],[Type]]="CT",1,IF(Table3[[#This Row],[I]]=1,0,1))))</f>
        <v>1</v>
      </c>
      <c r="B851" s="6" t="s">
        <v>1566</v>
      </c>
      <c r="C851" s="6" t="s">
        <v>1566</v>
      </c>
      <c r="E851" s="6">
        <v>850</v>
      </c>
      <c r="G851" s="9" t="s">
        <v>74</v>
      </c>
      <c r="H851" s="10" t="s">
        <v>1566</v>
      </c>
      <c r="I851" s="11" t="s">
        <v>1686</v>
      </c>
      <c r="J851" s="12" t="s">
        <v>1687</v>
      </c>
      <c r="K851" s="11" t="str">
        <f>CONCATENATE(Table3[[#This Row],[Type]]," "&amp;TEXT(Table3[[#This Row],[Diameter]],".0000")&amp;""," "&amp;Table3[[#This Row],[NumFlutes]]&amp;"FL")</f>
        <v>EM .1250 4FL</v>
      </c>
      <c r="M851" s="13">
        <v>0.125</v>
      </c>
      <c r="N851" s="13">
        <v>0.125</v>
      </c>
      <c r="O851" s="6">
        <v>0.125</v>
      </c>
      <c r="P851" s="6">
        <v>0.375</v>
      </c>
      <c r="R851" s="14">
        <f>IF(Table3[[#This Row],[ShoulderLenEnd]]="",0,90-(DEGREES(ATAN((Q851-P851)/((N851-O851)/2)))))</f>
        <v>0</v>
      </c>
      <c r="S851" s="15">
        <v>0.375</v>
      </c>
      <c r="T851" s="6">
        <v>4</v>
      </c>
      <c r="U851" s="6">
        <v>1.5</v>
      </c>
      <c r="V851" s="6">
        <v>0.25</v>
      </c>
      <c r="AA851" s="13" t="str">
        <f t="shared" si="13"/>
        <v/>
      </c>
      <c r="AE851" s="6" t="s">
        <v>44</v>
      </c>
      <c r="AF851" s="6" t="s">
        <v>73</v>
      </c>
      <c r="AG851" s="6" t="s">
        <v>124</v>
      </c>
      <c r="AI851" s="6">
        <v>0</v>
      </c>
      <c r="AJ851" s="6">
        <v>1</v>
      </c>
      <c r="AK851" s="6">
        <v>1</v>
      </c>
      <c r="AL851" s="6">
        <v>0</v>
      </c>
      <c r="AM851" s="6">
        <v>0</v>
      </c>
      <c r="AN851" s="6">
        <v>1</v>
      </c>
      <c r="AO851" s="6">
        <v>0</v>
      </c>
      <c r="AQ851" s="6">
        <v>0</v>
      </c>
      <c r="AR851" s="6">
        <v>0</v>
      </c>
      <c r="AS851" s="6">
        <v>0</v>
      </c>
      <c r="AT851" s="6">
        <v>0</v>
      </c>
      <c r="AU851" s="6">
        <f>IF(Table3[[#This Row],[ShankDiameter]]&gt;0.5,0,2)</f>
        <v>2</v>
      </c>
      <c r="AV851" s="6">
        <v>0</v>
      </c>
      <c r="AW851" s="6">
        <v>0</v>
      </c>
      <c r="AX851" s="6">
        <v>2</v>
      </c>
      <c r="AY851" s="6">
        <f>IF(Table3[[#This Row],[ShankDiameter]]=0.225,2,IF(Table3[[#This Row],[ShankDiameter]]=0.25,2,IF(Table3[[#This Row],[ShankDiameter]]=0.2875,2,0)))</f>
        <v>0</v>
      </c>
      <c r="AZ851" s="6">
        <v>0</v>
      </c>
      <c r="BA851" s="6">
        <v>0</v>
      </c>
      <c r="BB851" s="6">
        <v>0</v>
      </c>
      <c r="BC851" s="6">
        <v>0</v>
      </c>
      <c r="BD851" s="6">
        <v>0</v>
      </c>
      <c r="BE851" s="6">
        <v>0</v>
      </c>
      <c r="BF851" s="6">
        <v>0</v>
      </c>
      <c r="BG851" s="6">
        <v>0</v>
      </c>
      <c r="BH851" s="6">
        <v>0</v>
      </c>
      <c r="BI851" s="6">
        <f>IF(Table3[[#This Row],[Type]]="EM",IF((Table3[[#This Row],[Diameter]]/2)-Table3[[#This Row],[CornerRadius]]-0.012&gt;0,(Table3[[#This Row],[Diameter]]/2)-Table3[[#This Row],[CornerRadius]]-0.012,0),)</f>
        <v>5.0500000000000003E-2</v>
      </c>
      <c r="BK851" s="6" t="str">
        <f>IF(Table3[[#This Row],[ShoulderLength]]="","",IF(Table3[[#This Row],[ShoulderLength]]&lt;Table3[[#This Row],[LOC]],"FIX",""))</f>
        <v/>
      </c>
    </row>
    <row r="852" spans="1:63" x14ac:dyDescent="0.25">
      <c r="A852" s="7">
        <f>IF(Table3[[#This Row],[SoflexRule]]="",1,IF(Table3[[#This Row],[MinOHL]]="",1,IF(Table3[[#This Row],[Type]]="CT",1,IF(Table3[[#This Row],[I]]=1,0,1))))</f>
        <v>1</v>
      </c>
      <c r="B852" s="6" t="s">
        <v>1566</v>
      </c>
      <c r="C852" s="6" t="s">
        <v>1566</v>
      </c>
      <c r="E852" s="6">
        <v>851</v>
      </c>
      <c r="F852" s="8" t="s">
        <v>60</v>
      </c>
      <c r="H852" s="10" t="s">
        <v>1566</v>
      </c>
      <c r="I852" s="11" t="s">
        <v>1688</v>
      </c>
      <c r="J852" s="29">
        <v>5022</v>
      </c>
      <c r="K852" s="11" t="str">
        <f>CONCATENATE(Table3[[#This Row],[Type]]," "&amp;TEXT(Table3[[#This Row],[Diameter]],".0000")&amp;""," "&amp;Table3[[#This Row],[NumFlutes]]&amp;"FL")</f>
        <v>EM .1250 5FL</v>
      </c>
      <c r="M852" s="13">
        <v>0.125</v>
      </c>
      <c r="N852" s="13">
        <v>0.125</v>
      </c>
      <c r="O852" s="6">
        <v>0.125</v>
      </c>
      <c r="P852" s="6">
        <v>0.63</v>
      </c>
      <c r="R852" s="14">
        <f>IF(Table3[[#This Row],[ShoulderLenEnd]]="",0,90-(DEGREES(ATAN((Q852-P852)/((N852-O852)/2)))))</f>
        <v>0</v>
      </c>
      <c r="S852" s="15">
        <v>0.66</v>
      </c>
      <c r="T852" s="6">
        <v>5</v>
      </c>
      <c r="U852" s="6">
        <v>2.5</v>
      </c>
      <c r="V852" s="6">
        <v>0.5</v>
      </c>
      <c r="AA852" s="13" t="str">
        <f t="shared" si="13"/>
        <v/>
      </c>
      <c r="AE852" s="6" t="s">
        <v>44</v>
      </c>
      <c r="AF852" s="6" t="s">
        <v>126</v>
      </c>
      <c r="AG852" s="6" t="s">
        <v>127</v>
      </c>
      <c r="AI852" s="6">
        <v>0</v>
      </c>
      <c r="AJ852" s="6">
        <v>1</v>
      </c>
      <c r="AK852" s="6">
        <v>0</v>
      </c>
      <c r="AL852" s="6">
        <v>0</v>
      </c>
      <c r="AM852" s="6">
        <v>0</v>
      </c>
      <c r="AN852" s="6">
        <v>1</v>
      </c>
      <c r="AO852" s="6">
        <v>1</v>
      </c>
      <c r="AQ852" s="6">
        <v>0</v>
      </c>
      <c r="AR852" s="6">
        <v>0</v>
      </c>
      <c r="AS852" s="6">
        <v>0</v>
      </c>
      <c r="AT852" s="6">
        <v>0</v>
      </c>
      <c r="AU852" s="6">
        <f>IF(Table3[[#This Row],[ShankDiameter]]&gt;0.5,0,2)</f>
        <v>2</v>
      </c>
      <c r="AV852" s="6">
        <v>0</v>
      </c>
      <c r="AW852" s="6">
        <v>0</v>
      </c>
      <c r="AX852" s="6">
        <v>2</v>
      </c>
      <c r="AY852" s="6">
        <f>IF(Table3[[#This Row],[ShankDiameter]]=0.225,2,IF(Table3[[#This Row],[ShankDiameter]]=0.25,2,IF(Table3[[#This Row],[ShankDiameter]]=0.2875,2,0)))</f>
        <v>0</v>
      </c>
      <c r="AZ852" s="6">
        <v>0</v>
      </c>
      <c r="BA852" s="6">
        <v>0</v>
      </c>
      <c r="BB852" s="6">
        <v>0</v>
      </c>
      <c r="BC852" s="6">
        <v>0</v>
      </c>
      <c r="BD852" s="6">
        <v>0</v>
      </c>
      <c r="BE852" s="6">
        <v>0</v>
      </c>
      <c r="BF852" s="6">
        <v>0</v>
      </c>
      <c r="BG852" s="6">
        <v>0</v>
      </c>
      <c r="BH852" s="6">
        <v>0</v>
      </c>
      <c r="BI852" s="6">
        <f>IF(Table3[[#This Row],[Type]]="EM",IF((Table3[[#This Row],[Diameter]]/2)-Table3[[#This Row],[CornerRadius]]-0.012&gt;0,(Table3[[#This Row],[Diameter]]/2)-Table3[[#This Row],[CornerRadius]]-0.012,0),)</f>
        <v>5.0500000000000003E-2</v>
      </c>
      <c r="BK852" s="6" t="str">
        <f>IF(Table3[[#This Row],[ShoulderLength]]="","",IF(Table3[[#This Row],[ShoulderLength]]&lt;Table3[[#This Row],[LOC]],"FIX",""))</f>
        <v/>
      </c>
    </row>
    <row r="853" spans="1:63" x14ac:dyDescent="0.25">
      <c r="A853" s="7">
        <f>IF(Table3[[#This Row],[SoflexRule]]="",1,IF(Table3[[#This Row],[MinOHL]]="",1,IF(Table3[[#This Row],[Type]]="CT",1,IF(Table3[[#This Row],[I]]=1,0,1))))</f>
        <v>1</v>
      </c>
      <c r="B853" s="6" t="s">
        <v>1566</v>
      </c>
      <c r="C853" s="6" t="s">
        <v>1566</v>
      </c>
      <c r="E853" s="6">
        <v>852</v>
      </c>
      <c r="G853" s="9" t="s">
        <v>74</v>
      </c>
      <c r="H853" s="10" t="s">
        <v>1566</v>
      </c>
      <c r="I853" s="11" t="s">
        <v>1689</v>
      </c>
      <c r="J853" s="12" t="s">
        <v>1690</v>
      </c>
      <c r="K853" s="11" t="str">
        <f>CONCATENATE(Table3[[#This Row],[Type]]," "&amp;TEXT(Table3[[#This Row],[Diameter]],".0000")&amp;""," "&amp;Table3[[#This Row],[NumFlutes]]&amp;"FL")</f>
        <v>EM .1250 5FL</v>
      </c>
      <c r="M853" s="13">
        <v>0.125</v>
      </c>
      <c r="N853" s="13">
        <v>0.125</v>
      </c>
      <c r="O853" s="6">
        <v>0.125</v>
      </c>
      <c r="P853" s="6">
        <v>0.57499999999999996</v>
      </c>
      <c r="R853" s="14">
        <f>IF(Table3[[#This Row],[ShoulderLenEnd]]="",0,90-(DEGREES(ATAN((Q853-P853)/((N853-O853)/2)))))</f>
        <v>0</v>
      </c>
      <c r="S853" s="15">
        <v>0.57499999999999996</v>
      </c>
      <c r="T853" s="6">
        <v>5</v>
      </c>
      <c r="U853" s="6">
        <v>1.5</v>
      </c>
      <c r="V853" s="6">
        <v>0.5</v>
      </c>
      <c r="AA853" s="13" t="str">
        <f t="shared" si="13"/>
        <v/>
      </c>
      <c r="AE853" s="6" t="s">
        <v>44</v>
      </c>
      <c r="AF853" s="6" t="s">
        <v>119</v>
      </c>
      <c r="AG853" s="6" t="s">
        <v>132</v>
      </c>
      <c r="AI853" s="6">
        <v>1</v>
      </c>
      <c r="AJ853" s="6">
        <v>1</v>
      </c>
      <c r="AK853" s="6">
        <v>1</v>
      </c>
      <c r="AL853" s="6">
        <v>0</v>
      </c>
      <c r="AM853" s="6">
        <v>0</v>
      </c>
      <c r="AN853" s="6">
        <v>1</v>
      </c>
      <c r="AO853" s="6">
        <v>1</v>
      </c>
      <c r="AQ853" s="6">
        <v>0</v>
      </c>
      <c r="AR853" s="6">
        <v>0</v>
      </c>
      <c r="AS853" s="6">
        <v>0</v>
      </c>
      <c r="AT853" s="6">
        <v>0</v>
      </c>
      <c r="AU853" s="6">
        <f>IF(Table3[[#This Row],[ShankDiameter]]&gt;0.5,0,2)</f>
        <v>2</v>
      </c>
      <c r="AV853" s="6">
        <v>0</v>
      </c>
      <c r="AW853" s="6">
        <v>0</v>
      </c>
      <c r="AX853" s="6">
        <v>2</v>
      </c>
      <c r="AY853" s="6">
        <v>2</v>
      </c>
      <c r="AZ853" s="6">
        <v>0</v>
      </c>
      <c r="BA853" s="6">
        <v>0</v>
      </c>
      <c r="BB853" s="6">
        <v>0</v>
      </c>
      <c r="BC853" s="6">
        <v>0</v>
      </c>
      <c r="BD853" s="6">
        <v>0</v>
      </c>
      <c r="BE853" s="6">
        <v>0</v>
      </c>
      <c r="BF853" s="6">
        <v>0</v>
      </c>
      <c r="BG853" s="6">
        <v>0</v>
      </c>
      <c r="BH853" s="6">
        <v>0</v>
      </c>
      <c r="BI853" s="6">
        <f>IF(Table3[[#This Row],[Type]]="EM",IF((Table3[[#This Row],[Diameter]]/2)-Table3[[#This Row],[CornerRadius]]-0.012&gt;0,(Table3[[#This Row],[Diameter]]/2)-Table3[[#This Row],[CornerRadius]]-0.012,0),)</f>
        <v>5.0500000000000003E-2</v>
      </c>
      <c r="BK853" s="6" t="str">
        <f>IF(Table3[[#This Row],[ShoulderLength]]="","",IF(Table3[[#This Row],[ShoulderLength]]&lt;Table3[[#This Row],[LOC]],"FIX",""))</f>
        <v/>
      </c>
    </row>
    <row r="854" spans="1:63" x14ac:dyDescent="0.25">
      <c r="A854" s="7">
        <f>IF(Table3[[#This Row],[SoflexRule]]="",1,IF(Table3[[#This Row],[MinOHL]]="",1,IF(Table3[[#This Row],[Type]]="CT",1,IF(Table3[[#This Row],[I]]=1,0,1))))</f>
        <v>1</v>
      </c>
      <c r="B854" s="6" t="s">
        <v>1566</v>
      </c>
      <c r="C854" s="6" t="s">
        <v>1566</v>
      </c>
      <c r="E854" s="6">
        <v>853</v>
      </c>
      <c r="G854" s="9" t="s">
        <v>74</v>
      </c>
      <c r="H854" s="10" t="s">
        <v>1566</v>
      </c>
      <c r="I854" s="11" t="s">
        <v>1691</v>
      </c>
      <c r="J854" s="12" t="s">
        <v>1690</v>
      </c>
      <c r="K854" s="11" t="str">
        <f>CONCATENATE(Table3[[#This Row],[Type]]," "&amp;TEXT(Table3[[#This Row],[Diameter]],".0000")&amp;""," "&amp;Table3[[#This Row],[NumFlutes]]&amp;"FL")</f>
        <v>EM .1250 5FL</v>
      </c>
      <c r="M854" s="13">
        <v>0.125</v>
      </c>
      <c r="N854" s="13">
        <v>0.125</v>
      </c>
      <c r="O854" s="6">
        <v>0.125</v>
      </c>
      <c r="P854" s="6">
        <v>0.6</v>
      </c>
      <c r="R854" s="14">
        <f>IF(Table3[[#This Row],[ShoulderLenEnd]]="",0,90-(DEGREES(ATAN((Q854-P854)/((N854-O854)/2)))))</f>
        <v>0</v>
      </c>
      <c r="S854" s="15">
        <v>0.6</v>
      </c>
      <c r="T854" s="6">
        <v>5</v>
      </c>
      <c r="U854" s="6">
        <v>1.5</v>
      </c>
      <c r="V854" s="6">
        <v>0.5</v>
      </c>
      <c r="AA854" s="13" t="str">
        <f t="shared" si="13"/>
        <v/>
      </c>
      <c r="AE854" s="6" t="s">
        <v>44</v>
      </c>
      <c r="AF854" s="6" t="s">
        <v>119</v>
      </c>
      <c r="AG854" s="6" t="s">
        <v>132</v>
      </c>
      <c r="AI854" s="6">
        <v>0</v>
      </c>
      <c r="AJ854" s="6">
        <v>1</v>
      </c>
      <c r="AK854" s="6">
        <v>1</v>
      </c>
      <c r="AL854" s="6">
        <v>0</v>
      </c>
      <c r="AM854" s="6">
        <v>0</v>
      </c>
      <c r="AN854" s="6">
        <v>0</v>
      </c>
      <c r="AO854" s="6">
        <v>1</v>
      </c>
      <c r="AQ854" s="6">
        <v>0</v>
      </c>
      <c r="AR854" s="6">
        <v>0</v>
      </c>
      <c r="AS854" s="6">
        <v>0</v>
      </c>
      <c r="AT854" s="6">
        <v>0</v>
      </c>
      <c r="AU854" s="6">
        <f>IF(Table3[[#This Row],[ShankDiameter]]&gt;0.5,0,2)</f>
        <v>2</v>
      </c>
      <c r="AV854" s="6">
        <v>0</v>
      </c>
      <c r="AW854" s="6">
        <v>0</v>
      </c>
      <c r="AX854" s="6">
        <v>2</v>
      </c>
      <c r="AY854" s="6">
        <f>IF(Table3[[#This Row],[ShankDiameter]]=0.225,2,IF(Table3[[#This Row],[ShankDiameter]]=0.25,2,IF(Table3[[#This Row],[ShankDiameter]]=0.2875,2,0)))</f>
        <v>0</v>
      </c>
      <c r="AZ854" s="6">
        <v>0</v>
      </c>
      <c r="BA854" s="6">
        <v>0</v>
      </c>
      <c r="BB854" s="6">
        <v>0</v>
      </c>
      <c r="BC854" s="6">
        <v>0</v>
      </c>
      <c r="BD854" s="6">
        <v>0</v>
      </c>
      <c r="BE854" s="6">
        <v>0</v>
      </c>
      <c r="BF854" s="6">
        <v>0</v>
      </c>
      <c r="BG854" s="6">
        <v>0</v>
      </c>
      <c r="BH854" s="6">
        <v>0</v>
      </c>
      <c r="BI854" s="6">
        <f>IF(Table3[[#This Row],[Type]]="EM",IF((Table3[[#This Row],[Diameter]]/2)-Table3[[#This Row],[CornerRadius]]-0.012&gt;0,(Table3[[#This Row],[Diameter]]/2)-Table3[[#This Row],[CornerRadius]]-0.012,0),)</f>
        <v>5.0500000000000003E-2</v>
      </c>
      <c r="BK854" s="6" t="str">
        <f>IF(Table3[[#This Row],[ShoulderLength]]="","",IF(Table3[[#This Row],[ShoulderLength]]&lt;Table3[[#This Row],[LOC]],"FIX",""))</f>
        <v/>
      </c>
    </row>
    <row r="855" spans="1:63" x14ac:dyDescent="0.25">
      <c r="A855" s="7">
        <f>IF(Table3[[#This Row],[SoflexRule]]="",1,IF(Table3[[#This Row],[MinOHL]]="",1,IF(Table3[[#This Row],[Type]]="CT",1,IF(Table3[[#This Row],[I]]=1,0,1))))</f>
        <v>1</v>
      </c>
      <c r="B855" s="6" t="s">
        <v>1566</v>
      </c>
      <c r="C855" s="6" t="s">
        <v>1566</v>
      </c>
      <c r="E855" s="6">
        <v>854</v>
      </c>
      <c r="G855" s="9" t="s">
        <v>74</v>
      </c>
      <c r="H855" s="10" t="s">
        <v>1566</v>
      </c>
      <c r="I855" s="11" t="s">
        <v>1692</v>
      </c>
      <c r="J855" s="12">
        <v>30317</v>
      </c>
      <c r="K855" s="11" t="str">
        <f>CONCATENATE(Table3[[#This Row],[Type]]," "&amp;TEXT(Table3[[#This Row],[Diameter]],".0000")&amp;""," "&amp;Table3[[#This Row],[NumFlutes]]&amp;"FL")</f>
        <v>EM .1406 2FL</v>
      </c>
      <c r="M855" s="13">
        <v>0.1406</v>
      </c>
      <c r="N855" s="13">
        <v>0.1875</v>
      </c>
      <c r="O855" s="6">
        <v>0.1406</v>
      </c>
      <c r="P855" s="6">
        <v>0.52500000000000002</v>
      </c>
      <c r="Q855" s="6">
        <v>0.7</v>
      </c>
      <c r="R855" s="14">
        <f>IF(Table3[[#This Row],[ShoulderLenEnd]]="",0,90-(DEGREES(ATAN((Q855-P855)/((N855-O855)/2)))))</f>
        <v>7.6321700723641754</v>
      </c>
      <c r="S855" s="15">
        <v>0.91</v>
      </c>
      <c r="T855" s="6">
        <v>2</v>
      </c>
      <c r="U855" s="6">
        <v>2</v>
      </c>
      <c r="V855" s="6">
        <v>0.5</v>
      </c>
      <c r="AA855" s="13" t="str">
        <f t="shared" si="13"/>
        <v/>
      </c>
      <c r="AE855" s="6" t="s">
        <v>44</v>
      </c>
      <c r="AF855" s="6" t="s">
        <v>62</v>
      </c>
      <c r="AG855" s="6" t="s">
        <v>79</v>
      </c>
      <c r="AI855" s="6">
        <v>1</v>
      </c>
      <c r="AJ855" s="6">
        <v>0</v>
      </c>
      <c r="AK855" s="6">
        <v>1</v>
      </c>
      <c r="AL855" s="6">
        <v>1</v>
      </c>
      <c r="AM855" s="6">
        <v>0</v>
      </c>
      <c r="AN855" s="6">
        <v>0</v>
      </c>
      <c r="AO855" s="6">
        <v>1</v>
      </c>
      <c r="AQ855" s="6">
        <v>0</v>
      </c>
      <c r="AR855" s="6">
        <v>0</v>
      </c>
      <c r="AS855" s="6">
        <v>0</v>
      </c>
      <c r="AT855" s="6">
        <v>0</v>
      </c>
      <c r="AU855" s="6">
        <f>IF(Table3[[#This Row],[ShankDiameter]]&gt;0.5,0,2)</f>
        <v>2</v>
      </c>
      <c r="AV855" s="6">
        <v>0</v>
      </c>
      <c r="AW855" s="6">
        <v>0</v>
      </c>
      <c r="AX855" s="6">
        <v>2</v>
      </c>
      <c r="AY855" s="6">
        <f>IF(Table3[[#This Row],[ShankDiameter]]=0.225,2,IF(Table3[[#This Row],[ShankDiameter]]=0.25,2,IF(Table3[[#This Row],[ShankDiameter]]=0.2875,2,0)))</f>
        <v>0</v>
      </c>
      <c r="AZ855" s="6">
        <v>0</v>
      </c>
      <c r="BA855" s="6">
        <v>0</v>
      </c>
      <c r="BB855" s="6">
        <v>0</v>
      </c>
      <c r="BC855" s="6">
        <v>0</v>
      </c>
      <c r="BD855" s="6">
        <v>0</v>
      </c>
      <c r="BE855" s="6">
        <v>0</v>
      </c>
      <c r="BF855" s="6">
        <v>0</v>
      </c>
      <c r="BG855" s="6">
        <v>0</v>
      </c>
      <c r="BH855" s="6">
        <v>0</v>
      </c>
      <c r="BI855" s="6">
        <f>IF(Table3[[#This Row],[Type]]="EM",IF((Table3[[#This Row],[Diameter]]/2)-Table3[[#This Row],[CornerRadius]]-0.012&gt;0,(Table3[[#This Row],[Diameter]]/2)-Table3[[#This Row],[CornerRadius]]-0.012,0),)</f>
        <v>5.8300000000000005E-2</v>
      </c>
      <c r="BK855" s="6" t="str">
        <f>IF(Table3[[#This Row],[ShoulderLength]]="","",IF(Table3[[#This Row],[ShoulderLength]]&lt;Table3[[#This Row],[LOC]],"FIX",""))</f>
        <v/>
      </c>
    </row>
    <row r="856" spans="1:63" x14ac:dyDescent="0.25">
      <c r="A856" s="7">
        <f>IF(Table3[[#This Row],[SoflexRule]]="",1,IF(Table3[[#This Row],[MinOHL]]="",1,IF(Table3[[#This Row],[Type]]="CT",1,IF(Table3[[#This Row],[I]]=1,0,1))))</f>
        <v>1</v>
      </c>
      <c r="B856" s="6" t="s">
        <v>1566</v>
      </c>
      <c r="C856" s="6" t="s">
        <v>1566</v>
      </c>
      <c r="E856" s="6">
        <v>855</v>
      </c>
      <c r="F856" s="8" t="s">
        <v>60</v>
      </c>
      <c r="H856" s="10" t="s">
        <v>1566</v>
      </c>
      <c r="I856" s="11" t="s">
        <v>1693</v>
      </c>
      <c r="J856" s="12" t="s">
        <v>1694</v>
      </c>
      <c r="K856" s="11" t="str">
        <f>CONCATENATE(Table3[[#This Row],[Type]]," "&amp;TEXT(Table3[[#This Row],[Diameter]],".0000")&amp;""," "&amp;Table3[[#This Row],[NumFlutes]]&amp;"FL")</f>
        <v>EM .1406 7FL</v>
      </c>
      <c r="M856" s="13">
        <v>0.1406</v>
      </c>
      <c r="N856" s="13">
        <v>0.1875</v>
      </c>
      <c r="O856" s="6">
        <v>0.1406</v>
      </c>
      <c r="P856" s="6">
        <v>0.8</v>
      </c>
      <c r="Q856" s="6">
        <v>0.96</v>
      </c>
      <c r="R856" s="14">
        <f>IF(Table3[[#This Row],[ShoulderLenEnd]]="",0,90-(DEGREES(ATAN((Q856-P856)/((N856-O856)/2)))))</f>
        <v>8.3380488677434101</v>
      </c>
      <c r="S856" s="15">
        <v>1</v>
      </c>
      <c r="T856" s="6">
        <v>7</v>
      </c>
      <c r="U856" s="6">
        <v>3</v>
      </c>
      <c r="V856" s="6">
        <v>0.75</v>
      </c>
      <c r="AA856" s="13" t="str">
        <f t="shared" si="13"/>
        <v/>
      </c>
      <c r="AE856" s="6" t="s">
        <v>44</v>
      </c>
      <c r="AF856" s="6" t="s">
        <v>73</v>
      </c>
      <c r="AG856" s="6" t="s">
        <v>66</v>
      </c>
      <c r="AI856" s="6">
        <v>0</v>
      </c>
      <c r="AJ856" s="6">
        <v>1</v>
      </c>
      <c r="AK856" s="6">
        <v>0</v>
      </c>
      <c r="AL856" s="6">
        <v>0</v>
      </c>
      <c r="AM856" s="6">
        <v>0</v>
      </c>
      <c r="AN856" s="6">
        <v>0</v>
      </c>
      <c r="AO856" s="6">
        <v>1</v>
      </c>
      <c r="AQ856" s="6">
        <v>0</v>
      </c>
      <c r="AR856" s="6">
        <v>0</v>
      </c>
      <c r="AS856" s="6">
        <v>0</v>
      </c>
      <c r="AT856" s="6">
        <v>0</v>
      </c>
      <c r="AU856" s="6">
        <f>IF(Table3[[#This Row],[ShankDiameter]]&gt;0.5,0,2)</f>
        <v>2</v>
      </c>
      <c r="AV856" s="6">
        <v>0</v>
      </c>
      <c r="AW856" s="6">
        <v>0</v>
      </c>
      <c r="AX856" s="6">
        <v>2</v>
      </c>
      <c r="AY856" s="6">
        <f>IF(Table3[[#This Row],[ShankDiameter]]=0.225,2,IF(Table3[[#This Row],[ShankDiameter]]=0.25,2,IF(Table3[[#This Row],[ShankDiameter]]=0.2875,2,0)))</f>
        <v>0</v>
      </c>
      <c r="AZ856" s="6">
        <v>0</v>
      </c>
      <c r="BA856" s="6">
        <v>0</v>
      </c>
      <c r="BB856" s="6">
        <v>0</v>
      </c>
      <c r="BC856" s="6">
        <v>0</v>
      </c>
      <c r="BD856" s="6">
        <v>0</v>
      </c>
      <c r="BE856" s="6">
        <v>0</v>
      </c>
      <c r="BF856" s="6">
        <v>0</v>
      </c>
      <c r="BG856" s="6">
        <v>0</v>
      </c>
      <c r="BH856" s="6">
        <v>0</v>
      </c>
      <c r="BI856" s="6">
        <f>IF(Table3[[#This Row],[Type]]="EM",IF((Table3[[#This Row],[Diameter]]/2)-Table3[[#This Row],[CornerRadius]]-0.012&gt;0,(Table3[[#This Row],[Diameter]]/2)-Table3[[#This Row],[CornerRadius]]-0.012,0),)</f>
        <v>5.8300000000000005E-2</v>
      </c>
      <c r="BK856" s="6" t="str">
        <f>IF(Table3[[#This Row],[ShoulderLength]]="","",IF(Table3[[#This Row],[ShoulderLength]]&lt;Table3[[#This Row],[LOC]],"FIX",""))</f>
        <v/>
      </c>
    </row>
    <row r="857" spans="1:63" x14ac:dyDescent="0.25">
      <c r="A857" s="7">
        <f>IF(Table3[[#This Row],[SoflexRule]]="",1,IF(Table3[[#This Row],[MinOHL]]="",1,IF(Table3[[#This Row],[Type]]="CT",1,IF(Table3[[#This Row],[I]]=1,0,1))))</f>
        <v>1</v>
      </c>
      <c r="B857" s="6" t="s">
        <v>1566</v>
      </c>
      <c r="C857" s="6" t="s">
        <v>1566</v>
      </c>
      <c r="E857" s="6">
        <v>856</v>
      </c>
      <c r="G857" s="9" t="s">
        <v>74</v>
      </c>
      <c r="H857" s="10" t="s">
        <v>1566</v>
      </c>
      <c r="I857" s="11" t="s">
        <v>1695</v>
      </c>
      <c r="J857" s="12">
        <v>30319</v>
      </c>
      <c r="K857" s="11" t="str">
        <f>CONCATENATE(Table3[[#This Row],[Type]]," "&amp;TEXT(Table3[[#This Row],[Diameter]],".0000")&amp;""," "&amp;Table3[[#This Row],[NumFlutes]]&amp;"FL")</f>
        <v>EM .1562 2FL</v>
      </c>
      <c r="M857" s="13">
        <v>0.15620000000000001</v>
      </c>
      <c r="N857" s="13">
        <v>0.1875</v>
      </c>
      <c r="O857" s="6">
        <v>0.15629999999999999</v>
      </c>
      <c r="P857" s="6">
        <v>0.53</v>
      </c>
      <c r="Q857" s="6">
        <v>0.7</v>
      </c>
      <c r="R857" s="14">
        <f>IF(Table3[[#This Row],[ShoulderLenEnd]]="",0,90-(DEGREES(ATAN((Q857-P857)/((N857-O857)/2)))))</f>
        <v>5.2430464433833635</v>
      </c>
      <c r="S857" s="15">
        <v>0.9</v>
      </c>
      <c r="T857" s="6">
        <v>2</v>
      </c>
      <c r="U857" s="6">
        <v>2</v>
      </c>
      <c r="V857" s="6">
        <v>0.5</v>
      </c>
      <c r="AA857" s="13" t="str">
        <f t="shared" si="13"/>
        <v/>
      </c>
      <c r="AE857" s="6" t="s">
        <v>44</v>
      </c>
      <c r="AF857" s="6" t="s">
        <v>62</v>
      </c>
      <c r="AG857" s="6" t="s">
        <v>79</v>
      </c>
      <c r="AI857" s="6">
        <v>1</v>
      </c>
      <c r="AJ857" s="6">
        <v>0</v>
      </c>
      <c r="AK857" s="6">
        <v>1</v>
      </c>
      <c r="AL857" s="6">
        <v>1</v>
      </c>
      <c r="AM857" s="6">
        <v>0</v>
      </c>
      <c r="AN857" s="6">
        <v>0</v>
      </c>
      <c r="AO857" s="6">
        <v>1</v>
      </c>
      <c r="AQ857" s="6">
        <v>0</v>
      </c>
      <c r="AR857" s="6">
        <v>0</v>
      </c>
      <c r="AS857" s="6">
        <v>0</v>
      </c>
      <c r="AT857" s="6">
        <v>0</v>
      </c>
      <c r="AU857" s="6">
        <f>IF(Table3[[#This Row],[ShankDiameter]]&gt;0.5,0,2)</f>
        <v>2</v>
      </c>
      <c r="AV857" s="6">
        <v>0</v>
      </c>
      <c r="AW857" s="6">
        <v>0</v>
      </c>
      <c r="AX857" s="6">
        <v>2</v>
      </c>
      <c r="AY857" s="6">
        <f>IF(Table3[[#This Row],[ShankDiameter]]=0.225,2,IF(Table3[[#This Row],[ShankDiameter]]=0.25,2,IF(Table3[[#This Row],[ShankDiameter]]=0.2875,2,0)))</f>
        <v>0</v>
      </c>
      <c r="AZ857" s="6">
        <v>0</v>
      </c>
      <c r="BA857" s="6">
        <v>0</v>
      </c>
      <c r="BB857" s="6">
        <v>0</v>
      </c>
      <c r="BC857" s="6">
        <v>0</v>
      </c>
      <c r="BD857" s="6">
        <v>0</v>
      </c>
      <c r="BE857" s="6">
        <v>0</v>
      </c>
      <c r="BF857" s="6">
        <v>0</v>
      </c>
      <c r="BG857" s="6">
        <v>0</v>
      </c>
      <c r="BH857" s="6">
        <v>0</v>
      </c>
      <c r="BI857" s="6">
        <f>IF(Table3[[#This Row],[Type]]="EM",IF((Table3[[#This Row],[Diameter]]/2)-Table3[[#This Row],[CornerRadius]]-0.012&gt;0,(Table3[[#This Row],[Diameter]]/2)-Table3[[#This Row],[CornerRadius]]-0.012,0),)</f>
        <v>6.6100000000000006E-2</v>
      </c>
      <c r="BK857" s="6" t="str">
        <f>IF(Table3[[#This Row],[ShoulderLength]]="","",IF(Table3[[#This Row],[ShoulderLength]]&lt;Table3[[#This Row],[LOC]],"FIX",""))</f>
        <v/>
      </c>
    </row>
    <row r="858" spans="1:63" x14ac:dyDescent="0.25">
      <c r="A858" s="7">
        <f>IF(Table3[[#This Row],[SoflexRule]]="",1,IF(Table3[[#This Row],[MinOHL]]="",1,IF(Table3[[#This Row],[Type]]="CT",1,IF(Table3[[#This Row],[I]]=1,0,1))))</f>
        <v>1</v>
      </c>
      <c r="B858" s="6" t="s">
        <v>1566</v>
      </c>
      <c r="C858" s="6" t="s">
        <v>1566</v>
      </c>
      <c r="E858" s="6">
        <v>857</v>
      </c>
      <c r="G858" s="9" t="s">
        <v>74</v>
      </c>
      <c r="H858" s="10" t="s">
        <v>1566</v>
      </c>
      <c r="I858" s="11" t="s">
        <v>1696</v>
      </c>
      <c r="J858" s="12">
        <v>30519</v>
      </c>
      <c r="K858" s="11" t="str">
        <f>CONCATENATE(Table3[[#This Row],[Type]]," "&amp;TEXT(Table3[[#This Row],[Diameter]],".0000")&amp;""," "&amp;Table3[[#This Row],[NumFlutes]]&amp;"FL")</f>
        <v>EM .1563 3FL</v>
      </c>
      <c r="M858" s="13">
        <v>0.15629999999999999</v>
      </c>
      <c r="N858" s="13">
        <v>0.1875</v>
      </c>
      <c r="O858" s="6">
        <v>0.15629999999999999</v>
      </c>
      <c r="P858" s="6">
        <v>0.54</v>
      </c>
      <c r="Q858" s="6">
        <v>0.7</v>
      </c>
      <c r="R858" s="14">
        <f>IF(Table3[[#This Row],[ShoulderLenEnd]]="",0,90-(DEGREES(ATAN((Q858-P858)/((N858-O858)/2)))))</f>
        <v>5.5687370779766354</v>
      </c>
      <c r="S858" s="15">
        <v>0.77500000000000002</v>
      </c>
      <c r="T858" s="6">
        <v>3</v>
      </c>
      <c r="U858" s="6">
        <v>2</v>
      </c>
      <c r="V858" s="6">
        <v>0.5</v>
      </c>
      <c r="AA858" s="13" t="str">
        <f t="shared" si="13"/>
        <v/>
      </c>
      <c r="AE858" s="6" t="s">
        <v>44</v>
      </c>
      <c r="AF858" s="6" t="s">
        <v>62</v>
      </c>
      <c r="AG858" s="6" t="s">
        <v>79</v>
      </c>
      <c r="AI858" s="6">
        <v>1</v>
      </c>
      <c r="AJ858" s="6">
        <v>0</v>
      </c>
      <c r="AK858" s="6">
        <v>1</v>
      </c>
      <c r="AL858" s="6">
        <v>0</v>
      </c>
      <c r="AM858" s="6">
        <v>1</v>
      </c>
      <c r="AN858" s="6">
        <v>0</v>
      </c>
      <c r="AO858" s="6">
        <v>1</v>
      </c>
      <c r="AQ858" s="6">
        <v>0</v>
      </c>
      <c r="AR858" s="6">
        <v>0</v>
      </c>
      <c r="AS858" s="6">
        <v>0</v>
      </c>
      <c r="AT858" s="6">
        <v>0</v>
      </c>
      <c r="AU858" s="6">
        <f>IF(Table3[[#This Row],[ShankDiameter]]&gt;0.5,0,2)</f>
        <v>2</v>
      </c>
      <c r="AV858" s="6">
        <v>0</v>
      </c>
      <c r="AW858" s="6">
        <v>0</v>
      </c>
      <c r="AX858" s="6">
        <v>2</v>
      </c>
      <c r="AY858" s="6">
        <f>IF(Table3[[#This Row],[ShankDiameter]]=0.225,2,IF(Table3[[#This Row],[ShankDiameter]]=0.25,2,IF(Table3[[#This Row],[ShankDiameter]]=0.2875,2,0)))</f>
        <v>0</v>
      </c>
      <c r="AZ858" s="6">
        <v>0</v>
      </c>
      <c r="BA858" s="6">
        <v>0</v>
      </c>
      <c r="BB858" s="6">
        <v>0</v>
      </c>
      <c r="BC858" s="6">
        <v>0</v>
      </c>
      <c r="BD858" s="6">
        <v>0</v>
      </c>
      <c r="BE858" s="6">
        <v>0</v>
      </c>
      <c r="BF858" s="6">
        <v>0</v>
      </c>
      <c r="BG858" s="6">
        <v>0</v>
      </c>
      <c r="BH858" s="6">
        <v>0</v>
      </c>
      <c r="BI858" s="6">
        <f>IF(Table3[[#This Row],[Type]]="EM",IF((Table3[[#This Row],[Diameter]]/2)-Table3[[#This Row],[CornerRadius]]-0.012&gt;0,(Table3[[#This Row],[Diameter]]/2)-Table3[[#This Row],[CornerRadius]]-0.012,0),)</f>
        <v>6.615E-2</v>
      </c>
      <c r="BK858" s="6" t="str">
        <f>IF(Table3[[#This Row],[ShoulderLength]]="","",IF(Table3[[#This Row],[ShoulderLength]]&lt;Table3[[#This Row],[LOC]],"FIX",""))</f>
        <v/>
      </c>
    </row>
    <row r="859" spans="1:63" x14ac:dyDescent="0.25">
      <c r="A859" s="7">
        <f>IF(Table3[[#This Row],[SoflexRule]]="",1,IF(Table3[[#This Row],[MinOHL]]="",1,IF(Table3[[#This Row],[Type]]="CT",1,IF(Table3[[#This Row],[I]]=1,0,1))))</f>
        <v>1</v>
      </c>
      <c r="B859" s="6" t="s">
        <v>1566</v>
      </c>
      <c r="C859" s="6" t="s">
        <v>1566</v>
      </c>
      <c r="E859" s="6">
        <v>858</v>
      </c>
      <c r="F859" s="8" t="s">
        <v>60</v>
      </c>
      <c r="H859" s="10" t="s">
        <v>1566</v>
      </c>
      <c r="I859" s="11" t="s">
        <v>1697</v>
      </c>
      <c r="J859" s="12">
        <v>30323</v>
      </c>
      <c r="K859" s="11" t="str">
        <f>CONCATENATE(Table3[[#This Row],[Type]]," "&amp;TEXT(Table3[[#This Row],[Diameter]],".0000")&amp;""," "&amp;Table3[[#This Row],[NumFlutes]]&amp;"FL")</f>
        <v>EM .1875 2FL</v>
      </c>
      <c r="M859" s="13">
        <v>0.1875</v>
      </c>
      <c r="N859" s="13">
        <v>0.1875</v>
      </c>
      <c r="O859" s="6">
        <v>0.1875</v>
      </c>
      <c r="P859" s="6">
        <v>0.96</v>
      </c>
      <c r="R859" s="14">
        <f>IF(Table3[[#This Row],[ShoulderLenEnd]]="",0,90-(DEGREES(ATAN((Q859-P859)/((N859-O859)/2)))))</f>
        <v>0</v>
      </c>
      <c r="S859" s="15">
        <v>1</v>
      </c>
      <c r="T859" s="6">
        <v>2</v>
      </c>
      <c r="U859" s="6">
        <v>2</v>
      </c>
      <c r="V859" s="6">
        <v>0.625</v>
      </c>
      <c r="AA859" s="13" t="str">
        <f t="shared" si="13"/>
        <v/>
      </c>
      <c r="AE859" s="6" t="s">
        <v>44</v>
      </c>
      <c r="AF859" s="6" t="s">
        <v>62</v>
      </c>
      <c r="AG859" s="6" t="s">
        <v>79</v>
      </c>
      <c r="AI859" s="6">
        <v>1</v>
      </c>
      <c r="AJ859" s="6">
        <v>0</v>
      </c>
      <c r="AK859" s="6">
        <v>1</v>
      </c>
      <c r="AL859" s="6">
        <v>1</v>
      </c>
      <c r="AM859" s="6">
        <v>0</v>
      </c>
      <c r="AN859" s="6">
        <v>0</v>
      </c>
      <c r="AO859" s="6">
        <v>1</v>
      </c>
      <c r="AQ859" s="6">
        <v>0</v>
      </c>
      <c r="AR859" s="6">
        <v>0</v>
      </c>
      <c r="AS859" s="6">
        <v>0</v>
      </c>
      <c r="AT859" s="6">
        <v>0</v>
      </c>
      <c r="AU859" s="6">
        <f>IF(Table3[[#This Row],[ShankDiameter]]&gt;0.5,0,2)</f>
        <v>2</v>
      </c>
      <c r="AV859" s="6">
        <v>0</v>
      </c>
      <c r="AW859" s="6">
        <v>0</v>
      </c>
      <c r="AX859" s="6">
        <v>2</v>
      </c>
      <c r="AY859" s="6">
        <f>IF(Table3[[#This Row],[ShankDiameter]]=0.225,2,IF(Table3[[#This Row],[ShankDiameter]]=0.25,2,IF(Table3[[#This Row],[ShankDiameter]]=0.2875,2,0)))</f>
        <v>0</v>
      </c>
      <c r="AZ859" s="6">
        <v>0</v>
      </c>
      <c r="BA859" s="6">
        <v>0</v>
      </c>
      <c r="BB859" s="6">
        <v>0</v>
      </c>
      <c r="BC859" s="6">
        <v>0</v>
      </c>
      <c r="BD859" s="6">
        <v>0</v>
      </c>
      <c r="BE859" s="6">
        <v>0</v>
      </c>
      <c r="BF859" s="6">
        <v>0</v>
      </c>
      <c r="BG859" s="6">
        <v>0</v>
      </c>
      <c r="BH859" s="6">
        <v>0</v>
      </c>
      <c r="BI859" s="6">
        <f>IF(Table3[[#This Row],[Type]]="EM",IF((Table3[[#This Row],[Diameter]]/2)-Table3[[#This Row],[CornerRadius]]-0.012&gt;0,(Table3[[#This Row],[Diameter]]/2)-Table3[[#This Row],[CornerRadius]]-0.012,0),)</f>
        <v>8.1750000000000003E-2</v>
      </c>
      <c r="BK859" s="6" t="str">
        <f>IF(Table3[[#This Row],[ShoulderLength]]="","",IF(Table3[[#This Row],[ShoulderLength]]&lt;Table3[[#This Row],[LOC]],"FIX",""))</f>
        <v/>
      </c>
    </row>
    <row r="860" spans="1:63" x14ac:dyDescent="0.25">
      <c r="A860" s="7">
        <f>IF(Table3[[#This Row],[SoflexRule]]="",1,IF(Table3[[#This Row],[MinOHL]]="",1,IF(Table3[[#This Row],[Type]]="CT",1,IF(Table3[[#This Row],[I]]=1,0,1))))</f>
        <v>1</v>
      </c>
      <c r="B860" s="6" t="s">
        <v>1566</v>
      </c>
      <c r="C860" s="6" t="s">
        <v>1566</v>
      </c>
      <c r="E860" s="6">
        <v>859</v>
      </c>
      <c r="G860" s="9" t="s">
        <v>74</v>
      </c>
      <c r="H860" s="10" t="s">
        <v>1566</v>
      </c>
      <c r="I860" s="11" t="s">
        <v>1698</v>
      </c>
      <c r="J860" s="12">
        <v>31709</v>
      </c>
      <c r="K860" s="11" t="str">
        <f>CONCATENATE(Table3[[#This Row],[Type]]," "&amp;TEXT(Table3[[#This Row],[Diameter]],".0000")&amp;""," "&amp;Table3[[#This Row],[NumFlutes]]&amp;"FL")</f>
        <v>EM .1875 2FL</v>
      </c>
      <c r="M860" s="13">
        <v>0.1875</v>
      </c>
      <c r="N860" s="13">
        <v>0.1875</v>
      </c>
      <c r="O860" s="6">
        <v>0.1875</v>
      </c>
      <c r="P860" s="6">
        <v>0.72499999999999998</v>
      </c>
      <c r="R860" s="14">
        <f>IF(Table3[[#This Row],[ShoulderLenEnd]]="",0,90-(DEGREES(ATAN((Q860-P860)/((N860-O860)/2)))))</f>
        <v>0</v>
      </c>
      <c r="S860" s="15">
        <v>0.72499999999999998</v>
      </c>
      <c r="T860" s="6">
        <v>2</v>
      </c>
      <c r="U860" s="6">
        <v>2</v>
      </c>
      <c r="V860" s="6">
        <v>0.375</v>
      </c>
      <c r="AA860" s="13" t="str">
        <f t="shared" si="13"/>
        <v/>
      </c>
      <c r="AE860" s="6" t="s">
        <v>44</v>
      </c>
      <c r="AF860" s="6" t="s">
        <v>62</v>
      </c>
      <c r="AG860" s="6" t="s">
        <v>79</v>
      </c>
      <c r="AI860" s="6">
        <v>1</v>
      </c>
      <c r="AJ860" s="6">
        <v>0</v>
      </c>
      <c r="AK860" s="6">
        <v>0</v>
      </c>
      <c r="AL860" s="6">
        <v>1</v>
      </c>
      <c r="AM860" s="6">
        <v>0</v>
      </c>
      <c r="AN860" s="6">
        <v>0</v>
      </c>
      <c r="AO860" s="6">
        <v>1</v>
      </c>
      <c r="AQ860" s="6">
        <v>0</v>
      </c>
      <c r="AR860" s="6">
        <v>0</v>
      </c>
      <c r="AS860" s="6">
        <v>0</v>
      </c>
      <c r="AT860" s="6">
        <v>0</v>
      </c>
      <c r="AU860" s="6">
        <f>IF(Table3[[#This Row],[ShankDiameter]]&gt;0.5,0,2)</f>
        <v>2</v>
      </c>
      <c r="AV860" s="6">
        <v>0</v>
      </c>
      <c r="AW860" s="6">
        <v>0</v>
      </c>
      <c r="AX860" s="6">
        <v>2</v>
      </c>
      <c r="AY860" s="6">
        <f>IF(Table3[[#This Row],[ShankDiameter]]=0.225,2,IF(Table3[[#This Row],[ShankDiameter]]=0.25,2,IF(Table3[[#This Row],[ShankDiameter]]=0.2875,2,0)))</f>
        <v>0</v>
      </c>
      <c r="AZ860" s="6">
        <v>0</v>
      </c>
      <c r="BA860" s="6">
        <v>0</v>
      </c>
      <c r="BB860" s="6">
        <v>0</v>
      </c>
      <c r="BC860" s="6">
        <v>0</v>
      </c>
      <c r="BD860" s="6">
        <v>0</v>
      </c>
      <c r="BE860" s="6">
        <v>0</v>
      </c>
      <c r="BF860" s="6">
        <v>0</v>
      </c>
      <c r="BG860" s="6">
        <v>0</v>
      </c>
      <c r="BH860" s="6">
        <v>0</v>
      </c>
      <c r="BI860" s="6">
        <f>IF(Table3[[#This Row],[Type]]="EM",IF((Table3[[#This Row],[Diameter]]/2)-Table3[[#This Row],[CornerRadius]]-0.012&gt;0,(Table3[[#This Row],[Diameter]]/2)-Table3[[#This Row],[CornerRadius]]-0.012,0),)</f>
        <v>8.1750000000000003E-2</v>
      </c>
      <c r="BK860" s="6" t="str">
        <f>IF(Table3[[#This Row],[ShoulderLength]]="","",IF(Table3[[#This Row],[ShoulderLength]]&lt;Table3[[#This Row],[LOC]],"FIX",""))</f>
        <v/>
      </c>
    </row>
    <row r="861" spans="1:63" x14ac:dyDescent="0.25">
      <c r="A861" s="7">
        <f>IF(Table3[[#This Row],[SoflexRule]]="",1,IF(Table3[[#This Row],[MinOHL]]="",1,IF(Table3[[#This Row],[Type]]="CT",1,IF(Table3[[#This Row],[I]]=1,0,1))))</f>
        <v>1</v>
      </c>
      <c r="B861" s="6" t="s">
        <v>1566</v>
      </c>
      <c r="C861" s="6" t="s">
        <v>1566</v>
      </c>
      <c r="E861" s="6">
        <v>860</v>
      </c>
      <c r="G861" s="9" t="s">
        <v>74</v>
      </c>
      <c r="H861" s="10" t="s">
        <v>1566</v>
      </c>
      <c r="I861" s="11" t="s">
        <v>1699</v>
      </c>
      <c r="J861" s="12">
        <v>30523</v>
      </c>
      <c r="K861" s="11" t="str">
        <f>CONCATENATE(Table3[[#This Row],[Type]]," "&amp;TEXT(Table3[[#This Row],[Diameter]],".0000")&amp;""," "&amp;Table3[[#This Row],[NumFlutes]]&amp;"FL")</f>
        <v>EM .1875 3FL</v>
      </c>
      <c r="M861" s="13">
        <v>0.1875</v>
      </c>
      <c r="N861" s="13">
        <v>0.1875</v>
      </c>
      <c r="O861" s="6">
        <v>0.1875</v>
      </c>
      <c r="P861" s="6">
        <v>0.8</v>
      </c>
      <c r="R861" s="14">
        <f>IF(Table3[[#This Row],[ShoulderLenEnd]]="",0,90-(DEGREES(ATAN((Q861-P861)/((N861-O861)/2)))))</f>
        <v>0</v>
      </c>
      <c r="S861" s="15">
        <v>0.8</v>
      </c>
      <c r="T861" s="6">
        <v>3</v>
      </c>
      <c r="U861" s="6">
        <v>2</v>
      </c>
      <c r="V861" s="6">
        <v>0.625</v>
      </c>
      <c r="AA861" s="13" t="str">
        <f t="shared" si="13"/>
        <v/>
      </c>
      <c r="AE861" s="6" t="s">
        <v>44</v>
      </c>
      <c r="AF861" s="6" t="s">
        <v>62</v>
      </c>
      <c r="AG861" s="6" t="s">
        <v>79</v>
      </c>
      <c r="AI861" s="6">
        <v>1</v>
      </c>
      <c r="AJ861" s="6">
        <v>0</v>
      </c>
      <c r="AK861" s="6">
        <v>1</v>
      </c>
      <c r="AL861" s="6">
        <v>0</v>
      </c>
      <c r="AM861" s="6">
        <v>1</v>
      </c>
      <c r="AN861" s="6">
        <v>1</v>
      </c>
      <c r="AO861" s="6">
        <v>1</v>
      </c>
      <c r="AQ861" s="6">
        <v>0</v>
      </c>
      <c r="AR861" s="6">
        <v>0</v>
      </c>
      <c r="AS861" s="6">
        <v>0</v>
      </c>
      <c r="AT861" s="6">
        <v>0</v>
      </c>
      <c r="AU861" s="6">
        <f>IF(Table3[[#This Row],[ShankDiameter]]&gt;0.5,0,2)</f>
        <v>2</v>
      </c>
      <c r="AV861" s="6">
        <v>0</v>
      </c>
      <c r="AW861" s="6">
        <v>0</v>
      </c>
      <c r="AX861" s="6">
        <v>2</v>
      </c>
      <c r="AY861" s="6">
        <v>2</v>
      </c>
      <c r="AZ861" s="6">
        <v>0</v>
      </c>
      <c r="BA861" s="6">
        <v>0</v>
      </c>
      <c r="BB861" s="6">
        <v>0</v>
      </c>
      <c r="BC861" s="6">
        <v>0</v>
      </c>
      <c r="BD861" s="6">
        <v>0</v>
      </c>
      <c r="BE861" s="6">
        <v>0</v>
      </c>
      <c r="BF861" s="6">
        <v>0</v>
      </c>
      <c r="BG861" s="6">
        <v>0</v>
      </c>
      <c r="BH861" s="6">
        <v>0</v>
      </c>
      <c r="BI861" s="6">
        <f>IF(Table3[[#This Row],[Type]]="EM",IF((Table3[[#This Row],[Diameter]]/2)-Table3[[#This Row],[CornerRadius]]-0.012&gt;0,(Table3[[#This Row],[Diameter]]/2)-Table3[[#This Row],[CornerRadius]]-0.012,0),)</f>
        <v>8.1750000000000003E-2</v>
      </c>
      <c r="BK861" s="6" t="str">
        <f>IF(Table3[[#This Row],[ShoulderLength]]="","",IF(Table3[[#This Row],[ShoulderLength]]&lt;Table3[[#This Row],[LOC]],"FIX",""))</f>
        <v/>
      </c>
    </row>
    <row r="862" spans="1:63" x14ac:dyDescent="0.25">
      <c r="A862" s="7">
        <f>IF(Table3[[#This Row],[SoflexRule]]="",1,IF(Table3[[#This Row],[MinOHL]]="",1,IF(Table3[[#This Row],[Type]]="CT",1,IF(Table3[[#This Row],[I]]=1,0,1))))</f>
        <v>1</v>
      </c>
      <c r="B862" s="6" t="s">
        <v>1566</v>
      </c>
      <c r="C862" s="6" t="s">
        <v>1566</v>
      </c>
      <c r="E862" s="6">
        <v>861</v>
      </c>
      <c r="G862" s="9" t="s">
        <v>74</v>
      </c>
      <c r="H862" s="10" t="s">
        <v>1566</v>
      </c>
      <c r="I862" s="11" t="s">
        <v>1700</v>
      </c>
      <c r="J862" s="12" t="s">
        <v>1701</v>
      </c>
      <c r="K862" s="11" t="str">
        <f>CONCATENATE(Table3[[#This Row],[Type]]," "&amp;TEXT(Table3[[#This Row],[Diameter]],".0000")&amp;""," "&amp;Table3[[#This Row],[NumFlutes]]&amp;"FL")</f>
        <v>EM .1875 3FL</v>
      </c>
      <c r="M862" s="13">
        <v>0.1875</v>
      </c>
      <c r="N862" s="13">
        <v>0.1875</v>
      </c>
      <c r="O862" s="6">
        <v>0.1875</v>
      </c>
      <c r="P862" s="6">
        <v>0.75</v>
      </c>
      <c r="R862" s="14">
        <f>IF(Table3[[#This Row],[ShoulderLenEnd]]="",0,90-(DEGREES(ATAN((Q862-P862)/((N862-O862)/2)))))</f>
        <v>0</v>
      </c>
      <c r="S862" s="15">
        <v>0.75</v>
      </c>
      <c r="T862" s="6">
        <v>3</v>
      </c>
      <c r="U862" s="6">
        <v>2</v>
      </c>
      <c r="V862" s="6">
        <v>0.3125</v>
      </c>
      <c r="AA862" s="13" t="str">
        <f t="shared" si="13"/>
        <v/>
      </c>
      <c r="AE862" s="6" t="s">
        <v>44</v>
      </c>
      <c r="AF862" s="6" t="s">
        <v>1683</v>
      </c>
      <c r="AG862" s="6" t="s">
        <v>132</v>
      </c>
      <c r="AI862" s="6">
        <v>1</v>
      </c>
      <c r="AJ862" s="6">
        <v>0</v>
      </c>
      <c r="AK862" s="6">
        <v>1</v>
      </c>
      <c r="AL862" s="6">
        <v>0</v>
      </c>
      <c r="AM862" s="6">
        <v>0</v>
      </c>
      <c r="AN862" s="6">
        <v>0</v>
      </c>
      <c r="AO862" s="6">
        <v>1</v>
      </c>
      <c r="AQ862" s="6">
        <v>0</v>
      </c>
      <c r="AR862" s="6">
        <v>0</v>
      </c>
      <c r="AS862" s="6">
        <v>0</v>
      </c>
      <c r="AT862" s="6">
        <v>0</v>
      </c>
      <c r="AU862" s="6">
        <f>IF(Table3[[#This Row],[ShankDiameter]]&gt;0.5,0,2)</f>
        <v>2</v>
      </c>
      <c r="AV862" s="6">
        <v>0</v>
      </c>
      <c r="AW862" s="6">
        <v>0</v>
      </c>
      <c r="AX862" s="6">
        <v>2</v>
      </c>
      <c r="AY862" s="6">
        <f>IF(Table3[[#This Row],[ShankDiameter]]=0.225,2,IF(Table3[[#This Row],[ShankDiameter]]=0.25,2,IF(Table3[[#This Row],[ShankDiameter]]=0.2875,2,0)))</f>
        <v>0</v>
      </c>
      <c r="AZ862" s="6">
        <v>0</v>
      </c>
      <c r="BA862" s="6">
        <v>0</v>
      </c>
      <c r="BB862" s="6">
        <v>0</v>
      </c>
      <c r="BC862" s="6">
        <v>0</v>
      </c>
      <c r="BD862" s="6">
        <v>0</v>
      </c>
      <c r="BE862" s="6">
        <v>0</v>
      </c>
      <c r="BF862" s="6">
        <v>0</v>
      </c>
      <c r="BG862" s="6">
        <v>0</v>
      </c>
      <c r="BH862" s="6">
        <v>0</v>
      </c>
      <c r="BI862" s="6">
        <f>IF(Table3[[#This Row],[Type]]="EM",IF((Table3[[#This Row],[Diameter]]/2)-Table3[[#This Row],[CornerRadius]]-0.012&gt;0,(Table3[[#This Row],[Diameter]]/2)-Table3[[#This Row],[CornerRadius]]-0.012,0),)</f>
        <v>8.1750000000000003E-2</v>
      </c>
      <c r="BK862" s="6" t="str">
        <f>IF(Table3[[#This Row],[ShoulderLength]]="","",IF(Table3[[#This Row],[ShoulderLength]]&lt;Table3[[#This Row],[LOC]],"FIX",""))</f>
        <v/>
      </c>
    </row>
    <row r="863" spans="1:63" x14ac:dyDescent="0.25">
      <c r="A863" s="7">
        <f>IF(Table3[[#This Row],[SoflexRule]]="",1,IF(Table3[[#This Row],[MinOHL]]="",1,IF(Table3[[#This Row],[Type]]="CT",1,IF(Table3[[#This Row],[I]]=1,0,1))))</f>
        <v>1</v>
      </c>
      <c r="B863" s="6" t="s">
        <v>1566</v>
      </c>
      <c r="C863" s="6" t="s">
        <v>1566</v>
      </c>
      <c r="E863" s="6">
        <v>862</v>
      </c>
      <c r="G863" s="9" t="s">
        <v>74</v>
      </c>
      <c r="H863" s="10" t="s">
        <v>1566</v>
      </c>
      <c r="I863" s="11" t="s">
        <v>1702</v>
      </c>
      <c r="J863" s="12">
        <v>30123</v>
      </c>
      <c r="K863" s="11" t="str">
        <f>CONCATENATE(Table3[[#This Row],[Type]]," "&amp;TEXT(Table3[[#This Row],[Diameter]],".0000")&amp;""," "&amp;Table3[[#This Row],[NumFlutes]]&amp;"FL")</f>
        <v>EM .1875 4FL</v>
      </c>
      <c r="M863" s="13">
        <v>0.1875</v>
      </c>
      <c r="N863" s="13">
        <v>0.1875</v>
      </c>
      <c r="O863" s="6">
        <v>0.1875</v>
      </c>
      <c r="P863" s="6">
        <v>0.77500000000000002</v>
      </c>
      <c r="R863" s="14">
        <f>IF(Table3[[#This Row],[ShoulderLenEnd]]="",0,90-(DEGREES(ATAN((Q863-P863)/((N863-O863)/2)))))</f>
        <v>0</v>
      </c>
      <c r="S863" s="15">
        <v>0.77500000000000002</v>
      </c>
      <c r="T863" s="6">
        <v>4</v>
      </c>
      <c r="U863" s="6">
        <v>2</v>
      </c>
      <c r="V863" s="6">
        <v>0.625</v>
      </c>
      <c r="AA863" s="13" t="str">
        <f t="shared" si="13"/>
        <v/>
      </c>
      <c r="AE863" s="6" t="s">
        <v>44</v>
      </c>
      <c r="AF863" s="6" t="s">
        <v>62</v>
      </c>
      <c r="AG863" s="6" t="s">
        <v>79</v>
      </c>
      <c r="AI863" s="6">
        <v>0</v>
      </c>
      <c r="AJ863" s="6">
        <v>1</v>
      </c>
      <c r="AK863" s="6">
        <v>1</v>
      </c>
      <c r="AL863" s="6">
        <v>0</v>
      </c>
      <c r="AM863" s="6">
        <v>1</v>
      </c>
      <c r="AN863" s="6">
        <v>0</v>
      </c>
      <c r="AO863" s="6">
        <v>1</v>
      </c>
      <c r="AQ863" s="6">
        <v>0</v>
      </c>
      <c r="AR863" s="6">
        <v>0</v>
      </c>
      <c r="AS863" s="6">
        <v>0</v>
      </c>
      <c r="AT863" s="6">
        <v>0</v>
      </c>
      <c r="AU863" s="6">
        <f>IF(Table3[[#This Row],[ShankDiameter]]&gt;0.5,0,2)</f>
        <v>2</v>
      </c>
      <c r="AV863" s="6">
        <v>0</v>
      </c>
      <c r="AW863" s="6">
        <v>0</v>
      </c>
      <c r="AX863" s="6">
        <v>2</v>
      </c>
      <c r="AY863" s="6">
        <v>2</v>
      </c>
      <c r="AZ863" s="6">
        <v>0</v>
      </c>
      <c r="BA863" s="6">
        <v>0</v>
      </c>
      <c r="BB863" s="6">
        <v>0</v>
      </c>
      <c r="BC863" s="6">
        <v>0</v>
      </c>
      <c r="BD863" s="6">
        <v>0</v>
      </c>
      <c r="BE863" s="6">
        <v>0</v>
      </c>
      <c r="BF863" s="6">
        <v>0</v>
      </c>
      <c r="BG863" s="6">
        <v>0</v>
      </c>
      <c r="BH863" s="6">
        <v>0</v>
      </c>
      <c r="BI863" s="6">
        <f>IF(Table3[[#This Row],[Type]]="EM",IF((Table3[[#This Row],[Diameter]]/2)-Table3[[#This Row],[CornerRadius]]-0.012&gt;0,(Table3[[#This Row],[Diameter]]/2)-Table3[[#This Row],[CornerRadius]]-0.012,0),)</f>
        <v>8.1750000000000003E-2</v>
      </c>
      <c r="BK863" s="6" t="str">
        <f>IF(Table3[[#This Row],[ShoulderLength]]="","",IF(Table3[[#This Row],[ShoulderLength]]&lt;Table3[[#This Row],[LOC]],"FIX",""))</f>
        <v/>
      </c>
    </row>
    <row r="864" spans="1:63" x14ac:dyDescent="0.25">
      <c r="A864" s="7">
        <f>IF(Table3[[#This Row],[SoflexRule]]="",1,IF(Table3[[#This Row],[MinOHL]]="",1,IF(Table3[[#This Row],[Type]]="CT",1,IF(Table3[[#This Row],[I]]=1,0,1))))</f>
        <v>1</v>
      </c>
      <c r="B864" s="6" t="s">
        <v>1566</v>
      </c>
      <c r="C864" s="6" t="s">
        <v>1566</v>
      </c>
      <c r="E864" s="6">
        <v>863</v>
      </c>
      <c r="F864" s="8" t="s">
        <v>60</v>
      </c>
      <c r="H864" s="10" t="s">
        <v>1566</v>
      </c>
      <c r="I864" s="11" t="s">
        <v>1703</v>
      </c>
      <c r="J864" s="12" t="s">
        <v>1704</v>
      </c>
      <c r="K864" s="11" t="str">
        <f>CONCATENATE(Table3[[#This Row],[Type]]," "&amp;TEXT(Table3[[#This Row],[Diameter]],".0000")&amp;""," "&amp;Table3[[#This Row],[NumFlutes]]&amp;"FL")</f>
        <v>EM .1875 4FL</v>
      </c>
      <c r="M864" s="13">
        <v>0.1875</v>
      </c>
      <c r="N864" s="13">
        <v>0.1875</v>
      </c>
      <c r="O864" s="6">
        <v>0.1875</v>
      </c>
      <c r="P864" s="6">
        <v>0.43</v>
      </c>
      <c r="R864" s="14">
        <f>IF(Table3[[#This Row],[ShoulderLenEnd]]="",0,90-(DEGREES(ATAN((Q864-P864)/((N864-O864)/2)))))</f>
        <v>0</v>
      </c>
      <c r="S864" s="15">
        <v>0.46</v>
      </c>
      <c r="T864" s="6">
        <v>4</v>
      </c>
      <c r="U864" s="6">
        <v>2</v>
      </c>
      <c r="V864" s="6">
        <v>0.3125</v>
      </c>
      <c r="AA864" s="13" t="str">
        <f t="shared" si="13"/>
        <v/>
      </c>
      <c r="AE864" s="6" t="s">
        <v>44</v>
      </c>
      <c r="AF864" s="6" t="s">
        <v>73</v>
      </c>
      <c r="AG864" s="6" t="s">
        <v>124</v>
      </c>
      <c r="AI864" s="6">
        <v>0</v>
      </c>
      <c r="AJ864" s="6">
        <v>1</v>
      </c>
      <c r="AK864" s="6">
        <v>1</v>
      </c>
      <c r="AL864" s="6">
        <v>0</v>
      </c>
      <c r="AM864" s="6">
        <v>0</v>
      </c>
      <c r="AN864" s="6">
        <v>1</v>
      </c>
      <c r="AO864" s="6">
        <v>0</v>
      </c>
      <c r="AQ864" s="6">
        <v>0</v>
      </c>
      <c r="AR864" s="6">
        <v>0</v>
      </c>
      <c r="AS864" s="6">
        <v>0</v>
      </c>
      <c r="AT864" s="6">
        <v>0</v>
      </c>
      <c r="AU864" s="6">
        <f>IF(Table3[[#This Row],[ShankDiameter]]&gt;0.5,0,2)</f>
        <v>2</v>
      </c>
      <c r="AV864" s="6">
        <v>0</v>
      </c>
      <c r="AW864" s="6">
        <v>0</v>
      </c>
      <c r="AX864" s="6">
        <v>2</v>
      </c>
      <c r="AY864" s="6">
        <f>IF(Table3[[#This Row],[ShankDiameter]]=0.225,2,IF(Table3[[#This Row],[ShankDiameter]]=0.25,2,IF(Table3[[#This Row],[ShankDiameter]]=0.2875,2,0)))</f>
        <v>0</v>
      </c>
      <c r="AZ864" s="6">
        <v>0</v>
      </c>
      <c r="BA864" s="6">
        <v>0</v>
      </c>
      <c r="BB864" s="6">
        <v>0</v>
      </c>
      <c r="BC864" s="6">
        <v>0</v>
      </c>
      <c r="BD864" s="6">
        <v>0</v>
      </c>
      <c r="BE864" s="6">
        <v>0</v>
      </c>
      <c r="BF864" s="6">
        <v>0</v>
      </c>
      <c r="BG864" s="6">
        <v>0</v>
      </c>
      <c r="BH864" s="6">
        <v>0</v>
      </c>
      <c r="BI864" s="6">
        <f>IF(Table3[[#This Row],[Type]]="EM",IF((Table3[[#This Row],[Diameter]]/2)-Table3[[#This Row],[CornerRadius]]-0.012&gt;0,(Table3[[#This Row],[Diameter]]/2)-Table3[[#This Row],[CornerRadius]]-0.012,0),)</f>
        <v>8.1750000000000003E-2</v>
      </c>
      <c r="BK864" s="6" t="str">
        <f>IF(Table3[[#This Row],[ShoulderLength]]="","",IF(Table3[[#This Row],[ShoulderLength]]&lt;Table3[[#This Row],[LOC]],"FIX",""))</f>
        <v/>
      </c>
    </row>
    <row r="865" spans="1:63" x14ac:dyDescent="0.25">
      <c r="A865" s="7">
        <f>IF(Table3[[#This Row],[SoflexRule]]="",1,IF(Table3[[#This Row],[MinOHL]]="",1,IF(Table3[[#This Row],[Type]]="CT",1,IF(Table3[[#This Row],[I]]=1,0,1))))</f>
        <v>1</v>
      </c>
      <c r="B865" s="6" t="s">
        <v>1566</v>
      </c>
      <c r="C865" s="6" t="s">
        <v>1566</v>
      </c>
      <c r="E865" s="6">
        <v>864</v>
      </c>
      <c r="G865" s="9" t="s">
        <v>74</v>
      </c>
      <c r="H865" s="10" t="s">
        <v>1566</v>
      </c>
      <c r="I865" s="11" t="s">
        <v>1705</v>
      </c>
      <c r="J865" s="12">
        <v>12512</v>
      </c>
      <c r="K865" s="11" t="str">
        <f>CONCATENATE(Table3[[#This Row],[Type]]," "&amp;TEXT(Table3[[#This Row],[Diameter]],".0000")&amp;""," "&amp;Table3[[#This Row],[NumFlutes]]&amp;"FL")</f>
        <v>EM .1875 4FL</v>
      </c>
      <c r="M865" s="13">
        <v>0.1875</v>
      </c>
      <c r="N865" s="13">
        <v>0.1875</v>
      </c>
      <c r="O865" s="6">
        <v>0.1875</v>
      </c>
      <c r="P865" s="6">
        <v>1.3</v>
      </c>
      <c r="R865" s="14">
        <f>IF(Table3[[#This Row],[ShoulderLenEnd]]="",0,90-(DEGREES(ATAN((Q865-P865)/((N865-O865)/2)))))</f>
        <v>0</v>
      </c>
      <c r="S865" s="15">
        <v>1.3</v>
      </c>
      <c r="T865" s="6">
        <v>4</v>
      </c>
      <c r="U865" s="6">
        <v>3</v>
      </c>
      <c r="V865" s="6">
        <v>1.125</v>
      </c>
      <c r="AA865" s="13" t="str">
        <f t="shared" si="13"/>
        <v/>
      </c>
      <c r="AE865" s="6" t="s">
        <v>44</v>
      </c>
      <c r="AF865" s="6" t="s">
        <v>62</v>
      </c>
      <c r="AG865" s="6" t="s">
        <v>66</v>
      </c>
      <c r="AI865" s="6">
        <v>1</v>
      </c>
      <c r="AJ865" s="6">
        <v>1</v>
      </c>
      <c r="AK865" s="6">
        <v>0</v>
      </c>
      <c r="AL865" s="6">
        <v>0</v>
      </c>
      <c r="AM865" s="6">
        <v>1</v>
      </c>
      <c r="AN865" s="6">
        <v>0</v>
      </c>
      <c r="AO865" s="6">
        <v>1</v>
      </c>
      <c r="AQ865" s="6">
        <v>0</v>
      </c>
      <c r="AR865" s="6">
        <v>0</v>
      </c>
      <c r="AS865" s="6">
        <v>0</v>
      </c>
      <c r="AT865" s="6">
        <v>0</v>
      </c>
      <c r="AU865" s="6">
        <f>IF(Table3[[#This Row],[ShankDiameter]]&gt;0.5,0,2)</f>
        <v>2</v>
      </c>
      <c r="AV865" s="6">
        <v>0</v>
      </c>
      <c r="AW865" s="6">
        <v>0</v>
      </c>
      <c r="AX865" s="6">
        <v>2</v>
      </c>
      <c r="AY865" s="6">
        <f>IF(Table3[[#This Row],[ShankDiameter]]=0.225,2,IF(Table3[[#This Row],[ShankDiameter]]=0.25,2,IF(Table3[[#This Row],[ShankDiameter]]=0.2875,2,0)))</f>
        <v>0</v>
      </c>
      <c r="AZ865" s="6">
        <v>0</v>
      </c>
      <c r="BA865" s="6">
        <v>0</v>
      </c>
      <c r="BB865" s="6">
        <v>0</v>
      </c>
      <c r="BC865" s="6">
        <v>0</v>
      </c>
      <c r="BD865" s="6">
        <v>0</v>
      </c>
      <c r="BE865" s="6">
        <v>0</v>
      </c>
      <c r="BF865" s="6">
        <v>0</v>
      </c>
      <c r="BG865" s="6">
        <v>0</v>
      </c>
      <c r="BH865" s="6">
        <v>0</v>
      </c>
      <c r="BI865" s="6">
        <f>IF(Table3[[#This Row],[Type]]="EM",IF((Table3[[#This Row],[Diameter]]/2)-Table3[[#This Row],[CornerRadius]]-0.012&gt;0,(Table3[[#This Row],[Diameter]]/2)-Table3[[#This Row],[CornerRadius]]-0.012,0),)</f>
        <v>8.1750000000000003E-2</v>
      </c>
      <c r="BK865" s="6" t="str">
        <f>IF(Table3[[#This Row],[ShoulderLength]]="","",IF(Table3[[#This Row],[ShoulderLength]]&lt;Table3[[#This Row],[LOC]],"FIX",""))</f>
        <v/>
      </c>
    </row>
    <row r="866" spans="1:63" x14ac:dyDescent="0.25">
      <c r="A866" s="7">
        <f>IF(Table3[[#This Row],[SoflexRule]]="",1,IF(Table3[[#This Row],[MinOHL]]="",1,IF(Table3[[#This Row],[Type]]="CT",1,IF(Table3[[#This Row],[I]]=1,0,1))))</f>
        <v>1</v>
      </c>
      <c r="B866" s="6" t="s">
        <v>1566</v>
      </c>
      <c r="C866" s="6" t="s">
        <v>1566</v>
      </c>
      <c r="E866" s="6">
        <v>865</v>
      </c>
      <c r="F866" s="22"/>
      <c r="H866" s="10" t="s">
        <v>1566</v>
      </c>
      <c r="I866" s="11" t="s">
        <v>1706</v>
      </c>
      <c r="J866" s="12">
        <v>5097</v>
      </c>
      <c r="K866" s="11" t="str">
        <f>CONCATENATE(Table3[[#This Row],[Type]]," "&amp;TEXT(Table3[[#This Row],[Diameter]],".0000")&amp;""," "&amp;Table3[[#This Row],[NumFlutes]]&amp;"FL")</f>
        <v>EM .1875 5FL</v>
      </c>
      <c r="M866" s="13">
        <v>0.1875</v>
      </c>
      <c r="N866" s="13">
        <v>0.1875</v>
      </c>
      <c r="R866" s="14">
        <f>IF(Table3[[#This Row],[ShoulderLenEnd]]="",0,90-(DEGREES(ATAN((Q866-P866)/((N866-O866)/2)))))</f>
        <v>0</v>
      </c>
      <c r="T866" s="6">
        <v>5</v>
      </c>
      <c r="U866" s="6">
        <v>2.5</v>
      </c>
      <c r="V866" s="6">
        <v>0.75</v>
      </c>
      <c r="AA866" s="13" t="str">
        <f t="shared" si="13"/>
        <v/>
      </c>
      <c r="AE866" s="6" t="s">
        <v>44</v>
      </c>
      <c r="AF866" s="6" t="s">
        <v>126</v>
      </c>
      <c r="AG866" s="6" t="s">
        <v>127</v>
      </c>
      <c r="AI866" s="6">
        <v>0</v>
      </c>
      <c r="AJ866" s="6">
        <v>1</v>
      </c>
      <c r="AK866" s="6">
        <v>0</v>
      </c>
      <c r="AL866" s="6">
        <v>0</v>
      </c>
      <c r="AM866" s="6">
        <v>0</v>
      </c>
      <c r="AN866" s="6">
        <v>1</v>
      </c>
      <c r="AO866" s="6">
        <v>1</v>
      </c>
      <c r="AQ866" s="6">
        <v>0</v>
      </c>
      <c r="AR866" s="6">
        <v>0</v>
      </c>
      <c r="AS866" s="6">
        <v>0</v>
      </c>
      <c r="AT866" s="6">
        <v>0</v>
      </c>
      <c r="AU866" s="6">
        <f>IF(Table3[[#This Row],[ShankDiameter]]&gt;0.5,0,2)</f>
        <v>2</v>
      </c>
      <c r="AV866" s="6">
        <v>0</v>
      </c>
      <c r="AW866" s="6">
        <v>0</v>
      </c>
      <c r="AX866" s="6">
        <v>2</v>
      </c>
      <c r="AY866" s="6">
        <f>IF(Table3[[#This Row],[ShankDiameter]]=0.225,2,IF(Table3[[#This Row],[ShankDiameter]]=0.25,2,IF(Table3[[#This Row],[ShankDiameter]]=0.2875,2,0)))</f>
        <v>0</v>
      </c>
      <c r="AZ866" s="6">
        <v>0</v>
      </c>
      <c r="BA866" s="6">
        <v>0</v>
      </c>
      <c r="BB866" s="6">
        <v>0</v>
      </c>
      <c r="BC866" s="6">
        <v>0</v>
      </c>
      <c r="BD866" s="6">
        <v>0</v>
      </c>
      <c r="BE866" s="6">
        <v>0</v>
      </c>
      <c r="BF866" s="6">
        <v>0</v>
      </c>
      <c r="BG866" s="6">
        <v>0</v>
      </c>
      <c r="BH866" s="6">
        <v>0</v>
      </c>
      <c r="BI866" s="6">
        <f>IF(Table3[[#This Row],[Type]]="EM",IF((Table3[[#This Row],[Diameter]]/2)-Table3[[#This Row],[CornerRadius]]-0.012&gt;0,(Table3[[#This Row],[Diameter]]/2)-Table3[[#This Row],[CornerRadius]]-0.012,0),)</f>
        <v>8.1750000000000003E-2</v>
      </c>
      <c r="BK866" s="6" t="str">
        <f>IF(Table3[[#This Row],[ShoulderLength]]="","",IF(Table3[[#This Row],[ShoulderLength]]&lt;Table3[[#This Row],[LOC]],"FIX",""))</f>
        <v/>
      </c>
    </row>
    <row r="867" spans="1:63" x14ac:dyDescent="0.25">
      <c r="A867" s="7">
        <f>IF(Table3[[#This Row],[SoflexRule]]="",1,IF(Table3[[#This Row],[MinOHL]]="",1,IF(Table3[[#This Row],[Type]]="CT",1,IF(Table3[[#This Row],[I]]=1,0,1))))</f>
        <v>1</v>
      </c>
      <c r="B867" s="6" t="s">
        <v>1566</v>
      </c>
      <c r="C867" s="6" t="s">
        <v>1566</v>
      </c>
      <c r="E867" s="6">
        <v>866</v>
      </c>
      <c r="G867" s="9" t="s">
        <v>74</v>
      </c>
      <c r="H867" s="10" t="s">
        <v>1566</v>
      </c>
      <c r="I867" s="11" t="s">
        <v>1707</v>
      </c>
      <c r="J867" s="12" t="s">
        <v>1708</v>
      </c>
      <c r="K867" s="11" t="str">
        <f>CONCATENATE(Table3[[#This Row],[Type]]," "&amp;TEXT(Table3[[#This Row],[Diameter]],".0000")&amp;""," "&amp;Table3[[#This Row],[NumFlutes]]&amp;"FL")</f>
        <v>EM .1875 5FL</v>
      </c>
      <c r="M867" s="13">
        <v>0.1875</v>
      </c>
      <c r="N867" s="13">
        <v>0.1875</v>
      </c>
      <c r="O867" s="6">
        <v>0.1875</v>
      </c>
      <c r="P867" s="6">
        <v>0.65</v>
      </c>
      <c r="R867" s="14">
        <f>IF(Table3[[#This Row],[ShoulderLenEnd]]="",0,90-(DEGREES(ATAN((Q867-P867)/((N867-O867)/2)))))</f>
        <v>0</v>
      </c>
      <c r="S867" s="15">
        <v>0.65</v>
      </c>
      <c r="T867" s="6">
        <v>5</v>
      </c>
      <c r="U867" s="6">
        <v>2</v>
      </c>
      <c r="V867" s="6">
        <v>0.3125</v>
      </c>
      <c r="AA867" s="13" t="str">
        <f t="shared" si="13"/>
        <v/>
      </c>
      <c r="AE867" s="6" t="s">
        <v>44</v>
      </c>
      <c r="AF867" s="6" t="s">
        <v>119</v>
      </c>
      <c r="AG867" s="6" t="s">
        <v>132</v>
      </c>
      <c r="AI867" s="6">
        <v>0</v>
      </c>
      <c r="AJ867" s="6">
        <v>1</v>
      </c>
      <c r="AK867" s="6">
        <v>1</v>
      </c>
      <c r="AL867" s="6">
        <v>0</v>
      </c>
      <c r="AM867" s="6">
        <v>1</v>
      </c>
      <c r="AN867" s="6">
        <v>0</v>
      </c>
      <c r="AO867" s="6">
        <v>1</v>
      </c>
      <c r="AQ867" s="6">
        <v>0</v>
      </c>
      <c r="AR867" s="6">
        <v>0</v>
      </c>
      <c r="AS867" s="6">
        <v>0</v>
      </c>
      <c r="AT867" s="6">
        <v>0</v>
      </c>
      <c r="AU867" s="6">
        <f>IF(Table3[[#This Row],[ShankDiameter]]&gt;0.5,0,2)</f>
        <v>2</v>
      </c>
      <c r="AV867" s="6">
        <v>0</v>
      </c>
      <c r="AW867" s="6">
        <v>0</v>
      </c>
      <c r="AX867" s="6">
        <v>2</v>
      </c>
      <c r="AY867" s="6">
        <f>IF(Table3[[#This Row],[ShankDiameter]]=0.225,2,IF(Table3[[#This Row],[ShankDiameter]]=0.25,2,IF(Table3[[#This Row],[ShankDiameter]]=0.2875,2,0)))</f>
        <v>0</v>
      </c>
      <c r="AZ867" s="6">
        <v>0</v>
      </c>
      <c r="BA867" s="6">
        <v>0</v>
      </c>
      <c r="BB867" s="6">
        <v>0</v>
      </c>
      <c r="BC867" s="6">
        <v>0</v>
      </c>
      <c r="BD867" s="6">
        <v>0</v>
      </c>
      <c r="BE867" s="6">
        <v>0</v>
      </c>
      <c r="BF867" s="6">
        <v>0</v>
      </c>
      <c r="BG867" s="6">
        <v>0</v>
      </c>
      <c r="BH867" s="6">
        <v>0</v>
      </c>
      <c r="BI867" s="6">
        <f>IF(Table3[[#This Row],[Type]]="EM",IF((Table3[[#This Row],[Diameter]]/2)-Table3[[#This Row],[CornerRadius]]-0.012&gt;0,(Table3[[#This Row],[Diameter]]/2)-Table3[[#This Row],[CornerRadius]]-0.012,0),)</f>
        <v>8.1750000000000003E-2</v>
      </c>
      <c r="BK867" s="6" t="str">
        <f>IF(Table3[[#This Row],[ShoulderLength]]="","",IF(Table3[[#This Row],[ShoulderLength]]&lt;Table3[[#This Row],[LOC]],"FIX",""))</f>
        <v/>
      </c>
    </row>
    <row r="868" spans="1:63" x14ac:dyDescent="0.25">
      <c r="A868" s="7">
        <f>IF(Table3[[#This Row],[SoflexRule]]="",1,IF(Table3[[#This Row],[MinOHL]]="",1,IF(Table3[[#This Row],[Type]]="CT",1,IF(Table3[[#This Row],[I]]=1,0,1))))</f>
        <v>1</v>
      </c>
      <c r="B868" s="6" t="s">
        <v>1566</v>
      </c>
      <c r="C868" s="6" t="s">
        <v>1566</v>
      </c>
      <c r="E868" s="6">
        <v>867</v>
      </c>
      <c r="G868" s="9" t="s">
        <v>74</v>
      </c>
      <c r="H868" s="10" t="s">
        <v>1566</v>
      </c>
      <c r="I868" s="11" t="s">
        <v>1709</v>
      </c>
      <c r="J868" s="12">
        <v>5067</v>
      </c>
      <c r="K868" s="11" t="str">
        <f>CONCATENATE(Table3[[#This Row],[Type]]," "&amp;TEXT(Table3[[#This Row],[Diameter]],".0000")&amp;""," "&amp;Table3[[#This Row],[NumFlutes]]&amp;"FL")</f>
        <v>EM .1875 5FL</v>
      </c>
      <c r="M868" s="13">
        <v>0.1875</v>
      </c>
      <c r="N868" s="13">
        <v>0.1875</v>
      </c>
      <c r="O868" s="6">
        <v>0.1875</v>
      </c>
      <c r="P868" s="6">
        <v>0.45</v>
      </c>
      <c r="R868" s="14">
        <f>IF(Table3[[#This Row],[ShoulderLenEnd]]="",0,90-(DEGREES(ATAN((Q868-P868)/((N868-O868)/2)))))</f>
        <v>0</v>
      </c>
      <c r="S868" s="15">
        <v>0.45</v>
      </c>
      <c r="T868" s="6">
        <v>5</v>
      </c>
      <c r="U868" s="6">
        <v>2</v>
      </c>
      <c r="V868" s="6">
        <v>0.3125</v>
      </c>
      <c r="W868" s="6">
        <v>0</v>
      </c>
      <c r="AA868" s="13" t="str">
        <f t="shared" si="13"/>
        <v/>
      </c>
      <c r="AE868" s="6" t="s">
        <v>44</v>
      </c>
      <c r="AF868" s="6" t="s">
        <v>126</v>
      </c>
      <c r="AG868" s="6" t="s">
        <v>1710</v>
      </c>
      <c r="AI868" s="6">
        <v>0</v>
      </c>
      <c r="AJ868" s="6">
        <v>0</v>
      </c>
      <c r="AK868" s="6">
        <v>0</v>
      </c>
      <c r="AL868" s="6">
        <v>0</v>
      </c>
      <c r="AM868" s="6">
        <v>0</v>
      </c>
      <c r="AN868" s="6">
        <v>0</v>
      </c>
      <c r="AO868" s="6">
        <v>0</v>
      </c>
      <c r="AQ868" s="6">
        <v>0</v>
      </c>
      <c r="AR868" s="6">
        <v>0</v>
      </c>
      <c r="AS868" s="6">
        <v>0</v>
      </c>
      <c r="AT868" s="6">
        <v>0</v>
      </c>
      <c r="AU868" s="6">
        <f>IF(Table3[[#This Row],[ShankDiameter]]&gt;0.5,0,2)</f>
        <v>2</v>
      </c>
      <c r="AV868" s="6">
        <v>0</v>
      </c>
      <c r="AW868" s="6">
        <v>0</v>
      </c>
      <c r="AX868" s="6">
        <v>2</v>
      </c>
      <c r="AY868" s="6">
        <f>IF(Table3[[#This Row],[ShankDiameter]]=0.225,2,IF(Table3[[#This Row],[ShankDiameter]]=0.25,2,IF(Table3[[#This Row],[ShankDiameter]]=0.2875,2,0)))</f>
        <v>0</v>
      </c>
      <c r="AZ868" s="6">
        <v>0</v>
      </c>
      <c r="BA868" s="6">
        <v>0</v>
      </c>
      <c r="BB868" s="6">
        <v>0</v>
      </c>
      <c r="BC868" s="6">
        <v>0</v>
      </c>
      <c r="BD868" s="6">
        <v>0</v>
      </c>
      <c r="BE868" s="6">
        <v>0</v>
      </c>
      <c r="BF868" s="6">
        <v>0</v>
      </c>
      <c r="BG868" s="6">
        <v>0</v>
      </c>
      <c r="BH868" s="6">
        <v>0</v>
      </c>
      <c r="BI868" s="6">
        <f>IF(Table3[[#This Row],[Type]]="EM",IF((Table3[[#This Row],[Diameter]]/2)-Table3[[#This Row],[CornerRadius]]-0.012&gt;0,(Table3[[#This Row],[Diameter]]/2)-Table3[[#This Row],[CornerRadius]]-0.012,0),)</f>
        <v>8.1750000000000003E-2</v>
      </c>
      <c r="BK868" s="6" t="str">
        <f>IF(Table3[[#This Row],[ShoulderLength]]="","",IF(Table3[[#This Row],[ShoulderLength]]&lt;Table3[[#This Row],[LOC]],"FIX",""))</f>
        <v/>
      </c>
    </row>
    <row r="869" spans="1:63" x14ac:dyDescent="0.25">
      <c r="A869" s="7">
        <f>IF(Table3[[#This Row],[SoflexRule]]="",1,IF(Table3[[#This Row],[MinOHL]]="",1,IF(Table3[[#This Row],[Type]]="CT",1,IF(Table3[[#This Row],[I]]=1,0,1))))</f>
        <v>1</v>
      </c>
      <c r="B869" s="6" t="s">
        <v>1566</v>
      </c>
      <c r="C869" s="6" t="s">
        <v>1566</v>
      </c>
      <c r="E869" s="6">
        <v>868</v>
      </c>
      <c r="F869" s="22"/>
      <c r="H869" s="10" t="s">
        <v>1566</v>
      </c>
      <c r="I869" s="11" t="s">
        <v>1711</v>
      </c>
      <c r="J869" s="12">
        <v>539532</v>
      </c>
      <c r="K869" s="11" t="str">
        <f>CONCATENATE(Table3[[#This Row],[Type]]," "&amp;TEXT(Table3[[#This Row],[Diameter]],".0000")&amp;""," "&amp;Table3[[#This Row],[NumFlutes]]&amp;"FL")</f>
        <v>EM .1181 4FL</v>
      </c>
      <c r="M869" s="13">
        <v>0.1181</v>
      </c>
      <c r="N869" s="13">
        <v>0.23619999999999999</v>
      </c>
      <c r="R869" s="14">
        <f>IF(Table3[[#This Row],[ShoulderLenEnd]]="",0,90-(DEGREES(ATAN((Q869-P869)/((N869-O869)/2)))))</f>
        <v>0</v>
      </c>
      <c r="T869" s="6">
        <v>4</v>
      </c>
      <c r="U869" s="6">
        <v>2.3620000000000001</v>
      </c>
      <c r="V869" s="6">
        <v>0.47239999999999999</v>
      </c>
      <c r="AA869" s="13" t="str">
        <f t="shared" si="13"/>
        <v/>
      </c>
      <c r="AE869" s="6" t="s">
        <v>44</v>
      </c>
      <c r="AF869" s="6" t="s">
        <v>119</v>
      </c>
      <c r="AG869" s="18" t="s">
        <v>2289</v>
      </c>
      <c r="AI869" s="6">
        <v>0</v>
      </c>
      <c r="AJ869" s="6">
        <v>1</v>
      </c>
      <c r="AK869" s="6">
        <v>0</v>
      </c>
      <c r="AL869" s="6">
        <v>0</v>
      </c>
      <c r="AM869" s="6">
        <v>1</v>
      </c>
      <c r="AN869" s="6">
        <v>0</v>
      </c>
      <c r="AO869" s="6">
        <v>1</v>
      </c>
      <c r="AQ869" s="6">
        <v>0</v>
      </c>
      <c r="AR869" s="6">
        <v>0</v>
      </c>
      <c r="AS869" s="6">
        <v>0</v>
      </c>
      <c r="AT869" s="6">
        <v>0</v>
      </c>
      <c r="AU869" s="6">
        <f>IF(Table3[[#This Row],[ShankDiameter]]&gt;0.5,0,2)</f>
        <v>2</v>
      </c>
      <c r="AV869" s="6">
        <v>0</v>
      </c>
      <c r="AW869" s="6">
        <v>0</v>
      </c>
      <c r="AX869" s="6">
        <v>2</v>
      </c>
      <c r="AY869" s="6">
        <f>IF(Table3[[#This Row],[ShankDiameter]]=0.225,2,IF(Table3[[#This Row],[ShankDiameter]]=0.25,2,IF(Table3[[#This Row],[ShankDiameter]]=0.2875,2,0)))</f>
        <v>0</v>
      </c>
      <c r="AZ869" s="6">
        <v>0</v>
      </c>
      <c r="BA869" s="6">
        <v>0</v>
      </c>
      <c r="BB869" s="6">
        <v>0</v>
      </c>
      <c r="BC869" s="6">
        <v>0</v>
      </c>
      <c r="BD869" s="6">
        <v>0</v>
      </c>
      <c r="BE869" s="6">
        <v>0</v>
      </c>
      <c r="BF869" s="6">
        <v>0</v>
      </c>
      <c r="BG869" s="6">
        <v>0</v>
      </c>
      <c r="BH869" s="6">
        <v>0</v>
      </c>
      <c r="BI869" s="6">
        <f>IF(Table3[[#This Row],[Type]]="EM",IF((Table3[[#This Row],[Diameter]]/2)-Table3[[#This Row],[CornerRadius]]-0.012&gt;0,(Table3[[#This Row],[Diameter]]/2)-Table3[[#This Row],[CornerRadius]]-0.012,0),)</f>
        <v>4.7049999999999995E-2</v>
      </c>
      <c r="BK869" s="6" t="str">
        <f>IF(Table3[[#This Row],[ShoulderLength]]="","",IF(Table3[[#This Row],[ShoulderLength]]&lt;Table3[[#This Row],[LOC]],"FIX",""))</f>
        <v/>
      </c>
    </row>
    <row r="870" spans="1:63" x14ac:dyDescent="0.25">
      <c r="A870" s="7">
        <f>IF(Table3[[#This Row],[SoflexRule]]="",1,IF(Table3[[#This Row],[MinOHL]]="",1,IF(Table3[[#This Row],[Type]]="CT",1,IF(Table3[[#This Row],[I]]=1,0,1))))</f>
        <v>1</v>
      </c>
      <c r="B870" s="6" t="s">
        <v>1566</v>
      </c>
      <c r="C870" s="6" t="s">
        <v>1566</v>
      </c>
      <c r="E870" s="6">
        <v>869</v>
      </c>
      <c r="G870" s="9" t="s">
        <v>74</v>
      </c>
      <c r="H870" s="10" t="s">
        <v>1566</v>
      </c>
      <c r="I870" s="11" t="s">
        <v>1712</v>
      </c>
      <c r="J870" s="12">
        <v>539541</v>
      </c>
      <c r="K870" s="11" t="str">
        <f>CONCATENATE(Table3[[#This Row],[Type]]," "&amp;TEXT(Table3[[#This Row],[Diameter]],".0000")&amp;""," "&amp;Table3[[#This Row],[NumFlutes]]&amp;"FL")</f>
        <v>EM .1575 4FL</v>
      </c>
      <c r="M870" s="13">
        <v>0.1575</v>
      </c>
      <c r="N870" s="13">
        <v>0.23619999999999999</v>
      </c>
      <c r="O870" s="6">
        <v>0.11799999999999999</v>
      </c>
      <c r="P870" s="6">
        <v>0.63</v>
      </c>
      <c r="Q870" s="6">
        <v>0.82279999999999998</v>
      </c>
      <c r="R870" s="14">
        <f>IF(Table3[[#This Row],[ShoulderLenEnd]]="",0,90-(DEGREES(ATAN((Q870-P870)/((N870-O870)/2)))))</f>
        <v>17.042149379336976</v>
      </c>
      <c r="S870" s="15">
        <v>0.85</v>
      </c>
      <c r="T870" s="6">
        <v>4</v>
      </c>
      <c r="U870" s="6">
        <v>2.3620000000000001</v>
      </c>
      <c r="V870" s="6">
        <v>0.62990000000000002</v>
      </c>
      <c r="AA870" s="13" t="str">
        <f t="shared" si="13"/>
        <v/>
      </c>
      <c r="AE870" s="6" t="s">
        <v>44</v>
      </c>
      <c r="AF870" s="6" t="s">
        <v>119</v>
      </c>
      <c r="AG870" s="18" t="s">
        <v>2289</v>
      </c>
      <c r="AI870" s="6">
        <v>0</v>
      </c>
      <c r="AJ870" s="6">
        <v>1</v>
      </c>
      <c r="AK870" s="6">
        <v>0</v>
      </c>
      <c r="AL870" s="6">
        <v>0</v>
      </c>
      <c r="AM870" s="6">
        <v>1</v>
      </c>
      <c r="AN870" s="6">
        <v>0</v>
      </c>
      <c r="AO870" s="6">
        <v>1</v>
      </c>
      <c r="AQ870" s="6">
        <v>0</v>
      </c>
      <c r="AR870" s="6">
        <v>0</v>
      </c>
      <c r="AS870" s="6">
        <v>0</v>
      </c>
      <c r="AT870" s="6">
        <v>0</v>
      </c>
      <c r="AU870" s="6">
        <f>IF(Table3[[#This Row],[ShankDiameter]]&gt;0.5,0,2)</f>
        <v>2</v>
      </c>
      <c r="AV870" s="6">
        <v>0</v>
      </c>
      <c r="AW870" s="6">
        <v>0</v>
      </c>
      <c r="AX870" s="6">
        <v>2</v>
      </c>
      <c r="AY870" s="6">
        <f>IF(Table3[[#This Row],[ShankDiameter]]=0.225,2,IF(Table3[[#This Row],[ShankDiameter]]=0.25,2,IF(Table3[[#This Row],[ShankDiameter]]=0.2875,2,0)))</f>
        <v>0</v>
      </c>
      <c r="AZ870" s="6">
        <v>0</v>
      </c>
      <c r="BA870" s="6">
        <v>0</v>
      </c>
      <c r="BB870" s="6">
        <v>0</v>
      </c>
      <c r="BC870" s="6">
        <v>0</v>
      </c>
      <c r="BD870" s="6">
        <v>0</v>
      </c>
      <c r="BE870" s="6">
        <v>0</v>
      </c>
      <c r="BF870" s="6">
        <v>0</v>
      </c>
      <c r="BG870" s="6">
        <v>0</v>
      </c>
      <c r="BH870" s="6">
        <v>0</v>
      </c>
      <c r="BI870" s="6">
        <f>IF(Table3[[#This Row],[Type]]="EM",IF((Table3[[#This Row],[Diameter]]/2)-Table3[[#This Row],[CornerRadius]]-0.012&gt;0,(Table3[[#This Row],[Diameter]]/2)-Table3[[#This Row],[CornerRadius]]-0.012,0),)</f>
        <v>6.6750000000000004E-2</v>
      </c>
      <c r="BK870" s="6" t="str">
        <f>IF(Table3[[#This Row],[ShoulderLength]]="","",IF(Table3[[#This Row],[ShoulderLength]]&lt;Table3[[#This Row],[LOC]],"FIX",""))</f>
        <v/>
      </c>
    </row>
    <row r="871" spans="1:63" x14ac:dyDescent="0.25">
      <c r="A871" s="7">
        <f>IF(Table3[[#This Row],[SoflexRule]]="",1,IF(Table3[[#This Row],[MinOHL]]="",1,IF(Table3[[#This Row],[Type]]="CT",1,IF(Table3[[#This Row],[I]]=1,0,1))))</f>
        <v>1</v>
      </c>
      <c r="B871" s="6" t="s">
        <v>1566</v>
      </c>
      <c r="C871" s="6" t="s">
        <v>1566</v>
      </c>
      <c r="E871" s="6">
        <v>870</v>
      </c>
      <c r="F871" s="22"/>
      <c r="H871" s="10" t="s">
        <v>1566</v>
      </c>
      <c r="I871" s="11" t="s">
        <v>1713</v>
      </c>
      <c r="J871" s="12">
        <v>539559</v>
      </c>
      <c r="K871" s="11" t="str">
        <f>CONCATENATE(Table3[[#This Row],[Type]]," "&amp;TEXT(Table3[[#This Row],[Diameter]],".0000")&amp;""," "&amp;Table3[[#This Row],[NumFlutes]]&amp;"FL")</f>
        <v>EM .2362 4FL</v>
      </c>
      <c r="M871" s="13">
        <v>0.23619999999999999</v>
      </c>
      <c r="N871" s="13">
        <v>0.23619999999999999</v>
      </c>
      <c r="R871" s="14">
        <f>IF(Table3[[#This Row],[ShoulderLenEnd]]="",0,90-(DEGREES(ATAN((Q871-P871)/((N871-O871)/2)))))</f>
        <v>0</v>
      </c>
      <c r="T871" s="6">
        <v>4</v>
      </c>
      <c r="U871" s="6">
        <v>2.3620000000000001</v>
      </c>
      <c r="V871" s="6">
        <v>0.94489999999999996</v>
      </c>
      <c r="AA871" s="13" t="str">
        <f t="shared" si="13"/>
        <v/>
      </c>
      <c r="AE871" s="6" t="s">
        <v>44</v>
      </c>
      <c r="AF871" s="6" t="s">
        <v>119</v>
      </c>
      <c r="AG871" s="18" t="s">
        <v>2289</v>
      </c>
      <c r="AI871" s="6">
        <v>0</v>
      </c>
      <c r="AJ871" s="6">
        <v>1</v>
      </c>
      <c r="AK871" s="6">
        <v>0</v>
      </c>
      <c r="AL871" s="6">
        <v>0</v>
      </c>
      <c r="AM871" s="6">
        <v>1</v>
      </c>
      <c r="AN871" s="6">
        <v>0</v>
      </c>
      <c r="AO871" s="6">
        <v>1</v>
      </c>
      <c r="AQ871" s="6">
        <v>0</v>
      </c>
      <c r="AR871" s="6">
        <v>0</v>
      </c>
      <c r="AS871" s="6">
        <v>0</v>
      </c>
      <c r="AT871" s="6">
        <v>0</v>
      </c>
      <c r="AU871" s="6">
        <f>IF(Table3[[#This Row],[ShankDiameter]]&gt;0.5,0,2)</f>
        <v>2</v>
      </c>
      <c r="AV871" s="6">
        <v>0</v>
      </c>
      <c r="AW871" s="6">
        <v>0</v>
      </c>
      <c r="AX871" s="6">
        <v>2</v>
      </c>
      <c r="AY871" s="6">
        <f>IF(Table3[[#This Row],[ShankDiameter]]=0.225,2,IF(Table3[[#This Row],[ShankDiameter]]=0.25,2,IF(Table3[[#This Row],[ShankDiameter]]=0.2875,2,0)))</f>
        <v>0</v>
      </c>
      <c r="AZ871" s="6">
        <v>0</v>
      </c>
      <c r="BA871" s="6">
        <v>0</v>
      </c>
      <c r="BB871" s="6">
        <v>0</v>
      </c>
      <c r="BC871" s="6">
        <v>0</v>
      </c>
      <c r="BD871" s="6">
        <v>0</v>
      </c>
      <c r="BE871" s="6">
        <v>0</v>
      </c>
      <c r="BF871" s="6">
        <v>0</v>
      </c>
      <c r="BG871" s="6">
        <v>0</v>
      </c>
      <c r="BH871" s="6">
        <v>0</v>
      </c>
      <c r="BI871" s="6">
        <f>IF(Table3[[#This Row],[Type]]="EM",IF((Table3[[#This Row],[Diameter]]/2)-Table3[[#This Row],[CornerRadius]]-0.012&gt;0,(Table3[[#This Row],[Diameter]]/2)-Table3[[#This Row],[CornerRadius]]-0.012,0),)</f>
        <v>0.1061</v>
      </c>
      <c r="BK871" s="6" t="str">
        <f>IF(Table3[[#This Row],[ShoulderLength]]="","",IF(Table3[[#This Row],[ShoulderLength]]&lt;Table3[[#This Row],[LOC]],"FIX",""))</f>
        <v/>
      </c>
    </row>
    <row r="872" spans="1:63" x14ac:dyDescent="0.25">
      <c r="A872" s="7">
        <f>IF(Table3[[#This Row],[SoflexRule]]="",1,IF(Table3[[#This Row],[MinOHL]]="",1,IF(Table3[[#This Row],[Type]]="CT",1,IF(Table3[[#This Row],[I]]=1,0,1))))</f>
        <v>1</v>
      </c>
      <c r="B872" s="6" t="s">
        <v>1566</v>
      </c>
      <c r="C872" s="6" t="s">
        <v>1566</v>
      </c>
      <c r="E872" s="6">
        <v>871</v>
      </c>
      <c r="G872" s="9" t="s">
        <v>74</v>
      </c>
      <c r="H872" s="10" t="s">
        <v>1566</v>
      </c>
      <c r="I872" s="11" t="s">
        <v>1714</v>
      </c>
      <c r="J872" s="12" t="s">
        <v>1715</v>
      </c>
      <c r="K872" s="11" t="str">
        <f>CONCATENATE(Table3[[#This Row],[Type]]," "&amp;TEXT(Table3[[#This Row],[Diameter]],".0000")&amp;""," "&amp;Table3[[#This Row],[NumFlutes]]&amp;"FL")</f>
        <v>EM .0470 5FL</v>
      </c>
      <c r="M872" s="13">
        <v>4.7E-2</v>
      </c>
      <c r="N872" s="13">
        <v>0.25</v>
      </c>
      <c r="O872" s="6">
        <v>4.7E-2</v>
      </c>
      <c r="P872" s="6">
        <v>0.19</v>
      </c>
      <c r="Q872" s="6">
        <v>0.55000000000000004</v>
      </c>
      <c r="R872" s="14">
        <f>IF(Table3[[#This Row],[ShoulderLenEnd]]="",0,90-(DEGREES(ATAN((Q872-P872)/((N872-O872)/2)))))</f>
        <v>15.745503246866804</v>
      </c>
      <c r="S872" s="15">
        <v>0.6</v>
      </c>
      <c r="T872" s="6">
        <v>5</v>
      </c>
      <c r="U872" s="6">
        <v>2.5</v>
      </c>
      <c r="V872" s="6">
        <v>0.14099999999999999</v>
      </c>
      <c r="AA872" s="13" t="str">
        <f t="shared" si="13"/>
        <v/>
      </c>
      <c r="AE872" s="6" t="s">
        <v>44</v>
      </c>
      <c r="AF872" s="6" t="s">
        <v>73</v>
      </c>
      <c r="AG872" s="6" t="s">
        <v>66</v>
      </c>
      <c r="AI872" s="6">
        <v>0</v>
      </c>
      <c r="AJ872" s="6">
        <v>1</v>
      </c>
      <c r="AK872" s="6">
        <v>0</v>
      </c>
      <c r="AL872" s="6">
        <v>0</v>
      </c>
      <c r="AM872" s="6">
        <v>0</v>
      </c>
      <c r="AN872" s="6">
        <v>1</v>
      </c>
      <c r="AO872" s="6">
        <v>0</v>
      </c>
      <c r="AQ872" s="6">
        <v>0</v>
      </c>
      <c r="AR872" s="6">
        <v>0</v>
      </c>
      <c r="AS872" s="6">
        <v>0</v>
      </c>
      <c r="AT872" s="6">
        <v>0</v>
      </c>
      <c r="AU872" s="6">
        <f>IF(Table3[[#This Row],[ShankDiameter]]&gt;0.5,0,2)</f>
        <v>2</v>
      </c>
      <c r="AV872" s="6">
        <v>0</v>
      </c>
      <c r="AW872" s="6">
        <v>0</v>
      </c>
      <c r="AX872" s="6">
        <v>2</v>
      </c>
      <c r="AY872" s="6">
        <f>IF(Table3[[#This Row],[ShankDiameter]]=0.225,2,IF(Table3[[#This Row],[ShankDiameter]]=0.25,2,IF(Table3[[#This Row],[ShankDiameter]]=0.2875,2,0)))</f>
        <v>2</v>
      </c>
      <c r="AZ872" s="6">
        <v>0</v>
      </c>
      <c r="BA872" s="6">
        <v>0</v>
      </c>
      <c r="BB872" s="6">
        <v>0</v>
      </c>
      <c r="BC872" s="6">
        <v>0</v>
      </c>
      <c r="BD872" s="6">
        <v>0</v>
      </c>
      <c r="BE872" s="6">
        <v>0</v>
      </c>
      <c r="BF872" s="6">
        <v>0</v>
      </c>
      <c r="BG872" s="6">
        <v>0</v>
      </c>
      <c r="BH872" s="6">
        <v>0</v>
      </c>
      <c r="BI872" s="6">
        <f>IF(Table3[[#This Row],[Type]]="EM",IF((Table3[[#This Row],[Diameter]]/2)-Table3[[#This Row],[CornerRadius]]-0.012&gt;0,(Table3[[#This Row],[Diameter]]/2)-Table3[[#This Row],[CornerRadius]]-0.012,0),)</f>
        <v>1.15E-2</v>
      </c>
      <c r="BK872" s="6" t="str">
        <f>IF(Table3[[#This Row],[ShoulderLength]]="","",IF(Table3[[#This Row],[ShoulderLength]]&lt;Table3[[#This Row],[LOC]],"FIX",""))</f>
        <v/>
      </c>
    </row>
    <row r="873" spans="1:63" x14ac:dyDescent="0.25">
      <c r="A873" s="7">
        <f>IF(Table3[[#This Row],[SoflexRule]]="",1,IF(Table3[[#This Row],[MinOHL]]="",1,IF(Table3[[#This Row],[Type]]="CT",1,IF(Table3[[#This Row],[I]]=1,0,1))))</f>
        <v>1</v>
      </c>
      <c r="B873" s="6" t="s">
        <v>1566</v>
      </c>
      <c r="C873" s="6" t="s">
        <v>1566</v>
      </c>
      <c r="E873" s="6">
        <v>872</v>
      </c>
      <c r="F873" s="8" t="s">
        <v>60</v>
      </c>
      <c r="H873" s="10" t="s">
        <v>1566</v>
      </c>
      <c r="I873" s="11" t="s">
        <v>1716</v>
      </c>
      <c r="J873" s="12" t="s">
        <v>1717</v>
      </c>
      <c r="K873" s="11" t="str">
        <f>CONCATENATE(Table3[[#This Row],[Type]]," "&amp;TEXT(Table3[[#This Row],[Diameter]],".0000")&amp;""," "&amp;Table3[[#This Row],[NumFlutes]]&amp;"FL")</f>
        <v>EM .0625 5FL</v>
      </c>
      <c r="M873" s="13">
        <v>6.25E-2</v>
      </c>
      <c r="N873" s="13">
        <v>0.25</v>
      </c>
      <c r="O873" s="6">
        <v>6.25E-2</v>
      </c>
      <c r="P873" s="6">
        <v>0.25</v>
      </c>
      <c r="Q873" s="6">
        <v>0.64</v>
      </c>
      <c r="R873" s="14">
        <f>IF(Table3[[#This Row],[ShoulderLenEnd]]="",0,90-(DEGREES(ATAN((Q873-P873)/((N873-O873)/2)))))</f>
        <v>13.516568108791319</v>
      </c>
      <c r="S873" s="15">
        <v>0.67</v>
      </c>
      <c r="T873" s="6">
        <v>5</v>
      </c>
      <c r="U873" s="6">
        <v>2.5</v>
      </c>
      <c r="V873" s="6">
        <v>0.186</v>
      </c>
      <c r="AA873" s="13" t="str">
        <f t="shared" si="13"/>
        <v/>
      </c>
      <c r="AE873" s="6" t="s">
        <v>44</v>
      </c>
      <c r="AF873" s="6" t="s">
        <v>73</v>
      </c>
      <c r="AG873" s="6" t="s">
        <v>66</v>
      </c>
      <c r="AI873" s="6">
        <v>0</v>
      </c>
      <c r="AJ873" s="6">
        <v>1</v>
      </c>
      <c r="AK873" s="6">
        <v>0</v>
      </c>
      <c r="AL873" s="6">
        <v>0</v>
      </c>
      <c r="AM873" s="6">
        <v>0</v>
      </c>
      <c r="AN873" s="6">
        <v>1</v>
      </c>
      <c r="AO873" s="6">
        <v>0</v>
      </c>
      <c r="AQ873" s="6">
        <v>0</v>
      </c>
      <c r="AR873" s="6">
        <v>0</v>
      </c>
      <c r="AS873" s="6">
        <v>0</v>
      </c>
      <c r="AT873" s="6">
        <v>0</v>
      </c>
      <c r="AU873" s="6">
        <f>IF(Table3[[#This Row],[ShankDiameter]]&gt;0.5,0,2)</f>
        <v>2</v>
      </c>
      <c r="AV873" s="6">
        <v>0</v>
      </c>
      <c r="AW873" s="6">
        <v>0</v>
      </c>
      <c r="AX873" s="6">
        <v>2</v>
      </c>
      <c r="AY873" s="6">
        <f>IF(Table3[[#This Row],[ShankDiameter]]=0.225,2,IF(Table3[[#This Row],[ShankDiameter]]=0.25,2,IF(Table3[[#This Row],[ShankDiameter]]=0.2875,2,0)))</f>
        <v>2</v>
      </c>
      <c r="AZ873" s="6">
        <v>0</v>
      </c>
      <c r="BA873" s="6">
        <v>0</v>
      </c>
      <c r="BB873" s="6">
        <v>0</v>
      </c>
      <c r="BC873" s="6">
        <v>0</v>
      </c>
      <c r="BD873" s="6">
        <v>0</v>
      </c>
      <c r="BE873" s="6">
        <v>0</v>
      </c>
      <c r="BF873" s="6">
        <v>0</v>
      </c>
      <c r="BG873" s="6">
        <v>0</v>
      </c>
      <c r="BH873" s="6">
        <v>0</v>
      </c>
      <c r="BI873" s="6">
        <f>IF(Table3[[#This Row],[Type]]="EM",IF((Table3[[#This Row],[Diameter]]/2)-Table3[[#This Row],[CornerRadius]]-0.012&gt;0,(Table3[[#This Row],[Diameter]]/2)-Table3[[#This Row],[CornerRadius]]-0.012,0),)</f>
        <v>1.925E-2</v>
      </c>
      <c r="BK873" s="6" t="str">
        <f>IF(Table3[[#This Row],[ShoulderLength]]="","",IF(Table3[[#This Row],[ShoulderLength]]&lt;Table3[[#This Row],[LOC]],"FIX",""))</f>
        <v/>
      </c>
    </row>
    <row r="874" spans="1:63" x14ac:dyDescent="0.25">
      <c r="A874" s="7">
        <f>IF(Table3[[#This Row],[SoflexRule]]="",1,IF(Table3[[#This Row],[MinOHL]]="",1,IF(Table3[[#This Row],[Type]]="CT",1,IF(Table3[[#This Row],[I]]=1,0,1))))</f>
        <v>1</v>
      </c>
      <c r="B874" s="6" t="s">
        <v>1566</v>
      </c>
      <c r="C874" s="6" t="s">
        <v>1566</v>
      </c>
      <c r="E874" s="6">
        <v>873</v>
      </c>
      <c r="F874" s="8" t="s">
        <v>60</v>
      </c>
      <c r="H874" s="10" t="s">
        <v>1566</v>
      </c>
      <c r="I874" s="11" t="s">
        <v>1718</v>
      </c>
      <c r="J874" s="12" t="s">
        <v>1719</v>
      </c>
      <c r="K874" s="11" t="str">
        <f>CONCATENATE(Table3[[#This Row],[Type]]," "&amp;TEXT(Table3[[#This Row],[Diameter]],".0000")&amp;""," "&amp;Table3[[#This Row],[NumFlutes]]&amp;"FL")</f>
        <v>EM .1094 5FL</v>
      </c>
      <c r="M874" s="13">
        <v>0.1094</v>
      </c>
      <c r="N874" s="13">
        <v>0.25</v>
      </c>
      <c r="O874" s="6">
        <v>0.1094</v>
      </c>
      <c r="P874" s="6">
        <v>0.38</v>
      </c>
      <c r="Q874" s="6">
        <v>0.65</v>
      </c>
      <c r="R874" s="14">
        <f>IF(Table3[[#This Row],[ShoulderLenEnd]]="",0,90-(DEGREES(ATAN((Q874-P874)/((N874-O874)/2)))))</f>
        <v>14.59409138005573</v>
      </c>
      <c r="S874" s="15">
        <v>0.69</v>
      </c>
      <c r="T874" s="6">
        <v>5</v>
      </c>
      <c r="U874" s="6">
        <v>2.5</v>
      </c>
      <c r="V874" s="6">
        <v>0.32700000000000001</v>
      </c>
      <c r="AA874" s="13" t="str">
        <f t="shared" si="13"/>
        <v/>
      </c>
      <c r="AE874" s="6" t="s">
        <v>44</v>
      </c>
      <c r="AF874" s="6" t="s">
        <v>73</v>
      </c>
      <c r="AG874" s="6" t="s">
        <v>66</v>
      </c>
      <c r="AI874" s="6">
        <v>0</v>
      </c>
      <c r="AJ874" s="6">
        <v>1</v>
      </c>
      <c r="AK874" s="6">
        <v>0</v>
      </c>
      <c r="AL874" s="6">
        <v>0</v>
      </c>
      <c r="AM874" s="6">
        <v>0</v>
      </c>
      <c r="AN874" s="6">
        <v>1</v>
      </c>
      <c r="AO874" s="6">
        <v>0</v>
      </c>
      <c r="AQ874" s="6">
        <v>0</v>
      </c>
      <c r="AR874" s="6">
        <v>0</v>
      </c>
      <c r="AS874" s="6">
        <v>0</v>
      </c>
      <c r="AT874" s="6">
        <v>0</v>
      </c>
      <c r="AU874" s="6">
        <f>IF(Table3[[#This Row],[ShankDiameter]]&gt;0.5,0,2)</f>
        <v>2</v>
      </c>
      <c r="AV874" s="6">
        <v>0</v>
      </c>
      <c r="AW874" s="6">
        <v>0</v>
      </c>
      <c r="AX874" s="6">
        <v>2</v>
      </c>
      <c r="AY874" s="6">
        <f>IF(Table3[[#This Row],[ShankDiameter]]=0.225,2,IF(Table3[[#This Row],[ShankDiameter]]=0.25,2,IF(Table3[[#This Row],[ShankDiameter]]=0.2875,2,0)))</f>
        <v>2</v>
      </c>
      <c r="AZ874" s="6">
        <v>0</v>
      </c>
      <c r="BA874" s="6">
        <v>0</v>
      </c>
      <c r="BB874" s="6">
        <v>0</v>
      </c>
      <c r="BC874" s="6">
        <v>0</v>
      </c>
      <c r="BD874" s="6">
        <v>0</v>
      </c>
      <c r="BE874" s="6">
        <v>0</v>
      </c>
      <c r="BF874" s="6">
        <v>0</v>
      </c>
      <c r="BG874" s="6">
        <v>0</v>
      </c>
      <c r="BH874" s="6">
        <v>0</v>
      </c>
      <c r="BI874" s="6">
        <f>IF(Table3[[#This Row],[Type]]="EM",IF((Table3[[#This Row],[Diameter]]/2)-Table3[[#This Row],[CornerRadius]]-0.012&gt;0,(Table3[[#This Row],[Diameter]]/2)-Table3[[#This Row],[CornerRadius]]-0.012,0),)</f>
        <v>4.2700000000000002E-2</v>
      </c>
      <c r="BK874" s="6" t="str">
        <f>IF(Table3[[#This Row],[ShoulderLength]]="","",IF(Table3[[#This Row],[ShoulderLength]]&lt;Table3[[#This Row],[LOC]],"FIX",""))</f>
        <v/>
      </c>
    </row>
    <row r="875" spans="1:63" x14ac:dyDescent="0.25">
      <c r="A875" s="7">
        <f>IF(Table3[[#This Row],[SoflexRule]]="",1,IF(Table3[[#This Row],[MinOHL]]="",1,IF(Table3[[#This Row],[Type]]="CT",1,IF(Table3[[#This Row],[I]]=1,0,1))))</f>
        <v>1</v>
      </c>
      <c r="B875" s="6" t="s">
        <v>1566</v>
      </c>
      <c r="C875" s="6" t="s">
        <v>1566</v>
      </c>
      <c r="E875" s="6">
        <v>874</v>
      </c>
      <c r="F875" s="22"/>
      <c r="H875" s="10" t="s">
        <v>1566</v>
      </c>
      <c r="I875" s="11" t="s">
        <v>1720</v>
      </c>
      <c r="J875" s="12">
        <v>614352</v>
      </c>
      <c r="K875" s="11" t="str">
        <f>CONCATENATE(Table3[[#This Row],[Type]]," "&amp;TEXT(Table3[[#This Row],[Diameter]],".0000")&amp;""," "&amp;Table3[[#This Row],[NumFlutes]]&amp;"FL")</f>
        <v>EM .1250 3FL</v>
      </c>
      <c r="M875" s="13">
        <v>0.125</v>
      </c>
      <c r="N875" s="13">
        <v>0.25</v>
      </c>
      <c r="R875" s="14">
        <f>IF(Table3[[#This Row],[ShoulderLenEnd]]="",0,90-(DEGREES(ATAN((Q875-P875)/((N875-O875)/2)))))</f>
        <v>0</v>
      </c>
      <c r="T875" s="6">
        <v>3</v>
      </c>
      <c r="U875" s="6">
        <v>2</v>
      </c>
      <c r="V875" s="6">
        <v>0.313</v>
      </c>
      <c r="AA875" s="13" t="str">
        <f t="shared" si="13"/>
        <v/>
      </c>
      <c r="AE875" s="6" t="s">
        <v>44</v>
      </c>
      <c r="AF875" s="6" t="s">
        <v>119</v>
      </c>
      <c r="AG875" s="18" t="s">
        <v>2289</v>
      </c>
      <c r="AI875" s="6">
        <v>1</v>
      </c>
      <c r="AJ875" s="6">
        <v>0</v>
      </c>
      <c r="AK875" s="6">
        <v>1</v>
      </c>
      <c r="AL875" s="6">
        <v>0</v>
      </c>
      <c r="AM875" s="6">
        <v>0</v>
      </c>
      <c r="AN875" s="6">
        <v>1</v>
      </c>
      <c r="AO875" s="6">
        <v>0</v>
      </c>
      <c r="AQ875" s="6">
        <v>0</v>
      </c>
      <c r="AR875" s="6">
        <v>0</v>
      </c>
      <c r="AS875" s="6">
        <v>0</v>
      </c>
      <c r="AT875" s="6">
        <v>0</v>
      </c>
      <c r="AU875" s="6">
        <f>IF(Table3[[#This Row],[ShankDiameter]]&gt;0.5,0,2)</f>
        <v>2</v>
      </c>
      <c r="AV875" s="6">
        <v>0</v>
      </c>
      <c r="AW875" s="6">
        <v>0</v>
      </c>
      <c r="AX875" s="6">
        <v>2</v>
      </c>
      <c r="AY875" s="6">
        <f>IF(Table3[[#This Row],[ShankDiameter]]=0.225,2,IF(Table3[[#This Row],[ShankDiameter]]=0.25,2,IF(Table3[[#This Row],[ShankDiameter]]=0.2875,2,0)))</f>
        <v>2</v>
      </c>
      <c r="AZ875" s="6">
        <v>0</v>
      </c>
      <c r="BA875" s="6">
        <v>0</v>
      </c>
      <c r="BB875" s="6">
        <v>0</v>
      </c>
      <c r="BC875" s="6">
        <v>0</v>
      </c>
      <c r="BD875" s="6">
        <v>0</v>
      </c>
      <c r="BE875" s="6">
        <v>0</v>
      </c>
      <c r="BF875" s="6">
        <v>0</v>
      </c>
      <c r="BG875" s="6">
        <v>0</v>
      </c>
      <c r="BH875" s="6">
        <v>0</v>
      </c>
      <c r="BI875" s="6">
        <f>IF(Table3[[#This Row],[Type]]="EM",IF((Table3[[#This Row],[Diameter]]/2)-Table3[[#This Row],[CornerRadius]]-0.012&gt;0,(Table3[[#This Row],[Diameter]]/2)-Table3[[#This Row],[CornerRadius]]-0.012,0),)</f>
        <v>5.0500000000000003E-2</v>
      </c>
      <c r="BK875" s="6" t="str">
        <f>IF(Table3[[#This Row],[ShoulderLength]]="","",IF(Table3[[#This Row],[ShoulderLength]]&lt;Table3[[#This Row],[LOC]],"FIX",""))</f>
        <v/>
      </c>
    </row>
    <row r="876" spans="1:63" x14ac:dyDescent="0.25">
      <c r="A876" s="7">
        <f>IF(Table3[[#This Row],[SoflexRule]]="",1,IF(Table3[[#This Row],[MinOHL]]="",1,IF(Table3[[#This Row],[Type]]="CT",1,IF(Table3[[#This Row],[I]]=1,0,1))))</f>
        <v>1</v>
      </c>
      <c r="B876" s="6" t="s">
        <v>1566</v>
      </c>
      <c r="C876" s="6" t="s">
        <v>1566</v>
      </c>
      <c r="E876" s="6">
        <v>875</v>
      </c>
      <c r="F876" s="22"/>
      <c r="H876" s="10" t="s">
        <v>1566</v>
      </c>
      <c r="I876" s="11" t="s">
        <v>1721</v>
      </c>
      <c r="J876" s="12">
        <v>614379</v>
      </c>
      <c r="K876" s="11" t="str">
        <f>CONCATENATE(Table3[[#This Row],[Type]]," "&amp;TEXT(Table3[[#This Row],[Diameter]],".0000")&amp;""," "&amp;Table3[[#This Row],[NumFlutes]]&amp;"FL")</f>
        <v>EM .1875 3FL</v>
      </c>
      <c r="M876" s="13">
        <v>0.1875</v>
      </c>
      <c r="N876" s="13">
        <v>0.25</v>
      </c>
      <c r="R876" s="14">
        <f>IF(Table3[[#This Row],[ShoulderLenEnd]]="",0,90-(DEGREES(ATAN((Q876-P876)/((N876-O876)/2)))))</f>
        <v>0</v>
      </c>
      <c r="T876" s="6">
        <v>3</v>
      </c>
      <c r="U876" s="6">
        <v>2</v>
      </c>
      <c r="V876" s="6">
        <v>0.4375</v>
      </c>
      <c r="AA876" s="13" t="str">
        <f t="shared" si="13"/>
        <v/>
      </c>
      <c r="AE876" s="6" t="s">
        <v>44</v>
      </c>
      <c r="AF876" s="6" t="s">
        <v>119</v>
      </c>
      <c r="AG876" s="18" t="s">
        <v>2289</v>
      </c>
      <c r="AI876" s="6">
        <v>1</v>
      </c>
      <c r="AJ876" s="6">
        <v>0</v>
      </c>
      <c r="AK876" s="6">
        <v>1</v>
      </c>
      <c r="AL876" s="6">
        <v>0</v>
      </c>
      <c r="AM876" s="6">
        <v>0</v>
      </c>
      <c r="AN876" s="6">
        <v>1</v>
      </c>
      <c r="AO876" s="6">
        <v>0</v>
      </c>
      <c r="AQ876" s="6">
        <v>0</v>
      </c>
      <c r="AR876" s="6">
        <v>0</v>
      </c>
      <c r="AS876" s="6">
        <v>0</v>
      </c>
      <c r="AT876" s="6">
        <v>0</v>
      </c>
      <c r="AU876" s="6">
        <f>IF(Table3[[#This Row],[ShankDiameter]]&gt;0.5,0,2)</f>
        <v>2</v>
      </c>
      <c r="AV876" s="6">
        <v>0</v>
      </c>
      <c r="AW876" s="6">
        <v>0</v>
      </c>
      <c r="AX876" s="6">
        <v>2</v>
      </c>
      <c r="AY876" s="6">
        <f>IF(Table3[[#This Row],[ShankDiameter]]=0.225,2,IF(Table3[[#This Row],[ShankDiameter]]=0.25,2,IF(Table3[[#This Row],[ShankDiameter]]=0.2875,2,0)))</f>
        <v>2</v>
      </c>
      <c r="AZ876" s="6">
        <v>0</v>
      </c>
      <c r="BA876" s="6">
        <v>0</v>
      </c>
      <c r="BB876" s="6">
        <v>0</v>
      </c>
      <c r="BC876" s="6">
        <v>0</v>
      </c>
      <c r="BD876" s="6">
        <v>0</v>
      </c>
      <c r="BE876" s="6">
        <v>0</v>
      </c>
      <c r="BF876" s="6">
        <v>0</v>
      </c>
      <c r="BG876" s="6">
        <v>0</v>
      </c>
      <c r="BH876" s="6">
        <v>0</v>
      </c>
      <c r="BI876" s="6">
        <f>IF(Table3[[#This Row],[Type]]="EM",IF((Table3[[#This Row],[Diameter]]/2)-Table3[[#This Row],[CornerRadius]]-0.012&gt;0,(Table3[[#This Row],[Diameter]]/2)-Table3[[#This Row],[CornerRadius]]-0.012,0),)</f>
        <v>8.1750000000000003E-2</v>
      </c>
      <c r="BK876" s="6" t="str">
        <f>IF(Table3[[#This Row],[ShoulderLength]]="","",IF(Table3[[#This Row],[ShoulderLength]]&lt;Table3[[#This Row],[LOC]],"FIX",""))</f>
        <v/>
      </c>
    </row>
    <row r="877" spans="1:63" x14ac:dyDescent="0.25">
      <c r="A877" s="7">
        <f>IF(Table3[[#This Row],[SoflexRule]]="",1,IF(Table3[[#This Row],[MinOHL]]="",1,IF(Table3[[#This Row],[Type]]="CT",1,IF(Table3[[#This Row],[I]]=1,0,1))))</f>
        <v>1</v>
      </c>
      <c r="B877" s="6" t="s">
        <v>1566</v>
      </c>
      <c r="C877" s="6" t="s">
        <v>1566</v>
      </c>
      <c r="E877" s="6">
        <v>876</v>
      </c>
      <c r="F877" s="8" t="s">
        <v>60</v>
      </c>
      <c r="H877" s="10" t="s">
        <v>1566</v>
      </c>
      <c r="I877" s="11" t="s">
        <v>1722</v>
      </c>
      <c r="J877" s="12">
        <v>31711</v>
      </c>
      <c r="K877" s="11" t="str">
        <f>CONCATENATE(Table3[[#This Row],[Type]]," "&amp;TEXT(Table3[[#This Row],[Diameter]],".0000")&amp;""," "&amp;Table3[[#This Row],[NumFlutes]]&amp;"FL")</f>
        <v>EM .2188 2FL</v>
      </c>
      <c r="M877" s="13">
        <v>0.21879999999999999</v>
      </c>
      <c r="N877" s="13">
        <v>0.25</v>
      </c>
      <c r="O877" s="6">
        <v>0.21879999999999999</v>
      </c>
      <c r="P877" s="6">
        <v>0.5</v>
      </c>
      <c r="Q877" s="6">
        <v>0.95</v>
      </c>
      <c r="R877" s="14">
        <f>IF(Table3[[#This Row],[ShoulderLenEnd]]="",0,90-(DEGREES(ATAN((Q877-P877)/((N877-O877)/2)))))</f>
        <v>1.9854585845169339</v>
      </c>
      <c r="S877" s="15">
        <v>1</v>
      </c>
      <c r="T877" s="6">
        <v>2</v>
      </c>
      <c r="U877" s="6">
        <v>2</v>
      </c>
      <c r="V877" s="6">
        <v>0.437</v>
      </c>
      <c r="AA877" s="13" t="str">
        <f t="shared" si="13"/>
        <v/>
      </c>
      <c r="AE877" s="6" t="s">
        <v>44</v>
      </c>
      <c r="AF877" s="6" t="s">
        <v>62</v>
      </c>
      <c r="AG877" s="6" t="s">
        <v>79</v>
      </c>
      <c r="AI877" s="6">
        <v>1</v>
      </c>
      <c r="AJ877" s="6">
        <v>0</v>
      </c>
      <c r="AK877" s="6">
        <v>0</v>
      </c>
      <c r="AL877" s="6">
        <v>1</v>
      </c>
      <c r="AM877" s="6">
        <v>0</v>
      </c>
      <c r="AN877" s="6">
        <v>0</v>
      </c>
      <c r="AO877" s="6">
        <v>1</v>
      </c>
      <c r="AQ877" s="6">
        <v>0</v>
      </c>
      <c r="AR877" s="6">
        <v>0</v>
      </c>
      <c r="AS877" s="6">
        <v>0</v>
      </c>
      <c r="AT877" s="6">
        <v>0</v>
      </c>
      <c r="AU877" s="6">
        <f>IF(Table3[[#This Row],[ShankDiameter]]&gt;0.5,0,2)</f>
        <v>2</v>
      </c>
      <c r="AV877" s="6">
        <v>0</v>
      </c>
      <c r="AW877" s="6">
        <v>0</v>
      </c>
      <c r="AX877" s="6">
        <v>2</v>
      </c>
      <c r="AY877" s="6">
        <f>IF(Table3[[#This Row],[ShankDiameter]]=0.225,2,IF(Table3[[#This Row],[ShankDiameter]]=0.25,2,IF(Table3[[#This Row],[ShankDiameter]]=0.2875,2,0)))</f>
        <v>2</v>
      </c>
      <c r="AZ877" s="6">
        <v>0</v>
      </c>
      <c r="BA877" s="6">
        <v>0</v>
      </c>
      <c r="BB877" s="6">
        <v>0</v>
      </c>
      <c r="BC877" s="6">
        <v>0</v>
      </c>
      <c r="BD877" s="6">
        <v>0</v>
      </c>
      <c r="BE877" s="6">
        <v>0</v>
      </c>
      <c r="BF877" s="6">
        <v>0</v>
      </c>
      <c r="BG877" s="6">
        <v>0</v>
      </c>
      <c r="BH877" s="6">
        <v>0</v>
      </c>
      <c r="BI877" s="6">
        <f>IF(Table3[[#This Row],[Type]]="EM",IF((Table3[[#This Row],[Diameter]]/2)-Table3[[#This Row],[CornerRadius]]-0.012&gt;0,(Table3[[#This Row],[Diameter]]/2)-Table3[[#This Row],[CornerRadius]]-0.012,0),)</f>
        <v>9.74E-2</v>
      </c>
      <c r="BK877" s="6" t="str">
        <f>IF(Table3[[#This Row],[ShoulderLength]]="","",IF(Table3[[#This Row],[ShoulderLength]]&lt;Table3[[#This Row],[LOC]],"FIX",""))</f>
        <v/>
      </c>
    </row>
    <row r="878" spans="1:63" x14ac:dyDescent="0.25">
      <c r="A878" s="7">
        <f>IF(Table3[[#This Row],[SoflexRule]]="",1,IF(Table3[[#This Row],[MinOHL]]="",1,IF(Table3[[#This Row],[Type]]="CT",1,IF(Table3[[#This Row],[I]]=1,0,1))))</f>
        <v>1</v>
      </c>
      <c r="B878" s="6" t="s">
        <v>1566</v>
      </c>
      <c r="C878" s="6" t="s">
        <v>1566</v>
      </c>
      <c r="E878" s="6">
        <v>877</v>
      </c>
      <c r="G878" s="9" t="s">
        <v>74</v>
      </c>
      <c r="H878" s="10" t="s">
        <v>1566</v>
      </c>
      <c r="I878" s="11" t="s">
        <v>1723</v>
      </c>
      <c r="J878" s="12">
        <v>30331</v>
      </c>
      <c r="K878" s="11" t="str">
        <f>CONCATENATE(Table3[[#This Row],[Type]]," "&amp;TEXT(Table3[[#This Row],[Diameter]],".0000")&amp;""," "&amp;Table3[[#This Row],[NumFlutes]]&amp;"FL")</f>
        <v>EM .2500 2FL</v>
      </c>
      <c r="M878" s="13">
        <v>0.25</v>
      </c>
      <c r="N878" s="13">
        <v>0.25</v>
      </c>
      <c r="O878" s="6">
        <v>0.25</v>
      </c>
      <c r="P878" s="6">
        <v>1.2250000000000001</v>
      </c>
      <c r="R878" s="14">
        <f>IF(Table3[[#This Row],[ShoulderLenEnd]]="",0,90-(DEGREES(ATAN((Q878-P878)/((N878-O878)/2)))))</f>
        <v>0</v>
      </c>
      <c r="S878" s="15">
        <v>1.2250000000000001</v>
      </c>
      <c r="T878" s="6">
        <v>2</v>
      </c>
      <c r="U878" s="6">
        <v>2.5</v>
      </c>
      <c r="V878" s="6">
        <v>0.75</v>
      </c>
      <c r="AA878" s="13" t="str">
        <f t="shared" si="13"/>
        <v/>
      </c>
      <c r="AE878" s="6" t="s">
        <v>44</v>
      </c>
      <c r="AF878" s="6" t="s">
        <v>62</v>
      </c>
      <c r="AG878" s="6" t="s">
        <v>79</v>
      </c>
      <c r="AI878" s="6">
        <v>1</v>
      </c>
      <c r="AJ878" s="6">
        <v>0</v>
      </c>
      <c r="AK878" s="6">
        <v>1</v>
      </c>
      <c r="AL878" s="6">
        <v>1</v>
      </c>
      <c r="AM878" s="6">
        <v>0</v>
      </c>
      <c r="AN878" s="6">
        <v>0</v>
      </c>
      <c r="AO878" s="6">
        <v>1</v>
      </c>
      <c r="AQ878" s="6">
        <v>0</v>
      </c>
      <c r="AR878" s="6">
        <v>0</v>
      </c>
      <c r="AS878" s="6">
        <v>0</v>
      </c>
      <c r="AT878" s="6">
        <v>0</v>
      </c>
      <c r="AU878" s="6">
        <f>IF(Table3[[#This Row],[ShankDiameter]]&gt;0.5,0,2)</f>
        <v>2</v>
      </c>
      <c r="AV878" s="6">
        <v>0</v>
      </c>
      <c r="AW878" s="6">
        <v>0</v>
      </c>
      <c r="AX878" s="6">
        <v>2</v>
      </c>
      <c r="AY878" s="6">
        <f>IF(Table3[[#This Row],[ShankDiameter]]=0.225,2,IF(Table3[[#This Row],[ShankDiameter]]=0.25,2,IF(Table3[[#This Row],[ShankDiameter]]=0.2875,2,0)))</f>
        <v>2</v>
      </c>
      <c r="AZ878" s="6">
        <v>0</v>
      </c>
      <c r="BA878" s="6">
        <v>0</v>
      </c>
      <c r="BB878" s="6">
        <v>0</v>
      </c>
      <c r="BC878" s="6">
        <v>0</v>
      </c>
      <c r="BD878" s="6">
        <v>0</v>
      </c>
      <c r="BE878" s="6">
        <v>0</v>
      </c>
      <c r="BF878" s="6">
        <v>0</v>
      </c>
      <c r="BG878" s="6">
        <v>0</v>
      </c>
      <c r="BH878" s="6">
        <v>0</v>
      </c>
      <c r="BI878" s="6">
        <f>IF(Table3[[#This Row],[Type]]="EM",IF((Table3[[#This Row],[Diameter]]/2)-Table3[[#This Row],[CornerRadius]]-0.012&gt;0,(Table3[[#This Row],[Diameter]]/2)-Table3[[#This Row],[CornerRadius]]-0.012,0),)</f>
        <v>0.113</v>
      </c>
      <c r="BK878" s="6" t="str">
        <f>IF(Table3[[#This Row],[ShoulderLength]]="","",IF(Table3[[#This Row],[ShoulderLength]]&lt;Table3[[#This Row],[LOC]],"FIX",""))</f>
        <v/>
      </c>
    </row>
    <row r="879" spans="1:63" x14ac:dyDescent="0.25">
      <c r="A879" s="7">
        <f>IF(Table3[[#This Row],[SoflexRule]]="",1,IF(Table3[[#This Row],[MinOHL]]="",1,IF(Table3[[#This Row],[Type]]="CT",1,IF(Table3[[#This Row],[I]]=1,0,1))))</f>
        <v>1</v>
      </c>
      <c r="B879" s="6" t="s">
        <v>1566</v>
      </c>
      <c r="C879" s="6" t="s">
        <v>1566</v>
      </c>
      <c r="E879" s="6">
        <v>878</v>
      </c>
      <c r="G879" s="9" t="s">
        <v>74</v>
      </c>
      <c r="H879" s="10" t="s">
        <v>1566</v>
      </c>
      <c r="I879" s="11" t="s">
        <v>1724</v>
      </c>
      <c r="J879" s="12">
        <v>31713</v>
      </c>
      <c r="K879" s="11" t="str">
        <f>CONCATENATE(Table3[[#This Row],[Type]]," "&amp;TEXT(Table3[[#This Row],[Diameter]],".0000")&amp;""," "&amp;Table3[[#This Row],[NumFlutes]]&amp;"FL")</f>
        <v>EM .2500 2FL</v>
      </c>
      <c r="M879" s="13">
        <v>0.25</v>
      </c>
      <c r="N879" s="13">
        <v>0.25</v>
      </c>
      <c r="O879" s="6">
        <v>0.25</v>
      </c>
      <c r="P879" s="6">
        <v>0.97</v>
      </c>
      <c r="R879" s="14">
        <f>IF(Table3[[#This Row],[ShoulderLenEnd]]="",0,90-(DEGREES(ATAN((Q879-P879)/((N879-O879)/2)))))</f>
        <v>0</v>
      </c>
      <c r="S879" s="15">
        <v>0.97</v>
      </c>
      <c r="T879" s="6">
        <v>2</v>
      </c>
      <c r="U879" s="6">
        <v>2</v>
      </c>
      <c r="V879" s="6">
        <v>0.5</v>
      </c>
      <c r="AA879" s="13" t="str">
        <f t="shared" si="13"/>
        <v/>
      </c>
      <c r="AE879" s="6" t="s">
        <v>44</v>
      </c>
      <c r="AF879" s="6" t="s">
        <v>62</v>
      </c>
      <c r="AG879" s="6" t="s">
        <v>79</v>
      </c>
      <c r="AI879" s="6">
        <v>1</v>
      </c>
      <c r="AJ879" s="6">
        <v>0</v>
      </c>
      <c r="AK879" s="6">
        <v>0</v>
      </c>
      <c r="AL879" s="6">
        <v>1</v>
      </c>
      <c r="AM879" s="6">
        <v>0</v>
      </c>
      <c r="AN879" s="6">
        <v>1</v>
      </c>
      <c r="AO879" s="6">
        <v>1</v>
      </c>
      <c r="AQ879" s="6">
        <v>0</v>
      </c>
      <c r="AR879" s="6">
        <v>0</v>
      </c>
      <c r="AS879" s="6">
        <v>0</v>
      </c>
      <c r="AT879" s="6">
        <v>0</v>
      </c>
      <c r="AU879" s="6">
        <f>IF(Table3[[#This Row],[ShankDiameter]]&gt;0.5,0,2)</f>
        <v>2</v>
      </c>
      <c r="AV879" s="6">
        <v>0</v>
      </c>
      <c r="AW879" s="6">
        <v>0</v>
      </c>
      <c r="AX879" s="6">
        <v>2</v>
      </c>
      <c r="AY879" s="6">
        <f>IF(Table3[[#This Row],[ShankDiameter]]=0.225,2,IF(Table3[[#This Row],[ShankDiameter]]=0.25,2,IF(Table3[[#This Row],[ShankDiameter]]=0.2875,2,0)))</f>
        <v>2</v>
      </c>
      <c r="AZ879" s="6">
        <v>2</v>
      </c>
      <c r="BA879" s="6">
        <v>0</v>
      </c>
      <c r="BB879" s="6">
        <v>0</v>
      </c>
      <c r="BC879" s="6">
        <v>0</v>
      </c>
      <c r="BD879" s="6">
        <v>0</v>
      </c>
      <c r="BE879" s="6">
        <v>0</v>
      </c>
      <c r="BF879" s="6">
        <v>0</v>
      </c>
      <c r="BG879" s="6">
        <v>0</v>
      </c>
      <c r="BH879" s="6">
        <v>0</v>
      </c>
      <c r="BI879" s="6">
        <f>IF(Table3[[#This Row],[Type]]="EM",IF((Table3[[#This Row],[Diameter]]/2)-Table3[[#This Row],[CornerRadius]]-0.012&gt;0,(Table3[[#This Row],[Diameter]]/2)-Table3[[#This Row],[CornerRadius]]-0.012,0),)</f>
        <v>0.113</v>
      </c>
      <c r="BK879" s="6" t="str">
        <f>IF(Table3[[#This Row],[ShoulderLength]]="","",IF(Table3[[#This Row],[ShoulderLength]]&lt;Table3[[#This Row],[LOC]],"FIX",""))</f>
        <v/>
      </c>
    </row>
    <row r="880" spans="1:63" x14ac:dyDescent="0.25">
      <c r="A880" s="7">
        <f>IF(Table3[[#This Row],[SoflexRule]]="",1,IF(Table3[[#This Row],[MinOHL]]="",1,IF(Table3[[#This Row],[Type]]="CT",1,IF(Table3[[#This Row],[I]]=1,0,1))))</f>
        <v>1</v>
      </c>
      <c r="B880" s="6" t="s">
        <v>1566</v>
      </c>
      <c r="C880" s="6" t="s">
        <v>1566</v>
      </c>
      <c r="E880" s="6">
        <v>879</v>
      </c>
      <c r="F880" s="8" t="s">
        <v>60</v>
      </c>
      <c r="H880" s="10" t="s">
        <v>1566</v>
      </c>
      <c r="I880" s="11" t="s">
        <v>1725</v>
      </c>
      <c r="J880" s="12">
        <v>13819</v>
      </c>
      <c r="K880" s="11" t="str">
        <f>CONCATENATE(Table3[[#This Row],[Type]]," "&amp;TEXT(Table3[[#This Row],[Diameter]],".0000")&amp;""," "&amp;Table3[[#This Row],[NumFlutes]]&amp;"FL")</f>
        <v>EM .2500 3FL</v>
      </c>
      <c r="M880" s="13">
        <v>0.25</v>
      </c>
      <c r="N880" s="13">
        <v>0.25</v>
      </c>
      <c r="O880" s="6">
        <v>0.25</v>
      </c>
      <c r="P880" s="6">
        <v>1.22</v>
      </c>
      <c r="R880" s="14">
        <f>IF(Table3[[#This Row],[ShoulderLenEnd]]="",0,90-(DEGREES(ATAN((Q880-P880)/((N880-O880)/2)))))</f>
        <v>0</v>
      </c>
      <c r="S880" s="15">
        <v>1.26</v>
      </c>
      <c r="T880" s="6">
        <v>3</v>
      </c>
      <c r="U880" s="6">
        <v>3</v>
      </c>
      <c r="V880" s="6">
        <v>1</v>
      </c>
      <c r="AA880" s="13" t="str">
        <f t="shared" si="13"/>
        <v/>
      </c>
      <c r="AE880" s="6" t="s">
        <v>44</v>
      </c>
      <c r="AF880" s="6" t="s">
        <v>62</v>
      </c>
      <c r="AG880" s="6" t="s">
        <v>495</v>
      </c>
      <c r="AI880" s="6">
        <v>1</v>
      </c>
      <c r="AJ880" s="6">
        <v>0</v>
      </c>
      <c r="AK880" s="6">
        <v>1</v>
      </c>
      <c r="AL880" s="6">
        <v>0</v>
      </c>
      <c r="AM880" s="6">
        <v>0</v>
      </c>
      <c r="AN880" s="6">
        <v>0</v>
      </c>
      <c r="AO880" s="6">
        <v>1</v>
      </c>
      <c r="AQ880" s="6">
        <v>0</v>
      </c>
      <c r="AR880" s="6">
        <v>0</v>
      </c>
      <c r="AS880" s="6">
        <v>0</v>
      </c>
      <c r="AT880" s="6">
        <v>0</v>
      </c>
      <c r="AU880" s="6">
        <f>IF(Table3[[#This Row],[ShankDiameter]]&gt;0.5,0,2)</f>
        <v>2</v>
      </c>
      <c r="AV880" s="6">
        <v>0</v>
      </c>
      <c r="AW880" s="6">
        <v>0</v>
      </c>
      <c r="AX880" s="6">
        <v>2</v>
      </c>
      <c r="AY880" s="6">
        <f>IF(Table3[[#This Row],[ShankDiameter]]=0.225,2,IF(Table3[[#This Row],[ShankDiameter]]=0.25,2,IF(Table3[[#This Row],[ShankDiameter]]=0.2875,2,0)))</f>
        <v>2</v>
      </c>
      <c r="AZ880" s="6">
        <v>0</v>
      </c>
      <c r="BA880" s="6">
        <v>0</v>
      </c>
      <c r="BB880" s="6">
        <v>0</v>
      </c>
      <c r="BC880" s="6">
        <v>0</v>
      </c>
      <c r="BD880" s="6">
        <v>0</v>
      </c>
      <c r="BE880" s="6">
        <v>0</v>
      </c>
      <c r="BF880" s="6">
        <v>0</v>
      </c>
      <c r="BG880" s="6">
        <v>0</v>
      </c>
      <c r="BH880" s="6">
        <v>0</v>
      </c>
      <c r="BI880" s="6">
        <f>IF(Table3[[#This Row],[Type]]="EM",IF((Table3[[#This Row],[Diameter]]/2)-Table3[[#This Row],[CornerRadius]]-0.012&gt;0,(Table3[[#This Row],[Diameter]]/2)-Table3[[#This Row],[CornerRadius]]-0.012,0),)</f>
        <v>0.113</v>
      </c>
      <c r="BK880" s="6" t="str">
        <f>IF(Table3[[#This Row],[ShoulderLength]]="","",IF(Table3[[#This Row],[ShoulderLength]]&lt;Table3[[#This Row],[LOC]],"FIX",""))</f>
        <v/>
      </c>
    </row>
    <row r="881" spans="1:63" x14ac:dyDescent="0.25">
      <c r="A881" s="7">
        <f>IF(Table3[[#This Row],[SoflexRule]]="",1,IF(Table3[[#This Row],[MinOHL]]="",1,IF(Table3[[#This Row],[Type]]="CT",1,IF(Table3[[#This Row],[I]]=1,0,1))))</f>
        <v>1</v>
      </c>
      <c r="B881" s="6" t="s">
        <v>1566</v>
      </c>
      <c r="C881" s="6" t="s">
        <v>1566</v>
      </c>
      <c r="E881" s="6">
        <v>880</v>
      </c>
      <c r="G881" s="9" t="s">
        <v>74</v>
      </c>
      <c r="H881" s="10" t="s">
        <v>1566</v>
      </c>
      <c r="I881" s="11" t="s">
        <v>1726</v>
      </c>
      <c r="J881" s="12">
        <v>30531</v>
      </c>
      <c r="K881" s="11" t="str">
        <f>CONCATENATE(Table3[[#This Row],[Type]]," "&amp;TEXT(Table3[[#This Row],[Diameter]],".0000")&amp;""," "&amp;Table3[[#This Row],[NumFlutes]]&amp;"FL")</f>
        <v>EM .2500 3FL</v>
      </c>
      <c r="M881" s="13">
        <v>0.25</v>
      </c>
      <c r="N881" s="13">
        <v>0.25</v>
      </c>
      <c r="O881" s="6">
        <v>0.25</v>
      </c>
      <c r="P881" s="6">
        <v>1.05</v>
      </c>
      <c r="R881" s="14">
        <f>IF(Table3[[#This Row],[ShoulderLenEnd]]="",0,90-(DEGREES(ATAN((Q881-P881)/((N881-O881)/2)))))</f>
        <v>0</v>
      </c>
      <c r="S881" s="15">
        <v>1.05</v>
      </c>
      <c r="T881" s="6">
        <v>3</v>
      </c>
      <c r="U881" s="6">
        <v>2.5</v>
      </c>
      <c r="V881" s="6">
        <v>0.75</v>
      </c>
      <c r="AA881" s="13" t="str">
        <f t="shared" si="13"/>
        <v/>
      </c>
      <c r="AE881" s="6" t="s">
        <v>44</v>
      </c>
      <c r="AF881" s="6" t="s">
        <v>62</v>
      </c>
      <c r="AG881" s="6" t="s">
        <v>79</v>
      </c>
      <c r="AI881" s="6">
        <v>1</v>
      </c>
      <c r="AJ881" s="6">
        <v>0</v>
      </c>
      <c r="AK881" s="6">
        <v>1</v>
      </c>
      <c r="AL881" s="6">
        <v>0</v>
      </c>
      <c r="AM881" s="6">
        <v>1</v>
      </c>
      <c r="AN881" s="6">
        <v>1</v>
      </c>
      <c r="AO881" s="6">
        <v>1</v>
      </c>
      <c r="AQ881" s="6">
        <v>0</v>
      </c>
      <c r="AR881" s="6">
        <v>0</v>
      </c>
      <c r="AS881" s="6">
        <v>0</v>
      </c>
      <c r="AT881" s="6">
        <v>0</v>
      </c>
      <c r="AU881" s="6">
        <f>IF(Table3[[#This Row],[ShankDiameter]]&gt;0.5,0,2)</f>
        <v>2</v>
      </c>
      <c r="AV881" s="6">
        <v>0</v>
      </c>
      <c r="AW881" s="6">
        <v>0</v>
      </c>
      <c r="AX881" s="6">
        <v>2</v>
      </c>
      <c r="AY881" s="6">
        <v>2</v>
      </c>
      <c r="AZ881" s="6">
        <v>0</v>
      </c>
      <c r="BA881" s="6">
        <v>0</v>
      </c>
      <c r="BB881" s="6">
        <v>0</v>
      </c>
      <c r="BC881" s="6">
        <v>0</v>
      </c>
      <c r="BD881" s="6">
        <v>0</v>
      </c>
      <c r="BE881" s="6">
        <v>0</v>
      </c>
      <c r="BF881" s="6">
        <v>0</v>
      </c>
      <c r="BG881" s="6">
        <v>0</v>
      </c>
      <c r="BH881" s="6">
        <v>0</v>
      </c>
      <c r="BI881" s="6">
        <f>IF(Table3[[#This Row],[Type]]="EM",IF((Table3[[#This Row],[Diameter]]/2)-Table3[[#This Row],[CornerRadius]]-0.012&gt;0,(Table3[[#This Row],[Diameter]]/2)-Table3[[#This Row],[CornerRadius]]-0.012,0),)</f>
        <v>0.113</v>
      </c>
      <c r="BK881" s="6" t="str">
        <f>IF(Table3[[#This Row],[ShoulderLength]]="","",IF(Table3[[#This Row],[ShoulderLength]]&lt;Table3[[#This Row],[LOC]],"FIX",""))</f>
        <v/>
      </c>
    </row>
    <row r="882" spans="1:63" x14ac:dyDescent="0.25">
      <c r="A882" s="7">
        <f>IF(Table3[[#This Row],[SoflexRule]]="",1,IF(Table3[[#This Row],[MinOHL]]="",1,IF(Table3[[#This Row],[Type]]="CT",1,IF(Table3[[#This Row],[I]]=1,0,1))))</f>
        <v>1</v>
      </c>
      <c r="B882" s="6" t="s">
        <v>1566</v>
      </c>
      <c r="C882" s="6" t="s">
        <v>1566</v>
      </c>
      <c r="E882" s="6">
        <v>881</v>
      </c>
      <c r="F882" s="22"/>
      <c r="H882" s="10" t="s">
        <v>1566</v>
      </c>
      <c r="I882" s="11" t="s">
        <v>1727</v>
      </c>
      <c r="J882" s="12">
        <v>614387</v>
      </c>
      <c r="K882" s="11" t="str">
        <f>CONCATENATE(Table3[[#This Row],[Type]]," "&amp;TEXT(Table3[[#This Row],[Diameter]],".0000")&amp;""," "&amp;Table3[[#This Row],[NumFlutes]]&amp;"FL")</f>
        <v>EM .2500 3FL</v>
      </c>
      <c r="M882" s="13">
        <v>0.25</v>
      </c>
      <c r="N882" s="13">
        <v>0.25</v>
      </c>
      <c r="R882" s="14">
        <f>IF(Table3[[#This Row],[ShoulderLenEnd]]="",0,90-(DEGREES(ATAN((Q882-P882)/((N882-O882)/2)))))</f>
        <v>0</v>
      </c>
      <c r="T882" s="6">
        <v>3</v>
      </c>
      <c r="U882" s="6">
        <v>2.5</v>
      </c>
      <c r="V882" s="6">
        <v>0.625</v>
      </c>
      <c r="AA882" s="13" t="str">
        <f t="shared" si="13"/>
        <v/>
      </c>
      <c r="AE882" s="6" t="s">
        <v>44</v>
      </c>
      <c r="AF882" s="6" t="s">
        <v>119</v>
      </c>
      <c r="AG882" s="18" t="s">
        <v>2289</v>
      </c>
      <c r="AI882" s="6">
        <v>1</v>
      </c>
      <c r="AJ882" s="6">
        <v>0</v>
      </c>
      <c r="AK882" s="6">
        <v>1</v>
      </c>
      <c r="AL882" s="6">
        <v>0</v>
      </c>
      <c r="AM882" s="6">
        <v>0</v>
      </c>
      <c r="AN882" s="6">
        <v>1</v>
      </c>
      <c r="AO882" s="6">
        <v>0</v>
      </c>
      <c r="AQ882" s="6">
        <v>0</v>
      </c>
      <c r="AR882" s="6">
        <v>0</v>
      </c>
      <c r="AS882" s="6">
        <v>0</v>
      </c>
      <c r="AT882" s="6">
        <v>0</v>
      </c>
      <c r="AU882" s="6">
        <f>IF(Table3[[#This Row],[ShankDiameter]]&gt;0.5,0,2)</f>
        <v>2</v>
      </c>
      <c r="AV882" s="6">
        <v>0</v>
      </c>
      <c r="AW882" s="6">
        <v>0</v>
      </c>
      <c r="AX882" s="6">
        <v>2</v>
      </c>
      <c r="AY882" s="6">
        <f>IF(Table3[[#This Row],[ShankDiameter]]=0.225,2,IF(Table3[[#This Row],[ShankDiameter]]=0.25,2,IF(Table3[[#This Row],[ShankDiameter]]=0.2875,2,0)))</f>
        <v>2</v>
      </c>
      <c r="AZ882" s="6">
        <v>0</v>
      </c>
      <c r="BA882" s="6">
        <v>0</v>
      </c>
      <c r="BB882" s="6">
        <v>0</v>
      </c>
      <c r="BC882" s="6">
        <v>0</v>
      </c>
      <c r="BD882" s="6">
        <v>0</v>
      </c>
      <c r="BE882" s="6">
        <v>0</v>
      </c>
      <c r="BF882" s="6">
        <v>0</v>
      </c>
      <c r="BG882" s="6">
        <v>0</v>
      </c>
      <c r="BH882" s="6">
        <v>0</v>
      </c>
      <c r="BI882" s="6">
        <f>IF(Table3[[#This Row],[Type]]="EM",IF((Table3[[#This Row],[Diameter]]/2)-Table3[[#This Row],[CornerRadius]]-0.012&gt;0,(Table3[[#This Row],[Diameter]]/2)-Table3[[#This Row],[CornerRadius]]-0.012,0),)</f>
        <v>0.113</v>
      </c>
      <c r="BK882" s="6" t="str">
        <f>IF(Table3[[#This Row],[ShoulderLength]]="","",IF(Table3[[#This Row],[ShoulderLength]]&lt;Table3[[#This Row],[LOC]],"FIX",""))</f>
        <v/>
      </c>
    </row>
    <row r="883" spans="1:63" x14ac:dyDescent="0.25">
      <c r="A883" s="7">
        <f>IF(Table3[[#This Row],[SoflexRule]]="",1,IF(Table3[[#This Row],[MinOHL]]="",1,IF(Table3[[#This Row],[Type]]="CT",1,IF(Table3[[#This Row],[I]]=1,0,1))))</f>
        <v>1</v>
      </c>
      <c r="B883" s="6" t="s">
        <v>1566</v>
      </c>
      <c r="C883" s="6" t="s">
        <v>1566</v>
      </c>
      <c r="E883" s="6">
        <v>882</v>
      </c>
      <c r="G883" s="9" t="s">
        <v>74</v>
      </c>
      <c r="H883" s="10" t="s">
        <v>1566</v>
      </c>
      <c r="I883" s="11" t="s">
        <v>1728</v>
      </c>
      <c r="J883" s="12" t="s">
        <v>1729</v>
      </c>
      <c r="K883" s="11" t="str">
        <f>CONCATENATE(Table3[[#This Row],[Type]]," "&amp;TEXT(Table3[[#This Row],[Diameter]],".0000")&amp;""," "&amp;Table3[[#This Row],[NumFlutes]]&amp;"FL")</f>
        <v>EM .2500 3FL</v>
      </c>
      <c r="M883" s="13">
        <v>0.25</v>
      </c>
      <c r="N883" s="13">
        <v>0.25</v>
      </c>
      <c r="O883" s="6">
        <v>0.25</v>
      </c>
      <c r="P883" s="6">
        <v>0.9</v>
      </c>
      <c r="R883" s="14">
        <f>IF(Table3[[#This Row],[ShoulderLenEnd]]="",0,90-(DEGREES(ATAN((Q883-P883)/((N883-O883)/2)))))</f>
        <v>0</v>
      </c>
      <c r="S883" s="15">
        <v>0.9</v>
      </c>
      <c r="T883" s="6">
        <v>3</v>
      </c>
      <c r="U883" s="6">
        <v>2.5</v>
      </c>
      <c r="V883" s="6">
        <v>0.625</v>
      </c>
      <c r="AA883" s="13" t="str">
        <f t="shared" si="13"/>
        <v/>
      </c>
      <c r="AE883" s="6" t="s">
        <v>44</v>
      </c>
      <c r="AF883" s="6" t="s">
        <v>119</v>
      </c>
      <c r="AG883" s="6" t="s">
        <v>132</v>
      </c>
      <c r="AI883" s="6">
        <v>1</v>
      </c>
      <c r="AJ883" s="6">
        <v>0</v>
      </c>
      <c r="AK883" s="6">
        <v>1</v>
      </c>
      <c r="AL883" s="6">
        <v>0</v>
      </c>
      <c r="AM883" s="6">
        <v>0</v>
      </c>
      <c r="AN883" s="6">
        <v>1</v>
      </c>
      <c r="AO883" s="6">
        <v>0</v>
      </c>
      <c r="AQ883" s="6">
        <v>0</v>
      </c>
      <c r="AR883" s="6">
        <v>0</v>
      </c>
      <c r="AS883" s="6">
        <v>0</v>
      </c>
      <c r="AT883" s="6">
        <v>0</v>
      </c>
      <c r="AU883" s="6">
        <f>IF(Table3[[#This Row],[ShankDiameter]]&gt;0.5,0,2)</f>
        <v>2</v>
      </c>
      <c r="AV883" s="6">
        <v>0</v>
      </c>
      <c r="AW883" s="6">
        <v>0</v>
      </c>
      <c r="AX883" s="6">
        <v>2</v>
      </c>
      <c r="AY883" s="6">
        <f>IF(Table3[[#This Row],[ShankDiameter]]=0.225,2,IF(Table3[[#This Row],[ShankDiameter]]=0.25,2,IF(Table3[[#This Row],[ShankDiameter]]=0.2875,2,0)))</f>
        <v>2</v>
      </c>
      <c r="AZ883" s="6">
        <v>0</v>
      </c>
      <c r="BA883" s="6">
        <v>0</v>
      </c>
      <c r="BB883" s="6">
        <v>0</v>
      </c>
      <c r="BC883" s="6">
        <v>0</v>
      </c>
      <c r="BD883" s="6">
        <v>0</v>
      </c>
      <c r="BE883" s="6">
        <v>0</v>
      </c>
      <c r="BF883" s="6">
        <v>0</v>
      </c>
      <c r="BG883" s="6">
        <v>0</v>
      </c>
      <c r="BH883" s="6">
        <v>0</v>
      </c>
      <c r="BI883" s="6">
        <f>IF(Table3[[#This Row],[Type]]="EM",IF((Table3[[#This Row],[Diameter]]/2)-Table3[[#This Row],[CornerRadius]]-0.012&gt;0,(Table3[[#This Row],[Diameter]]/2)-Table3[[#This Row],[CornerRadius]]-0.012,0),)</f>
        <v>0.113</v>
      </c>
      <c r="BK883" s="6" t="str">
        <f>IF(Table3[[#This Row],[ShoulderLength]]="","",IF(Table3[[#This Row],[ShoulderLength]]&lt;Table3[[#This Row],[LOC]],"FIX",""))</f>
        <v/>
      </c>
    </row>
    <row r="884" spans="1:63" x14ac:dyDescent="0.25">
      <c r="A884" s="7">
        <f>IF(Table3[[#This Row],[SoflexRule]]="",1,IF(Table3[[#This Row],[MinOHL]]="",1,IF(Table3[[#This Row],[Type]]="CT",1,IF(Table3[[#This Row],[I]]=1,0,1))))</f>
        <v>1</v>
      </c>
      <c r="B884" s="6" t="s">
        <v>1566</v>
      </c>
      <c r="C884" s="6" t="s">
        <v>1566</v>
      </c>
      <c r="E884" s="6">
        <v>883</v>
      </c>
      <c r="G884" s="9" t="s">
        <v>74</v>
      </c>
      <c r="H884" s="10" t="s">
        <v>1566</v>
      </c>
      <c r="I884" s="11" t="s">
        <v>1730</v>
      </c>
      <c r="J884" s="12">
        <v>30131</v>
      </c>
      <c r="K884" s="11" t="str">
        <f>CONCATENATE(Table3[[#This Row],[Type]]," "&amp;TEXT(Table3[[#This Row],[Diameter]],".0000")&amp;""," "&amp;Table3[[#This Row],[NumFlutes]]&amp;"FL")</f>
        <v>EM .2500 4FL</v>
      </c>
      <c r="M884" s="13">
        <v>0.25</v>
      </c>
      <c r="N884" s="13">
        <v>0.25</v>
      </c>
      <c r="O884" s="6">
        <v>0.25</v>
      </c>
      <c r="P884" s="6">
        <v>0.95</v>
      </c>
      <c r="R884" s="14">
        <f>IF(Table3[[#This Row],[ShoulderLenEnd]]="",0,90-(DEGREES(ATAN((Q884-P884)/((N884-O884)/2)))))</f>
        <v>0</v>
      </c>
      <c r="S884" s="15">
        <v>0.95</v>
      </c>
      <c r="T884" s="6">
        <v>4</v>
      </c>
      <c r="U884" s="6">
        <v>2.5</v>
      </c>
      <c r="V884" s="6">
        <v>0.75</v>
      </c>
      <c r="AA884" s="13" t="str">
        <f t="shared" si="13"/>
        <v/>
      </c>
      <c r="AE884" s="6" t="s">
        <v>44</v>
      </c>
      <c r="AF884" s="6" t="s">
        <v>62</v>
      </c>
      <c r="AG884" s="6" t="s">
        <v>79</v>
      </c>
      <c r="AI884" s="6">
        <v>0</v>
      </c>
      <c r="AJ884" s="6">
        <v>1</v>
      </c>
      <c r="AK884" s="6">
        <v>1</v>
      </c>
      <c r="AL884" s="6">
        <v>0</v>
      </c>
      <c r="AM884" s="6">
        <v>1</v>
      </c>
      <c r="AN884" s="6">
        <v>0</v>
      </c>
      <c r="AO884" s="6">
        <v>1</v>
      </c>
      <c r="AQ884" s="6">
        <v>0</v>
      </c>
      <c r="AR884" s="6">
        <v>0</v>
      </c>
      <c r="AS884" s="6">
        <v>0</v>
      </c>
      <c r="AT884" s="6">
        <v>0</v>
      </c>
      <c r="AU884" s="6">
        <f>IF(Table3[[#This Row],[ShankDiameter]]&gt;0.5,0,2)</f>
        <v>2</v>
      </c>
      <c r="AV884" s="6">
        <v>0</v>
      </c>
      <c r="AW884" s="6">
        <v>0</v>
      </c>
      <c r="AX884" s="6">
        <v>2</v>
      </c>
      <c r="AY884" s="6">
        <f>IF(Table3[[#This Row],[ShankDiameter]]=0.225,2,IF(Table3[[#This Row],[ShankDiameter]]=0.25,2,IF(Table3[[#This Row],[ShankDiameter]]=0.2875,2,0)))</f>
        <v>2</v>
      </c>
      <c r="AZ884" s="6">
        <v>0</v>
      </c>
      <c r="BA884" s="6">
        <v>0</v>
      </c>
      <c r="BB884" s="6">
        <v>0</v>
      </c>
      <c r="BC884" s="6">
        <v>0</v>
      </c>
      <c r="BD884" s="6">
        <v>0</v>
      </c>
      <c r="BE884" s="6">
        <v>0</v>
      </c>
      <c r="BF884" s="6">
        <v>0</v>
      </c>
      <c r="BG884" s="6">
        <v>0</v>
      </c>
      <c r="BH884" s="6">
        <v>0</v>
      </c>
      <c r="BI884" s="6">
        <f>IF(Table3[[#This Row],[Type]]="EM",IF((Table3[[#This Row],[Diameter]]/2)-Table3[[#This Row],[CornerRadius]]-0.012&gt;0,(Table3[[#This Row],[Diameter]]/2)-Table3[[#This Row],[CornerRadius]]-0.012,0),)</f>
        <v>0.113</v>
      </c>
      <c r="BK884" s="6" t="str">
        <f>IF(Table3[[#This Row],[ShoulderLength]]="","",IF(Table3[[#This Row],[ShoulderLength]]&lt;Table3[[#This Row],[LOC]],"FIX",""))</f>
        <v/>
      </c>
    </row>
    <row r="885" spans="1:63" x14ac:dyDescent="0.25">
      <c r="A885" s="7">
        <f>IF(Table3[[#This Row],[SoflexRule]]="",1,IF(Table3[[#This Row],[MinOHL]]="",1,IF(Table3[[#This Row],[Type]]="CT",1,IF(Table3[[#This Row],[I]]=1,0,1))))</f>
        <v>1</v>
      </c>
      <c r="B885" s="6" t="s">
        <v>1566</v>
      </c>
      <c r="C885" s="6" t="s">
        <v>1566</v>
      </c>
      <c r="E885" s="6">
        <v>884</v>
      </c>
      <c r="F885" s="22"/>
      <c r="G885" s="23"/>
      <c r="H885" s="10" t="s">
        <v>1566</v>
      </c>
      <c r="I885" s="11" t="s">
        <v>1731</v>
      </c>
      <c r="J885" s="12" t="s">
        <v>1732</v>
      </c>
      <c r="K885" s="11" t="str">
        <f>CONCATENATE(Table3[[#This Row],[Type]]," "&amp;TEXT(Table3[[#This Row],[Diameter]],".0000")&amp;""," "&amp;Table3[[#This Row],[NumFlutes]]&amp;"FL")</f>
        <v>EM .2500 4FL</v>
      </c>
      <c r="M885" s="13">
        <v>0.25</v>
      </c>
      <c r="N885" s="13">
        <v>0.25</v>
      </c>
      <c r="R885" s="14">
        <f>IF(Table3[[#This Row],[ShoulderLenEnd]]="",0,90-(DEGREES(ATAN((Q885-P885)/((N885-O885)/2)))))</f>
        <v>0</v>
      </c>
      <c r="T885" s="6">
        <v>4</v>
      </c>
      <c r="U885" s="6">
        <v>2</v>
      </c>
      <c r="V885" s="6">
        <v>0.375</v>
      </c>
      <c r="AA885" s="13" t="str">
        <f t="shared" si="13"/>
        <v/>
      </c>
      <c r="AE885" s="6" t="s">
        <v>44</v>
      </c>
      <c r="AF885" s="6" t="s">
        <v>73</v>
      </c>
      <c r="AG885" s="6" t="s">
        <v>124</v>
      </c>
      <c r="AI885" s="6">
        <v>0</v>
      </c>
      <c r="AJ885" s="6">
        <v>1</v>
      </c>
      <c r="AK885" s="6">
        <v>1</v>
      </c>
      <c r="AL885" s="6">
        <v>0</v>
      </c>
      <c r="AM885" s="6">
        <v>0</v>
      </c>
      <c r="AN885" s="6">
        <v>1</v>
      </c>
      <c r="AO885" s="6">
        <v>0</v>
      </c>
      <c r="AQ885" s="6">
        <v>0</v>
      </c>
      <c r="AR885" s="6">
        <v>0</v>
      </c>
      <c r="AS885" s="6">
        <v>0</v>
      </c>
      <c r="AT885" s="6">
        <v>0</v>
      </c>
      <c r="AU885" s="6">
        <f>IF(Table3[[#This Row],[ShankDiameter]]&gt;0.5,0,2)</f>
        <v>2</v>
      </c>
      <c r="AV885" s="6">
        <v>0</v>
      </c>
      <c r="AW885" s="6">
        <v>0</v>
      </c>
      <c r="AX885" s="6">
        <v>2</v>
      </c>
      <c r="AY885" s="6">
        <f>IF(Table3[[#This Row],[ShankDiameter]]=0.225,2,IF(Table3[[#This Row],[ShankDiameter]]=0.25,2,IF(Table3[[#This Row],[ShankDiameter]]=0.2875,2,0)))</f>
        <v>2</v>
      </c>
      <c r="AZ885" s="6">
        <v>0</v>
      </c>
      <c r="BA885" s="6">
        <v>0</v>
      </c>
      <c r="BB885" s="6">
        <v>0</v>
      </c>
      <c r="BC885" s="6">
        <v>0</v>
      </c>
      <c r="BD885" s="6">
        <v>0</v>
      </c>
      <c r="BE885" s="6">
        <v>0</v>
      </c>
      <c r="BF885" s="6">
        <v>0</v>
      </c>
      <c r="BG885" s="6">
        <v>0</v>
      </c>
      <c r="BH885" s="6">
        <v>0</v>
      </c>
      <c r="BI885" s="6">
        <f>IF(Table3[[#This Row],[Type]]="EM",IF((Table3[[#This Row],[Diameter]]/2)-Table3[[#This Row],[CornerRadius]]-0.012&gt;0,(Table3[[#This Row],[Diameter]]/2)-Table3[[#This Row],[CornerRadius]]-0.012,0),)</f>
        <v>0.113</v>
      </c>
      <c r="BK885" s="6" t="str">
        <f>IF(Table3[[#This Row],[ShoulderLength]]="","",IF(Table3[[#This Row],[ShoulderLength]]&lt;Table3[[#This Row],[LOC]],"FIX",""))</f>
        <v/>
      </c>
    </row>
    <row r="886" spans="1:63" x14ac:dyDescent="0.25">
      <c r="A886" s="7">
        <f>IF(Table3[[#This Row],[SoflexRule]]="",1,IF(Table3[[#This Row],[MinOHL]]="",1,IF(Table3[[#This Row],[Type]]="CT",1,IF(Table3[[#This Row],[I]]=1,0,1))))</f>
        <v>1</v>
      </c>
      <c r="B886" s="6" t="s">
        <v>1566</v>
      </c>
      <c r="C886" s="6" t="s">
        <v>1566</v>
      </c>
      <c r="E886" s="6">
        <v>885</v>
      </c>
      <c r="G886" s="9" t="s">
        <v>74</v>
      </c>
      <c r="H886" s="10" t="s">
        <v>1566</v>
      </c>
      <c r="I886" s="11" t="s">
        <v>1733</v>
      </c>
      <c r="J886" s="12" t="s">
        <v>1734</v>
      </c>
      <c r="K886" s="11" t="str">
        <f>CONCATENATE(Table3[[#This Row],[Type]]," "&amp;TEXT(Table3[[#This Row],[Diameter]],".0000")&amp;""," "&amp;Table3[[#This Row],[NumFlutes]]&amp;"FL")</f>
        <v>EM .2500 5FL</v>
      </c>
      <c r="M886" s="13">
        <v>0.25</v>
      </c>
      <c r="N886" s="13">
        <v>0.25</v>
      </c>
      <c r="O886" s="6">
        <v>0.25</v>
      </c>
      <c r="P886" s="6">
        <v>0.87</v>
      </c>
      <c r="R886" s="14">
        <f>IF(Table3[[#This Row],[ShoulderLenEnd]]="",0,90-(DEGREES(ATAN((Q886-P886)/((N886-O886)/2)))))</f>
        <v>0</v>
      </c>
      <c r="S886" s="15">
        <v>0.87</v>
      </c>
      <c r="T886" s="6">
        <v>5</v>
      </c>
      <c r="U886" s="6">
        <v>2.5</v>
      </c>
      <c r="V886" s="6">
        <v>0.75</v>
      </c>
      <c r="AA886" s="13" t="str">
        <f t="shared" si="13"/>
        <v/>
      </c>
      <c r="AE886" s="6" t="s">
        <v>44</v>
      </c>
      <c r="AF886" s="6" t="s">
        <v>119</v>
      </c>
      <c r="AG886" s="6" t="s">
        <v>132</v>
      </c>
      <c r="AI886" s="6">
        <v>0</v>
      </c>
      <c r="AJ886" s="6">
        <v>1</v>
      </c>
      <c r="AK886" s="6">
        <v>1</v>
      </c>
      <c r="AL886" s="6">
        <v>0</v>
      </c>
      <c r="AM886" s="6">
        <v>1</v>
      </c>
      <c r="AN886" s="6">
        <v>0</v>
      </c>
      <c r="AO886" s="6">
        <v>1</v>
      </c>
      <c r="AQ886" s="6">
        <v>0</v>
      </c>
      <c r="AR886" s="6">
        <v>0</v>
      </c>
      <c r="AS886" s="6">
        <v>0</v>
      </c>
      <c r="AT886" s="6">
        <v>0</v>
      </c>
      <c r="AU886" s="6">
        <f>IF(Table3[[#This Row],[ShankDiameter]]&gt;0.5,0,2)</f>
        <v>2</v>
      </c>
      <c r="AV886" s="6">
        <v>0</v>
      </c>
      <c r="AW886" s="6">
        <v>0</v>
      </c>
      <c r="AX886" s="6">
        <v>2</v>
      </c>
      <c r="AY886" s="6">
        <f>IF(Table3[[#This Row],[ShankDiameter]]=0.225,2,IF(Table3[[#This Row],[ShankDiameter]]=0.25,2,IF(Table3[[#This Row],[ShankDiameter]]=0.2875,2,0)))</f>
        <v>2</v>
      </c>
      <c r="AZ886" s="6">
        <v>0</v>
      </c>
      <c r="BA886" s="6">
        <v>0</v>
      </c>
      <c r="BB886" s="6">
        <v>0</v>
      </c>
      <c r="BC886" s="6">
        <v>0</v>
      </c>
      <c r="BD886" s="6">
        <v>0</v>
      </c>
      <c r="BE886" s="6">
        <v>0</v>
      </c>
      <c r="BF886" s="6">
        <v>0</v>
      </c>
      <c r="BG886" s="6">
        <v>0</v>
      </c>
      <c r="BH886" s="6">
        <v>0</v>
      </c>
      <c r="BI886" s="6">
        <f>IF(Table3[[#This Row],[Type]]="EM",IF((Table3[[#This Row],[Diameter]]/2)-Table3[[#This Row],[CornerRadius]]-0.012&gt;0,(Table3[[#This Row],[Diameter]]/2)-Table3[[#This Row],[CornerRadius]]-0.012,0),)</f>
        <v>0.113</v>
      </c>
      <c r="BK886" s="6" t="str">
        <f>IF(Table3[[#This Row],[ShoulderLength]]="","",IF(Table3[[#This Row],[ShoulderLength]]&lt;Table3[[#This Row],[LOC]],"FIX",""))</f>
        <v/>
      </c>
    </row>
    <row r="887" spans="1:63" x14ac:dyDescent="0.25">
      <c r="A887" s="7">
        <f>IF(Table3[[#This Row],[SoflexRule]]="",1,IF(Table3[[#This Row],[MinOHL]]="",1,IF(Table3[[#This Row],[Type]]="CT",1,IF(Table3[[#This Row],[I]]=1,0,1))))</f>
        <v>1</v>
      </c>
      <c r="B887" s="6" t="s">
        <v>1566</v>
      </c>
      <c r="C887" s="6" t="s">
        <v>1566</v>
      </c>
      <c r="E887" s="6">
        <v>886</v>
      </c>
      <c r="G887" s="9" t="s">
        <v>74</v>
      </c>
      <c r="H887" s="10" t="s">
        <v>1566</v>
      </c>
      <c r="I887" s="11" t="s">
        <v>1735</v>
      </c>
      <c r="J887" s="12" t="s">
        <v>1736</v>
      </c>
      <c r="K887" s="11" t="str">
        <f>CONCATENATE(Table3[[#This Row],[Type]]," "&amp;TEXT(Table3[[#This Row],[Diameter]],".0000")&amp;""," "&amp;Table3[[#This Row],[NumFlutes]]&amp;"FL")</f>
        <v>EM .2500 6FL</v>
      </c>
      <c r="M887" s="13">
        <v>0.25</v>
      </c>
      <c r="N887" s="13">
        <v>0.25</v>
      </c>
      <c r="O887" s="6">
        <v>0.25</v>
      </c>
      <c r="P887" s="6">
        <v>0.47499999999999998</v>
      </c>
      <c r="R887" s="14">
        <f>IF(Table3[[#This Row],[ShoulderLenEnd]]="",0,90-(DEGREES(ATAN((Q887-P887)/((N887-O887)/2)))))</f>
        <v>0</v>
      </c>
      <c r="S887" s="15">
        <v>0.47499999999999998</v>
      </c>
      <c r="T887" s="6">
        <v>6</v>
      </c>
      <c r="U887" s="6">
        <v>2</v>
      </c>
      <c r="V887" s="6">
        <v>0.375</v>
      </c>
      <c r="AA887" s="13" t="str">
        <f t="shared" si="13"/>
        <v/>
      </c>
      <c r="AE887" s="6" t="s">
        <v>44</v>
      </c>
      <c r="AF887" s="6" t="s">
        <v>73</v>
      </c>
      <c r="AG887" s="6" t="s">
        <v>124</v>
      </c>
      <c r="AI887" s="6">
        <v>0</v>
      </c>
      <c r="AJ887" s="6">
        <v>1</v>
      </c>
      <c r="AK887" s="6">
        <v>1</v>
      </c>
      <c r="AL887" s="6">
        <v>0</v>
      </c>
      <c r="AM887" s="6">
        <v>1</v>
      </c>
      <c r="AN887" s="6">
        <v>0</v>
      </c>
      <c r="AO887" s="6">
        <v>1</v>
      </c>
      <c r="AQ887" s="6">
        <v>0</v>
      </c>
      <c r="AR887" s="6">
        <v>0</v>
      </c>
      <c r="AS887" s="6">
        <v>0</v>
      </c>
      <c r="AT887" s="6">
        <v>0</v>
      </c>
      <c r="AU887" s="6">
        <f>IF(Table3[[#This Row],[ShankDiameter]]&gt;0.5,0,2)</f>
        <v>2</v>
      </c>
      <c r="AV887" s="6">
        <v>0</v>
      </c>
      <c r="AW887" s="6">
        <v>0</v>
      </c>
      <c r="AX887" s="6">
        <v>2</v>
      </c>
      <c r="AY887" s="6">
        <f>IF(Table3[[#This Row],[ShankDiameter]]=0.225,2,IF(Table3[[#This Row],[ShankDiameter]]=0.25,2,IF(Table3[[#This Row],[ShankDiameter]]=0.2875,2,0)))</f>
        <v>2</v>
      </c>
      <c r="AZ887" s="6">
        <v>0</v>
      </c>
      <c r="BA887" s="6">
        <v>0</v>
      </c>
      <c r="BB887" s="6">
        <v>0</v>
      </c>
      <c r="BC887" s="6">
        <v>0</v>
      </c>
      <c r="BD887" s="6">
        <v>0</v>
      </c>
      <c r="BE887" s="6">
        <v>0</v>
      </c>
      <c r="BF887" s="6">
        <v>0</v>
      </c>
      <c r="BG887" s="6">
        <v>0</v>
      </c>
      <c r="BH887" s="6">
        <v>0</v>
      </c>
      <c r="BI887" s="6">
        <f>IF(Table3[[#This Row],[Type]]="EM",IF((Table3[[#This Row],[Diameter]]/2)-Table3[[#This Row],[CornerRadius]]-0.012&gt;0,(Table3[[#This Row],[Diameter]]/2)-Table3[[#This Row],[CornerRadius]]-0.012,0),)</f>
        <v>0.113</v>
      </c>
      <c r="BK887" s="6" t="str">
        <f>IF(Table3[[#This Row],[ShoulderLength]]="","",IF(Table3[[#This Row],[ShoulderLength]]&lt;Table3[[#This Row],[LOC]],"FIX",""))</f>
        <v/>
      </c>
    </row>
    <row r="888" spans="1:63" x14ac:dyDescent="0.25">
      <c r="A888" s="7">
        <f>IF(Table3[[#This Row],[SoflexRule]]="",1,IF(Table3[[#This Row],[MinOHL]]="",1,IF(Table3[[#This Row],[Type]]="CT",1,IF(Table3[[#This Row],[I]]=1,0,1))))</f>
        <v>1</v>
      </c>
      <c r="B888" s="6" t="s">
        <v>1566</v>
      </c>
      <c r="C888" s="6" t="s">
        <v>1566</v>
      </c>
      <c r="E888" s="6">
        <v>887</v>
      </c>
      <c r="G888" s="9" t="s">
        <v>74</v>
      </c>
      <c r="H888" s="10" t="s">
        <v>1566</v>
      </c>
      <c r="I888" s="11" t="s">
        <v>1737</v>
      </c>
      <c r="J888" s="12" t="s">
        <v>1738</v>
      </c>
      <c r="K888" s="11" t="str">
        <f>CONCATENATE(Table3[[#This Row],[Type]]," "&amp;TEXT(Table3[[#This Row],[Diameter]],".0000")&amp;""," "&amp;Table3[[#This Row],[NumFlutes]]&amp;"FL")</f>
        <v>EM .2500 3FL</v>
      </c>
      <c r="M888" s="13">
        <v>0.25</v>
      </c>
      <c r="N888" s="13">
        <v>0.25</v>
      </c>
      <c r="O888" s="6">
        <v>0.25</v>
      </c>
      <c r="P888" s="6">
        <v>1.45</v>
      </c>
      <c r="R888" s="14">
        <f>IF(Table3[[#This Row],[ShoulderLenEnd]]="",0,90-(DEGREES(ATAN((Q888-P888)/((N888-O888)/2)))))</f>
        <v>0</v>
      </c>
      <c r="S888" s="15">
        <v>1.45</v>
      </c>
      <c r="T888" s="6">
        <v>3</v>
      </c>
      <c r="U888" s="6">
        <v>3.25</v>
      </c>
      <c r="V888" s="6">
        <v>1.25</v>
      </c>
      <c r="AA888" s="13" t="str">
        <f t="shared" si="13"/>
        <v/>
      </c>
      <c r="AE888" s="6" t="s">
        <v>44</v>
      </c>
      <c r="AF888" s="6" t="s">
        <v>1683</v>
      </c>
      <c r="AG888" s="6" t="s">
        <v>1739</v>
      </c>
      <c r="AI888" s="6">
        <v>0</v>
      </c>
      <c r="AJ888" s="6">
        <v>0</v>
      </c>
      <c r="AK888" s="6">
        <v>0</v>
      </c>
      <c r="AL888" s="6">
        <v>0</v>
      </c>
      <c r="AM888" s="6">
        <v>0</v>
      </c>
      <c r="AN888" s="6">
        <v>0</v>
      </c>
      <c r="AO888" s="6">
        <v>0</v>
      </c>
      <c r="AQ888" s="6">
        <v>0</v>
      </c>
      <c r="AR888" s="6">
        <v>0</v>
      </c>
      <c r="AS888" s="6">
        <v>0</v>
      </c>
      <c r="AT888" s="6">
        <v>0</v>
      </c>
      <c r="AU888" s="6">
        <f>IF(Table3[[#This Row],[ShankDiameter]]&gt;0.5,0,2)</f>
        <v>2</v>
      </c>
      <c r="AV888" s="6">
        <v>0</v>
      </c>
      <c r="AW888" s="6">
        <v>0</v>
      </c>
      <c r="AX888" s="6">
        <v>2</v>
      </c>
      <c r="AY888" s="6">
        <f>IF(Table3[[#This Row],[ShankDiameter]]=0.225,2,IF(Table3[[#This Row],[ShankDiameter]]=0.25,2,IF(Table3[[#This Row],[ShankDiameter]]=0.2875,2,0)))</f>
        <v>2</v>
      </c>
      <c r="AZ888" s="6">
        <v>0</v>
      </c>
      <c r="BA888" s="6">
        <v>0</v>
      </c>
      <c r="BB888" s="6">
        <v>0</v>
      </c>
      <c r="BC888" s="6">
        <v>0</v>
      </c>
      <c r="BD888" s="6">
        <v>0</v>
      </c>
      <c r="BE888" s="6">
        <v>0</v>
      </c>
      <c r="BF888" s="6">
        <v>0</v>
      </c>
      <c r="BG888" s="6">
        <v>0</v>
      </c>
      <c r="BH888" s="6">
        <v>0</v>
      </c>
      <c r="BI888" s="6">
        <f>IF(Table3[[#This Row],[Type]]="EM",IF((Table3[[#This Row],[Diameter]]/2)-Table3[[#This Row],[CornerRadius]]-0.012&gt;0,(Table3[[#This Row],[Diameter]]/2)-Table3[[#This Row],[CornerRadius]]-0.012,0),)</f>
        <v>0.113</v>
      </c>
      <c r="BK888" s="6" t="str">
        <f>IF(Table3[[#This Row],[ShoulderLength]]="","",IF(Table3[[#This Row],[ShoulderLength]]&lt;Table3[[#This Row],[LOC]],"FIX",""))</f>
        <v/>
      </c>
    </row>
    <row r="889" spans="1:63" x14ac:dyDescent="0.25">
      <c r="A889" s="7">
        <f>IF(Table3[[#This Row],[SoflexRule]]="",1,IF(Table3[[#This Row],[MinOHL]]="",1,IF(Table3[[#This Row],[Type]]="CT",1,IF(Table3[[#This Row],[I]]=1,0,1))))</f>
        <v>1</v>
      </c>
      <c r="B889" s="6" t="s">
        <v>1566</v>
      </c>
      <c r="C889" s="6" t="s">
        <v>1566</v>
      </c>
      <c r="E889" s="6">
        <v>888</v>
      </c>
      <c r="F889" s="22"/>
      <c r="H889" s="10" t="s">
        <v>1566</v>
      </c>
      <c r="I889" s="11" t="s">
        <v>1740</v>
      </c>
      <c r="J889" s="12">
        <v>13829</v>
      </c>
      <c r="K889" s="11" t="str">
        <f>CONCATENATE(Table3[[#This Row],[Type]]," "&amp;TEXT(Table3[[#This Row],[Diameter]],".0000")&amp;""," "&amp;Table3[[#This Row],[NumFlutes]]&amp;"FL")</f>
        <v>EM .3125 3FL</v>
      </c>
      <c r="M889" s="13">
        <v>0.3125</v>
      </c>
      <c r="N889" s="13">
        <v>0.31</v>
      </c>
      <c r="R889" s="14">
        <f>IF(Table3[[#This Row],[ShoulderLenEnd]]="",0,90-(DEGREES(ATAN((Q889-P889)/((N889-O889)/2)))))</f>
        <v>0</v>
      </c>
      <c r="T889" s="6">
        <v>3</v>
      </c>
      <c r="U889" s="6">
        <v>2.5</v>
      </c>
      <c r="V889" s="6">
        <v>0.81</v>
      </c>
      <c r="AA889" s="13" t="str">
        <f t="shared" si="13"/>
        <v/>
      </c>
      <c r="AE889" s="6" t="s">
        <v>44</v>
      </c>
      <c r="AF889" s="6" t="s">
        <v>62</v>
      </c>
      <c r="AG889" s="6" t="s">
        <v>495</v>
      </c>
      <c r="AI889" s="6">
        <v>1</v>
      </c>
      <c r="AJ889" s="6">
        <v>0</v>
      </c>
      <c r="AK889" s="6">
        <v>1</v>
      </c>
      <c r="AL889" s="6">
        <v>0</v>
      </c>
      <c r="AM889" s="6">
        <v>0</v>
      </c>
      <c r="AN889" s="6">
        <v>0</v>
      </c>
      <c r="AO889" s="6">
        <v>1</v>
      </c>
      <c r="AQ889" s="6">
        <v>0</v>
      </c>
      <c r="AR889" s="6">
        <v>0</v>
      </c>
      <c r="AS889" s="6">
        <v>0</v>
      </c>
      <c r="AT889" s="6">
        <v>0</v>
      </c>
      <c r="AU889" s="6">
        <f>IF(Table3[[#This Row],[ShankDiameter]]&gt;0.5,0,2)</f>
        <v>2</v>
      </c>
      <c r="AV889" s="6">
        <v>0</v>
      </c>
      <c r="AW889" s="6">
        <v>0</v>
      </c>
      <c r="AX889" s="6">
        <v>2</v>
      </c>
      <c r="AY889" s="6">
        <f>IF(Table3[[#This Row],[ShankDiameter]]=0.225,2,IF(Table3[[#This Row],[ShankDiameter]]=0.25,2,IF(Table3[[#This Row],[ShankDiameter]]=0.2875,2,0)))</f>
        <v>0</v>
      </c>
      <c r="AZ889" s="6">
        <v>0</v>
      </c>
      <c r="BA889" s="6">
        <v>0</v>
      </c>
      <c r="BB889" s="6">
        <v>0</v>
      </c>
      <c r="BC889" s="6">
        <v>0</v>
      </c>
      <c r="BD889" s="6">
        <v>0</v>
      </c>
      <c r="BE889" s="6">
        <v>0</v>
      </c>
      <c r="BF889" s="6">
        <v>0</v>
      </c>
      <c r="BG889" s="6">
        <v>0</v>
      </c>
      <c r="BH889" s="6">
        <v>0</v>
      </c>
      <c r="BI889" s="6">
        <f>IF(Table3[[#This Row],[Type]]="EM",IF((Table3[[#This Row],[Diameter]]/2)-Table3[[#This Row],[CornerRadius]]-0.012&gt;0,(Table3[[#This Row],[Diameter]]/2)-Table3[[#This Row],[CornerRadius]]-0.012,0),)</f>
        <v>0.14424999999999999</v>
      </c>
      <c r="BK889" s="6" t="str">
        <f>IF(Table3[[#This Row],[ShoulderLength]]="","",IF(Table3[[#This Row],[ShoulderLength]]&lt;Table3[[#This Row],[LOC]],"FIX",""))</f>
        <v/>
      </c>
    </row>
    <row r="890" spans="1:63" x14ac:dyDescent="0.25">
      <c r="A890" s="7">
        <f>IF(Table3[[#This Row],[SoflexRule]]="",1,IF(Table3[[#This Row],[MinOHL]]="",1,IF(Table3[[#This Row],[Type]]="CT",1,IF(Table3[[#This Row],[I]]=1,0,1))))</f>
        <v>1</v>
      </c>
      <c r="B890" s="6" t="s">
        <v>1566</v>
      </c>
      <c r="C890" s="6" t="s">
        <v>1566</v>
      </c>
      <c r="E890" s="6">
        <v>889</v>
      </c>
      <c r="F890" s="8" t="s">
        <v>60</v>
      </c>
      <c r="H890" s="10" t="s">
        <v>1566</v>
      </c>
      <c r="I890" s="11" t="s">
        <v>1741</v>
      </c>
      <c r="J890" s="12">
        <v>13829</v>
      </c>
      <c r="K890" s="11" t="str">
        <f>CONCATENATE(Table3[[#This Row],[Type]]," "&amp;TEXT(Table3[[#This Row],[Diameter]],".0000")&amp;""," "&amp;Table3[[#This Row],[NumFlutes]]&amp;"FL")</f>
        <v>EM .3125 3FL</v>
      </c>
      <c r="M890" s="13">
        <v>0.3125</v>
      </c>
      <c r="N890" s="13">
        <v>0.3125</v>
      </c>
      <c r="O890" s="6">
        <v>0.3125</v>
      </c>
      <c r="P890" s="6">
        <v>1.06</v>
      </c>
      <c r="R890" s="14">
        <f>IF(Table3[[#This Row],[ShoulderLenEnd]]="",0,90-(DEGREES(ATAN((Q890-P890)/((N890-O890)/2)))))</f>
        <v>0</v>
      </c>
      <c r="S890" s="15">
        <v>1.1000000000000001</v>
      </c>
      <c r="T890" s="6">
        <v>3</v>
      </c>
      <c r="U890" s="6">
        <v>2.5</v>
      </c>
      <c r="V890" s="6">
        <v>0.81</v>
      </c>
      <c r="AA890" s="13" t="str">
        <f t="shared" si="13"/>
        <v/>
      </c>
      <c r="AE890" s="6" t="s">
        <v>44</v>
      </c>
      <c r="AF890" s="6" t="s">
        <v>62</v>
      </c>
      <c r="AG890" s="6" t="s">
        <v>495</v>
      </c>
      <c r="AI890" s="6">
        <v>1</v>
      </c>
      <c r="AJ890" s="6">
        <v>0</v>
      </c>
      <c r="AK890" s="6">
        <v>1</v>
      </c>
      <c r="AL890" s="6">
        <v>0</v>
      </c>
      <c r="AM890" s="6">
        <v>0</v>
      </c>
      <c r="AN890" s="6">
        <v>0</v>
      </c>
      <c r="AO890" s="6">
        <v>1</v>
      </c>
      <c r="AQ890" s="6">
        <v>0</v>
      </c>
      <c r="AR890" s="6">
        <v>0</v>
      </c>
      <c r="AS890" s="6">
        <v>0</v>
      </c>
      <c r="AT890" s="6">
        <v>0</v>
      </c>
      <c r="AU890" s="6">
        <f>IF(Table3[[#This Row],[ShankDiameter]]&gt;0.5,0,2)</f>
        <v>2</v>
      </c>
      <c r="AV890" s="6">
        <v>0</v>
      </c>
      <c r="AW890" s="6">
        <v>0</v>
      </c>
      <c r="AX890" s="6">
        <v>2</v>
      </c>
      <c r="AY890" s="6">
        <f>IF(Table3[[#This Row],[ShankDiameter]]=0.225,2,IF(Table3[[#This Row],[ShankDiameter]]=0.25,2,IF(Table3[[#This Row],[ShankDiameter]]=0.2875,2,0)))</f>
        <v>0</v>
      </c>
      <c r="AZ890" s="6">
        <v>0</v>
      </c>
      <c r="BA890" s="6">
        <v>0</v>
      </c>
      <c r="BB890" s="6">
        <v>0</v>
      </c>
      <c r="BC890" s="6">
        <v>0</v>
      </c>
      <c r="BD890" s="6">
        <v>0</v>
      </c>
      <c r="BE890" s="6">
        <v>0</v>
      </c>
      <c r="BF890" s="6">
        <v>0</v>
      </c>
      <c r="BG890" s="6">
        <v>0</v>
      </c>
      <c r="BH890" s="6">
        <v>0</v>
      </c>
      <c r="BI890" s="6">
        <f>IF(Table3[[#This Row],[Type]]="EM",IF((Table3[[#This Row],[Diameter]]/2)-Table3[[#This Row],[CornerRadius]]-0.012&gt;0,(Table3[[#This Row],[Diameter]]/2)-Table3[[#This Row],[CornerRadius]]-0.012,0),)</f>
        <v>0.14424999999999999</v>
      </c>
      <c r="BK890" s="6" t="str">
        <f>IF(Table3[[#This Row],[ShoulderLength]]="","",IF(Table3[[#This Row],[ShoulderLength]]&lt;Table3[[#This Row],[LOC]],"FIX",""))</f>
        <v/>
      </c>
    </row>
    <row r="891" spans="1:63" x14ac:dyDescent="0.25">
      <c r="A891" s="7">
        <f>IF(Table3[[#This Row],[SoflexRule]]="",1,IF(Table3[[#This Row],[MinOHL]]="",1,IF(Table3[[#This Row],[Type]]="CT",1,IF(Table3[[#This Row],[I]]=1,0,1))))</f>
        <v>1</v>
      </c>
      <c r="B891" s="6" t="s">
        <v>1566</v>
      </c>
      <c r="C891" s="6" t="s">
        <v>1566</v>
      </c>
      <c r="E891" s="6">
        <v>890</v>
      </c>
      <c r="F891" s="8" t="s">
        <v>60</v>
      </c>
      <c r="H891" s="10" t="s">
        <v>1566</v>
      </c>
      <c r="I891" s="11" t="s">
        <v>1742</v>
      </c>
      <c r="J891" s="12">
        <v>30535</v>
      </c>
      <c r="K891" s="11" t="str">
        <f>CONCATENATE(Table3[[#This Row],[Type]]," "&amp;TEXT(Table3[[#This Row],[Diameter]],".0000")&amp;""," "&amp;Table3[[#This Row],[NumFlutes]]&amp;"FL")</f>
        <v>EM .2812 3FL</v>
      </c>
      <c r="M891" s="13">
        <v>0.28120000000000001</v>
      </c>
      <c r="N891" s="13">
        <v>0.3125</v>
      </c>
      <c r="O891" s="6">
        <v>0.28120000000000001</v>
      </c>
      <c r="P891" s="6">
        <v>0.85</v>
      </c>
      <c r="Q891" s="6">
        <v>1.08</v>
      </c>
      <c r="R891" s="14">
        <f>IF(Table3[[#This Row],[ShoulderLenEnd]]="",0,90-(DEGREES(ATAN((Q891-P891)/((N891-O891)/2)))))</f>
        <v>3.8926040516869023</v>
      </c>
      <c r="S891" s="15">
        <v>1.1200000000000001</v>
      </c>
      <c r="T891" s="6">
        <v>3</v>
      </c>
      <c r="U891" s="6">
        <v>2.5</v>
      </c>
      <c r="V891" s="6">
        <v>0.75</v>
      </c>
      <c r="AA891" s="13" t="str">
        <f t="shared" si="13"/>
        <v/>
      </c>
      <c r="AE891" s="6" t="s">
        <v>44</v>
      </c>
      <c r="AF891" s="6" t="s">
        <v>62</v>
      </c>
      <c r="AG891" s="6" t="s">
        <v>79</v>
      </c>
      <c r="AI891" s="6">
        <v>1</v>
      </c>
      <c r="AJ891" s="6">
        <v>0</v>
      </c>
      <c r="AK891" s="6">
        <v>1</v>
      </c>
      <c r="AL891" s="6">
        <v>0</v>
      </c>
      <c r="AM891" s="6">
        <v>1</v>
      </c>
      <c r="AN891" s="6">
        <v>0</v>
      </c>
      <c r="AO891" s="6">
        <v>1</v>
      </c>
      <c r="AQ891" s="6">
        <v>0</v>
      </c>
      <c r="AR891" s="6">
        <v>0</v>
      </c>
      <c r="AS891" s="6">
        <v>0</v>
      </c>
      <c r="AT891" s="6">
        <v>0</v>
      </c>
      <c r="AU891" s="6">
        <f>IF(Table3[[#This Row],[ShankDiameter]]&gt;0.5,0,2)</f>
        <v>2</v>
      </c>
      <c r="AV891" s="6">
        <v>0</v>
      </c>
      <c r="AW891" s="6">
        <v>0</v>
      </c>
      <c r="AX891" s="6">
        <v>2</v>
      </c>
      <c r="AY891" s="6">
        <f>IF(Table3[[#This Row],[ShankDiameter]]=0.225,2,IF(Table3[[#This Row],[ShankDiameter]]=0.25,2,IF(Table3[[#This Row],[ShankDiameter]]=0.2875,2,0)))</f>
        <v>0</v>
      </c>
      <c r="AZ891" s="6">
        <v>0</v>
      </c>
      <c r="BA891" s="6">
        <v>0</v>
      </c>
      <c r="BB891" s="6">
        <v>0</v>
      </c>
      <c r="BC891" s="6">
        <v>0</v>
      </c>
      <c r="BD891" s="6">
        <v>0</v>
      </c>
      <c r="BE891" s="6">
        <v>0</v>
      </c>
      <c r="BF891" s="6">
        <v>0</v>
      </c>
      <c r="BG891" s="6">
        <v>0</v>
      </c>
      <c r="BH891" s="6">
        <v>0</v>
      </c>
      <c r="BI891" s="6">
        <f>IF(Table3[[#This Row],[Type]]="EM",IF((Table3[[#This Row],[Diameter]]/2)-Table3[[#This Row],[CornerRadius]]-0.012&gt;0,(Table3[[#This Row],[Diameter]]/2)-Table3[[#This Row],[CornerRadius]]-0.012,0),)</f>
        <v>0.12859999999999999</v>
      </c>
      <c r="BK891" s="6" t="str">
        <f>IF(Table3[[#This Row],[ShoulderLength]]="","",IF(Table3[[#This Row],[ShoulderLength]]&lt;Table3[[#This Row],[LOC]],"FIX",""))</f>
        <v/>
      </c>
    </row>
    <row r="892" spans="1:63" x14ac:dyDescent="0.25">
      <c r="A892" s="7">
        <f>IF(Table3[[#This Row],[SoflexRule]]="",1,IF(Table3[[#This Row],[MinOHL]]="",1,IF(Table3[[#This Row],[Type]]="CT",1,IF(Table3[[#This Row],[I]]=1,0,1))))</f>
        <v>1</v>
      </c>
      <c r="B892" s="6" t="s">
        <v>1566</v>
      </c>
      <c r="C892" s="6" t="s">
        <v>1566</v>
      </c>
      <c r="E892" s="6">
        <v>891</v>
      </c>
      <c r="G892" s="9" t="s">
        <v>74</v>
      </c>
      <c r="H892" s="10" t="s">
        <v>1566</v>
      </c>
      <c r="I892" s="11" t="s">
        <v>1743</v>
      </c>
      <c r="J892" s="12">
        <v>31715</v>
      </c>
      <c r="K892" s="11" t="str">
        <f>CONCATENATE(Table3[[#This Row],[Type]]," "&amp;TEXT(Table3[[#This Row],[Diameter]],".0000")&amp;""," "&amp;Table3[[#This Row],[NumFlutes]]&amp;"FL")</f>
        <v>EM .3125 2FL</v>
      </c>
      <c r="M892" s="13">
        <v>0.3125</v>
      </c>
      <c r="N892" s="13">
        <v>0.3125</v>
      </c>
      <c r="O892" s="6">
        <v>0.3125</v>
      </c>
      <c r="P892" s="6">
        <v>1.075</v>
      </c>
      <c r="R892" s="14">
        <f>IF(Table3[[#This Row],[ShoulderLenEnd]]="",0,90-(DEGREES(ATAN((Q892-P892)/((N892-O892)/2)))))</f>
        <v>0</v>
      </c>
      <c r="S892" s="15">
        <v>1.075</v>
      </c>
      <c r="T892" s="6">
        <v>2</v>
      </c>
      <c r="U892" s="6">
        <v>2</v>
      </c>
      <c r="V892" s="6">
        <v>0.5</v>
      </c>
      <c r="AA892" s="13" t="str">
        <f t="shared" si="13"/>
        <v/>
      </c>
      <c r="AE892" s="6" t="s">
        <v>44</v>
      </c>
      <c r="AF892" s="6" t="s">
        <v>62</v>
      </c>
      <c r="AG892" s="6" t="s">
        <v>79</v>
      </c>
      <c r="AI892" s="6">
        <v>1</v>
      </c>
      <c r="AJ892" s="6">
        <v>0</v>
      </c>
      <c r="AK892" s="6">
        <v>0</v>
      </c>
      <c r="AL892" s="6">
        <v>1</v>
      </c>
      <c r="AM892" s="6">
        <v>0</v>
      </c>
      <c r="AN892" s="6">
        <v>0</v>
      </c>
      <c r="AO892" s="6">
        <v>1</v>
      </c>
      <c r="AQ892" s="6">
        <v>0</v>
      </c>
      <c r="AR892" s="6">
        <v>0</v>
      </c>
      <c r="AS892" s="6">
        <v>0</v>
      </c>
      <c r="AT892" s="6">
        <v>0</v>
      </c>
      <c r="AU892" s="6">
        <f>IF(Table3[[#This Row],[ShankDiameter]]&gt;0.5,0,2)</f>
        <v>2</v>
      </c>
      <c r="AV892" s="6">
        <v>0</v>
      </c>
      <c r="AW892" s="6">
        <v>0</v>
      </c>
      <c r="AX892" s="6">
        <v>2</v>
      </c>
      <c r="AY892" s="6">
        <f>IF(Table3[[#This Row],[ShankDiameter]]=0.225,2,IF(Table3[[#This Row],[ShankDiameter]]=0.25,2,IF(Table3[[#This Row],[ShankDiameter]]=0.2875,2,0)))</f>
        <v>0</v>
      </c>
      <c r="AZ892" s="6">
        <v>0</v>
      </c>
      <c r="BA892" s="6">
        <v>0</v>
      </c>
      <c r="BB892" s="6">
        <v>0</v>
      </c>
      <c r="BC892" s="6">
        <v>0</v>
      </c>
      <c r="BD892" s="6">
        <v>0</v>
      </c>
      <c r="BE892" s="6">
        <v>0</v>
      </c>
      <c r="BF892" s="6">
        <v>0</v>
      </c>
      <c r="BG892" s="6">
        <v>0</v>
      </c>
      <c r="BH892" s="6">
        <v>0</v>
      </c>
      <c r="BI892" s="6">
        <f>IF(Table3[[#This Row],[Type]]="EM",IF((Table3[[#This Row],[Diameter]]/2)-Table3[[#This Row],[CornerRadius]]-0.012&gt;0,(Table3[[#This Row],[Diameter]]/2)-Table3[[#This Row],[CornerRadius]]-0.012,0),)</f>
        <v>0.14424999999999999</v>
      </c>
      <c r="BK892" s="6" t="str">
        <f>IF(Table3[[#This Row],[ShoulderLength]]="","",IF(Table3[[#This Row],[ShoulderLength]]&lt;Table3[[#This Row],[LOC]],"FIX",""))</f>
        <v/>
      </c>
    </row>
    <row r="893" spans="1:63" x14ac:dyDescent="0.25">
      <c r="A893" s="7">
        <f>IF(Table3[[#This Row],[SoflexRule]]="",1,IF(Table3[[#This Row],[MinOHL]]="",1,IF(Table3[[#This Row],[Type]]="CT",1,IF(Table3[[#This Row],[I]]=1,0,1))))</f>
        <v>1</v>
      </c>
      <c r="B893" s="6" t="s">
        <v>1566</v>
      </c>
      <c r="C893" s="6" t="s">
        <v>1566</v>
      </c>
      <c r="E893" s="6">
        <v>892</v>
      </c>
      <c r="G893" s="9" t="s">
        <v>74</v>
      </c>
      <c r="H893" s="10" t="s">
        <v>1566</v>
      </c>
      <c r="I893" s="11" t="s">
        <v>1744</v>
      </c>
      <c r="J893" s="12">
        <v>30539</v>
      </c>
      <c r="K893" s="11" t="str">
        <f>CONCATENATE(Table3[[#This Row],[Type]]," "&amp;TEXT(Table3[[#This Row],[Diameter]],".0000")&amp;""," "&amp;Table3[[#This Row],[NumFlutes]]&amp;"FL")</f>
        <v>EM .3125 3FL</v>
      </c>
      <c r="M893" s="13">
        <v>0.3125</v>
      </c>
      <c r="N893" s="13">
        <v>0.3125</v>
      </c>
      <c r="O893" s="6">
        <v>0.3125</v>
      </c>
      <c r="P893" s="6">
        <v>1.175</v>
      </c>
      <c r="R893" s="14">
        <f>IF(Table3[[#This Row],[ShoulderLenEnd]]="",0,90-(DEGREES(ATAN((Q893-P893)/((N893-O893)/2)))))</f>
        <v>0</v>
      </c>
      <c r="S893" s="15">
        <v>1.175</v>
      </c>
      <c r="T893" s="6">
        <v>3</v>
      </c>
      <c r="U893" s="6">
        <v>2.5</v>
      </c>
      <c r="V893" s="6">
        <v>0.81200000000000006</v>
      </c>
      <c r="AA893" s="13" t="str">
        <f t="shared" si="13"/>
        <v/>
      </c>
      <c r="AE893" s="6" t="s">
        <v>44</v>
      </c>
      <c r="AF893" s="6" t="s">
        <v>62</v>
      </c>
      <c r="AG893" s="6" t="s">
        <v>79</v>
      </c>
      <c r="AI893" s="6">
        <v>1</v>
      </c>
      <c r="AJ893" s="6">
        <v>0</v>
      </c>
      <c r="AK893" s="6">
        <v>1</v>
      </c>
      <c r="AL893" s="6">
        <v>0</v>
      </c>
      <c r="AM893" s="6">
        <v>1</v>
      </c>
      <c r="AN893" s="6">
        <v>0</v>
      </c>
      <c r="AO893" s="6">
        <v>1</v>
      </c>
      <c r="AQ893" s="6">
        <v>0</v>
      </c>
      <c r="AR893" s="6">
        <v>0</v>
      </c>
      <c r="AS893" s="6">
        <v>0</v>
      </c>
      <c r="AT893" s="6">
        <v>0</v>
      </c>
      <c r="AU893" s="6">
        <f>IF(Table3[[#This Row],[ShankDiameter]]&gt;0.5,0,2)</f>
        <v>2</v>
      </c>
      <c r="AV893" s="6">
        <v>0</v>
      </c>
      <c r="AW893" s="6">
        <v>0</v>
      </c>
      <c r="AX893" s="6">
        <v>2</v>
      </c>
      <c r="AY893" s="6">
        <f>IF(Table3[[#This Row],[ShankDiameter]]=0.225,2,IF(Table3[[#This Row],[ShankDiameter]]=0.25,2,IF(Table3[[#This Row],[ShankDiameter]]=0.2875,2,0)))</f>
        <v>0</v>
      </c>
      <c r="AZ893" s="6">
        <v>0</v>
      </c>
      <c r="BA893" s="6">
        <v>0</v>
      </c>
      <c r="BB893" s="6">
        <v>0</v>
      </c>
      <c r="BC893" s="6">
        <v>0</v>
      </c>
      <c r="BD893" s="6">
        <v>0</v>
      </c>
      <c r="BE893" s="6">
        <v>0</v>
      </c>
      <c r="BF893" s="6">
        <v>0</v>
      </c>
      <c r="BG893" s="6">
        <v>0</v>
      </c>
      <c r="BH893" s="6">
        <v>0</v>
      </c>
      <c r="BI893" s="6">
        <f>IF(Table3[[#This Row],[Type]]="EM",IF((Table3[[#This Row],[Diameter]]/2)-Table3[[#This Row],[CornerRadius]]-0.012&gt;0,(Table3[[#This Row],[Diameter]]/2)-Table3[[#This Row],[CornerRadius]]-0.012,0),)</f>
        <v>0.14424999999999999</v>
      </c>
      <c r="BK893" s="6" t="str">
        <f>IF(Table3[[#This Row],[ShoulderLength]]="","",IF(Table3[[#This Row],[ShoulderLength]]&lt;Table3[[#This Row],[LOC]],"FIX",""))</f>
        <v/>
      </c>
    </row>
    <row r="894" spans="1:63" x14ac:dyDescent="0.25">
      <c r="A894" s="7">
        <f>IF(Table3[[#This Row],[SoflexRule]]="",1,IF(Table3[[#This Row],[MinOHL]]="",1,IF(Table3[[#This Row],[Type]]="CT",1,IF(Table3[[#This Row],[I]]=1,0,1))))</f>
        <v>1</v>
      </c>
      <c r="B894" s="6" t="s">
        <v>1566</v>
      </c>
      <c r="C894" s="6" t="s">
        <v>1566</v>
      </c>
      <c r="E894" s="6">
        <v>893</v>
      </c>
      <c r="G894" s="9" t="s">
        <v>74</v>
      </c>
      <c r="H894" s="10" t="s">
        <v>1566</v>
      </c>
      <c r="I894" s="11" t="s">
        <v>1745</v>
      </c>
      <c r="J894" s="12" t="s">
        <v>1746</v>
      </c>
      <c r="K894" s="11" t="str">
        <f>CONCATENATE(Table3[[#This Row],[Type]]," "&amp;TEXT(Table3[[#This Row],[Diameter]],".0000")&amp;""," "&amp;Table3[[#This Row],[NumFlutes]]&amp;"FL")</f>
        <v>EM .3125 4FL</v>
      </c>
      <c r="M894" s="13">
        <v>0.3125</v>
      </c>
      <c r="N894" s="13">
        <v>0.3125</v>
      </c>
      <c r="O894" s="6">
        <v>0.3125</v>
      </c>
      <c r="P894" s="6">
        <v>0.63</v>
      </c>
      <c r="R894" s="14">
        <f>IF(Table3[[#This Row],[ShoulderLenEnd]]="",0,90-(DEGREES(ATAN((Q894-P894)/((N894-O894)/2)))))</f>
        <v>0</v>
      </c>
      <c r="S894" s="15">
        <v>0.63</v>
      </c>
      <c r="T894" s="6">
        <v>4</v>
      </c>
      <c r="U894" s="6">
        <v>2</v>
      </c>
      <c r="V894" s="6">
        <v>0.5</v>
      </c>
      <c r="AA894" s="13" t="str">
        <f t="shared" si="13"/>
        <v/>
      </c>
      <c r="AE894" s="6" t="s">
        <v>44</v>
      </c>
      <c r="AF894" s="6" t="s">
        <v>73</v>
      </c>
      <c r="AG894" s="6" t="s">
        <v>124</v>
      </c>
      <c r="AI894" s="6">
        <v>0</v>
      </c>
      <c r="AJ894" s="6">
        <v>1</v>
      </c>
      <c r="AK894" s="6">
        <v>1</v>
      </c>
      <c r="AL894" s="6">
        <v>0</v>
      </c>
      <c r="AM894" s="6">
        <v>0</v>
      </c>
      <c r="AN894" s="6">
        <v>1</v>
      </c>
      <c r="AO894" s="6">
        <v>0</v>
      </c>
      <c r="AQ894" s="6">
        <v>0</v>
      </c>
      <c r="AR894" s="6">
        <v>0</v>
      </c>
      <c r="AS894" s="6">
        <v>0</v>
      </c>
      <c r="AT894" s="6">
        <v>0</v>
      </c>
      <c r="AU894" s="6">
        <f>IF(Table3[[#This Row],[ShankDiameter]]&gt;0.5,0,2)</f>
        <v>2</v>
      </c>
      <c r="AV894" s="6">
        <v>0</v>
      </c>
      <c r="AW894" s="6">
        <v>0</v>
      </c>
      <c r="AX894" s="6">
        <v>2</v>
      </c>
      <c r="AY894" s="6">
        <f>IF(Table3[[#This Row],[ShankDiameter]]=0.225,2,IF(Table3[[#This Row],[ShankDiameter]]=0.25,2,IF(Table3[[#This Row],[ShankDiameter]]=0.2875,2,0)))</f>
        <v>0</v>
      </c>
      <c r="AZ894" s="6">
        <v>0</v>
      </c>
      <c r="BA894" s="6">
        <v>0</v>
      </c>
      <c r="BB894" s="6">
        <v>0</v>
      </c>
      <c r="BC894" s="6">
        <v>0</v>
      </c>
      <c r="BD894" s="6">
        <v>0</v>
      </c>
      <c r="BE894" s="6">
        <v>0</v>
      </c>
      <c r="BF894" s="6">
        <v>0</v>
      </c>
      <c r="BG894" s="6">
        <v>0</v>
      </c>
      <c r="BH894" s="6">
        <v>0</v>
      </c>
      <c r="BI894" s="6">
        <f>IF(Table3[[#This Row],[Type]]="EM",IF((Table3[[#This Row],[Diameter]]/2)-Table3[[#This Row],[CornerRadius]]-0.012&gt;0,(Table3[[#This Row],[Diameter]]/2)-Table3[[#This Row],[CornerRadius]]-0.012,0),)</f>
        <v>0.14424999999999999</v>
      </c>
      <c r="BK894" s="6" t="str">
        <f>IF(Table3[[#This Row],[ShoulderLength]]="","",IF(Table3[[#This Row],[ShoulderLength]]&lt;Table3[[#This Row],[LOC]],"FIX",""))</f>
        <v/>
      </c>
    </row>
    <row r="895" spans="1:63" x14ac:dyDescent="0.25">
      <c r="A895" s="7">
        <f>IF(Table3[[#This Row],[SoflexRule]]="",1,IF(Table3[[#This Row],[MinOHL]]="",1,IF(Table3[[#This Row],[Type]]="CT",1,IF(Table3[[#This Row],[I]]=1,0,1))))</f>
        <v>1</v>
      </c>
      <c r="B895" s="6" t="s">
        <v>1566</v>
      </c>
      <c r="C895" s="6" t="s">
        <v>1566</v>
      </c>
      <c r="E895" s="6">
        <v>894</v>
      </c>
      <c r="F895" s="8" t="s">
        <v>60</v>
      </c>
      <c r="H895" s="10" t="s">
        <v>1566</v>
      </c>
      <c r="I895" s="11" t="s">
        <v>1747</v>
      </c>
      <c r="J895" s="12" t="s">
        <v>2418</v>
      </c>
      <c r="K895" s="11" t="str">
        <f>CONCATENATE(Table3[[#This Row],[Type]]," "&amp;TEXT(Table3[[#This Row],[Diameter]],".0000")&amp;""," "&amp;Table3[[#This Row],[NumFlutes]]&amp;"FL")</f>
        <v>EM .3125 5FL</v>
      </c>
      <c r="M895" s="13">
        <v>0.3125</v>
      </c>
      <c r="N895" s="13">
        <v>0.3125</v>
      </c>
      <c r="O895" s="6">
        <v>0.3125</v>
      </c>
      <c r="P895" s="6">
        <v>0.97</v>
      </c>
      <c r="R895" s="14">
        <f>IF(Table3[[#This Row],[ShoulderLenEnd]]="",0,90-(DEGREES(ATAN((Q895-P895)/((N895-O895)/2)))))</f>
        <v>0</v>
      </c>
      <c r="S895" s="15">
        <v>1.02</v>
      </c>
      <c r="T895" s="6">
        <v>5</v>
      </c>
      <c r="U895" s="6">
        <v>2.5</v>
      </c>
      <c r="V895" s="6">
        <v>0.8125</v>
      </c>
      <c r="AA895" s="13" t="str">
        <f t="shared" si="13"/>
        <v/>
      </c>
      <c r="AE895" s="6" t="s">
        <v>44</v>
      </c>
      <c r="AF895" s="6" t="s">
        <v>119</v>
      </c>
      <c r="AG895" s="6" t="s">
        <v>132</v>
      </c>
      <c r="AI895" s="6">
        <v>0</v>
      </c>
      <c r="AJ895" s="6">
        <v>1</v>
      </c>
      <c r="AK895" s="6">
        <v>1</v>
      </c>
      <c r="AL895" s="6">
        <v>0</v>
      </c>
      <c r="AM895" s="6">
        <v>1</v>
      </c>
      <c r="AN895" s="6">
        <v>0</v>
      </c>
      <c r="AO895" s="6">
        <v>1</v>
      </c>
      <c r="AQ895" s="6">
        <v>0</v>
      </c>
      <c r="AR895" s="6">
        <v>0</v>
      </c>
      <c r="AS895" s="6">
        <v>0</v>
      </c>
      <c r="AT895" s="6">
        <v>0</v>
      </c>
      <c r="AU895" s="6">
        <f>IF(Table3[[#This Row],[ShankDiameter]]&gt;0.5,0,2)</f>
        <v>2</v>
      </c>
      <c r="AV895" s="6">
        <v>0</v>
      </c>
      <c r="AW895" s="6">
        <v>0</v>
      </c>
      <c r="AX895" s="6">
        <v>2</v>
      </c>
      <c r="AY895" s="6">
        <f>IF(Table3[[#This Row],[ShankDiameter]]=0.225,2,IF(Table3[[#This Row],[ShankDiameter]]=0.25,2,IF(Table3[[#This Row],[ShankDiameter]]=0.2875,2,0)))</f>
        <v>0</v>
      </c>
      <c r="AZ895" s="6">
        <v>0</v>
      </c>
      <c r="BA895" s="6">
        <v>0</v>
      </c>
      <c r="BB895" s="6">
        <v>0</v>
      </c>
      <c r="BC895" s="6">
        <v>0</v>
      </c>
      <c r="BD895" s="6">
        <v>0</v>
      </c>
      <c r="BE895" s="6">
        <v>0</v>
      </c>
      <c r="BF895" s="6">
        <v>0</v>
      </c>
      <c r="BG895" s="6">
        <v>0</v>
      </c>
      <c r="BH895" s="6">
        <v>0</v>
      </c>
      <c r="BI895" s="6">
        <f>IF(Table3[[#This Row],[Type]]="EM",IF((Table3[[#This Row],[Diameter]]/2)-Table3[[#This Row],[CornerRadius]]-0.012&gt;0,(Table3[[#This Row],[Diameter]]/2)-Table3[[#This Row],[CornerRadius]]-0.012,0),)</f>
        <v>0.14424999999999999</v>
      </c>
      <c r="BK895" s="6" t="str">
        <f>IF(Table3[[#This Row],[ShoulderLength]]="","",IF(Table3[[#This Row],[ShoulderLength]]&lt;Table3[[#This Row],[LOC]],"FIX",""))</f>
        <v/>
      </c>
    </row>
    <row r="896" spans="1:63" x14ac:dyDescent="0.25">
      <c r="A896" s="7">
        <f>IF(Table3[[#This Row],[SoflexRule]]="",1,IF(Table3[[#This Row],[MinOHL]]="",1,IF(Table3[[#This Row],[Type]]="CT",1,IF(Table3[[#This Row],[I]]=1,0,1))))</f>
        <v>1</v>
      </c>
      <c r="B896" s="6" t="s">
        <v>1566</v>
      </c>
      <c r="C896" s="6" t="s">
        <v>1566</v>
      </c>
      <c r="E896" s="6">
        <v>895</v>
      </c>
      <c r="F896" s="8" t="s">
        <v>60</v>
      </c>
      <c r="H896" s="10" t="s">
        <v>1566</v>
      </c>
      <c r="I896" s="11" t="s">
        <v>1748</v>
      </c>
      <c r="J896" s="12" t="s">
        <v>1749</v>
      </c>
      <c r="K896" s="11" t="str">
        <f>CONCATENATE(Table3[[#This Row],[Type]]," "&amp;TEXT(Table3[[#This Row],[Diameter]],".0000")&amp;""," "&amp;Table3[[#This Row],[NumFlutes]]&amp;"FL")</f>
        <v>EM .3125 6FL</v>
      </c>
      <c r="M896" s="13">
        <v>0.3125</v>
      </c>
      <c r="N896" s="13">
        <v>0.3125</v>
      </c>
      <c r="O896" s="6">
        <v>0.3125</v>
      </c>
      <c r="P896" s="6">
        <v>0.64</v>
      </c>
      <c r="R896" s="14">
        <f>IF(Table3[[#This Row],[ShoulderLenEnd]]="",0,90-(DEGREES(ATAN((Q896-P896)/((N896-O896)/2)))))</f>
        <v>0</v>
      </c>
      <c r="S896" s="15">
        <v>0.69</v>
      </c>
      <c r="T896" s="6">
        <v>6</v>
      </c>
      <c r="U896" s="6">
        <v>2</v>
      </c>
      <c r="V896" s="6">
        <v>0.5</v>
      </c>
      <c r="AA896" s="13" t="str">
        <f t="shared" si="13"/>
        <v/>
      </c>
      <c r="AE896" s="6" t="s">
        <v>44</v>
      </c>
      <c r="AF896" s="6" t="s">
        <v>73</v>
      </c>
      <c r="AG896" s="6" t="s">
        <v>124</v>
      </c>
      <c r="AI896" s="6">
        <v>0</v>
      </c>
      <c r="AJ896" s="6">
        <v>1</v>
      </c>
      <c r="AK896" s="6">
        <v>1</v>
      </c>
      <c r="AL896" s="6">
        <v>0</v>
      </c>
      <c r="AM896" s="6">
        <v>1</v>
      </c>
      <c r="AN896" s="6">
        <v>0</v>
      </c>
      <c r="AO896" s="6">
        <v>1</v>
      </c>
      <c r="AQ896" s="6">
        <v>0</v>
      </c>
      <c r="AR896" s="6">
        <v>0</v>
      </c>
      <c r="AS896" s="6">
        <v>0</v>
      </c>
      <c r="AT896" s="6">
        <v>0</v>
      </c>
      <c r="AU896" s="6">
        <f>IF(Table3[[#This Row],[ShankDiameter]]&gt;0.5,0,2)</f>
        <v>2</v>
      </c>
      <c r="AV896" s="6">
        <v>0</v>
      </c>
      <c r="AW896" s="6">
        <v>0</v>
      </c>
      <c r="AX896" s="6">
        <v>2</v>
      </c>
      <c r="AY896" s="6">
        <f>IF(Table3[[#This Row],[ShankDiameter]]=0.225,2,IF(Table3[[#This Row],[ShankDiameter]]=0.25,2,IF(Table3[[#This Row],[ShankDiameter]]=0.2875,2,0)))</f>
        <v>0</v>
      </c>
      <c r="AZ896" s="6">
        <v>0</v>
      </c>
      <c r="BA896" s="6">
        <v>0</v>
      </c>
      <c r="BB896" s="6">
        <v>0</v>
      </c>
      <c r="BC896" s="6">
        <v>0</v>
      </c>
      <c r="BD896" s="6">
        <v>0</v>
      </c>
      <c r="BE896" s="6">
        <v>0</v>
      </c>
      <c r="BF896" s="6">
        <v>0</v>
      </c>
      <c r="BG896" s="6">
        <v>0</v>
      </c>
      <c r="BH896" s="6">
        <v>0</v>
      </c>
      <c r="BI896" s="6">
        <f>IF(Table3[[#This Row],[Type]]="EM",IF((Table3[[#This Row],[Diameter]]/2)-Table3[[#This Row],[CornerRadius]]-0.012&gt;0,(Table3[[#This Row],[Diameter]]/2)-Table3[[#This Row],[CornerRadius]]-0.012,0),)</f>
        <v>0.14424999999999999</v>
      </c>
      <c r="BK896" s="6" t="str">
        <f>IF(Table3[[#This Row],[ShoulderLength]]="","",IF(Table3[[#This Row],[ShoulderLength]]&lt;Table3[[#This Row],[LOC]],"FIX",""))</f>
        <v/>
      </c>
    </row>
    <row r="897" spans="1:63" x14ac:dyDescent="0.25">
      <c r="A897" s="7">
        <f>IF(Table3[[#This Row],[SoflexRule]]="",1,IF(Table3[[#This Row],[MinOHL]]="",1,IF(Table3[[#This Row],[Type]]="CT",1,IF(Table3[[#This Row],[I]]=1,0,1))))</f>
        <v>1</v>
      </c>
      <c r="B897" s="6" t="s">
        <v>1566</v>
      </c>
      <c r="C897" s="6" t="s">
        <v>1566</v>
      </c>
      <c r="E897" s="6">
        <v>896</v>
      </c>
      <c r="F897" s="22"/>
      <c r="H897" s="10" t="s">
        <v>1566</v>
      </c>
      <c r="I897" s="11" t="s">
        <v>1750</v>
      </c>
      <c r="J897" s="12">
        <v>23422</v>
      </c>
      <c r="K897" s="11" t="str">
        <f>CONCATENATE(Table3[[#This Row],[Type]]," "&amp;TEXT(Table3[[#This Row],[Diameter]],".0000")&amp;""," "&amp;Table3[[#This Row],[NumFlutes]]&amp;"FL")</f>
        <v>EM .3437 4FL</v>
      </c>
      <c r="M897" s="13">
        <v>0.34370000000000001</v>
      </c>
      <c r="N897" s="13">
        <v>0.375</v>
      </c>
      <c r="R897" s="14">
        <f>IF(Table3[[#This Row],[ShoulderLenEnd]]="",0,90-(DEGREES(ATAN((Q897-P897)/((N897-O897)/2)))))</f>
        <v>0</v>
      </c>
      <c r="T897" s="6">
        <v>4</v>
      </c>
      <c r="U897" s="6">
        <v>2.5</v>
      </c>
      <c r="V897" s="6">
        <v>1</v>
      </c>
      <c r="AA897" s="13" t="str">
        <f t="shared" si="13"/>
        <v/>
      </c>
      <c r="AE897" s="6" t="s">
        <v>44</v>
      </c>
      <c r="AF897" s="6" t="s">
        <v>62</v>
      </c>
      <c r="AG897" s="6" t="s">
        <v>66</v>
      </c>
      <c r="AI897" s="6">
        <v>1</v>
      </c>
      <c r="AJ897" s="6">
        <v>1</v>
      </c>
      <c r="AK897" s="6">
        <v>0</v>
      </c>
      <c r="AL897" s="6">
        <v>0</v>
      </c>
      <c r="AM897" s="6">
        <v>1</v>
      </c>
      <c r="AN897" s="6">
        <v>1</v>
      </c>
      <c r="AO897" s="6">
        <v>1</v>
      </c>
      <c r="AQ897" s="6">
        <v>0</v>
      </c>
      <c r="AR897" s="6">
        <v>0</v>
      </c>
      <c r="AS897" s="6">
        <v>0</v>
      </c>
      <c r="AT897" s="6">
        <v>0</v>
      </c>
      <c r="AU897" s="6">
        <f>IF(Table3[[#This Row],[ShankDiameter]]&gt;0.5,0,2)</f>
        <v>2</v>
      </c>
      <c r="AV897" s="6">
        <v>0</v>
      </c>
      <c r="AW897" s="6">
        <v>0</v>
      </c>
      <c r="AX897" s="6">
        <v>2</v>
      </c>
      <c r="AY897" s="6">
        <f>IF(Table3[[#This Row],[ShankDiameter]]=0.225,2,IF(Table3[[#This Row],[ShankDiameter]]=0.25,2,IF(Table3[[#This Row],[ShankDiameter]]=0.2875,2,0)))</f>
        <v>0</v>
      </c>
      <c r="AZ897" s="6">
        <v>0</v>
      </c>
      <c r="BA897" s="6">
        <v>0</v>
      </c>
      <c r="BB897" s="6">
        <v>0</v>
      </c>
      <c r="BC897" s="6">
        <v>0</v>
      </c>
      <c r="BD897" s="6">
        <v>0</v>
      </c>
      <c r="BE897" s="6">
        <v>0</v>
      </c>
      <c r="BF897" s="6">
        <v>0</v>
      </c>
      <c r="BG897" s="6">
        <v>0</v>
      </c>
      <c r="BH897" s="6">
        <v>0</v>
      </c>
      <c r="BI897" s="6">
        <f>IF(Table3[[#This Row],[Type]]="EM",IF((Table3[[#This Row],[Diameter]]/2)-Table3[[#This Row],[CornerRadius]]-0.012&gt;0,(Table3[[#This Row],[Diameter]]/2)-Table3[[#This Row],[CornerRadius]]-0.012,0),)</f>
        <v>0.15984999999999999</v>
      </c>
      <c r="BK897" s="6" t="str">
        <f>IF(Table3[[#This Row],[ShoulderLength]]="","",IF(Table3[[#This Row],[ShoulderLength]]&lt;Table3[[#This Row],[LOC]],"FIX",""))</f>
        <v/>
      </c>
    </row>
    <row r="898" spans="1:63" x14ac:dyDescent="0.25">
      <c r="A898" s="7">
        <f>IF(Table3[[#This Row],[SoflexRule]]="",1,IF(Table3[[#This Row],[MinOHL]]="",1,IF(Table3[[#This Row],[Type]]="CT",1,IF(Table3[[#This Row],[I]]=1,0,1))))</f>
        <v>1</v>
      </c>
      <c r="B898" s="6" t="s">
        <v>1566</v>
      </c>
      <c r="C898" s="6" t="s">
        <v>1566</v>
      </c>
      <c r="E898" s="6">
        <v>897</v>
      </c>
      <c r="G898" s="9" t="s">
        <v>74</v>
      </c>
      <c r="H898" s="10" t="s">
        <v>1566</v>
      </c>
      <c r="I898" s="11" t="s">
        <v>1751</v>
      </c>
      <c r="J898" s="12">
        <v>30347</v>
      </c>
      <c r="K898" s="11" t="str">
        <f>CONCATENATE(Table3[[#This Row],[Type]]," "&amp;TEXT(Table3[[#This Row],[Diameter]],".0000")&amp;""," "&amp;Table3[[#This Row],[NumFlutes]]&amp;"FL")</f>
        <v>EM .3750 2FL</v>
      </c>
      <c r="M898" s="13">
        <v>0.375</v>
      </c>
      <c r="N898" s="13">
        <v>0.375</v>
      </c>
      <c r="O898" s="6">
        <v>0.375</v>
      </c>
      <c r="P898" s="6">
        <v>1.5</v>
      </c>
      <c r="R898" s="14">
        <f>IF(Table3[[#This Row],[ShoulderLenEnd]]="",0,90-(DEGREES(ATAN((Q898-P898)/((N898-O898)/2)))))</f>
        <v>0</v>
      </c>
      <c r="S898" s="15">
        <v>1.5</v>
      </c>
      <c r="T898" s="6">
        <v>2</v>
      </c>
      <c r="U898" s="6">
        <v>2.5</v>
      </c>
      <c r="V898" s="6">
        <v>1</v>
      </c>
      <c r="AA898" s="13" t="str">
        <f t="shared" ref="AA898:AA961" si="14">IF(Z898 &lt; 1, "", (M898/2)/TAN(RADIANS(Z898/2)))</f>
        <v/>
      </c>
      <c r="AE898" s="6" t="s">
        <v>44</v>
      </c>
      <c r="AF898" s="6" t="s">
        <v>62</v>
      </c>
      <c r="AG898" s="6" t="s">
        <v>79</v>
      </c>
      <c r="AI898" s="6">
        <v>1</v>
      </c>
      <c r="AJ898" s="6">
        <v>0</v>
      </c>
      <c r="AK898" s="6">
        <v>1</v>
      </c>
      <c r="AL898" s="6">
        <v>1</v>
      </c>
      <c r="AM898" s="6">
        <v>0</v>
      </c>
      <c r="AN898" s="6">
        <v>0</v>
      </c>
      <c r="AO898" s="6">
        <v>1</v>
      </c>
      <c r="AQ898" s="6">
        <v>0</v>
      </c>
      <c r="AR898" s="6">
        <v>0</v>
      </c>
      <c r="AS898" s="6">
        <v>0</v>
      </c>
      <c r="AT898" s="6">
        <v>0</v>
      </c>
      <c r="AU898" s="6">
        <f>IF(Table3[[#This Row],[ShankDiameter]]&gt;0.5,0,2)</f>
        <v>2</v>
      </c>
      <c r="AV898" s="6">
        <v>0</v>
      </c>
      <c r="AW898" s="6">
        <v>0</v>
      </c>
      <c r="AX898" s="6">
        <v>2</v>
      </c>
      <c r="AY898" s="6">
        <f>IF(Table3[[#This Row],[ShankDiameter]]=0.225,2,IF(Table3[[#This Row],[ShankDiameter]]=0.25,2,IF(Table3[[#This Row],[ShankDiameter]]=0.2875,2,0)))</f>
        <v>0</v>
      </c>
      <c r="AZ898" s="6">
        <v>0</v>
      </c>
      <c r="BA898" s="6">
        <v>0</v>
      </c>
      <c r="BB898" s="6">
        <v>0</v>
      </c>
      <c r="BC898" s="6">
        <v>0</v>
      </c>
      <c r="BD898" s="6">
        <v>2</v>
      </c>
      <c r="BE898" s="6">
        <v>0</v>
      </c>
      <c r="BF898" s="6">
        <v>0</v>
      </c>
      <c r="BG898" s="6">
        <v>0</v>
      </c>
      <c r="BH898" s="6">
        <v>0</v>
      </c>
      <c r="BI898" s="6">
        <f>IF(Table3[[#This Row],[Type]]="EM",IF((Table3[[#This Row],[Diameter]]/2)-Table3[[#This Row],[CornerRadius]]-0.012&gt;0,(Table3[[#This Row],[Diameter]]/2)-Table3[[#This Row],[CornerRadius]]-0.012,0),)</f>
        <v>0.17549999999999999</v>
      </c>
      <c r="BK898" s="6" t="str">
        <f>IF(Table3[[#This Row],[ShoulderLength]]="","",IF(Table3[[#This Row],[ShoulderLength]]&lt;Table3[[#This Row],[LOC]],"FIX",""))</f>
        <v/>
      </c>
    </row>
    <row r="899" spans="1:63" x14ac:dyDescent="0.25">
      <c r="A899" s="7">
        <f>IF(Table3[[#This Row],[SoflexRule]]="",1,IF(Table3[[#This Row],[MinOHL]]="",1,IF(Table3[[#This Row],[Type]]="CT",1,IF(Table3[[#This Row],[I]]=1,0,1))))</f>
        <v>1</v>
      </c>
      <c r="B899" s="6" t="s">
        <v>1566</v>
      </c>
      <c r="C899" s="6" t="s">
        <v>1566</v>
      </c>
      <c r="E899" s="6">
        <v>898</v>
      </c>
      <c r="F899" s="8" t="s">
        <v>60</v>
      </c>
      <c r="H899" s="10" t="s">
        <v>1566</v>
      </c>
      <c r="I899" s="11" t="s">
        <v>1752</v>
      </c>
      <c r="J899" s="12">
        <v>31952</v>
      </c>
      <c r="K899" s="11" t="str">
        <f>CONCATENATE(Table3[[#This Row],[Type]]," "&amp;TEXT(Table3[[#This Row],[Diameter]],".0000")&amp;""," "&amp;Table3[[#This Row],[NumFlutes]]&amp;"FL")</f>
        <v>EM .3750 2FL</v>
      </c>
      <c r="M899" s="13">
        <v>0.375</v>
      </c>
      <c r="N899" s="13">
        <v>0.375</v>
      </c>
      <c r="O899" s="6">
        <v>0.375</v>
      </c>
      <c r="P899" s="6">
        <v>0.22</v>
      </c>
      <c r="R899" s="14">
        <f>IF(Table3[[#This Row],[ShoulderLenEnd]]="",0,90-(DEGREES(ATAN((Q899-P899)/((N899-O899)/2)))))</f>
        <v>0</v>
      </c>
      <c r="S899" s="15">
        <v>0.27</v>
      </c>
      <c r="T899" s="6">
        <v>2</v>
      </c>
      <c r="U899" s="6">
        <v>4</v>
      </c>
      <c r="V899" s="6">
        <v>1.75</v>
      </c>
      <c r="AA899" s="13" t="str">
        <f t="shared" si="14"/>
        <v/>
      </c>
      <c r="AE899" s="6" t="s">
        <v>44</v>
      </c>
      <c r="AF899" s="6" t="s">
        <v>1638</v>
      </c>
      <c r="AG899" s="6" t="s">
        <v>79</v>
      </c>
      <c r="AI899" s="6">
        <v>1</v>
      </c>
      <c r="AJ899" s="6">
        <v>0</v>
      </c>
      <c r="AK899" s="6">
        <v>0</v>
      </c>
      <c r="AL899" s="6">
        <v>1</v>
      </c>
      <c r="AM899" s="6">
        <v>0</v>
      </c>
      <c r="AN899" s="6">
        <v>0</v>
      </c>
      <c r="AO899" s="6">
        <v>1</v>
      </c>
      <c r="AQ899" s="6">
        <v>0</v>
      </c>
      <c r="AR899" s="6">
        <v>0</v>
      </c>
      <c r="AS899" s="6">
        <v>0</v>
      </c>
      <c r="AT899" s="6">
        <v>0</v>
      </c>
      <c r="AU899" s="6">
        <f>IF(Table3[[#This Row],[ShankDiameter]]&gt;0.5,0,2)</f>
        <v>2</v>
      </c>
      <c r="AV899" s="6">
        <v>0</v>
      </c>
      <c r="AW899" s="6">
        <v>0</v>
      </c>
      <c r="AX899" s="6">
        <v>2</v>
      </c>
      <c r="AY899" s="6">
        <f>IF(Table3[[#This Row],[ShankDiameter]]=0.225,2,IF(Table3[[#This Row],[ShankDiameter]]=0.25,2,IF(Table3[[#This Row],[ShankDiameter]]=0.2875,2,0)))</f>
        <v>0</v>
      </c>
      <c r="AZ899" s="6">
        <v>0</v>
      </c>
      <c r="BA899" s="6">
        <v>0</v>
      </c>
      <c r="BB899" s="6">
        <v>0</v>
      </c>
      <c r="BC899" s="6">
        <v>0</v>
      </c>
      <c r="BD899" s="6">
        <v>0</v>
      </c>
      <c r="BE899" s="6">
        <v>0</v>
      </c>
      <c r="BF899" s="6">
        <v>0</v>
      </c>
      <c r="BG899" s="6">
        <v>0</v>
      </c>
      <c r="BH899" s="6">
        <v>0</v>
      </c>
      <c r="BI899" s="6">
        <f>IF(Table3[[#This Row],[Type]]="EM",IF((Table3[[#This Row],[Diameter]]/2)-Table3[[#This Row],[CornerRadius]]-0.012&gt;0,(Table3[[#This Row],[Diameter]]/2)-Table3[[#This Row],[CornerRadius]]-0.012,0),)</f>
        <v>0.17549999999999999</v>
      </c>
      <c r="BK899" s="6" t="str">
        <f>IF(Table3[[#This Row],[ShoulderLength]]="","",IF(Table3[[#This Row],[ShoulderLength]]&lt;Table3[[#This Row],[LOC]],"FIX",""))</f>
        <v>FIX</v>
      </c>
    </row>
    <row r="900" spans="1:63" x14ac:dyDescent="0.25">
      <c r="A900" s="7">
        <f>IF(Table3[[#This Row],[SoflexRule]]="",1,IF(Table3[[#This Row],[MinOHL]]="",1,IF(Table3[[#This Row],[Type]]="CT",1,IF(Table3[[#This Row],[I]]=1,0,1))))</f>
        <v>1</v>
      </c>
      <c r="B900" s="6" t="s">
        <v>1566</v>
      </c>
      <c r="C900" s="6" t="s">
        <v>1566</v>
      </c>
      <c r="E900" s="6">
        <v>899</v>
      </c>
      <c r="G900" s="9" t="s">
        <v>74</v>
      </c>
      <c r="H900" s="10" t="s">
        <v>1566</v>
      </c>
      <c r="I900" s="11" t="s">
        <v>1753</v>
      </c>
      <c r="J900" s="12" t="s">
        <v>1754</v>
      </c>
      <c r="K900" s="11" t="str">
        <f>CONCATENATE(Table3[[#This Row],[Type]]," "&amp;TEXT(Table3[[#This Row],[Diameter]],".0000")&amp;""," "&amp;Table3[[#This Row],[NumFlutes]]&amp;"FL")</f>
        <v>EM .3750 2FL</v>
      </c>
      <c r="M900" s="13">
        <v>0.375</v>
      </c>
      <c r="N900" s="13">
        <v>0.375</v>
      </c>
      <c r="O900" s="6">
        <v>0.375</v>
      </c>
      <c r="P900" s="6">
        <v>1.4750000000000001</v>
      </c>
      <c r="R900" s="14">
        <f>IF(Table3[[#This Row],[ShoulderLenEnd]]="",0,90-(DEGREES(ATAN((Q900-P900)/((N900-O900)/2)))))</f>
        <v>0</v>
      </c>
      <c r="S900" s="15">
        <v>1.4750000000000001</v>
      </c>
      <c r="T900" s="6">
        <v>2</v>
      </c>
      <c r="U900" s="6">
        <v>4</v>
      </c>
      <c r="V900" s="6">
        <v>1</v>
      </c>
      <c r="AA900" s="13" t="str">
        <f t="shared" si="14"/>
        <v/>
      </c>
      <c r="AE900" s="6" t="s">
        <v>44</v>
      </c>
      <c r="AF900" s="6" t="s">
        <v>62</v>
      </c>
      <c r="AG900" s="6" t="s">
        <v>124</v>
      </c>
      <c r="AI900" s="6">
        <v>1</v>
      </c>
      <c r="AJ900" s="6">
        <v>1</v>
      </c>
      <c r="AK900" s="6">
        <v>1</v>
      </c>
      <c r="AL900" s="6">
        <v>1</v>
      </c>
      <c r="AM900" s="6">
        <v>1</v>
      </c>
      <c r="AN900" s="6">
        <v>1</v>
      </c>
      <c r="AO900" s="6">
        <v>1</v>
      </c>
      <c r="AQ900" s="6">
        <v>0</v>
      </c>
      <c r="AR900" s="6">
        <v>0</v>
      </c>
      <c r="AS900" s="6">
        <v>0</v>
      </c>
      <c r="AT900" s="6">
        <v>0</v>
      </c>
      <c r="AU900" s="6">
        <f>IF(Table3[[#This Row],[ShankDiameter]]&gt;0.5,0,2)</f>
        <v>2</v>
      </c>
      <c r="AV900" s="6">
        <v>0</v>
      </c>
      <c r="AW900" s="6">
        <v>0</v>
      </c>
      <c r="AX900" s="6">
        <v>2</v>
      </c>
      <c r="AY900" s="6">
        <f>IF(Table3[[#This Row],[ShankDiameter]]=0.225,2,IF(Table3[[#This Row],[ShankDiameter]]=0.25,2,IF(Table3[[#This Row],[ShankDiameter]]=0.2875,2,0)))</f>
        <v>0</v>
      </c>
      <c r="AZ900" s="6">
        <v>0</v>
      </c>
      <c r="BA900" s="6">
        <v>0</v>
      </c>
      <c r="BB900" s="6">
        <v>0</v>
      </c>
      <c r="BC900" s="6">
        <v>0</v>
      </c>
      <c r="BD900" s="6">
        <v>0</v>
      </c>
      <c r="BE900" s="6">
        <v>0</v>
      </c>
      <c r="BF900" s="6">
        <v>0</v>
      </c>
      <c r="BG900" s="6">
        <v>0</v>
      </c>
      <c r="BH900" s="6">
        <v>0</v>
      </c>
      <c r="BI900" s="6">
        <f>IF(Table3[[#This Row],[Type]]="EM",IF((Table3[[#This Row],[Diameter]]/2)-Table3[[#This Row],[CornerRadius]]-0.012&gt;0,(Table3[[#This Row],[Diameter]]/2)-Table3[[#This Row],[CornerRadius]]-0.012,0),)</f>
        <v>0.17549999999999999</v>
      </c>
      <c r="BK900" s="6" t="str">
        <f>IF(Table3[[#This Row],[ShoulderLength]]="","",IF(Table3[[#This Row],[ShoulderLength]]&lt;Table3[[#This Row],[LOC]],"FIX",""))</f>
        <v/>
      </c>
    </row>
    <row r="901" spans="1:63" x14ac:dyDescent="0.25">
      <c r="A901" s="7">
        <f>IF(Table3[[#This Row],[SoflexRule]]="",1,IF(Table3[[#This Row],[MinOHL]]="",1,IF(Table3[[#This Row],[Type]]="CT",1,IF(Table3[[#This Row],[I]]=1,0,1))))</f>
        <v>1</v>
      </c>
      <c r="B901" s="6" t="s">
        <v>1566</v>
      </c>
      <c r="C901" s="6" t="s">
        <v>1566</v>
      </c>
      <c r="E901" s="6">
        <v>900</v>
      </c>
      <c r="G901" s="9" t="s">
        <v>74</v>
      </c>
      <c r="H901" s="10" t="s">
        <v>1566</v>
      </c>
      <c r="I901" s="11" t="s">
        <v>1755</v>
      </c>
      <c r="J901" s="12">
        <v>30547</v>
      </c>
      <c r="K901" s="11" t="str">
        <f>CONCATENATE(Table3[[#This Row],[Type]]," "&amp;TEXT(Table3[[#This Row],[Diameter]],".0000")&amp;""," "&amp;Table3[[#This Row],[NumFlutes]]&amp;"FL")</f>
        <v>EM .3750 3FL</v>
      </c>
      <c r="M901" s="13">
        <v>0.375</v>
      </c>
      <c r="N901" s="13">
        <v>0.375</v>
      </c>
      <c r="O901" s="6">
        <v>0.375</v>
      </c>
      <c r="P901" s="6">
        <v>1.375</v>
      </c>
      <c r="R901" s="14">
        <f>IF(Table3[[#This Row],[ShoulderLenEnd]]="",0,90-(DEGREES(ATAN((Q901-P901)/((N901-O901)/2)))))</f>
        <v>0</v>
      </c>
      <c r="S901" s="15">
        <v>1.375</v>
      </c>
      <c r="T901" s="6">
        <v>3</v>
      </c>
      <c r="U901" s="6">
        <v>2.5</v>
      </c>
      <c r="V901" s="6">
        <v>1</v>
      </c>
      <c r="AA901" s="13" t="str">
        <f t="shared" si="14"/>
        <v/>
      </c>
      <c r="AE901" s="6" t="s">
        <v>44</v>
      </c>
      <c r="AF901" s="6" t="s">
        <v>62</v>
      </c>
      <c r="AG901" s="6" t="s">
        <v>79</v>
      </c>
      <c r="AI901" s="6">
        <v>1</v>
      </c>
      <c r="AJ901" s="6">
        <v>0</v>
      </c>
      <c r="AK901" s="6">
        <v>1</v>
      </c>
      <c r="AL901" s="6">
        <v>0</v>
      </c>
      <c r="AM901" s="6">
        <v>1</v>
      </c>
      <c r="AN901" s="6">
        <v>1</v>
      </c>
      <c r="AO901" s="6">
        <v>1</v>
      </c>
      <c r="AQ901" s="6">
        <v>0</v>
      </c>
      <c r="AR901" s="6">
        <v>0</v>
      </c>
      <c r="AS901" s="6">
        <v>0</v>
      </c>
      <c r="AT901" s="6">
        <v>0</v>
      </c>
      <c r="AU901" s="6">
        <f>IF(Table3[[#This Row],[ShankDiameter]]&gt;0.5,0,2)</f>
        <v>2</v>
      </c>
      <c r="AV901" s="6">
        <v>0</v>
      </c>
      <c r="AW901" s="6">
        <v>0</v>
      </c>
      <c r="AX901" s="6">
        <v>2</v>
      </c>
      <c r="AY901" s="6">
        <f>IF(Table3[[#This Row],[ShankDiameter]]=0.225,2,IF(Table3[[#This Row],[ShankDiameter]]=0.25,2,IF(Table3[[#This Row],[ShankDiameter]]=0.2875,2,0)))</f>
        <v>0</v>
      </c>
      <c r="AZ901" s="6">
        <v>0</v>
      </c>
      <c r="BA901" s="6">
        <v>0</v>
      </c>
      <c r="BB901" s="6">
        <v>0</v>
      </c>
      <c r="BC901" s="6">
        <v>0</v>
      </c>
      <c r="BD901" s="6">
        <v>2</v>
      </c>
      <c r="BE901" s="6">
        <v>0</v>
      </c>
      <c r="BF901" s="6">
        <v>0</v>
      </c>
      <c r="BG901" s="6">
        <v>0</v>
      </c>
      <c r="BH901" s="6">
        <v>0</v>
      </c>
      <c r="BI901" s="6">
        <f>IF(Table3[[#This Row],[Type]]="EM",IF((Table3[[#This Row],[Diameter]]/2)-Table3[[#This Row],[CornerRadius]]-0.012&gt;0,(Table3[[#This Row],[Diameter]]/2)-Table3[[#This Row],[CornerRadius]]-0.012,0),)</f>
        <v>0.17549999999999999</v>
      </c>
      <c r="BK901" s="6" t="str">
        <f>IF(Table3[[#This Row],[ShoulderLength]]="","",IF(Table3[[#This Row],[ShoulderLength]]&lt;Table3[[#This Row],[LOC]],"FIX",""))</f>
        <v/>
      </c>
    </row>
    <row r="902" spans="1:63" x14ac:dyDescent="0.25">
      <c r="A902" s="7">
        <f>IF(Table3[[#This Row],[SoflexRule]]="",1,IF(Table3[[#This Row],[MinOHL]]="",1,IF(Table3[[#This Row],[Type]]="CT",1,IF(Table3[[#This Row],[I]]=1,0,1))))</f>
        <v>1</v>
      </c>
      <c r="B902" s="6" t="s">
        <v>1566</v>
      </c>
      <c r="C902" s="6" t="s">
        <v>1566</v>
      </c>
      <c r="E902" s="6">
        <v>901</v>
      </c>
      <c r="G902" s="9" t="s">
        <v>74</v>
      </c>
      <c r="H902" s="10" t="s">
        <v>1566</v>
      </c>
      <c r="I902" s="11" t="s">
        <v>1756</v>
      </c>
      <c r="J902" s="12">
        <v>614416</v>
      </c>
      <c r="K902" s="11" t="str">
        <f>CONCATENATE(Table3[[#This Row],[Type]]," "&amp;TEXT(Table3[[#This Row],[Diameter]],".0000")&amp;""," "&amp;Table3[[#This Row],[NumFlutes]]&amp;"FL")</f>
        <v>EM .3750 3FL</v>
      </c>
      <c r="M902" s="13">
        <v>0.375</v>
      </c>
      <c r="N902" s="13">
        <v>0.375</v>
      </c>
      <c r="O902" s="6">
        <v>0.375</v>
      </c>
      <c r="P902" s="6">
        <v>1.125</v>
      </c>
      <c r="R902" s="14">
        <f>IF(Table3[[#This Row],[ShoulderLenEnd]]="",0,90-(DEGREES(ATAN((Q902-P902)/((N902-O902)/2)))))</f>
        <v>0</v>
      </c>
      <c r="S902" s="15">
        <v>1.125</v>
      </c>
      <c r="T902" s="6">
        <v>3</v>
      </c>
      <c r="U902" s="6">
        <v>3</v>
      </c>
      <c r="V902" s="6">
        <v>0.875</v>
      </c>
      <c r="AA902" s="13" t="str">
        <f t="shared" si="14"/>
        <v/>
      </c>
      <c r="AE902" s="6" t="s">
        <v>44</v>
      </c>
      <c r="AF902" s="6" t="s">
        <v>119</v>
      </c>
      <c r="AG902" s="18" t="s">
        <v>2289</v>
      </c>
      <c r="AI902" s="6">
        <v>1</v>
      </c>
      <c r="AJ902" s="6">
        <v>0</v>
      </c>
      <c r="AK902" s="6">
        <v>1</v>
      </c>
      <c r="AL902" s="6">
        <v>0</v>
      </c>
      <c r="AM902" s="6">
        <v>1</v>
      </c>
      <c r="AN902" s="6">
        <v>1</v>
      </c>
      <c r="AO902" s="6">
        <v>1</v>
      </c>
      <c r="AQ902" s="6">
        <v>0</v>
      </c>
      <c r="AR902" s="6">
        <v>0</v>
      </c>
      <c r="AS902" s="6">
        <v>0</v>
      </c>
      <c r="AT902" s="6">
        <v>0</v>
      </c>
      <c r="AU902" s="6">
        <f>IF(Table3[[#This Row],[ShankDiameter]]&gt;0.5,0,2)</f>
        <v>2</v>
      </c>
      <c r="AV902" s="6">
        <v>0</v>
      </c>
      <c r="AW902" s="6">
        <v>0</v>
      </c>
      <c r="AX902" s="6">
        <v>2</v>
      </c>
      <c r="AY902" s="6">
        <f>IF(Table3[[#This Row],[ShankDiameter]]=0.225,2,IF(Table3[[#This Row],[ShankDiameter]]=0.25,2,IF(Table3[[#This Row],[ShankDiameter]]=0.2875,2,0)))</f>
        <v>0</v>
      </c>
      <c r="AZ902" s="6">
        <v>0</v>
      </c>
      <c r="BA902" s="6">
        <v>0</v>
      </c>
      <c r="BB902" s="6">
        <v>0</v>
      </c>
      <c r="BC902" s="6">
        <v>0</v>
      </c>
      <c r="BD902" s="6">
        <v>0</v>
      </c>
      <c r="BE902" s="6">
        <v>0</v>
      </c>
      <c r="BF902" s="6">
        <v>0</v>
      </c>
      <c r="BG902" s="6">
        <v>0</v>
      </c>
      <c r="BH902" s="6">
        <v>0</v>
      </c>
      <c r="BI902" s="6">
        <f>IF(Table3[[#This Row],[Type]]="EM",IF((Table3[[#This Row],[Diameter]]/2)-Table3[[#This Row],[CornerRadius]]-0.012&gt;0,(Table3[[#This Row],[Diameter]]/2)-Table3[[#This Row],[CornerRadius]]-0.012,0),)</f>
        <v>0.17549999999999999</v>
      </c>
      <c r="BK902" s="6" t="str">
        <f>IF(Table3[[#This Row],[ShoulderLength]]="","",IF(Table3[[#This Row],[ShoulderLength]]&lt;Table3[[#This Row],[LOC]],"FIX",""))</f>
        <v/>
      </c>
    </row>
    <row r="903" spans="1:63" x14ac:dyDescent="0.25">
      <c r="A903" s="7">
        <f>IF(Table3[[#This Row],[SoflexRule]]="",1,IF(Table3[[#This Row],[MinOHL]]="",1,IF(Table3[[#This Row],[Type]]="CT",1,IF(Table3[[#This Row],[I]]=1,0,1))))</f>
        <v>1</v>
      </c>
      <c r="B903" s="6" t="s">
        <v>1566</v>
      </c>
      <c r="C903" s="6" t="s">
        <v>1566</v>
      </c>
      <c r="E903" s="6">
        <v>902</v>
      </c>
      <c r="G903" s="9" t="s">
        <v>74</v>
      </c>
      <c r="H903" s="10" t="s">
        <v>1566</v>
      </c>
      <c r="I903" s="11" t="s">
        <v>1757</v>
      </c>
      <c r="J903" s="12" t="s">
        <v>1758</v>
      </c>
      <c r="K903" s="11" t="str">
        <f>CONCATENATE(Table3[[#This Row],[Type]]," "&amp;TEXT(Table3[[#This Row],[Diameter]],".0000")&amp;""," "&amp;Table3[[#This Row],[NumFlutes]]&amp;"FL")</f>
        <v>EM .3750 3FL</v>
      </c>
      <c r="M903" s="13">
        <v>0.375</v>
      </c>
      <c r="N903" s="13">
        <v>0.375</v>
      </c>
      <c r="O903" s="6">
        <v>0.375</v>
      </c>
      <c r="P903" s="6">
        <v>1.3</v>
      </c>
      <c r="R903" s="14">
        <f>IF(Table3[[#This Row],[ShoulderLenEnd]]="",0,90-(DEGREES(ATAN((Q903-P903)/((N903-O903)/2)))))</f>
        <v>0</v>
      </c>
      <c r="S903" s="15">
        <v>1.3</v>
      </c>
      <c r="T903" s="6">
        <v>3</v>
      </c>
      <c r="U903" s="6">
        <v>2</v>
      </c>
      <c r="V903" s="6">
        <v>0.5</v>
      </c>
      <c r="AA903" s="13" t="str">
        <f t="shared" si="14"/>
        <v/>
      </c>
      <c r="AE903" s="6" t="s">
        <v>44</v>
      </c>
      <c r="AF903" s="6" t="s">
        <v>1683</v>
      </c>
      <c r="AG903" s="6" t="s">
        <v>132</v>
      </c>
      <c r="AI903" s="6">
        <v>1</v>
      </c>
      <c r="AJ903" s="6">
        <v>0</v>
      </c>
      <c r="AK903" s="6">
        <v>1</v>
      </c>
      <c r="AL903" s="6">
        <v>0</v>
      </c>
      <c r="AM903" s="6">
        <v>0</v>
      </c>
      <c r="AN903" s="6">
        <v>1</v>
      </c>
      <c r="AO903" s="6">
        <v>1</v>
      </c>
      <c r="AQ903" s="6">
        <v>0</v>
      </c>
      <c r="AR903" s="6">
        <v>0</v>
      </c>
      <c r="AS903" s="6">
        <v>0</v>
      </c>
      <c r="AT903" s="6">
        <v>0</v>
      </c>
      <c r="AU903" s="6">
        <f>IF(Table3[[#This Row],[ShankDiameter]]&gt;0.5,0,2)</f>
        <v>2</v>
      </c>
      <c r="AV903" s="6">
        <v>0</v>
      </c>
      <c r="AW903" s="6">
        <v>0</v>
      </c>
      <c r="AX903" s="6">
        <v>2</v>
      </c>
      <c r="AY903" s="6">
        <f>IF(Table3[[#This Row],[ShankDiameter]]=0.225,2,IF(Table3[[#This Row],[ShankDiameter]]=0.25,2,IF(Table3[[#This Row],[ShankDiameter]]=0.2875,2,0)))</f>
        <v>0</v>
      </c>
      <c r="AZ903" s="6">
        <v>0</v>
      </c>
      <c r="BA903" s="6">
        <v>0</v>
      </c>
      <c r="BB903" s="6">
        <v>0</v>
      </c>
      <c r="BC903" s="6">
        <v>0</v>
      </c>
      <c r="BD903" s="6">
        <v>2</v>
      </c>
      <c r="BE903" s="6">
        <v>0</v>
      </c>
      <c r="BF903" s="6">
        <v>0</v>
      </c>
      <c r="BG903" s="6">
        <v>0</v>
      </c>
      <c r="BH903" s="6">
        <v>0</v>
      </c>
      <c r="BI903" s="6">
        <f>IF(Table3[[#This Row],[Type]]="EM",IF((Table3[[#This Row],[Diameter]]/2)-Table3[[#This Row],[CornerRadius]]-0.012&gt;0,(Table3[[#This Row],[Diameter]]/2)-Table3[[#This Row],[CornerRadius]]-0.012,0),)</f>
        <v>0.17549999999999999</v>
      </c>
      <c r="BK903" s="6" t="str">
        <f>IF(Table3[[#This Row],[ShoulderLength]]="","",IF(Table3[[#This Row],[ShoulderLength]]&lt;Table3[[#This Row],[LOC]],"FIX",""))</f>
        <v/>
      </c>
    </row>
    <row r="904" spans="1:63" x14ac:dyDescent="0.25">
      <c r="A904" s="7">
        <f>IF(Table3[[#This Row],[SoflexRule]]="",1,IF(Table3[[#This Row],[MinOHL]]="",1,IF(Table3[[#This Row],[Type]]="CT",1,IF(Table3[[#This Row],[I]]=1,0,1))))</f>
        <v>1</v>
      </c>
      <c r="B904" s="6" t="s">
        <v>1566</v>
      </c>
      <c r="C904" s="6" t="s">
        <v>1566</v>
      </c>
      <c r="E904" s="6">
        <v>903</v>
      </c>
      <c r="F904" s="27"/>
      <c r="G904" s="28"/>
      <c r="H904" s="10" t="s">
        <v>1566</v>
      </c>
      <c r="I904" s="11" t="s">
        <v>1759</v>
      </c>
      <c r="J904" s="12">
        <v>31187</v>
      </c>
      <c r="K904" s="11" t="str">
        <f>CONCATENATE(Table3[[#This Row],[Type]]," "&amp;TEXT(Table3[[#This Row],[Diameter]],".0000")&amp;""," "&amp;Table3[[#This Row],[NumFlutes]]&amp;"FL")</f>
        <v>EM .3750 4FL</v>
      </c>
      <c r="M904" s="13">
        <v>0.375</v>
      </c>
      <c r="N904" s="13">
        <v>0.375</v>
      </c>
      <c r="R904" s="14">
        <f>IF(Table3[[#This Row],[ShoulderLenEnd]]="",0,90-(DEGREES(ATAN((Q904-P904)/((N904-O904)/2)))))</f>
        <v>0</v>
      </c>
      <c r="T904" s="6">
        <v>4</v>
      </c>
      <c r="U904" s="6">
        <v>2.5</v>
      </c>
      <c r="V904" s="6">
        <v>0.56200000000000006</v>
      </c>
      <c r="AA904" s="13" t="str">
        <f t="shared" si="14"/>
        <v/>
      </c>
      <c r="AE904" s="6" t="s">
        <v>44</v>
      </c>
      <c r="AF904" s="6" t="s">
        <v>1636</v>
      </c>
      <c r="AG904" s="6" t="s">
        <v>79</v>
      </c>
      <c r="AI904" s="6">
        <v>0</v>
      </c>
      <c r="AJ904" s="6">
        <v>1</v>
      </c>
      <c r="AK904" s="6">
        <v>1</v>
      </c>
      <c r="AL904" s="6">
        <v>0</v>
      </c>
      <c r="AM904" s="6">
        <v>1</v>
      </c>
      <c r="AN904" s="6">
        <v>0</v>
      </c>
      <c r="AO904" s="6">
        <v>1</v>
      </c>
      <c r="AQ904" s="6">
        <v>0</v>
      </c>
      <c r="AR904" s="6">
        <v>0</v>
      </c>
      <c r="AS904" s="6">
        <v>0</v>
      </c>
      <c r="AT904" s="6">
        <v>0</v>
      </c>
      <c r="AU904" s="6">
        <f>IF(Table3[[#This Row],[ShankDiameter]]&gt;0.5,0,2)</f>
        <v>2</v>
      </c>
      <c r="AV904" s="6">
        <v>0</v>
      </c>
      <c r="AW904" s="6">
        <v>0</v>
      </c>
      <c r="AX904" s="6">
        <v>2</v>
      </c>
      <c r="AY904" s="6">
        <f>IF(Table3[[#This Row],[ShankDiameter]]=0.225,2,IF(Table3[[#This Row],[ShankDiameter]]=0.25,2,IF(Table3[[#This Row],[ShankDiameter]]=0.2875,2,0)))</f>
        <v>0</v>
      </c>
      <c r="AZ904" s="6">
        <v>0</v>
      </c>
      <c r="BA904" s="6">
        <v>0</v>
      </c>
      <c r="BB904" s="6">
        <v>0</v>
      </c>
      <c r="BC904" s="6">
        <v>0</v>
      </c>
      <c r="BD904" s="6">
        <v>0</v>
      </c>
      <c r="BE904" s="6">
        <v>0</v>
      </c>
      <c r="BF904" s="6">
        <v>0</v>
      </c>
      <c r="BG904" s="6">
        <v>0</v>
      </c>
      <c r="BH904" s="6">
        <v>0</v>
      </c>
      <c r="BI904" s="6">
        <f>IF(Table3[[#This Row],[Type]]="EM",IF((Table3[[#This Row],[Diameter]]/2)-Table3[[#This Row],[CornerRadius]]-0.012&gt;0,(Table3[[#This Row],[Diameter]]/2)-Table3[[#This Row],[CornerRadius]]-0.012,0),)</f>
        <v>0.17549999999999999</v>
      </c>
      <c r="BK904" s="6" t="str">
        <f>IF(Table3[[#This Row],[ShoulderLength]]="","",IF(Table3[[#This Row],[ShoulderLength]]&lt;Table3[[#This Row],[LOC]],"FIX",""))</f>
        <v/>
      </c>
    </row>
    <row r="905" spans="1:63" x14ac:dyDescent="0.25">
      <c r="A905" s="7">
        <f>IF(Table3[[#This Row],[SoflexRule]]="",1,IF(Table3[[#This Row],[MinOHL]]="",1,IF(Table3[[#This Row],[Type]]="CT",1,IF(Table3[[#This Row],[I]]=1,0,1))))</f>
        <v>1</v>
      </c>
      <c r="B905" s="6" t="s">
        <v>1566</v>
      </c>
      <c r="C905" s="6" t="s">
        <v>1566</v>
      </c>
      <c r="E905" s="6">
        <v>904</v>
      </c>
      <c r="G905" s="9" t="s">
        <v>74</v>
      </c>
      <c r="H905" s="10" t="s">
        <v>1566</v>
      </c>
      <c r="I905" s="11" t="s">
        <v>1760</v>
      </c>
      <c r="J905" s="12" t="s">
        <v>1761</v>
      </c>
      <c r="K905" s="11" t="str">
        <f>CONCATENATE(Table3[[#This Row],[Type]]," "&amp;TEXT(Table3[[#This Row],[Diameter]],".0000")&amp;""," "&amp;Table3[[#This Row],[NumFlutes]]&amp;"FL")</f>
        <v>EM .3750 4FL</v>
      </c>
      <c r="M905" s="13">
        <v>0.375</v>
      </c>
      <c r="N905" s="13">
        <v>0.375</v>
      </c>
      <c r="O905" s="6">
        <v>0.375</v>
      </c>
      <c r="P905" s="6">
        <v>0.7</v>
      </c>
      <c r="R905" s="14">
        <f>IF(Table3[[#This Row],[ShoulderLenEnd]]="",0,90-(DEGREES(ATAN((Q905-P905)/((N905-O905)/2)))))</f>
        <v>0</v>
      </c>
      <c r="S905" s="15">
        <v>0.7</v>
      </c>
      <c r="T905" s="6">
        <v>4</v>
      </c>
      <c r="U905" s="6">
        <v>2</v>
      </c>
      <c r="V905" s="6">
        <v>0.5</v>
      </c>
      <c r="AA905" s="13" t="str">
        <f t="shared" si="14"/>
        <v/>
      </c>
      <c r="AE905" s="6" t="s">
        <v>44</v>
      </c>
      <c r="AF905" s="6" t="s">
        <v>73</v>
      </c>
      <c r="AG905" s="6" t="s">
        <v>124</v>
      </c>
      <c r="AI905" s="6">
        <v>0</v>
      </c>
      <c r="AJ905" s="6">
        <v>1</v>
      </c>
      <c r="AK905" s="6">
        <v>1</v>
      </c>
      <c r="AL905" s="6">
        <v>0</v>
      </c>
      <c r="AM905" s="6">
        <v>0</v>
      </c>
      <c r="AN905" s="6">
        <v>1</v>
      </c>
      <c r="AO905" s="6">
        <v>0</v>
      </c>
      <c r="AQ905" s="6">
        <v>0</v>
      </c>
      <c r="AR905" s="6">
        <v>0</v>
      </c>
      <c r="AS905" s="6">
        <v>0</v>
      </c>
      <c r="AT905" s="6">
        <v>0</v>
      </c>
      <c r="AU905" s="6">
        <f>IF(Table3[[#This Row],[ShankDiameter]]&gt;0.5,0,2)</f>
        <v>2</v>
      </c>
      <c r="AV905" s="6">
        <v>0</v>
      </c>
      <c r="AW905" s="6">
        <v>0</v>
      </c>
      <c r="AX905" s="6">
        <v>2</v>
      </c>
      <c r="AY905" s="6">
        <f>IF(Table3[[#This Row],[ShankDiameter]]=0.225,2,IF(Table3[[#This Row],[ShankDiameter]]=0.25,2,IF(Table3[[#This Row],[ShankDiameter]]=0.2875,2,0)))</f>
        <v>0</v>
      </c>
      <c r="AZ905" s="6">
        <v>0</v>
      </c>
      <c r="BA905" s="6">
        <v>0</v>
      </c>
      <c r="BB905" s="6">
        <v>0</v>
      </c>
      <c r="BC905" s="6">
        <v>0</v>
      </c>
      <c r="BD905" s="6">
        <v>0</v>
      </c>
      <c r="BE905" s="6">
        <v>0</v>
      </c>
      <c r="BF905" s="6">
        <v>0</v>
      </c>
      <c r="BG905" s="6">
        <v>0</v>
      </c>
      <c r="BH905" s="6">
        <v>0</v>
      </c>
      <c r="BI905" s="6">
        <f>IF(Table3[[#This Row],[Type]]="EM",IF((Table3[[#This Row],[Diameter]]/2)-Table3[[#This Row],[CornerRadius]]-0.012&gt;0,(Table3[[#This Row],[Diameter]]/2)-Table3[[#This Row],[CornerRadius]]-0.012,0),)</f>
        <v>0.17549999999999999</v>
      </c>
      <c r="BK905" s="6" t="str">
        <f>IF(Table3[[#This Row],[ShoulderLength]]="","",IF(Table3[[#This Row],[ShoulderLength]]&lt;Table3[[#This Row],[LOC]],"FIX",""))</f>
        <v/>
      </c>
    </row>
    <row r="906" spans="1:63" x14ac:dyDescent="0.25">
      <c r="A906" s="7">
        <f>IF(Table3[[#This Row],[SoflexRule]]="",1,IF(Table3[[#This Row],[MinOHL]]="",1,IF(Table3[[#This Row],[Type]]="CT",1,IF(Table3[[#This Row],[I]]=1,0,1))))</f>
        <v>1</v>
      </c>
      <c r="B906" s="6" t="s">
        <v>1566</v>
      </c>
      <c r="C906" s="6" t="s">
        <v>1566</v>
      </c>
      <c r="E906" s="6">
        <v>905</v>
      </c>
      <c r="F906" s="8" t="s">
        <v>60</v>
      </c>
      <c r="H906" s="10" t="s">
        <v>1566</v>
      </c>
      <c r="I906" s="11" t="s">
        <v>1762</v>
      </c>
      <c r="J906" s="12" t="s">
        <v>2417</v>
      </c>
      <c r="K906" s="11" t="str">
        <f>CONCATENATE(Table3[[#This Row],[Type]]," "&amp;TEXT(Table3[[#This Row],[Diameter]],".0000")&amp;""," "&amp;Table3[[#This Row],[NumFlutes]]&amp;"FL")</f>
        <v>EM .3750 5FL</v>
      </c>
      <c r="M906" s="13">
        <v>0.375</v>
      </c>
      <c r="N906" s="13">
        <v>0.375</v>
      </c>
      <c r="O906" s="6">
        <v>0.375</v>
      </c>
      <c r="P906" s="6">
        <v>1.1399999999999999</v>
      </c>
      <c r="R906" s="14">
        <f>IF(Table3[[#This Row],[ShoulderLenEnd]]="",0,90-(DEGREES(ATAN((Q906-P906)/((N906-O906)/2)))))</f>
        <v>0</v>
      </c>
      <c r="S906" s="15">
        <v>1.19</v>
      </c>
      <c r="T906" s="6">
        <v>5</v>
      </c>
      <c r="U906" s="6">
        <v>2.5</v>
      </c>
      <c r="V906" s="6">
        <v>1</v>
      </c>
      <c r="AA906" s="13" t="str">
        <f t="shared" si="14"/>
        <v/>
      </c>
      <c r="AE906" s="6" t="s">
        <v>44</v>
      </c>
      <c r="AF906" s="6" t="s">
        <v>119</v>
      </c>
      <c r="AG906" s="6" t="s">
        <v>132</v>
      </c>
      <c r="AI906" s="6">
        <v>0</v>
      </c>
      <c r="AJ906" s="6">
        <v>1</v>
      </c>
      <c r="AK906" s="6">
        <v>1</v>
      </c>
      <c r="AL906" s="6">
        <v>0</v>
      </c>
      <c r="AM906" s="6">
        <v>1</v>
      </c>
      <c r="AN906" s="6">
        <v>0</v>
      </c>
      <c r="AO906" s="6">
        <v>1</v>
      </c>
      <c r="AQ906" s="6">
        <v>0</v>
      </c>
      <c r="AR906" s="6">
        <v>0</v>
      </c>
      <c r="AS906" s="6">
        <v>0</v>
      </c>
      <c r="AT906" s="6">
        <v>0</v>
      </c>
      <c r="AU906" s="6">
        <f>IF(Table3[[#This Row],[ShankDiameter]]&gt;0.5,0,2)</f>
        <v>2</v>
      </c>
      <c r="AV906" s="6">
        <v>0</v>
      </c>
      <c r="AW906" s="6">
        <v>0</v>
      </c>
      <c r="AX906" s="6">
        <v>2</v>
      </c>
      <c r="AY906" s="6">
        <f>IF(Table3[[#This Row],[ShankDiameter]]=0.225,2,IF(Table3[[#This Row],[ShankDiameter]]=0.25,2,IF(Table3[[#This Row],[ShankDiameter]]=0.2875,2,0)))</f>
        <v>0</v>
      </c>
      <c r="AZ906" s="6">
        <v>0</v>
      </c>
      <c r="BA906" s="6">
        <v>0</v>
      </c>
      <c r="BB906" s="6">
        <v>0</v>
      </c>
      <c r="BC906" s="6">
        <v>0</v>
      </c>
      <c r="BD906" s="6">
        <v>0</v>
      </c>
      <c r="BE906" s="6">
        <v>0</v>
      </c>
      <c r="BF906" s="6">
        <v>0</v>
      </c>
      <c r="BG906" s="6">
        <v>0</v>
      </c>
      <c r="BH906" s="6">
        <v>0</v>
      </c>
      <c r="BI906" s="6">
        <f>IF(Table3[[#This Row],[Type]]="EM",IF((Table3[[#This Row],[Diameter]]/2)-Table3[[#This Row],[CornerRadius]]-0.012&gt;0,(Table3[[#This Row],[Diameter]]/2)-Table3[[#This Row],[CornerRadius]]-0.012,0),)</f>
        <v>0.17549999999999999</v>
      </c>
      <c r="BK906" s="6" t="str">
        <f>IF(Table3[[#This Row],[ShoulderLength]]="","",IF(Table3[[#This Row],[ShoulderLength]]&lt;Table3[[#This Row],[LOC]],"FIX",""))</f>
        <v/>
      </c>
    </row>
    <row r="907" spans="1:63" x14ac:dyDescent="0.25">
      <c r="A907" s="7">
        <f>IF(Table3[[#This Row],[SoflexRule]]="",1,IF(Table3[[#This Row],[MinOHL]]="",1,IF(Table3[[#This Row],[Type]]="CT",1,IF(Table3[[#This Row],[I]]=1,0,1))))</f>
        <v>1</v>
      </c>
      <c r="B907" s="6" t="s">
        <v>1566</v>
      </c>
      <c r="C907" s="6" t="s">
        <v>1566</v>
      </c>
      <c r="E907" s="6">
        <v>906</v>
      </c>
      <c r="G907" s="9" t="s">
        <v>74</v>
      </c>
      <c r="H907" s="10" t="s">
        <v>1566</v>
      </c>
      <c r="I907" s="11" t="s">
        <v>1763</v>
      </c>
      <c r="J907" s="12" t="s">
        <v>1764</v>
      </c>
      <c r="K907" s="11" t="str">
        <f>CONCATENATE(Table3[[#This Row],[Type]]," "&amp;TEXT(Table3[[#This Row],[Diameter]],".0000")&amp;""," "&amp;Table3[[#This Row],[NumFlutes]]&amp;"FL")</f>
        <v>EM .3750 6FL</v>
      </c>
      <c r="M907" s="13">
        <v>0.375</v>
      </c>
      <c r="N907" s="13">
        <v>0.375</v>
      </c>
      <c r="O907" s="6">
        <v>0.375</v>
      </c>
      <c r="P907" s="6">
        <v>0.65</v>
      </c>
      <c r="R907" s="14">
        <f>IF(Table3[[#This Row],[ShoulderLenEnd]]="",0,90-(DEGREES(ATAN((Q907-P907)/((N907-O907)/2)))))</f>
        <v>0</v>
      </c>
      <c r="S907" s="15">
        <v>0.65</v>
      </c>
      <c r="T907" s="6">
        <v>6</v>
      </c>
      <c r="U907" s="6">
        <v>2</v>
      </c>
      <c r="V907" s="6">
        <v>0.5</v>
      </c>
      <c r="AA907" s="13" t="str">
        <f t="shared" si="14"/>
        <v/>
      </c>
      <c r="AE907" s="6" t="s">
        <v>44</v>
      </c>
      <c r="AF907" s="6" t="s">
        <v>73</v>
      </c>
      <c r="AG907" s="6" t="s">
        <v>124</v>
      </c>
      <c r="AI907" s="6">
        <v>0</v>
      </c>
      <c r="AJ907" s="6">
        <v>1</v>
      </c>
      <c r="AK907" s="6">
        <v>1</v>
      </c>
      <c r="AL907" s="6">
        <v>0</v>
      </c>
      <c r="AM907" s="6">
        <v>1</v>
      </c>
      <c r="AN907" s="6">
        <v>0</v>
      </c>
      <c r="AO907" s="6">
        <v>1</v>
      </c>
      <c r="AQ907" s="6">
        <v>0</v>
      </c>
      <c r="AR907" s="6">
        <v>0</v>
      </c>
      <c r="AS907" s="6">
        <v>0</v>
      </c>
      <c r="AT907" s="6">
        <v>0</v>
      </c>
      <c r="AU907" s="6">
        <f>IF(Table3[[#This Row],[ShankDiameter]]&gt;0.5,0,2)</f>
        <v>2</v>
      </c>
      <c r="AV907" s="6">
        <v>0</v>
      </c>
      <c r="AW907" s="6">
        <v>0</v>
      </c>
      <c r="AX907" s="6">
        <v>2</v>
      </c>
      <c r="AY907" s="6">
        <f>IF(Table3[[#This Row],[ShankDiameter]]=0.225,2,IF(Table3[[#This Row],[ShankDiameter]]=0.25,2,IF(Table3[[#This Row],[ShankDiameter]]=0.2875,2,0)))</f>
        <v>0</v>
      </c>
      <c r="AZ907" s="6">
        <v>0</v>
      </c>
      <c r="BA907" s="6">
        <v>0</v>
      </c>
      <c r="BB907" s="6">
        <v>0</v>
      </c>
      <c r="BC907" s="6">
        <v>0</v>
      </c>
      <c r="BD907" s="6">
        <v>0</v>
      </c>
      <c r="BE907" s="6">
        <v>0</v>
      </c>
      <c r="BF907" s="6">
        <v>0</v>
      </c>
      <c r="BG907" s="6">
        <v>0</v>
      </c>
      <c r="BH907" s="6">
        <v>0</v>
      </c>
      <c r="BI907" s="6">
        <f>IF(Table3[[#This Row],[Type]]="EM",IF((Table3[[#This Row],[Diameter]]/2)-Table3[[#This Row],[CornerRadius]]-0.012&gt;0,(Table3[[#This Row],[Diameter]]/2)-Table3[[#This Row],[CornerRadius]]-0.012,0),)</f>
        <v>0.17549999999999999</v>
      </c>
      <c r="BK907" s="6" t="str">
        <f>IF(Table3[[#This Row],[ShoulderLength]]="","",IF(Table3[[#This Row],[ShoulderLength]]&lt;Table3[[#This Row],[LOC]],"FIX",""))</f>
        <v/>
      </c>
    </row>
    <row r="908" spans="1:63" x14ac:dyDescent="0.25">
      <c r="A908" s="7">
        <f>IF(Table3[[#This Row],[SoflexRule]]="",1,IF(Table3[[#This Row],[MinOHL]]="",1,IF(Table3[[#This Row],[Type]]="CT",1,IF(Table3[[#This Row],[I]]=1,0,1))))</f>
        <v>1</v>
      </c>
      <c r="B908" s="6" t="s">
        <v>1566</v>
      </c>
      <c r="C908" s="6" t="s">
        <v>1566</v>
      </c>
      <c r="E908" s="6">
        <v>907</v>
      </c>
      <c r="F908" s="22"/>
      <c r="G908" s="23"/>
      <c r="H908" s="10" t="s">
        <v>1566</v>
      </c>
      <c r="I908" s="11" t="s">
        <v>1765</v>
      </c>
      <c r="J908" s="12">
        <v>539575</v>
      </c>
      <c r="K908" s="11" t="str">
        <f>CONCATENATE(Table3[[#This Row],[Type]]," "&amp;TEXT(Table3[[#This Row],[Diameter]],".0000")&amp;""," "&amp;Table3[[#This Row],[NumFlutes]]&amp;"FL")</f>
        <v>EM .3937 4FL</v>
      </c>
      <c r="M908" s="13">
        <v>0.39369999999999999</v>
      </c>
      <c r="N908" s="13">
        <v>0.39369999999999999</v>
      </c>
      <c r="R908" s="14">
        <f>IF(Table3[[#This Row],[ShoulderLenEnd]]="",0,90-(DEGREES(ATAN((Q908-P908)/((N908-O908)/2)))))</f>
        <v>0</v>
      </c>
      <c r="T908" s="6">
        <v>4</v>
      </c>
      <c r="U908" s="6">
        <v>3.5430000000000001</v>
      </c>
      <c r="V908" s="6">
        <v>1.3779999999999999</v>
      </c>
      <c r="AA908" s="13" t="str">
        <f t="shared" si="14"/>
        <v/>
      </c>
      <c r="AE908" s="6" t="s">
        <v>44</v>
      </c>
      <c r="AF908" s="6" t="s">
        <v>119</v>
      </c>
      <c r="AG908" s="18" t="s">
        <v>2289</v>
      </c>
      <c r="AI908" s="6">
        <v>0</v>
      </c>
      <c r="AJ908" s="6">
        <v>1</v>
      </c>
      <c r="AK908" s="6">
        <v>1</v>
      </c>
      <c r="AL908" s="6">
        <v>0</v>
      </c>
      <c r="AM908" s="6">
        <v>0</v>
      </c>
      <c r="AN908" s="6">
        <v>0</v>
      </c>
      <c r="AO908" s="6">
        <v>1</v>
      </c>
      <c r="AQ908" s="6">
        <v>0</v>
      </c>
      <c r="AR908" s="6">
        <v>0</v>
      </c>
      <c r="AS908" s="6">
        <v>0</v>
      </c>
      <c r="AT908" s="6">
        <v>0</v>
      </c>
      <c r="AU908" s="6">
        <f>IF(Table3[[#This Row],[ShankDiameter]]&gt;0.5,0,2)</f>
        <v>2</v>
      </c>
      <c r="AV908" s="6">
        <v>0</v>
      </c>
      <c r="AW908" s="6">
        <v>0</v>
      </c>
      <c r="AX908" s="6">
        <v>2</v>
      </c>
      <c r="AY908" s="6">
        <f>IF(Table3[[#This Row],[ShankDiameter]]=0.225,2,IF(Table3[[#This Row],[ShankDiameter]]=0.25,2,IF(Table3[[#This Row],[ShankDiameter]]=0.2875,2,0)))</f>
        <v>0</v>
      </c>
      <c r="AZ908" s="6">
        <v>0</v>
      </c>
      <c r="BA908" s="6">
        <v>0</v>
      </c>
      <c r="BB908" s="6">
        <v>0</v>
      </c>
      <c r="BC908" s="6">
        <v>0</v>
      </c>
      <c r="BD908" s="6">
        <v>0</v>
      </c>
      <c r="BE908" s="6">
        <v>0</v>
      </c>
      <c r="BF908" s="6">
        <v>0</v>
      </c>
      <c r="BG908" s="6">
        <v>0</v>
      </c>
      <c r="BH908" s="6">
        <v>0</v>
      </c>
      <c r="BI908" s="6">
        <f>IF(Table3[[#This Row],[Type]]="EM",IF((Table3[[#This Row],[Diameter]]/2)-Table3[[#This Row],[CornerRadius]]-0.012&gt;0,(Table3[[#This Row],[Diameter]]/2)-Table3[[#This Row],[CornerRadius]]-0.012,0),)</f>
        <v>0.18484999999999999</v>
      </c>
      <c r="BK908" s="6" t="str">
        <f>IF(Table3[[#This Row],[ShoulderLength]]="","",IF(Table3[[#This Row],[ShoulderLength]]&lt;Table3[[#This Row],[LOC]],"FIX",""))</f>
        <v/>
      </c>
    </row>
    <row r="909" spans="1:63" x14ac:dyDescent="0.25">
      <c r="A909" s="7">
        <f>IF(Table3[[#This Row],[SoflexRule]]="",1,IF(Table3[[#This Row],[MinOHL]]="",1,IF(Table3[[#This Row],[Type]]="CT",1,IF(Table3[[#This Row],[I]]=1,0,1))))</f>
        <v>1</v>
      </c>
      <c r="B909" s="6" t="s">
        <v>1566</v>
      </c>
      <c r="C909" s="6" t="s">
        <v>1566</v>
      </c>
      <c r="E909" s="6">
        <v>908</v>
      </c>
      <c r="F909" s="22"/>
      <c r="G909" s="9" t="s">
        <v>74</v>
      </c>
      <c r="H909" s="10" t="s">
        <v>1566</v>
      </c>
      <c r="I909" s="11" t="s">
        <v>1766</v>
      </c>
      <c r="J909" s="12">
        <v>539575</v>
      </c>
      <c r="K909" s="11" t="str">
        <f>CONCATENATE(Table3[[#This Row],[Type]]," "&amp;TEXT(Table3[[#This Row],[Diameter]],".0000")&amp;""," "&amp;Table3[[#This Row],[NumFlutes]]&amp;"FL")</f>
        <v>EM .3937 4FL</v>
      </c>
      <c r="M909" s="13">
        <v>0.39369999999999999</v>
      </c>
      <c r="N909" s="13">
        <v>0.39369999999999999</v>
      </c>
      <c r="O909" s="6">
        <v>0.39369999999999999</v>
      </c>
      <c r="P909" s="6">
        <v>1.6619999999999999</v>
      </c>
      <c r="R909" s="14">
        <f>IF(Table3[[#This Row],[ShoulderLenEnd]]="",0,90-(DEGREES(ATAN((Q909-P909)/((N909-O909)/2)))))</f>
        <v>0</v>
      </c>
      <c r="S909" s="15">
        <v>1.67</v>
      </c>
      <c r="T909" s="6">
        <v>4</v>
      </c>
      <c r="U909" s="6">
        <v>3.5640000000000001</v>
      </c>
      <c r="V909" s="6">
        <v>1.425</v>
      </c>
      <c r="AA909" s="13" t="str">
        <f t="shared" si="14"/>
        <v/>
      </c>
      <c r="AE909" s="6" t="s">
        <v>44</v>
      </c>
      <c r="AF909" s="6" t="s">
        <v>119</v>
      </c>
      <c r="AG909" s="18" t="s">
        <v>2289</v>
      </c>
      <c r="AI909" s="6">
        <v>0</v>
      </c>
      <c r="AJ909" s="6">
        <v>1</v>
      </c>
      <c r="AK909" s="6">
        <v>1</v>
      </c>
      <c r="AL909" s="6">
        <v>0</v>
      </c>
      <c r="AM909" s="6">
        <v>1</v>
      </c>
      <c r="AN909" s="6">
        <v>0</v>
      </c>
      <c r="AO909" s="6">
        <v>1</v>
      </c>
      <c r="AQ909" s="6">
        <v>0</v>
      </c>
      <c r="AR909" s="6">
        <v>0</v>
      </c>
      <c r="AS909" s="6">
        <v>0</v>
      </c>
      <c r="AT909" s="6">
        <v>0</v>
      </c>
      <c r="AU909" s="6">
        <f>IF(Table3[[#This Row],[ShankDiameter]]&gt;0.5,0,2)</f>
        <v>2</v>
      </c>
      <c r="AV909" s="6">
        <v>0</v>
      </c>
      <c r="AW909" s="6">
        <v>0</v>
      </c>
      <c r="AX909" s="6">
        <v>2</v>
      </c>
      <c r="AY909" s="6">
        <f>IF(Table3[[#This Row],[ShankDiameter]]=0.225,2,IF(Table3[[#This Row],[ShankDiameter]]=0.25,2,IF(Table3[[#This Row],[ShankDiameter]]=0.2875,2,0)))</f>
        <v>0</v>
      </c>
      <c r="AZ909" s="6">
        <v>0</v>
      </c>
      <c r="BA909" s="6">
        <v>0</v>
      </c>
      <c r="BB909" s="6">
        <v>0</v>
      </c>
      <c r="BC909" s="6">
        <v>0</v>
      </c>
      <c r="BD909" s="6">
        <v>2</v>
      </c>
      <c r="BE909" s="6">
        <v>0</v>
      </c>
      <c r="BF909" s="6">
        <v>0</v>
      </c>
      <c r="BG909" s="6">
        <v>0</v>
      </c>
      <c r="BH909" s="6">
        <v>0</v>
      </c>
      <c r="BI909" s="6">
        <f>IF(Table3[[#This Row],[Type]]="EM",IF((Table3[[#This Row],[Diameter]]/2)-Table3[[#This Row],[CornerRadius]]-0.012&gt;0,(Table3[[#This Row],[Diameter]]/2)-Table3[[#This Row],[CornerRadius]]-0.012,0),)</f>
        <v>0.18484999999999999</v>
      </c>
      <c r="BK909" s="6" t="str">
        <f>IF(Table3[[#This Row],[ShoulderLength]]="","",IF(Table3[[#This Row],[ShoulderLength]]&lt;Table3[[#This Row],[LOC]],"FIX",""))</f>
        <v/>
      </c>
    </row>
    <row r="910" spans="1:63" x14ac:dyDescent="0.25">
      <c r="A910" s="7">
        <f>IF(Table3[[#This Row],[SoflexRule]]="",1,IF(Table3[[#This Row],[MinOHL]]="",1,IF(Table3[[#This Row],[Type]]="CT",1,IF(Table3[[#This Row],[I]]=1,0,1))))</f>
        <v>1</v>
      </c>
      <c r="B910" s="6" t="s">
        <v>1566</v>
      </c>
      <c r="C910" s="6" t="s">
        <v>1566</v>
      </c>
      <c r="E910" s="6">
        <v>909</v>
      </c>
      <c r="F910" s="8" t="s">
        <v>74</v>
      </c>
      <c r="H910" s="10" t="s">
        <v>1566</v>
      </c>
      <c r="I910" s="11" t="s">
        <v>1767</v>
      </c>
      <c r="J910" s="12" t="s">
        <v>1768</v>
      </c>
      <c r="K910" s="11" t="str">
        <f>CONCATENATE(Table3[[#This Row],[Type]]," "&amp;TEXT(Table3[[#This Row],[Diameter]],".0000")&amp;""," "&amp;Table3[[#This Row],[NumFlutes]]&amp;"FL")</f>
        <v>EM .3937 4FL</v>
      </c>
      <c r="M910" s="13">
        <v>0.39369999999999999</v>
      </c>
      <c r="N910" s="13">
        <v>0.4375</v>
      </c>
      <c r="O910" s="6">
        <v>0.39369999999999999</v>
      </c>
      <c r="P910" s="6">
        <v>1.07</v>
      </c>
      <c r="Q910" s="6">
        <v>1.35</v>
      </c>
      <c r="R910" s="14">
        <f>IF(Table3[[#This Row],[ShoulderLenEnd]]="",0,90-(DEGREES(ATAN((Q910-P910)/((N910-O910)/2)))))</f>
        <v>4.4722436864193753</v>
      </c>
      <c r="S910" s="15">
        <v>1.4</v>
      </c>
      <c r="T910" s="6">
        <v>4</v>
      </c>
      <c r="U910" s="6">
        <v>2.75</v>
      </c>
      <c r="V910" s="6">
        <v>1</v>
      </c>
      <c r="AA910" s="13" t="str">
        <f t="shared" si="14"/>
        <v/>
      </c>
      <c r="AE910" s="6" t="s">
        <v>44</v>
      </c>
      <c r="AF910" s="6" t="s">
        <v>62</v>
      </c>
      <c r="AG910" s="6" t="s">
        <v>66</v>
      </c>
      <c r="AI910" s="6">
        <v>1</v>
      </c>
      <c r="AJ910" s="6">
        <v>1</v>
      </c>
      <c r="AK910" s="6">
        <v>0</v>
      </c>
      <c r="AL910" s="6">
        <v>0</v>
      </c>
      <c r="AM910" s="6">
        <v>1</v>
      </c>
      <c r="AN910" s="6">
        <v>0</v>
      </c>
      <c r="AO910" s="6">
        <v>1</v>
      </c>
      <c r="AQ910" s="6">
        <v>0</v>
      </c>
      <c r="AR910" s="6">
        <v>0</v>
      </c>
      <c r="AS910" s="6">
        <v>0</v>
      </c>
      <c r="AT910" s="6">
        <v>0</v>
      </c>
      <c r="AU910" s="6">
        <f>IF(Table3[[#This Row],[ShankDiameter]]&gt;0.5,0,2)</f>
        <v>2</v>
      </c>
      <c r="AV910" s="6">
        <v>0</v>
      </c>
      <c r="AW910" s="6">
        <v>0</v>
      </c>
      <c r="AX910" s="6">
        <v>2</v>
      </c>
      <c r="AY910" s="6">
        <f>IF(Table3[[#This Row],[ShankDiameter]]=0.225,2,IF(Table3[[#This Row],[ShankDiameter]]=0.25,2,IF(Table3[[#This Row],[ShankDiameter]]=0.2875,2,0)))</f>
        <v>0</v>
      </c>
      <c r="AZ910" s="6">
        <v>0</v>
      </c>
      <c r="BA910" s="6">
        <v>0</v>
      </c>
      <c r="BB910" s="6">
        <v>0</v>
      </c>
      <c r="BC910" s="6">
        <v>0</v>
      </c>
      <c r="BD910" s="6">
        <v>0</v>
      </c>
      <c r="BE910" s="6">
        <v>0</v>
      </c>
      <c r="BF910" s="6">
        <v>0</v>
      </c>
      <c r="BG910" s="6">
        <v>0</v>
      </c>
      <c r="BH910" s="6">
        <v>0</v>
      </c>
      <c r="BI910" s="6">
        <f>IF(Table3[[#This Row],[Type]]="EM",IF((Table3[[#This Row],[Diameter]]/2)-Table3[[#This Row],[CornerRadius]]-0.012&gt;0,(Table3[[#This Row],[Diameter]]/2)-Table3[[#This Row],[CornerRadius]]-0.012,0),)</f>
        <v>0.18484999999999999</v>
      </c>
      <c r="BK910" s="6" t="str">
        <f>IF(Table3[[#This Row],[ShoulderLength]]="","",IF(Table3[[#This Row],[ShoulderLength]]&lt;Table3[[#This Row],[LOC]],"FIX",""))</f>
        <v/>
      </c>
    </row>
    <row r="911" spans="1:63" x14ac:dyDescent="0.25">
      <c r="A911" s="7">
        <f>IF(Table3[[#This Row],[SoflexRule]]="",1,IF(Table3[[#This Row],[MinOHL]]="",1,IF(Table3[[#This Row],[Type]]="CT",1,IF(Table3[[#This Row],[I]]=1,0,1))))</f>
        <v>1</v>
      </c>
      <c r="B911" s="6" t="s">
        <v>1566</v>
      </c>
      <c r="C911" s="6" t="s">
        <v>1566</v>
      </c>
      <c r="E911" s="6">
        <v>910</v>
      </c>
      <c r="F911" s="22"/>
      <c r="G911" s="23"/>
      <c r="H911" s="10" t="s">
        <v>1566</v>
      </c>
      <c r="I911" s="11" t="s">
        <v>1769</v>
      </c>
      <c r="J911" s="12">
        <v>539583</v>
      </c>
      <c r="K911" s="11" t="str">
        <f>CONCATENATE(Table3[[#This Row],[Type]]," "&amp;TEXT(Table3[[#This Row],[Diameter]],".0000")&amp;""," "&amp;Table3[[#This Row],[NumFlutes]]&amp;"FL")</f>
        <v>EM .4724 4FL</v>
      </c>
      <c r="M911" s="13">
        <v>0.47239999999999999</v>
      </c>
      <c r="N911" s="13">
        <v>0.47239999999999999</v>
      </c>
      <c r="R911" s="14">
        <f>IF(Table3[[#This Row],[ShoulderLenEnd]]="",0,90-(DEGREES(ATAN((Q911-P911)/((N911-O911)/2)))))</f>
        <v>0</v>
      </c>
      <c r="T911" s="6">
        <v>4</v>
      </c>
      <c r="U911" s="6">
        <v>4.3310000000000004</v>
      </c>
      <c r="V911" s="6">
        <v>1.4173</v>
      </c>
      <c r="AA911" s="13" t="str">
        <f t="shared" si="14"/>
        <v/>
      </c>
      <c r="AE911" s="6" t="s">
        <v>44</v>
      </c>
      <c r="AF911" s="6" t="s">
        <v>119</v>
      </c>
      <c r="AG911" s="18" t="s">
        <v>2289</v>
      </c>
      <c r="AI911" s="6">
        <v>0</v>
      </c>
      <c r="AJ911" s="6">
        <v>1</v>
      </c>
      <c r="AK911" s="6">
        <v>1</v>
      </c>
      <c r="AL911" s="6">
        <v>0</v>
      </c>
      <c r="AM911" s="6">
        <v>0</v>
      </c>
      <c r="AN911" s="6">
        <v>0</v>
      </c>
      <c r="AO911" s="6">
        <v>1</v>
      </c>
      <c r="AQ911" s="6">
        <v>0</v>
      </c>
      <c r="AR911" s="6">
        <v>0</v>
      </c>
      <c r="AS911" s="6">
        <v>0</v>
      </c>
      <c r="AT911" s="6">
        <v>0</v>
      </c>
      <c r="AU911" s="6">
        <f>IF(Table3[[#This Row],[ShankDiameter]]&gt;0.5,0,2)</f>
        <v>2</v>
      </c>
      <c r="AV911" s="6">
        <v>0</v>
      </c>
      <c r="AW911" s="6">
        <v>0</v>
      </c>
      <c r="AX911" s="6">
        <v>2</v>
      </c>
      <c r="AY911" s="6">
        <f>IF(Table3[[#This Row],[ShankDiameter]]=0.225,2,IF(Table3[[#This Row],[ShankDiameter]]=0.25,2,IF(Table3[[#This Row],[ShankDiameter]]=0.2875,2,0)))</f>
        <v>0</v>
      </c>
      <c r="AZ911" s="6">
        <v>0</v>
      </c>
      <c r="BA911" s="6">
        <v>0</v>
      </c>
      <c r="BB911" s="6">
        <v>0</v>
      </c>
      <c r="BC911" s="6">
        <v>0</v>
      </c>
      <c r="BD911" s="6">
        <v>0</v>
      </c>
      <c r="BE911" s="6">
        <v>0</v>
      </c>
      <c r="BF911" s="6">
        <v>0</v>
      </c>
      <c r="BG911" s="6">
        <v>0</v>
      </c>
      <c r="BH911" s="6">
        <v>0</v>
      </c>
      <c r="BI911" s="6">
        <f>IF(Table3[[#This Row],[Type]]="EM",IF((Table3[[#This Row],[Diameter]]/2)-Table3[[#This Row],[CornerRadius]]-0.012&gt;0,(Table3[[#This Row],[Diameter]]/2)-Table3[[#This Row],[CornerRadius]]-0.012,0),)</f>
        <v>0.22419999999999998</v>
      </c>
      <c r="BK911" s="6" t="str">
        <f>IF(Table3[[#This Row],[ShoulderLength]]="","",IF(Table3[[#This Row],[ShoulderLength]]&lt;Table3[[#This Row],[LOC]],"FIX",""))</f>
        <v/>
      </c>
    </row>
    <row r="912" spans="1:63" x14ac:dyDescent="0.25">
      <c r="A912" s="7">
        <f>IF(Table3[[#This Row],[SoflexRule]]="",1,IF(Table3[[#This Row],[MinOHL]]="",1,IF(Table3[[#This Row],[Type]]="CT",1,IF(Table3[[#This Row],[I]]=1,0,1))))</f>
        <v>1</v>
      </c>
      <c r="B912" s="6" t="s">
        <v>1566</v>
      </c>
      <c r="C912" s="6" t="s">
        <v>1566</v>
      </c>
      <c r="E912" s="6">
        <v>911</v>
      </c>
      <c r="F912" s="22"/>
      <c r="G912" s="9" t="s">
        <v>74</v>
      </c>
      <c r="H912" s="10" t="s">
        <v>1566</v>
      </c>
      <c r="I912" s="11" t="s">
        <v>1770</v>
      </c>
      <c r="J912" s="12">
        <v>539583</v>
      </c>
      <c r="K912" s="11" t="str">
        <f>CONCATENATE(Table3[[#This Row],[Type]]," "&amp;TEXT(Table3[[#This Row],[Diameter]],".0000")&amp;""," "&amp;Table3[[#This Row],[NumFlutes]]&amp;"FL")</f>
        <v>EM .4724 4FL</v>
      </c>
      <c r="M912" s="13">
        <v>0.47239999999999999</v>
      </c>
      <c r="N912" s="13">
        <v>0.47239999999999999</v>
      </c>
      <c r="O912" s="6">
        <v>0.47239999999999999</v>
      </c>
      <c r="P912" s="6">
        <v>1.718</v>
      </c>
      <c r="R912" s="14">
        <f>IF(Table3[[#This Row],[ShoulderLenEnd]]="",0,90-(DEGREES(ATAN((Q912-P912)/((N912-O912)/2)))))</f>
        <v>0</v>
      </c>
      <c r="S912" s="15">
        <v>1.75</v>
      </c>
      <c r="T912" s="6">
        <v>4</v>
      </c>
      <c r="U912" s="6">
        <v>4.3310000000000004</v>
      </c>
      <c r="V912" s="6">
        <v>1.45</v>
      </c>
      <c r="AA912" s="13" t="str">
        <f t="shared" si="14"/>
        <v/>
      </c>
      <c r="AE912" s="6" t="s">
        <v>44</v>
      </c>
      <c r="AF912" s="6" t="s">
        <v>119</v>
      </c>
      <c r="AG912" s="18" t="s">
        <v>2289</v>
      </c>
      <c r="AI912" s="6">
        <v>1</v>
      </c>
      <c r="AJ912" s="6">
        <v>1</v>
      </c>
      <c r="AK912" s="6">
        <v>1</v>
      </c>
      <c r="AL912" s="6">
        <v>1</v>
      </c>
      <c r="AM912" s="6">
        <v>1</v>
      </c>
      <c r="AN912" s="6">
        <v>1</v>
      </c>
      <c r="AO912" s="6">
        <v>1</v>
      </c>
      <c r="AQ912" s="6">
        <v>0</v>
      </c>
      <c r="AR912" s="6">
        <v>0</v>
      </c>
      <c r="AS912" s="6">
        <v>0</v>
      </c>
      <c r="AT912" s="6">
        <v>0</v>
      </c>
      <c r="AU912" s="6">
        <f>IF(Table3[[#This Row],[ShankDiameter]]&gt;0.5,0,IF(Table3[[#This Row],[Type]]="CD",0,1))</f>
        <v>1</v>
      </c>
      <c r="AV912" s="6">
        <v>0</v>
      </c>
      <c r="AW912" s="6">
        <v>0</v>
      </c>
      <c r="AX912" s="6">
        <v>2</v>
      </c>
      <c r="AY912" s="6">
        <f>IF(Table3[[#This Row],[ShankDiameter]]=0.225,2,IF(Table3[[#This Row],[ShankDiameter]]=0.25,2,IF(Table3[[#This Row],[ShankDiameter]]=0.2875,2,0)))</f>
        <v>0</v>
      </c>
      <c r="AZ912" s="6">
        <v>0</v>
      </c>
      <c r="BA912" s="6">
        <v>0</v>
      </c>
      <c r="BB912" s="6">
        <v>0</v>
      </c>
      <c r="BC912" s="6">
        <v>0</v>
      </c>
      <c r="BD912" s="6">
        <v>2</v>
      </c>
      <c r="BE912" s="6">
        <v>0</v>
      </c>
      <c r="BF912" s="6">
        <v>0</v>
      </c>
      <c r="BG912" s="6">
        <v>0</v>
      </c>
      <c r="BH912" s="6">
        <v>0</v>
      </c>
      <c r="BI912" s="6">
        <f>IF(Table3[[#This Row],[Type]]="EM",IF((Table3[[#This Row],[Diameter]]/2)-Table3[[#This Row],[CornerRadius]]-0.012&gt;0,(Table3[[#This Row],[Diameter]]/2)-Table3[[#This Row],[CornerRadius]]-0.012,0),)</f>
        <v>0.22419999999999998</v>
      </c>
      <c r="BK912" s="6" t="str">
        <f>IF(Table3[[#This Row],[ShoulderLength]]="","",IF(Table3[[#This Row],[ShoulderLength]]&lt;Table3[[#This Row],[LOC]],"FIX",""))</f>
        <v/>
      </c>
    </row>
    <row r="913" spans="1:63" x14ac:dyDescent="0.25">
      <c r="A913" s="7">
        <f>IF(Table3[[#This Row],[SoflexRule]]="",1,IF(Table3[[#This Row],[MinOHL]]="",1,IF(Table3[[#This Row],[Type]]="CT",1,IF(Table3[[#This Row],[I]]=1,0,1))))</f>
        <v>1</v>
      </c>
      <c r="B913" s="6" t="s">
        <v>1566</v>
      </c>
      <c r="C913" s="6" t="s">
        <v>1566</v>
      </c>
      <c r="E913" s="6">
        <v>912</v>
      </c>
      <c r="G913" s="9" t="s">
        <v>74</v>
      </c>
      <c r="H913" s="10" t="s">
        <v>1566</v>
      </c>
      <c r="I913" s="11" t="s">
        <v>1771</v>
      </c>
      <c r="J913" s="12">
        <v>30363</v>
      </c>
      <c r="K913" s="11" t="str">
        <f>CONCATENATE(Table3[[#This Row],[Type]]," "&amp;TEXT(Table3[[#This Row],[Diameter]],".0000")&amp;""," "&amp;Table3[[#This Row],[NumFlutes]]&amp;"FL")</f>
        <v>EM .5000 2FL</v>
      </c>
      <c r="M913" s="13">
        <v>0.5</v>
      </c>
      <c r="N913" s="13">
        <v>0.5</v>
      </c>
      <c r="O913" s="6">
        <v>0.5</v>
      </c>
      <c r="P913" s="6">
        <v>1.65</v>
      </c>
      <c r="R913" s="14">
        <f>IF(Table3[[#This Row],[ShoulderLenEnd]]="",0,90-(DEGREES(ATAN((Q913-P913)/((N913-O913)/2)))))</f>
        <v>0</v>
      </c>
      <c r="S913" s="15">
        <v>1.65</v>
      </c>
      <c r="T913" s="6">
        <v>2</v>
      </c>
      <c r="U913" s="6">
        <v>3</v>
      </c>
      <c r="V913" s="6">
        <v>1</v>
      </c>
      <c r="AA913" s="13" t="str">
        <f t="shared" si="14"/>
        <v/>
      </c>
      <c r="AE913" s="6" t="s">
        <v>44</v>
      </c>
      <c r="AF913" s="6" t="s">
        <v>62</v>
      </c>
      <c r="AG913" s="6" t="s">
        <v>79</v>
      </c>
      <c r="AI913" s="6">
        <v>1</v>
      </c>
      <c r="AJ913" s="6">
        <v>0</v>
      </c>
      <c r="AK913" s="6">
        <v>1</v>
      </c>
      <c r="AL913" s="6">
        <v>1</v>
      </c>
      <c r="AM913" s="6">
        <v>0</v>
      </c>
      <c r="AN913" s="6">
        <v>0</v>
      </c>
      <c r="AO913" s="6">
        <v>1</v>
      </c>
      <c r="AQ913" s="6">
        <v>0</v>
      </c>
      <c r="AR913" s="6">
        <v>0</v>
      </c>
      <c r="AS913" s="6">
        <v>0</v>
      </c>
      <c r="AT913" s="6">
        <v>0</v>
      </c>
      <c r="AU913" s="6">
        <f>IF(Table3[[#This Row],[ShankDiameter]]&gt;0.5,0,2)</f>
        <v>2</v>
      </c>
      <c r="AV913" s="6">
        <v>0</v>
      </c>
      <c r="AW913" s="6">
        <v>0</v>
      </c>
      <c r="AX913" s="6">
        <v>2</v>
      </c>
      <c r="AY913" s="6">
        <f>IF(Table3[[#This Row],[ShankDiameter]]=0.225,2,IF(Table3[[#This Row],[ShankDiameter]]=0.25,2,IF(Table3[[#This Row],[ShankDiameter]]=0.2875,2,0)))</f>
        <v>0</v>
      </c>
      <c r="AZ913" s="6">
        <v>0</v>
      </c>
      <c r="BA913" s="6">
        <v>0</v>
      </c>
      <c r="BB913" s="6">
        <v>0</v>
      </c>
      <c r="BC913" s="6">
        <v>0</v>
      </c>
      <c r="BD913" s="6">
        <v>0</v>
      </c>
      <c r="BE913" s="6">
        <v>0</v>
      </c>
      <c r="BF913" s="6">
        <v>0</v>
      </c>
      <c r="BG913" s="6">
        <v>0</v>
      </c>
      <c r="BH913" s="6">
        <v>0</v>
      </c>
      <c r="BI913" s="6">
        <f>IF(Table3[[#This Row],[Type]]="EM",IF((Table3[[#This Row],[Diameter]]/2)-Table3[[#This Row],[CornerRadius]]-0.012&gt;0,(Table3[[#This Row],[Diameter]]/2)-Table3[[#This Row],[CornerRadius]]-0.012,0),)</f>
        <v>0.23799999999999999</v>
      </c>
      <c r="BK913" s="6" t="str">
        <f>IF(Table3[[#This Row],[ShoulderLength]]="","",IF(Table3[[#This Row],[ShoulderLength]]&lt;Table3[[#This Row],[LOC]],"FIX",""))</f>
        <v/>
      </c>
    </row>
    <row r="914" spans="1:63" x14ac:dyDescent="0.25">
      <c r="A914" s="7">
        <f>IF(Table3[[#This Row],[SoflexRule]]="",1,IF(Table3[[#This Row],[MinOHL]]="",1,IF(Table3[[#This Row],[Type]]="CT",1,IF(Table3[[#This Row],[I]]=1,0,1))))</f>
        <v>1</v>
      </c>
      <c r="B914" s="6" t="s">
        <v>1566</v>
      </c>
      <c r="C914" s="6" t="s">
        <v>1566</v>
      </c>
      <c r="E914" s="6">
        <v>913</v>
      </c>
      <c r="F914" s="8" t="s">
        <v>74</v>
      </c>
      <c r="H914" s="10" t="s">
        <v>1566</v>
      </c>
      <c r="I914" s="11" t="s">
        <v>1772</v>
      </c>
      <c r="J914" s="12" t="s">
        <v>1773</v>
      </c>
      <c r="K914" s="11" t="str">
        <f>CONCATENATE(Table3[[#This Row],[Type]]," "&amp;TEXT(Table3[[#This Row],[Diameter]],".0000")&amp;""," "&amp;Table3[[#This Row],[NumFlutes]]&amp;"FL")</f>
        <v>EM .5000 2FL</v>
      </c>
      <c r="M914" s="13">
        <v>0.5</v>
      </c>
      <c r="N914" s="13">
        <v>0.5</v>
      </c>
      <c r="O914" s="6">
        <v>0.46700000000000003</v>
      </c>
      <c r="P914" s="6">
        <v>2.72</v>
      </c>
      <c r="R914" s="14">
        <f>IF(Table3[[#This Row],[ShoulderLenEnd]]="",0,90-(DEGREES(ATAN((Q914-P914)/((N914-O914)/2)))))</f>
        <v>0</v>
      </c>
      <c r="S914" s="15">
        <v>2.77</v>
      </c>
      <c r="T914" s="6">
        <v>2</v>
      </c>
      <c r="U914" s="6">
        <v>4</v>
      </c>
      <c r="V914" s="6">
        <v>0.625</v>
      </c>
      <c r="AA914" s="13" t="str">
        <f t="shared" si="14"/>
        <v/>
      </c>
      <c r="AE914" s="6" t="s">
        <v>44</v>
      </c>
      <c r="AF914" s="6" t="s">
        <v>62</v>
      </c>
      <c r="AG914" s="6" t="s">
        <v>124</v>
      </c>
      <c r="AI914" s="6">
        <v>1</v>
      </c>
      <c r="AJ914" s="6">
        <v>0</v>
      </c>
      <c r="AK914" s="6">
        <v>0</v>
      </c>
      <c r="AL914" s="6">
        <v>1</v>
      </c>
      <c r="AM914" s="6">
        <v>0</v>
      </c>
      <c r="AN914" s="6">
        <v>1</v>
      </c>
      <c r="AO914" s="6">
        <v>1</v>
      </c>
      <c r="AQ914" s="6">
        <v>0</v>
      </c>
      <c r="AR914" s="6">
        <v>0</v>
      </c>
      <c r="AS914" s="6">
        <v>0</v>
      </c>
      <c r="AT914" s="6">
        <v>0</v>
      </c>
      <c r="AU914" s="6">
        <f>IF(Table3[[#This Row],[ShankDiameter]]&gt;0.5,0,2)</f>
        <v>2</v>
      </c>
      <c r="AV914" s="6">
        <v>0</v>
      </c>
      <c r="AW914" s="6">
        <v>0</v>
      </c>
      <c r="AX914" s="6">
        <v>2</v>
      </c>
      <c r="AY914" s="6">
        <f>IF(Table3[[#This Row],[ShankDiameter]]=0.225,2,IF(Table3[[#This Row],[ShankDiameter]]=0.25,2,IF(Table3[[#This Row],[ShankDiameter]]=0.2875,2,0)))</f>
        <v>0</v>
      </c>
      <c r="AZ914" s="6">
        <v>0</v>
      </c>
      <c r="BA914" s="6">
        <v>0</v>
      </c>
      <c r="BB914" s="6">
        <v>0</v>
      </c>
      <c r="BC914" s="6">
        <v>0</v>
      </c>
      <c r="BD914" s="6">
        <v>0</v>
      </c>
      <c r="BE914" s="6">
        <v>0</v>
      </c>
      <c r="BF914" s="6">
        <v>0</v>
      </c>
      <c r="BG914" s="6">
        <v>0</v>
      </c>
      <c r="BH914" s="6">
        <v>0</v>
      </c>
      <c r="BI914" s="6">
        <f>IF(Table3[[#This Row],[Type]]="EM",IF((Table3[[#This Row],[Diameter]]/2)-Table3[[#This Row],[CornerRadius]]-0.012&gt;0,(Table3[[#This Row],[Diameter]]/2)-Table3[[#This Row],[CornerRadius]]-0.012,0),)</f>
        <v>0.23799999999999999</v>
      </c>
      <c r="BK914" s="6" t="str">
        <f>IF(Table3[[#This Row],[ShoulderLength]]="","",IF(Table3[[#This Row],[ShoulderLength]]&lt;Table3[[#This Row],[LOC]],"FIX",""))</f>
        <v/>
      </c>
    </row>
    <row r="915" spans="1:63" x14ac:dyDescent="0.25">
      <c r="A915" s="7">
        <f>IF(Table3[[#This Row],[SoflexRule]]="",1,IF(Table3[[#This Row],[MinOHL]]="",1,IF(Table3[[#This Row],[Type]]="CT",1,IF(Table3[[#This Row],[I]]=1,0,1))))</f>
        <v>1</v>
      </c>
      <c r="B915" s="6" t="s">
        <v>1566</v>
      </c>
      <c r="C915" s="6" t="s">
        <v>1566</v>
      </c>
      <c r="E915" s="6">
        <v>914</v>
      </c>
      <c r="F915" s="8" t="s">
        <v>74</v>
      </c>
      <c r="H915" s="10" t="s">
        <v>1566</v>
      </c>
      <c r="I915" s="11" t="s">
        <v>1774</v>
      </c>
      <c r="J915" s="12">
        <v>81416</v>
      </c>
      <c r="K915" s="11" t="str">
        <f>CONCATENATE(Table3[[#This Row],[Type]]," "&amp;TEXT(Table3[[#This Row],[Diameter]],".0000")&amp;""," "&amp;Table3[[#This Row],[NumFlutes]]&amp;"FL")</f>
        <v>EM .5000 3FL</v>
      </c>
      <c r="M915" s="13">
        <v>0.5</v>
      </c>
      <c r="N915" s="13">
        <v>0.5</v>
      </c>
      <c r="O915" s="6">
        <v>0.5</v>
      </c>
      <c r="P915" s="6">
        <v>2.97</v>
      </c>
      <c r="R915" s="14">
        <f>IF(Table3[[#This Row],[ShoulderLenEnd]]="",0,90-(DEGREES(ATAN((Q915-P915)/((N915-O915)/2)))))</f>
        <v>0</v>
      </c>
      <c r="S915" s="15">
        <v>3.03</v>
      </c>
      <c r="T915" s="6">
        <v>3</v>
      </c>
      <c r="U915" s="6">
        <v>5</v>
      </c>
      <c r="V915" s="6">
        <v>2.5</v>
      </c>
      <c r="AA915" s="13" t="str">
        <f t="shared" si="14"/>
        <v/>
      </c>
      <c r="AE915" s="6" t="s">
        <v>44</v>
      </c>
      <c r="AF915" s="6" t="s">
        <v>1775</v>
      </c>
      <c r="AG915" s="6" t="s">
        <v>127</v>
      </c>
      <c r="AI915" s="6">
        <v>1</v>
      </c>
      <c r="AJ915" s="6">
        <v>0</v>
      </c>
      <c r="AK915" s="6">
        <v>1</v>
      </c>
      <c r="AL915" s="6">
        <v>0</v>
      </c>
      <c r="AM915" s="6">
        <v>0</v>
      </c>
      <c r="AN915" s="6">
        <v>1</v>
      </c>
      <c r="AO915" s="6">
        <v>1</v>
      </c>
      <c r="AQ915" s="6">
        <v>0</v>
      </c>
      <c r="AR915" s="6">
        <v>0</v>
      </c>
      <c r="AS915" s="6">
        <v>0</v>
      </c>
      <c r="AT915" s="6">
        <v>0</v>
      </c>
      <c r="AU915" s="6">
        <f>IF(Table3[[#This Row],[ShankDiameter]]&gt;0.5,0,2)</f>
        <v>2</v>
      </c>
      <c r="AV915" s="6">
        <v>0</v>
      </c>
      <c r="AW915" s="6">
        <v>0</v>
      </c>
      <c r="AX915" s="6">
        <v>2</v>
      </c>
      <c r="AY915" s="6">
        <f>IF(Table3[[#This Row],[ShankDiameter]]=0.225,2,IF(Table3[[#This Row],[ShankDiameter]]=0.25,2,IF(Table3[[#This Row],[ShankDiameter]]=0.2875,2,0)))</f>
        <v>0</v>
      </c>
      <c r="AZ915" s="6">
        <v>0</v>
      </c>
      <c r="BA915" s="6">
        <v>0</v>
      </c>
      <c r="BB915" s="6">
        <v>0</v>
      </c>
      <c r="BC915" s="6">
        <v>0</v>
      </c>
      <c r="BD915" s="6">
        <v>0</v>
      </c>
      <c r="BE915" s="6">
        <v>0</v>
      </c>
      <c r="BF915" s="6">
        <v>0</v>
      </c>
      <c r="BG915" s="6">
        <v>0</v>
      </c>
      <c r="BH915" s="6">
        <v>0</v>
      </c>
      <c r="BI915" s="6">
        <f>IF(Table3[[#This Row],[Type]]="EM",IF((Table3[[#This Row],[Diameter]]/2)-Table3[[#This Row],[CornerRadius]]-0.012&gt;0,(Table3[[#This Row],[Diameter]]/2)-Table3[[#This Row],[CornerRadius]]-0.012,0),)</f>
        <v>0.23799999999999999</v>
      </c>
      <c r="BK915" s="6" t="str">
        <f>IF(Table3[[#This Row],[ShoulderLength]]="","",IF(Table3[[#This Row],[ShoulderLength]]&lt;Table3[[#This Row],[LOC]],"FIX",""))</f>
        <v/>
      </c>
    </row>
    <row r="916" spans="1:63" x14ac:dyDescent="0.25">
      <c r="A916" s="7">
        <f>IF(Table3[[#This Row],[SoflexRule]]="",1,IF(Table3[[#This Row],[MinOHL]]="",1,IF(Table3[[#This Row],[Type]]="CT",1,IF(Table3[[#This Row],[I]]=1,0,1))))</f>
        <v>1</v>
      </c>
      <c r="B916" s="6" t="s">
        <v>1566</v>
      </c>
      <c r="C916" s="6" t="s">
        <v>1566</v>
      </c>
      <c r="E916" s="6">
        <v>915</v>
      </c>
      <c r="G916" s="9" t="s">
        <v>74</v>
      </c>
      <c r="H916" s="10" t="s">
        <v>1566</v>
      </c>
      <c r="I916" s="11" t="s">
        <v>1776</v>
      </c>
      <c r="J916" s="12">
        <v>3450</v>
      </c>
      <c r="K916" s="11" t="str">
        <f>CONCATENATE(Table3[[#This Row],[Type]]," "&amp;TEXT(Table3[[#This Row],[Diameter]],".0000")&amp;""," "&amp;Table3[[#This Row],[NumFlutes]]&amp;"FL")</f>
        <v>EM .5000 3FL</v>
      </c>
      <c r="M916" s="13">
        <v>0.5</v>
      </c>
      <c r="N916" s="13">
        <v>0.5</v>
      </c>
      <c r="O916" s="6">
        <v>0.5</v>
      </c>
      <c r="P916" s="6">
        <v>1.35</v>
      </c>
      <c r="R916" s="14">
        <f>IF(Table3[[#This Row],[ShoulderLenEnd]]="",0,90-(DEGREES(ATAN((Q916-P916)/((N916-O916)/2)))))</f>
        <v>0</v>
      </c>
      <c r="S916" s="15">
        <v>1.35</v>
      </c>
      <c r="T916" s="6">
        <v>3</v>
      </c>
      <c r="U916" s="6">
        <v>3</v>
      </c>
      <c r="V916" s="6">
        <v>1</v>
      </c>
      <c r="AA916" s="13" t="str">
        <f t="shared" si="14"/>
        <v/>
      </c>
      <c r="AE916" s="6" t="s">
        <v>44</v>
      </c>
      <c r="AF916" s="6" t="s">
        <v>62</v>
      </c>
      <c r="AG916" s="6" t="s">
        <v>127</v>
      </c>
      <c r="AI916" s="6">
        <v>1</v>
      </c>
      <c r="AJ916" s="6">
        <v>0</v>
      </c>
      <c r="AK916" s="6">
        <v>1</v>
      </c>
      <c r="AL916" s="6">
        <v>0</v>
      </c>
      <c r="AM916" s="6">
        <v>0</v>
      </c>
      <c r="AN916" s="6">
        <v>1</v>
      </c>
      <c r="AO916" s="6">
        <v>1</v>
      </c>
      <c r="AQ916" s="6">
        <v>0</v>
      </c>
      <c r="AR916" s="6">
        <v>0</v>
      </c>
      <c r="AS916" s="6">
        <v>0</v>
      </c>
      <c r="AT916" s="6">
        <v>0</v>
      </c>
      <c r="AU916" s="6">
        <f>IF(Table3[[#This Row],[ShankDiameter]]&gt;0.5,0,2)</f>
        <v>2</v>
      </c>
      <c r="AV916" s="6">
        <v>0</v>
      </c>
      <c r="AW916" s="6">
        <v>0</v>
      </c>
      <c r="AX916" s="6">
        <v>2</v>
      </c>
      <c r="AY916" s="6">
        <f>IF(Table3[[#This Row],[ShankDiameter]]=0.225,2,IF(Table3[[#This Row],[ShankDiameter]]=0.25,2,IF(Table3[[#This Row],[ShankDiameter]]=0.2875,2,0)))</f>
        <v>0</v>
      </c>
      <c r="AZ916" s="6">
        <v>0</v>
      </c>
      <c r="BA916" s="6">
        <v>0</v>
      </c>
      <c r="BB916" s="6">
        <v>0</v>
      </c>
      <c r="BC916" s="6">
        <v>0</v>
      </c>
      <c r="BD916" s="6">
        <v>0</v>
      </c>
      <c r="BE916" s="6">
        <v>0</v>
      </c>
      <c r="BF916" s="6">
        <v>0</v>
      </c>
      <c r="BG916" s="6">
        <v>0</v>
      </c>
      <c r="BH916" s="6">
        <v>0</v>
      </c>
      <c r="BI916" s="6">
        <f>IF(Table3[[#This Row],[Type]]="EM",IF((Table3[[#This Row],[Diameter]]/2)-Table3[[#This Row],[CornerRadius]]-0.012&gt;0,(Table3[[#This Row],[Diameter]]/2)-Table3[[#This Row],[CornerRadius]]-0.012,0),)</f>
        <v>0.23799999999999999</v>
      </c>
      <c r="BK916" s="6" t="str">
        <f>IF(Table3[[#This Row],[ShoulderLength]]="","",IF(Table3[[#This Row],[ShoulderLength]]&lt;Table3[[#This Row],[LOC]],"FIX",""))</f>
        <v/>
      </c>
    </row>
    <row r="917" spans="1:63" x14ac:dyDescent="0.25">
      <c r="A917" s="7">
        <f>IF(Table3[[#This Row],[SoflexRule]]="",1,IF(Table3[[#This Row],[MinOHL]]="",1,IF(Table3[[#This Row],[Type]]="CT",1,IF(Table3[[#This Row],[I]]=1,0,1))))</f>
        <v>1</v>
      </c>
      <c r="B917" s="6" t="s">
        <v>1566</v>
      </c>
      <c r="C917" s="6" t="s">
        <v>1566</v>
      </c>
      <c r="E917" s="6">
        <v>916</v>
      </c>
      <c r="G917" s="9" t="s">
        <v>74</v>
      </c>
      <c r="H917" s="10" t="s">
        <v>1566</v>
      </c>
      <c r="I917" s="11" t="s">
        <v>1777</v>
      </c>
      <c r="J917" s="12">
        <v>614424</v>
      </c>
      <c r="K917" s="11" t="str">
        <f>CONCATENATE(Table3[[#This Row],[Type]]," "&amp;TEXT(Table3[[#This Row],[Diameter]],".0000")&amp;""," "&amp;Table3[[#This Row],[NumFlutes]]&amp;"FL")</f>
        <v>EM .5000 3FL</v>
      </c>
      <c r="M917" s="13">
        <v>0.5</v>
      </c>
      <c r="N917" s="13">
        <v>0.5</v>
      </c>
      <c r="O917" s="6">
        <v>0.5</v>
      </c>
      <c r="P917" s="6">
        <v>1.45</v>
      </c>
      <c r="R917" s="14">
        <f>IF(Table3[[#This Row],[ShoulderLenEnd]]="",0,90-(DEGREES(ATAN((Q917-P917)/((N917-O917)/2)))))</f>
        <v>0</v>
      </c>
      <c r="S917" s="15">
        <v>1.45</v>
      </c>
      <c r="T917" s="6">
        <v>3</v>
      </c>
      <c r="U917" s="6">
        <v>3.5</v>
      </c>
      <c r="V917" s="6">
        <v>1.125</v>
      </c>
      <c r="AA917" s="13" t="str">
        <f t="shared" si="14"/>
        <v/>
      </c>
      <c r="AE917" s="6" t="s">
        <v>44</v>
      </c>
      <c r="AF917" s="6" t="s">
        <v>119</v>
      </c>
      <c r="AG917" s="18" t="s">
        <v>2289</v>
      </c>
      <c r="AI917" s="6">
        <v>1</v>
      </c>
      <c r="AJ917" s="6">
        <v>0</v>
      </c>
      <c r="AK917" s="6">
        <v>1</v>
      </c>
      <c r="AL917" s="6">
        <v>0</v>
      </c>
      <c r="AM917" s="6">
        <v>1</v>
      </c>
      <c r="AN917" s="6">
        <v>1</v>
      </c>
      <c r="AO917" s="6">
        <v>0</v>
      </c>
      <c r="AQ917" s="6">
        <v>0</v>
      </c>
      <c r="AR917" s="6">
        <v>0</v>
      </c>
      <c r="AS917" s="6">
        <v>0</v>
      </c>
      <c r="AT917" s="6">
        <v>0</v>
      </c>
      <c r="AU917" s="6">
        <f>IF(Table3[[#This Row],[ShankDiameter]]&gt;0.5,0,2)</f>
        <v>2</v>
      </c>
      <c r="AV917" s="6">
        <v>0</v>
      </c>
      <c r="AW917" s="6">
        <v>0</v>
      </c>
      <c r="AX917" s="6">
        <v>2</v>
      </c>
      <c r="AY917" s="6">
        <f>IF(Table3[[#This Row],[ShankDiameter]]=0.225,2,IF(Table3[[#This Row],[ShankDiameter]]=0.25,2,IF(Table3[[#This Row],[ShankDiameter]]=0.2875,2,0)))</f>
        <v>0</v>
      </c>
      <c r="AZ917" s="6">
        <v>0</v>
      </c>
      <c r="BA917" s="6">
        <v>0</v>
      </c>
      <c r="BB917" s="6">
        <v>0</v>
      </c>
      <c r="BC917" s="6">
        <v>0</v>
      </c>
      <c r="BD917" s="6">
        <v>2</v>
      </c>
      <c r="BE917" s="6">
        <v>0</v>
      </c>
      <c r="BF917" s="6">
        <v>0</v>
      </c>
      <c r="BG917" s="6">
        <v>0</v>
      </c>
      <c r="BH917" s="6">
        <v>0</v>
      </c>
      <c r="BI917" s="6">
        <f>IF(Table3[[#This Row],[Type]]="EM",IF((Table3[[#This Row],[Diameter]]/2)-Table3[[#This Row],[CornerRadius]]-0.012&gt;0,(Table3[[#This Row],[Diameter]]/2)-Table3[[#This Row],[CornerRadius]]-0.012,0),)</f>
        <v>0.23799999999999999</v>
      </c>
      <c r="BK917" s="6" t="str">
        <f>IF(Table3[[#This Row],[ShoulderLength]]="","",IF(Table3[[#This Row],[ShoulderLength]]&lt;Table3[[#This Row],[LOC]],"FIX",""))</f>
        <v/>
      </c>
    </row>
    <row r="918" spans="1:63" x14ac:dyDescent="0.25">
      <c r="A918" s="7">
        <f>IF(Table3[[#This Row],[SoflexRule]]="",1,IF(Table3[[#This Row],[MinOHL]]="",1,IF(Table3[[#This Row],[Type]]="CT",1,IF(Table3[[#This Row],[I]]=1,0,1))))</f>
        <v>1</v>
      </c>
      <c r="B918" s="6" t="s">
        <v>1566</v>
      </c>
      <c r="C918" s="6" t="s">
        <v>1566</v>
      </c>
      <c r="E918" s="6">
        <v>917</v>
      </c>
      <c r="G918" s="9" t="s">
        <v>74</v>
      </c>
      <c r="H918" s="10" t="s">
        <v>1566</v>
      </c>
      <c r="I918" s="11" t="s">
        <v>1778</v>
      </c>
      <c r="J918" s="12" t="s">
        <v>1779</v>
      </c>
      <c r="K918" s="11" t="str">
        <f>CONCATENATE(Table3[[#This Row],[Type]]," "&amp;TEXT(Table3[[#This Row],[Diameter]],".0000")&amp;""," "&amp;Table3[[#This Row],[NumFlutes]]&amp;"FL")</f>
        <v>EM .5000 3FL</v>
      </c>
      <c r="M918" s="13">
        <v>0.5</v>
      </c>
      <c r="N918" s="13">
        <v>0.5</v>
      </c>
      <c r="O918" s="6">
        <v>1.625</v>
      </c>
      <c r="P918" s="6">
        <v>1.625</v>
      </c>
      <c r="R918" s="14">
        <f>IF(Table3[[#This Row],[ShoulderLenEnd]]="",0,90-(DEGREES(ATAN((Q918-P918)/((N918-O918)/2)))))</f>
        <v>0</v>
      </c>
      <c r="S918" s="15">
        <v>1.625</v>
      </c>
      <c r="T918" s="6">
        <v>3</v>
      </c>
      <c r="U918" s="6">
        <v>3</v>
      </c>
      <c r="V918" s="6">
        <v>1.25</v>
      </c>
      <c r="AA918" s="13" t="str">
        <f t="shared" si="14"/>
        <v/>
      </c>
      <c r="AE918" s="6" t="s">
        <v>44</v>
      </c>
      <c r="AF918" s="6" t="s">
        <v>1683</v>
      </c>
      <c r="AG918" s="6" t="s">
        <v>132</v>
      </c>
      <c r="AI918" s="6">
        <v>1</v>
      </c>
      <c r="AJ918" s="6">
        <v>0</v>
      </c>
      <c r="AK918" s="6">
        <v>1</v>
      </c>
      <c r="AL918" s="6">
        <v>0</v>
      </c>
      <c r="AM918" s="6">
        <v>0</v>
      </c>
      <c r="AN918" s="6">
        <v>0</v>
      </c>
      <c r="AO918" s="6">
        <v>1</v>
      </c>
      <c r="AQ918" s="6">
        <v>0</v>
      </c>
      <c r="AR918" s="6">
        <v>0</v>
      </c>
      <c r="AS918" s="6">
        <v>0</v>
      </c>
      <c r="AT918" s="6">
        <v>0</v>
      </c>
      <c r="AU918" s="6">
        <f>IF(Table3[[#This Row],[ShankDiameter]]&gt;0.5,0,2)</f>
        <v>2</v>
      </c>
      <c r="AV918" s="6">
        <v>0</v>
      </c>
      <c r="AW918" s="6">
        <v>0</v>
      </c>
      <c r="AX918" s="6">
        <v>2</v>
      </c>
      <c r="AY918" s="6">
        <f>IF(Table3[[#This Row],[ShankDiameter]]=0.225,2,IF(Table3[[#This Row],[ShankDiameter]]=0.25,2,IF(Table3[[#This Row],[ShankDiameter]]=0.2875,2,0)))</f>
        <v>0</v>
      </c>
      <c r="AZ918" s="6">
        <v>0</v>
      </c>
      <c r="BA918" s="6">
        <v>0</v>
      </c>
      <c r="BB918" s="6">
        <v>0</v>
      </c>
      <c r="BC918" s="6">
        <v>0</v>
      </c>
      <c r="BD918" s="6">
        <v>0</v>
      </c>
      <c r="BE918" s="6">
        <v>0</v>
      </c>
      <c r="BF918" s="6">
        <v>0</v>
      </c>
      <c r="BG918" s="6">
        <v>0</v>
      </c>
      <c r="BH918" s="6">
        <v>0</v>
      </c>
      <c r="BI918" s="6">
        <f>IF(Table3[[#This Row],[Type]]="EM",IF((Table3[[#This Row],[Diameter]]/2)-Table3[[#This Row],[CornerRadius]]-0.012&gt;0,(Table3[[#This Row],[Diameter]]/2)-Table3[[#This Row],[CornerRadius]]-0.012,0),)</f>
        <v>0.23799999999999999</v>
      </c>
      <c r="BK918" s="6" t="str">
        <f>IF(Table3[[#This Row],[ShoulderLength]]="","",IF(Table3[[#This Row],[ShoulderLength]]&lt;Table3[[#This Row],[LOC]],"FIX",""))</f>
        <v/>
      </c>
    </row>
    <row r="919" spans="1:63" x14ac:dyDescent="0.25">
      <c r="A919" s="7">
        <f>IF(Table3[[#This Row],[SoflexRule]]="",1,IF(Table3[[#This Row],[MinOHL]]="",1,IF(Table3[[#This Row],[Type]]="CT",1,IF(Table3[[#This Row],[I]]=1,0,1))))</f>
        <v>1</v>
      </c>
      <c r="B919" s="6" t="s">
        <v>1566</v>
      </c>
      <c r="C919" s="6" t="s">
        <v>1566</v>
      </c>
      <c r="E919" s="6">
        <v>918</v>
      </c>
      <c r="G919" s="9" t="s">
        <v>74</v>
      </c>
      <c r="H919" s="10" t="s">
        <v>1566</v>
      </c>
      <c r="I919" s="11" t="s">
        <v>1780</v>
      </c>
      <c r="J919" s="12" t="s">
        <v>1781</v>
      </c>
      <c r="K919" s="11" t="str">
        <f>CONCATENATE(Table3[[#This Row],[Type]]," "&amp;TEXT(Table3[[#This Row],[Diameter]],".0000")&amp;""," "&amp;Table3[[#This Row],[NumFlutes]]&amp;"FL")</f>
        <v>EM .5000 4FL</v>
      </c>
      <c r="M919" s="13">
        <v>0.5</v>
      </c>
      <c r="N919" s="13">
        <v>0.5</v>
      </c>
      <c r="O919" s="6">
        <v>0.5</v>
      </c>
      <c r="P919" s="6">
        <v>0.95</v>
      </c>
      <c r="R919" s="14">
        <f>IF(Table3[[#This Row],[ShoulderLenEnd]]="",0,90-(DEGREES(ATAN((Q919-P919)/((N919-O919)/2)))))</f>
        <v>0</v>
      </c>
      <c r="S919" s="15">
        <v>0.95</v>
      </c>
      <c r="T919" s="6">
        <v>4</v>
      </c>
      <c r="U919" s="6">
        <v>3</v>
      </c>
      <c r="V919" s="6">
        <v>0.625</v>
      </c>
      <c r="AA919" s="13" t="str">
        <f t="shared" si="14"/>
        <v/>
      </c>
      <c r="AE919" s="6" t="s">
        <v>44</v>
      </c>
      <c r="AF919" s="6" t="s">
        <v>73</v>
      </c>
      <c r="AG919" s="6" t="s">
        <v>124</v>
      </c>
      <c r="AI919" s="6">
        <v>0</v>
      </c>
      <c r="AJ919" s="6">
        <v>1</v>
      </c>
      <c r="AK919" s="6">
        <v>1</v>
      </c>
      <c r="AL919" s="6">
        <v>0</v>
      </c>
      <c r="AM919" s="6">
        <v>0</v>
      </c>
      <c r="AN919" s="6">
        <v>1</v>
      </c>
      <c r="AO919" s="6">
        <v>0</v>
      </c>
      <c r="AQ919" s="6">
        <v>0</v>
      </c>
      <c r="AR919" s="6">
        <v>0</v>
      </c>
      <c r="AS919" s="6">
        <v>0</v>
      </c>
      <c r="AT919" s="6">
        <v>0</v>
      </c>
      <c r="AU919" s="6">
        <f>IF(Table3[[#This Row],[ShankDiameter]]&gt;0.5,0,2)</f>
        <v>2</v>
      </c>
      <c r="AV919" s="6">
        <v>0</v>
      </c>
      <c r="AW919" s="6">
        <v>0</v>
      </c>
      <c r="AX919" s="6">
        <v>2</v>
      </c>
      <c r="AY919" s="6">
        <f>IF(Table3[[#This Row],[ShankDiameter]]=0.225,2,IF(Table3[[#This Row],[ShankDiameter]]=0.25,2,IF(Table3[[#This Row],[ShankDiameter]]=0.2875,2,0)))</f>
        <v>0</v>
      </c>
      <c r="AZ919" s="6">
        <v>0</v>
      </c>
      <c r="BA919" s="6">
        <v>0</v>
      </c>
      <c r="BB919" s="6">
        <v>0</v>
      </c>
      <c r="BC919" s="6">
        <v>0</v>
      </c>
      <c r="BD919" s="6">
        <v>0</v>
      </c>
      <c r="BE919" s="6">
        <v>0</v>
      </c>
      <c r="BF919" s="6">
        <v>0</v>
      </c>
      <c r="BG919" s="6">
        <v>0</v>
      </c>
      <c r="BH919" s="6">
        <v>0</v>
      </c>
      <c r="BI919" s="6">
        <f>IF(Table3[[#This Row],[Type]]="EM",IF((Table3[[#This Row],[Diameter]]/2)-Table3[[#This Row],[CornerRadius]]-0.012&gt;0,(Table3[[#This Row],[Diameter]]/2)-Table3[[#This Row],[CornerRadius]]-0.012,0),)</f>
        <v>0.23799999999999999</v>
      </c>
      <c r="BK919" s="6" t="str">
        <f>IF(Table3[[#This Row],[ShoulderLength]]="","",IF(Table3[[#This Row],[ShoulderLength]]&lt;Table3[[#This Row],[LOC]],"FIX",""))</f>
        <v/>
      </c>
    </row>
    <row r="920" spans="1:63" x14ac:dyDescent="0.25">
      <c r="A920" s="7">
        <f>IF(Table3[[#This Row],[SoflexRule]]="",1,IF(Table3[[#This Row],[MinOHL]]="",1,IF(Table3[[#This Row],[Type]]="CT",1,IF(Table3[[#This Row],[I]]=1,0,1))))</f>
        <v>1</v>
      </c>
      <c r="B920" s="6" t="s">
        <v>1566</v>
      </c>
      <c r="C920" s="6" t="s">
        <v>1566</v>
      </c>
      <c r="E920" s="6">
        <v>919</v>
      </c>
      <c r="F920" s="8" t="s">
        <v>74</v>
      </c>
      <c r="H920" s="10" t="s">
        <v>1566</v>
      </c>
      <c r="I920" s="11" t="s">
        <v>1782</v>
      </c>
      <c r="J920" s="12" t="s">
        <v>1783</v>
      </c>
      <c r="K920" s="11" t="str">
        <f>CONCATENATE(Table3[[#This Row],[Type]]," "&amp;TEXT(Table3[[#This Row],[Diameter]],".0000")&amp;""," "&amp;Table3[[#This Row],[NumFlutes]]&amp;"FL")</f>
        <v>EM .5000 4FL</v>
      </c>
      <c r="M920" s="13">
        <v>0.5</v>
      </c>
      <c r="N920" s="13">
        <v>0.5</v>
      </c>
      <c r="O920" s="6">
        <v>0.5</v>
      </c>
      <c r="P920" s="6">
        <v>1.36</v>
      </c>
      <c r="R920" s="14">
        <f>IF(Table3[[#This Row],[ShoulderLenEnd]]="",0,90-(DEGREES(ATAN((Q920-P920)/((N920-O920)/2)))))</f>
        <v>0</v>
      </c>
      <c r="S920" s="15">
        <v>1.41</v>
      </c>
      <c r="T920" s="6">
        <v>4</v>
      </c>
      <c r="U920" s="6">
        <v>3</v>
      </c>
      <c r="V920" s="6">
        <v>1</v>
      </c>
      <c r="AA920" s="13" t="str">
        <f t="shared" si="14"/>
        <v/>
      </c>
      <c r="AE920" s="6" t="s">
        <v>44</v>
      </c>
      <c r="AF920" s="6" t="s">
        <v>73</v>
      </c>
      <c r="AG920" s="6" t="s">
        <v>124</v>
      </c>
      <c r="AI920" s="6">
        <v>0</v>
      </c>
      <c r="AJ920" s="6">
        <v>1</v>
      </c>
      <c r="AK920" s="6">
        <v>1</v>
      </c>
      <c r="AL920" s="6">
        <v>0</v>
      </c>
      <c r="AM920" s="6">
        <v>0</v>
      </c>
      <c r="AN920" s="6">
        <v>1</v>
      </c>
      <c r="AO920" s="6">
        <v>0</v>
      </c>
      <c r="AQ920" s="6">
        <v>0</v>
      </c>
      <c r="AR920" s="6">
        <v>0</v>
      </c>
      <c r="AS920" s="6">
        <v>0</v>
      </c>
      <c r="AT920" s="6">
        <v>0</v>
      </c>
      <c r="AU920" s="6">
        <f>IF(Table3[[#This Row],[ShankDiameter]]&gt;0.5,0,2)</f>
        <v>2</v>
      </c>
      <c r="AV920" s="6">
        <v>0</v>
      </c>
      <c r="AW920" s="6">
        <v>0</v>
      </c>
      <c r="AX920" s="6">
        <v>2</v>
      </c>
      <c r="AY920" s="6">
        <f>IF(Table3[[#This Row],[ShankDiameter]]=0.225,2,IF(Table3[[#This Row],[ShankDiameter]]=0.25,2,IF(Table3[[#This Row],[ShankDiameter]]=0.2875,2,0)))</f>
        <v>0</v>
      </c>
      <c r="AZ920" s="6">
        <v>0</v>
      </c>
      <c r="BA920" s="6">
        <v>0</v>
      </c>
      <c r="BB920" s="6">
        <v>0</v>
      </c>
      <c r="BC920" s="6">
        <v>0</v>
      </c>
      <c r="BD920" s="6">
        <v>0</v>
      </c>
      <c r="BE920" s="6">
        <v>0</v>
      </c>
      <c r="BF920" s="6">
        <v>0</v>
      </c>
      <c r="BG920" s="6">
        <v>0</v>
      </c>
      <c r="BH920" s="6">
        <v>0</v>
      </c>
      <c r="BI920" s="6">
        <f>IF(Table3[[#This Row],[Type]]="EM",IF((Table3[[#This Row],[Diameter]]/2)-Table3[[#This Row],[CornerRadius]]-0.012&gt;0,(Table3[[#This Row],[Diameter]]/2)-Table3[[#This Row],[CornerRadius]]-0.012,0),)</f>
        <v>0.23799999999999999</v>
      </c>
      <c r="BK920" s="6" t="str">
        <f>IF(Table3[[#This Row],[ShoulderLength]]="","",IF(Table3[[#This Row],[ShoulderLength]]&lt;Table3[[#This Row],[LOC]],"FIX",""))</f>
        <v/>
      </c>
    </row>
    <row r="921" spans="1:63" x14ac:dyDescent="0.25">
      <c r="A921" s="7">
        <f>IF(Table3[[#This Row],[SoflexRule]]="",1,IF(Table3[[#This Row],[MinOHL]]="",1,IF(Table3[[#This Row],[Type]]="CT",1,IF(Table3[[#This Row],[I]]=1,0,1))))</f>
        <v>1</v>
      </c>
      <c r="B921" s="6" t="s">
        <v>1566</v>
      </c>
      <c r="C921" s="6" t="s">
        <v>1566</v>
      </c>
      <c r="E921" s="6">
        <v>920</v>
      </c>
      <c r="F921" s="8" t="s">
        <v>74</v>
      </c>
      <c r="H921" s="10" t="s">
        <v>1566</v>
      </c>
      <c r="I921" s="11" t="s">
        <v>1784</v>
      </c>
      <c r="J921" s="12" t="s">
        <v>1785</v>
      </c>
      <c r="K921" s="11" t="str">
        <f>CONCATENATE(Table3[[#This Row],[Type]]," "&amp;TEXT(Table3[[#This Row],[Diameter]],".0000")&amp;""," "&amp;Table3[[#This Row],[NumFlutes]]&amp;"FL")</f>
        <v>EM .5000 4FL</v>
      </c>
      <c r="M921" s="13">
        <v>0.5</v>
      </c>
      <c r="N921" s="13">
        <v>0.5</v>
      </c>
      <c r="O921" s="6">
        <v>0.47499999999999998</v>
      </c>
      <c r="P921" s="6">
        <v>2.1800000000000002</v>
      </c>
      <c r="R921" s="14">
        <f>IF(Table3[[#This Row],[ShoulderLenEnd]]="",0,90-(DEGREES(ATAN((Q921-P921)/((N921-O921)/2)))))</f>
        <v>0</v>
      </c>
      <c r="S921" s="15">
        <v>2.2400000000000002</v>
      </c>
      <c r="T921" s="6">
        <v>4</v>
      </c>
      <c r="U921" s="6">
        <v>4</v>
      </c>
      <c r="V921" s="6">
        <v>0.625</v>
      </c>
      <c r="AA921" s="13" t="str">
        <f t="shared" si="14"/>
        <v/>
      </c>
      <c r="AE921" s="6" t="s">
        <v>44</v>
      </c>
      <c r="AF921" s="6" t="s">
        <v>73</v>
      </c>
      <c r="AG921" s="6" t="s">
        <v>124</v>
      </c>
      <c r="AI921" s="6">
        <v>0</v>
      </c>
      <c r="AJ921" s="6">
        <v>1</v>
      </c>
      <c r="AK921" s="6">
        <v>1</v>
      </c>
      <c r="AL921" s="6">
        <v>0</v>
      </c>
      <c r="AM921" s="6">
        <v>0</v>
      </c>
      <c r="AN921" s="6">
        <v>1</v>
      </c>
      <c r="AO921" s="6">
        <v>0</v>
      </c>
      <c r="AQ921" s="6">
        <v>0</v>
      </c>
      <c r="AR921" s="6">
        <v>0</v>
      </c>
      <c r="AS921" s="6">
        <v>0</v>
      </c>
      <c r="AT921" s="6">
        <v>0</v>
      </c>
      <c r="AU921" s="6">
        <f>IF(Table3[[#This Row],[ShankDiameter]]&gt;0.5,0,2)</f>
        <v>2</v>
      </c>
      <c r="AV921" s="6">
        <v>0</v>
      </c>
      <c r="AW921" s="6">
        <v>0</v>
      </c>
      <c r="AX921" s="6">
        <v>2</v>
      </c>
      <c r="AY921" s="6">
        <f>IF(Table3[[#This Row],[ShankDiameter]]=0.225,2,IF(Table3[[#This Row],[ShankDiameter]]=0.25,2,IF(Table3[[#This Row],[ShankDiameter]]=0.2875,2,0)))</f>
        <v>0</v>
      </c>
      <c r="AZ921" s="6">
        <v>0</v>
      </c>
      <c r="BA921" s="6">
        <v>0</v>
      </c>
      <c r="BB921" s="6">
        <v>0</v>
      </c>
      <c r="BC921" s="6">
        <v>0</v>
      </c>
      <c r="BD921" s="6">
        <v>0</v>
      </c>
      <c r="BE921" s="6">
        <v>0</v>
      </c>
      <c r="BF921" s="6">
        <v>0</v>
      </c>
      <c r="BG921" s="6">
        <v>0</v>
      </c>
      <c r="BH921" s="6">
        <v>0</v>
      </c>
      <c r="BI921" s="6">
        <f>IF(Table3[[#This Row],[Type]]="EM",IF((Table3[[#This Row],[Diameter]]/2)-Table3[[#This Row],[CornerRadius]]-0.012&gt;0,(Table3[[#This Row],[Diameter]]/2)-Table3[[#This Row],[CornerRadius]]-0.012,0),)</f>
        <v>0.23799999999999999</v>
      </c>
      <c r="BK921" s="6" t="str">
        <f>IF(Table3[[#This Row],[ShoulderLength]]="","",IF(Table3[[#This Row],[ShoulderLength]]&lt;Table3[[#This Row],[LOC]],"FIX",""))</f>
        <v/>
      </c>
    </row>
    <row r="922" spans="1:63" x14ac:dyDescent="0.25">
      <c r="A922" s="7">
        <f>IF(Table3[[#This Row],[SoflexRule]]="",1,IF(Table3[[#This Row],[MinOHL]]="",1,IF(Table3[[#This Row],[Type]]="CT",1,IF(Table3[[#This Row],[I]]=1,0,1))))</f>
        <v>1</v>
      </c>
      <c r="B922" s="6" t="s">
        <v>1566</v>
      </c>
      <c r="C922" s="6" t="s">
        <v>1566</v>
      </c>
      <c r="E922" s="6">
        <v>921</v>
      </c>
      <c r="F922" s="22"/>
      <c r="H922" s="10" t="s">
        <v>1566</v>
      </c>
      <c r="I922" s="11" t="s">
        <v>1786</v>
      </c>
      <c r="J922" s="12">
        <v>44272</v>
      </c>
      <c r="K922" s="11" t="str">
        <f>CONCATENATE(Table3[[#This Row],[Type]]," "&amp;TEXT(Table3[[#This Row],[Diameter]],".0000")&amp;""," "&amp;Table3[[#This Row],[NumFlutes]]&amp;"FL")</f>
        <v>EM .5000 5FL</v>
      </c>
      <c r="M922" s="13">
        <v>0.5</v>
      </c>
      <c r="N922" s="13">
        <v>0.5</v>
      </c>
      <c r="R922" s="14">
        <f>IF(Table3[[#This Row],[ShoulderLenEnd]]="",0,90-(DEGREES(ATAN((Q922-P922)/((N922-O922)/2)))))</f>
        <v>0</v>
      </c>
      <c r="T922" s="6">
        <v>5</v>
      </c>
      <c r="U922" s="6">
        <v>3</v>
      </c>
      <c r="V922" s="6">
        <v>1</v>
      </c>
      <c r="AA922" s="13" t="str">
        <f t="shared" si="14"/>
        <v/>
      </c>
      <c r="AE922" s="6" t="s">
        <v>44</v>
      </c>
      <c r="AF922" s="6" t="s">
        <v>126</v>
      </c>
      <c r="AG922" s="6" t="s">
        <v>127</v>
      </c>
      <c r="AI922" s="6">
        <v>0</v>
      </c>
      <c r="AJ922" s="6">
        <v>1</v>
      </c>
      <c r="AK922" s="6">
        <v>0</v>
      </c>
      <c r="AL922" s="6">
        <v>0</v>
      </c>
      <c r="AM922" s="6">
        <v>0</v>
      </c>
      <c r="AN922" s="6">
        <v>1</v>
      </c>
      <c r="AO922" s="6">
        <v>1</v>
      </c>
      <c r="AQ922" s="6">
        <v>0</v>
      </c>
      <c r="AR922" s="6">
        <v>0</v>
      </c>
      <c r="AS922" s="6">
        <v>0</v>
      </c>
      <c r="AT922" s="6">
        <v>0</v>
      </c>
      <c r="AU922" s="6">
        <f>IF(Table3[[#This Row],[ShankDiameter]]&gt;0.5,0,2)</f>
        <v>2</v>
      </c>
      <c r="AV922" s="6">
        <v>0</v>
      </c>
      <c r="AW922" s="6">
        <v>0</v>
      </c>
      <c r="AX922" s="6">
        <v>2</v>
      </c>
      <c r="AY922" s="6">
        <f>IF(Table3[[#This Row],[ShankDiameter]]=0.225,2,IF(Table3[[#This Row],[ShankDiameter]]=0.25,2,IF(Table3[[#This Row],[ShankDiameter]]=0.2875,2,0)))</f>
        <v>0</v>
      </c>
      <c r="AZ922" s="6">
        <v>0</v>
      </c>
      <c r="BA922" s="6">
        <v>0</v>
      </c>
      <c r="BB922" s="6">
        <v>0</v>
      </c>
      <c r="BC922" s="6">
        <v>0</v>
      </c>
      <c r="BD922" s="6">
        <v>0</v>
      </c>
      <c r="BE922" s="6">
        <v>0</v>
      </c>
      <c r="BF922" s="6">
        <v>0</v>
      </c>
      <c r="BG922" s="6">
        <v>0</v>
      </c>
      <c r="BH922" s="6">
        <v>0</v>
      </c>
      <c r="BI922" s="6">
        <f>IF(Table3[[#This Row],[Type]]="EM",IF((Table3[[#This Row],[Diameter]]/2)-Table3[[#This Row],[CornerRadius]]-0.012&gt;0,(Table3[[#This Row],[Diameter]]/2)-Table3[[#This Row],[CornerRadius]]-0.012,0),)</f>
        <v>0.23799999999999999</v>
      </c>
      <c r="BK922" s="6" t="str">
        <f>IF(Table3[[#This Row],[ShoulderLength]]="","",IF(Table3[[#This Row],[ShoulderLength]]&lt;Table3[[#This Row],[LOC]],"FIX",""))</f>
        <v/>
      </c>
    </row>
    <row r="923" spans="1:63" x14ac:dyDescent="0.25">
      <c r="A923" s="7">
        <f>IF(Table3[[#This Row],[SoflexRule]]="",1,IF(Table3[[#This Row],[MinOHL]]="",1,IF(Table3[[#This Row],[Type]]="CT",1,IF(Table3[[#This Row],[I]]=1,0,1))))</f>
        <v>1</v>
      </c>
      <c r="B923" s="6" t="s">
        <v>1566</v>
      </c>
      <c r="C923" s="6" t="s">
        <v>1566</v>
      </c>
      <c r="E923" s="6">
        <v>922</v>
      </c>
      <c r="F923" s="8" t="s">
        <v>74</v>
      </c>
      <c r="H923" s="10" t="s">
        <v>1566</v>
      </c>
      <c r="I923" s="11" t="s">
        <v>1787</v>
      </c>
      <c r="J923" s="12" t="s">
        <v>1788</v>
      </c>
      <c r="K923" s="11" t="str">
        <f>CONCATENATE(Table3[[#This Row],[Type]]," "&amp;TEXT(Table3[[#This Row],[Diameter]],".0000")&amp;""," "&amp;Table3[[#This Row],[NumFlutes]]&amp;"FL")</f>
        <v>EM .5000 5FL</v>
      </c>
      <c r="M923" s="13">
        <v>0.5</v>
      </c>
      <c r="N923" s="13">
        <v>0.5</v>
      </c>
      <c r="O923" s="6">
        <v>0.5</v>
      </c>
      <c r="P923" s="6">
        <v>0.77</v>
      </c>
      <c r="R923" s="14">
        <f>IF(Table3[[#This Row],[ShoulderLenEnd]]="",0,90-(DEGREES(ATAN((Q923-P923)/((N923-O923)/2)))))</f>
        <v>0</v>
      </c>
      <c r="S923" s="15">
        <v>0.83</v>
      </c>
      <c r="T923" s="6">
        <v>5</v>
      </c>
      <c r="U923" s="6">
        <v>2.5</v>
      </c>
      <c r="V923" s="6">
        <v>0.625</v>
      </c>
      <c r="AA923" s="13" t="str">
        <f t="shared" si="14"/>
        <v/>
      </c>
      <c r="AE923" s="6" t="s">
        <v>44</v>
      </c>
      <c r="AF923" s="6" t="s">
        <v>119</v>
      </c>
      <c r="AG923" s="6" t="s">
        <v>132</v>
      </c>
      <c r="AI923" s="6">
        <v>0</v>
      </c>
      <c r="AJ923" s="6">
        <v>1</v>
      </c>
      <c r="AK923" s="6">
        <v>1</v>
      </c>
      <c r="AL923" s="6">
        <v>0</v>
      </c>
      <c r="AM923" s="6">
        <v>1</v>
      </c>
      <c r="AN923" s="6">
        <v>0</v>
      </c>
      <c r="AO923" s="6">
        <v>1</v>
      </c>
      <c r="AQ923" s="6">
        <v>0</v>
      </c>
      <c r="AR923" s="6">
        <v>0</v>
      </c>
      <c r="AS923" s="6">
        <v>0</v>
      </c>
      <c r="AT923" s="6">
        <v>0</v>
      </c>
      <c r="AU923" s="6">
        <f>IF(Table3[[#This Row],[ShankDiameter]]&gt;0.5,0,2)</f>
        <v>2</v>
      </c>
      <c r="AV923" s="6">
        <v>0</v>
      </c>
      <c r="AW923" s="6">
        <v>0</v>
      </c>
      <c r="AX923" s="6">
        <v>2</v>
      </c>
      <c r="AY923" s="6">
        <f>IF(Table3[[#This Row],[ShankDiameter]]=0.225,2,IF(Table3[[#This Row],[ShankDiameter]]=0.25,2,IF(Table3[[#This Row],[ShankDiameter]]=0.2875,2,0)))</f>
        <v>0</v>
      </c>
      <c r="AZ923" s="6">
        <v>0</v>
      </c>
      <c r="BA923" s="6">
        <v>0</v>
      </c>
      <c r="BB923" s="6">
        <v>0</v>
      </c>
      <c r="BC923" s="6">
        <v>0</v>
      </c>
      <c r="BD923" s="6">
        <v>0</v>
      </c>
      <c r="BE923" s="6">
        <v>0</v>
      </c>
      <c r="BF923" s="6">
        <v>0</v>
      </c>
      <c r="BG923" s="6">
        <v>0</v>
      </c>
      <c r="BH923" s="6">
        <v>0</v>
      </c>
      <c r="BI923" s="6">
        <f>IF(Table3[[#This Row],[Type]]="EM",IF((Table3[[#This Row],[Diameter]]/2)-Table3[[#This Row],[CornerRadius]]-0.012&gt;0,(Table3[[#This Row],[Diameter]]/2)-Table3[[#This Row],[CornerRadius]]-0.012,0),)</f>
        <v>0.23799999999999999</v>
      </c>
      <c r="BK923" s="6" t="str">
        <f>IF(Table3[[#This Row],[ShoulderLength]]="","",IF(Table3[[#This Row],[ShoulderLength]]&lt;Table3[[#This Row],[LOC]],"FIX",""))</f>
        <v/>
      </c>
    </row>
    <row r="924" spans="1:63" x14ac:dyDescent="0.25">
      <c r="A924" s="7">
        <f>IF(Table3[[#This Row],[SoflexRule]]="",1,IF(Table3[[#This Row],[MinOHL]]="",1,IF(Table3[[#This Row],[Type]]="CT",1,IF(Table3[[#This Row],[I]]=1,0,1))))</f>
        <v>1</v>
      </c>
      <c r="B924" s="6" t="s">
        <v>1566</v>
      </c>
      <c r="C924" s="6" t="s">
        <v>1566</v>
      </c>
      <c r="E924" s="6">
        <v>923</v>
      </c>
      <c r="F924" s="8" t="s">
        <v>74</v>
      </c>
      <c r="H924" s="10" t="s">
        <v>1566</v>
      </c>
      <c r="I924" s="11" t="s">
        <v>1789</v>
      </c>
      <c r="J924" s="12" t="s">
        <v>1790</v>
      </c>
      <c r="K924" s="11" t="str">
        <f>CONCATENATE(Table3[[#This Row],[Type]]," "&amp;TEXT(Table3[[#This Row],[Diameter]],".0000")&amp;""," "&amp;Table3[[#This Row],[NumFlutes]]&amp;"FL")</f>
        <v>EM .5000 6FL</v>
      </c>
      <c r="M924" s="13">
        <v>0.5</v>
      </c>
      <c r="N924" s="13">
        <v>0.5</v>
      </c>
      <c r="O924" s="6">
        <v>0.47499999999999998</v>
      </c>
      <c r="P924" s="6">
        <v>2.23</v>
      </c>
      <c r="R924" s="14">
        <f>IF(Table3[[#This Row],[ShoulderLenEnd]]="",0,90-(DEGREES(ATAN((Q924-P924)/((N924-O924)/2)))))</f>
        <v>0</v>
      </c>
      <c r="S924" s="15">
        <v>2.29</v>
      </c>
      <c r="T924" s="6">
        <v>6</v>
      </c>
      <c r="U924" s="6">
        <v>4</v>
      </c>
      <c r="V924" s="6">
        <v>0.625</v>
      </c>
      <c r="AA924" s="13" t="str">
        <f t="shared" si="14"/>
        <v/>
      </c>
      <c r="AE924" s="6" t="s">
        <v>44</v>
      </c>
      <c r="AF924" s="6" t="s">
        <v>73</v>
      </c>
      <c r="AG924" s="6" t="s">
        <v>124</v>
      </c>
      <c r="AI924" s="6">
        <v>0</v>
      </c>
      <c r="AJ924" s="6">
        <v>1</v>
      </c>
      <c r="AK924" s="6">
        <v>1</v>
      </c>
      <c r="AL924" s="6">
        <v>0</v>
      </c>
      <c r="AM924" s="6">
        <v>1</v>
      </c>
      <c r="AN924" s="6">
        <v>0</v>
      </c>
      <c r="AO924" s="6">
        <v>1</v>
      </c>
      <c r="AQ924" s="6">
        <v>0</v>
      </c>
      <c r="AR924" s="6">
        <v>0</v>
      </c>
      <c r="AS924" s="6">
        <v>0</v>
      </c>
      <c r="AT924" s="6">
        <v>0</v>
      </c>
      <c r="AU924" s="6">
        <f>IF(Table3[[#This Row],[ShankDiameter]]&gt;0.5,0,2)</f>
        <v>2</v>
      </c>
      <c r="AV924" s="6">
        <v>0</v>
      </c>
      <c r="AW924" s="6">
        <v>0</v>
      </c>
      <c r="AX924" s="6">
        <v>2</v>
      </c>
      <c r="AY924" s="6">
        <f>IF(Table3[[#This Row],[ShankDiameter]]=0.225,2,IF(Table3[[#This Row],[ShankDiameter]]=0.25,2,IF(Table3[[#This Row],[ShankDiameter]]=0.2875,2,0)))</f>
        <v>0</v>
      </c>
      <c r="AZ924" s="6">
        <v>0</v>
      </c>
      <c r="BA924" s="6">
        <v>0</v>
      </c>
      <c r="BB924" s="6">
        <v>0</v>
      </c>
      <c r="BC924" s="6">
        <v>0</v>
      </c>
      <c r="BD924" s="6">
        <v>0</v>
      </c>
      <c r="BE924" s="6">
        <v>0</v>
      </c>
      <c r="BF924" s="6">
        <v>0</v>
      </c>
      <c r="BG924" s="6">
        <v>0</v>
      </c>
      <c r="BH924" s="6">
        <v>0</v>
      </c>
      <c r="BI924" s="6">
        <f>IF(Table3[[#This Row],[Type]]="EM",IF((Table3[[#This Row],[Diameter]]/2)-Table3[[#This Row],[CornerRadius]]-0.012&gt;0,(Table3[[#This Row],[Diameter]]/2)-Table3[[#This Row],[CornerRadius]]-0.012,0),)</f>
        <v>0.23799999999999999</v>
      </c>
      <c r="BK924" s="6" t="str">
        <f>IF(Table3[[#This Row],[ShoulderLength]]="","",IF(Table3[[#This Row],[ShoulderLength]]&lt;Table3[[#This Row],[LOC]],"FIX",""))</f>
        <v/>
      </c>
    </row>
    <row r="925" spans="1:63" x14ac:dyDescent="0.25">
      <c r="A925" s="7">
        <f>IF(Table3[[#This Row],[SoflexRule]]="",1,IF(Table3[[#This Row],[MinOHL]]="",1,IF(Table3[[#This Row],[Type]]="CT",1,IF(Table3[[#This Row],[I]]=1,0,1))))</f>
        <v>1</v>
      </c>
      <c r="B925" s="6" t="s">
        <v>1566</v>
      </c>
      <c r="C925" s="6" t="s">
        <v>1566</v>
      </c>
      <c r="E925" s="6">
        <v>924</v>
      </c>
      <c r="G925" s="9" t="s">
        <v>74</v>
      </c>
      <c r="H925" s="10" t="s">
        <v>1566</v>
      </c>
      <c r="I925" s="11" t="s">
        <v>1791</v>
      </c>
      <c r="J925" s="12" t="s">
        <v>1792</v>
      </c>
      <c r="K925" s="11" t="str">
        <f>CONCATENATE(Table3[[#This Row],[Type]]," "&amp;TEXT(Table3[[#This Row],[Diameter]],".0000")&amp;""," "&amp;Table3[[#This Row],[NumFlutes]]&amp;"FL")</f>
        <v>EM .5000 6FL</v>
      </c>
      <c r="M925" s="13">
        <v>0.5</v>
      </c>
      <c r="N925" s="13">
        <v>0.5</v>
      </c>
      <c r="O925" s="6">
        <v>0.5</v>
      </c>
      <c r="P925" s="6">
        <v>0.875</v>
      </c>
      <c r="R925" s="14">
        <f>IF(Table3[[#This Row],[ShoulderLenEnd]]="",0,90-(DEGREES(ATAN((Q925-P925)/((N925-O925)/2)))))</f>
        <v>0</v>
      </c>
      <c r="S925" s="15">
        <v>0.875</v>
      </c>
      <c r="T925" s="6">
        <v>6</v>
      </c>
      <c r="U925" s="6">
        <v>3</v>
      </c>
      <c r="V925" s="6">
        <v>0.625</v>
      </c>
      <c r="AA925" s="13" t="str">
        <f t="shared" si="14"/>
        <v/>
      </c>
      <c r="AE925" s="6" t="s">
        <v>44</v>
      </c>
      <c r="AF925" s="6" t="s">
        <v>73</v>
      </c>
      <c r="AG925" s="6" t="s">
        <v>124</v>
      </c>
      <c r="AI925" s="6">
        <v>0</v>
      </c>
      <c r="AJ925" s="6">
        <v>1</v>
      </c>
      <c r="AK925" s="6">
        <v>1</v>
      </c>
      <c r="AL925" s="6">
        <v>0</v>
      </c>
      <c r="AM925" s="6">
        <v>1</v>
      </c>
      <c r="AN925" s="6">
        <v>0</v>
      </c>
      <c r="AO925" s="6">
        <v>1</v>
      </c>
      <c r="AQ925" s="6">
        <v>0</v>
      </c>
      <c r="AR925" s="6">
        <v>0</v>
      </c>
      <c r="AS925" s="6">
        <v>0</v>
      </c>
      <c r="AT925" s="6">
        <v>0</v>
      </c>
      <c r="AU925" s="6">
        <f>IF(Table3[[#This Row],[ShankDiameter]]&gt;0.5,0,2)</f>
        <v>2</v>
      </c>
      <c r="AV925" s="6">
        <v>0</v>
      </c>
      <c r="AW925" s="6">
        <v>0</v>
      </c>
      <c r="AX925" s="6">
        <v>2</v>
      </c>
      <c r="AY925" s="6">
        <f>IF(Table3[[#This Row],[ShankDiameter]]=0.225,2,IF(Table3[[#This Row],[ShankDiameter]]=0.25,2,IF(Table3[[#This Row],[ShankDiameter]]=0.2875,2,0)))</f>
        <v>0</v>
      </c>
      <c r="AZ925" s="6">
        <v>0</v>
      </c>
      <c r="BA925" s="6">
        <v>0</v>
      </c>
      <c r="BB925" s="6">
        <v>0</v>
      </c>
      <c r="BC925" s="6">
        <v>0</v>
      </c>
      <c r="BD925" s="6">
        <v>0</v>
      </c>
      <c r="BE925" s="6">
        <v>0</v>
      </c>
      <c r="BF925" s="6">
        <v>0</v>
      </c>
      <c r="BG925" s="6">
        <v>0</v>
      </c>
      <c r="BH925" s="6">
        <v>0</v>
      </c>
      <c r="BI925" s="6">
        <f>IF(Table3[[#This Row],[Type]]="EM",IF((Table3[[#This Row],[Diameter]]/2)-Table3[[#This Row],[CornerRadius]]-0.012&gt;0,(Table3[[#This Row],[Diameter]]/2)-Table3[[#This Row],[CornerRadius]]-0.012,0),)</f>
        <v>0.23799999999999999</v>
      </c>
      <c r="BK925" s="6" t="str">
        <f>IF(Table3[[#This Row],[ShoulderLength]]="","",IF(Table3[[#This Row],[ShoulderLength]]&lt;Table3[[#This Row],[LOC]],"FIX",""))</f>
        <v/>
      </c>
    </row>
    <row r="926" spans="1:63" x14ac:dyDescent="0.25">
      <c r="A926" s="7">
        <f>IF(Table3[[#This Row],[SoflexRule]]="",1,IF(Table3[[#This Row],[MinOHL]]="",1,IF(Table3[[#This Row],[Type]]="CT",1,IF(Table3[[#This Row],[I]]=1,0,1))))</f>
        <v>1</v>
      </c>
      <c r="B926" s="6" t="s">
        <v>1566</v>
      </c>
      <c r="C926" s="6" t="s">
        <v>1566</v>
      </c>
      <c r="E926" s="6">
        <v>925</v>
      </c>
      <c r="G926" s="9" t="s">
        <v>74</v>
      </c>
      <c r="H926" s="10" t="s">
        <v>1566</v>
      </c>
      <c r="I926" s="11" t="s">
        <v>1793</v>
      </c>
      <c r="J926" s="12" t="s">
        <v>1794</v>
      </c>
      <c r="K926" s="11" t="str">
        <f>CONCATENATE(Table3[[#This Row],[Type]]," "&amp;TEXT(Table3[[#This Row],[Diameter]],".0000")&amp;""," "&amp;Table3[[#This Row],[NumFlutes]]&amp;"FL")</f>
        <v>EM .5000 6FL</v>
      </c>
      <c r="M926" s="13">
        <v>0.5</v>
      </c>
      <c r="N926" s="13">
        <v>0.5</v>
      </c>
      <c r="O926" s="6">
        <v>0.5</v>
      </c>
      <c r="P926" s="6">
        <v>1.2</v>
      </c>
      <c r="R926" s="14">
        <f>IF(Table3[[#This Row],[ShoulderLenEnd]]="",0,90-(DEGREES(ATAN((Q926-P926)/((N926-O926)/2)))))</f>
        <v>0</v>
      </c>
      <c r="S926" s="15">
        <v>1.2</v>
      </c>
      <c r="T926" s="6">
        <v>6</v>
      </c>
      <c r="U926" s="6">
        <v>3</v>
      </c>
      <c r="V926" s="6">
        <v>1</v>
      </c>
      <c r="AA926" s="13" t="str">
        <f t="shared" si="14"/>
        <v/>
      </c>
      <c r="AE926" s="6" t="s">
        <v>44</v>
      </c>
      <c r="AF926" s="6" t="s">
        <v>73</v>
      </c>
      <c r="AG926" s="6" t="s">
        <v>124</v>
      </c>
      <c r="AI926" s="6">
        <v>0</v>
      </c>
      <c r="AJ926" s="6">
        <v>1</v>
      </c>
      <c r="AK926" s="6">
        <v>1</v>
      </c>
      <c r="AL926" s="6">
        <v>0</v>
      </c>
      <c r="AM926" s="6">
        <v>1</v>
      </c>
      <c r="AN926" s="6">
        <v>0</v>
      </c>
      <c r="AO926" s="6">
        <v>1</v>
      </c>
      <c r="AQ926" s="6">
        <v>0</v>
      </c>
      <c r="AR926" s="6">
        <v>0</v>
      </c>
      <c r="AS926" s="6">
        <v>0</v>
      </c>
      <c r="AT926" s="6">
        <v>0</v>
      </c>
      <c r="AU926" s="6">
        <f>IF(Table3[[#This Row],[ShankDiameter]]&gt;0.5,0,2)</f>
        <v>2</v>
      </c>
      <c r="AV926" s="6">
        <v>0</v>
      </c>
      <c r="AW926" s="6">
        <v>0</v>
      </c>
      <c r="AX926" s="6">
        <v>2</v>
      </c>
      <c r="AY926" s="6">
        <f>IF(Table3[[#This Row],[ShankDiameter]]=0.225,2,IF(Table3[[#This Row],[ShankDiameter]]=0.25,2,IF(Table3[[#This Row],[ShankDiameter]]=0.2875,2,0)))</f>
        <v>0</v>
      </c>
      <c r="AZ926" s="6">
        <v>0</v>
      </c>
      <c r="BA926" s="6">
        <v>0</v>
      </c>
      <c r="BB926" s="6">
        <v>0</v>
      </c>
      <c r="BC926" s="6">
        <v>0</v>
      </c>
      <c r="BD926" s="6">
        <v>0</v>
      </c>
      <c r="BE926" s="6">
        <v>0</v>
      </c>
      <c r="BF926" s="6">
        <v>0</v>
      </c>
      <c r="BG926" s="6">
        <v>0</v>
      </c>
      <c r="BH926" s="6">
        <v>0</v>
      </c>
      <c r="BI926" s="6">
        <f>IF(Table3[[#This Row],[Type]]="EM",IF((Table3[[#This Row],[Diameter]]/2)-Table3[[#This Row],[CornerRadius]]-0.012&gt;0,(Table3[[#This Row],[Diameter]]/2)-Table3[[#This Row],[CornerRadius]]-0.012,0),)</f>
        <v>0.23799999999999999</v>
      </c>
      <c r="BK926" s="6" t="str">
        <f>IF(Table3[[#This Row],[ShoulderLength]]="","",IF(Table3[[#This Row],[ShoulderLength]]&lt;Table3[[#This Row],[LOC]],"FIX",""))</f>
        <v/>
      </c>
    </row>
    <row r="927" spans="1:63" x14ac:dyDescent="0.25">
      <c r="A927" s="7">
        <f>IF(Table3[[#This Row],[SoflexRule]]="",1,IF(Table3[[#This Row],[MinOHL]]="",1,IF(Table3[[#This Row],[Type]]="CT",1,IF(Table3[[#This Row],[I]]=1,0,1))))</f>
        <v>1</v>
      </c>
      <c r="B927" s="6" t="s">
        <v>1566</v>
      </c>
      <c r="C927" s="6" t="s">
        <v>1566</v>
      </c>
      <c r="E927" s="6">
        <v>926</v>
      </c>
      <c r="F927" s="22"/>
      <c r="G927" s="23"/>
      <c r="H927" s="10" t="s">
        <v>1566</v>
      </c>
      <c r="I927" s="11" t="s">
        <v>1795</v>
      </c>
      <c r="J927" s="12">
        <v>30367</v>
      </c>
      <c r="K927" s="11" t="str">
        <f>CONCATENATE(Table3[[#This Row],[Type]]," "&amp;TEXT(Table3[[#This Row],[Diameter]],".0000")&amp;""," "&amp;Table3[[#This Row],[NumFlutes]]&amp;"FL")</f>
        <v>EM .6250 2FL</v>
      </c>
      <c r="M927" s="13">
        <v>0.625</v>
      </c>
      <c r="N927" s="13">
        <v>0.625</v>
      </c>
      <c r="R927" s="14">
        <f>IF(Table3[[#This Row],[ShoulderLenEnd]]="",0,90-(DEGREES(ATAN((Q927-P927)/((N927-O927)/2)))))</f>
        <v>0</v>
      </c>
      <c r="T927" s="6">
        <v>2</v>
      </c>
      <c r="U927" s="6">
        <v>3.5</v>
      </c>
      <c r="V927" s="6">
        <v>1.25</v>
      </c>
      <c r="AA927" s="13" t="str">
        <f t="shared" si="14"/>
        <v/>
      </c>
      <c r="AE927" s="6" t="s">
        <v>44</v>
      </c>
      <c r="AF927" s="6" t="s">
        <v>62</v>
      </c>
      <c r="AG927" s="6" t="s">
        <v>79</v>
      </c>
      <c r="AI927" s="6">
        <v>1</v>
      </c>
      <c r="AJ927" s="6">
        <v>0</v>
      </c>
      <c r="AK927" s="6">
        <v>1</v>
      </c>
      <c r="AL927" s="6">
        <v>1</v>
      </c>
      <c r="AM927" s="6">
        <v>0</v>
      </c>
      <c r="AN927" s="6">
        <v>0</v>
      </c>
      <c r="AO927" s="6">
        <v>1</v>
      </c>
      <c r="AQ927" s="6">
        <v>0</v>
      </c>
      <c r="AR927" s="6">
        <v>0</v>
      </c>
      <c r="AS927" s="6">
        <v>0</v>
      </c>
      <c r="AT927" s="6">
        <v>0</v>
      </c>
      <c r="AU927" s="6">
        <f>IF(Table3[[#This Row],[ShankDiameter]]&gt;0.5,0,2)</f>
        <v>0</v>
      </c>
      <c r="AV927" s="6">
        <v>0</v>
      </c>
      <c r="AW927" s="6">
        <v>0</v>
      </c>
      <c r="AX927" s="6">
        <v>2</v>
      </c>
      <c r="AY927" s="6">
        <f>IF(Table3[[#This Row],[ShankDiameter]]=0.225,2,IF(Table3[[#This Row],[ShankDiameter]]=0.25,2,IF(Table3[[#This Row],[ShankDiameter]]=0.2875,2,0)))</f>
        <v>0</v>
      </c>
      <c r="AZ927" s="6">
        <v>0</v>
      </c>
      <c r="BA927" s="6">
        <v>0</v>
      </c>
      <c r="BB927" s="6">
        <v>0</v>
      </c>
      <c r="BC927" s="6">
        <v>0</v>
      </c>
      <c r="BD927" s="6">
        <v>0</v>
      </c>
      <c r="BE927" s="6">
        <v>0</v>
      </c>
      <c r="BF927" s="6">
        <v>0</v>
      </c>
      <c r="BG927" s="6">
        <v>0</v>
      </c>
      <c r="BH927" s="6">
        <v>0</v>
      </c>
      <c r="BI927" s="6">
        <f>IF(Table3[[#This Row],[Type]]="EM",IF((Table3[[#This Row],[Diameter]]/2)-Table3[[#This Row],[CornerRadius]]-0.012&gt;0,(Table3[[#This Row],[Diameter]]/2)-Table3[[#This Row],[CornerRadius]]-0.012,0),)</f>
        <v>0.30049999999999999</v>
      </c>
      <c r="BK927" s="6" t="str">
        <f>IF(Table3[[#This Row],[ShoulderLength]]="","",IF(Table3[[#This Row],[ShoulderLength]]&lt;Table3[[#This Row],[LOC]],"FIX",""))</f>
        <v/>
      </c>
    </row>
    <row r="928" spans="1:63" x14ac:dyDescent="0.25">
      <c r="A928" s="7">
        <f>IF(Table3[[#This Row],[SoflexRule]]="",1,IF(Table3[[#This Row],[MinOHL]]="",1,IF(Table3[[#This Row],[Type]]="CT",1,IF(Table3[[#This Row],[I]]=1,0,1))))</f>
        <v>1</v>
      </c>
      <c r="B928" s="6" t="s">
        <v>1566</v>
      </c>
      <c r="C928" s="6" t="s">
        <v>1566</v>
      </c>
      <c r="E928" s="6">
        <v>927</v>
      </c>
      <c r="F928" s="22"/>
      <c r="G928" s="23"/>
      <c r="H928" s="10" t="s">
        <v>1566</v>
      </c>
      <c r="I928" s="11" t="s">
        <v>1796</v>
      </c>
      <c r="J928" s="12" t="s">
        <v>1797</v>
      </c>
      <c r="K928" s="11" t="str">
        <f>CONCATENATE(Table3[[#This Row],[Type]]," "&amp;TEXT(Table3[[#This Row],[Diameter]],".0000")&amp;""," "&amp;Table3[[#This Row],[NumFlutes]]&amp;"FL")</f>
        <v>EM .6250 2FL</v>
      </c>
      <c r="M928" s="13">
        <v>0.625</v>
      </c>
      <c r="N928" s="13">
        <v>0.625</v>
      </c>
      <c r="R928" s="14">
        <f>IF(Table3[[#This Row],[ShoulderLenEnd]]="",0,90-(DEGREES(ATAN((Q928-P928)/((N928-O928)/2)))))</f>
        <v>0</v>
      </c>
      <c r="T928" s="6">
        <v>2</v>
      </c>
      <c r="U928" s="6">
        <v>5</v>
      </c>
      <c r="V928" s="6">
        <v>0.75</v>
      </c>
      <c r="AA928" s="13" t="str">
        <f t="shared" si="14"/>
        <v/>
      </c>
      <c r="AE928" s="6" t="s">
        <v>44</v>
      </c>
      <c r="AF928" s="6" t="s">
        <v>62</v>
      </c>
      <c r="AG928" s="6" t="s">
        <v>124</v>
      </c>
      <c r="AI928" s="6">
        <v>1</v>
      </c>
      <c r="AJ928" s="6">
        <v>0</v>
      </c>
      <c r="AK928" s="6">
        <v>0</v>
      </c>
      <c r="AL928" s="6">
        <v>1</v>
      </c>
      <c r="AM928" s="6">
        <v>0</v>
      </c>
      <c r="AN928" s="6">
        <v>1</v>
      </c>
      <c r="AO928" s="6">
        <v>1</v>
      </c>
      <c r="AQ928" s="6">
        <v>0</v>
      </c>
      <c r="AR928" s="6">
        <v>0</v>
      </c>
      <c r="AS928" s="6">
        <v>0</v>
      </c>
      <c r="AT928" s="6">
        <v>0</v>
      </c>
      <c r="AU928" s="6">
        <f>IF(Table3[[#This Row],[ShankDiameter]]&gt;0.5,0,2)</f>
        <v>0</v>
      </c>
      <c r="AV928" s="6">
        <v>0</v>
      </c>
      <c r="AW928" s="6">
        <v>0</v>
      </c>
      <c r="AX928" s="6">
        <v>2</v>
      </c>
      <c r="AY928" s="6">
        <f>IF(Table3[[#This Row],[ShankDiameter]]=0.225,2,IF(Table3[[#This Row],[ShankDiameter]]=0.25,2,IF(Table3[[#This Row],[ShankDiameter]]=0.2875,2,0)))</f>
        <v>0</v>
      </c>
      <c r="AZ928" s="6">
        <v>0</v>
      </c>
      <c r="BA928" s="6">
        <v>0</v>
      </c>
      <c r="BB928" s="6">
        <v>0</v>
      </c>
      <c r="BC928" s="6">
        <v>0</v>
      </c>
      <c r="BD928" s="6">
        <v>0</v>
      </c>
      <c r="BE928" s="6">
        <v>0</v>
      </c>
      <c r="BF928" s="6">
        <v>0</v>
      </c>
      <c r="BG928" s="6">
        <v>0</v>
      </c>
      <c r="BH928" s="6">
        <v>0</v>
      </c>
      <c r="BI928" s="6">
        <f>IF(Table3[[#This Row],[Type]]="EM",IF((Table3[[#This Row],[Diameter]]/2)-Table3[[#This Row],[CornerRadius]]-0.012&gt;0,(Table3[[#This Row],[Diameter]]/2)-Table3[[#This Row],[CornerRadius]]-0.012,0),)</f>
        <v>0.30049999999999999</v>
      </c>
      <c r="BK928" s="6" t="str">
        <f>IF(Table3[[#This Row],[ShoulderLength]]="","",IF(Table3[[#This Row],[ShoulderLength]]&lt;Table3[[#This Row],[LOC]],"FIX",""))</f>
        <v/>
      </c>
    </row>
    <row r="929" spans="1:63" x14ac:dyDescent="0.25">
      <c r="A929" s="7">
        <f>IF(Table3[[#This Row],[SoflexRule]]="",1,IF(Table3[[#This Row],[MinOHL]]="",1,IF(Table3[[#This Row],[Type]]="CT",1,IF(Table3[[#This Row],[I]]=1,0,1))))</f>
        <v>1</v>
      </c>
      <c r="B929" s="6" t="s">
        <v>1566</v>
      </c>
      <c r="C929" s="6" t="s">
        <v>1566</v>
      </c>
      <c r="E929" s="6">
        <v>928</v>
      </c>
      <c r="F929" s="8" t="s">
        <v>74</v>
      </c>
      <c r="H929" s="10" t="s">
        <v>1566</v>
      </c>
      <c r="I929" s="11" t="s">
        <v>1798</v>
      </c>
      <c r="J929" s="12" t="s">
        <v>1799</v>
      </c>
      <c r="K929" s="11" t="str">
        <f>CONCATENATE(Table3[[#This Row],[Type]]," "&amp;TEXT(Table3[[#This Row],[Diameter]],".0000")&amp;""," "&amp;Table3[[#This Row],[NumFlutes]]&amp;"FL")</f>
        <v>EM .6250 3FL</v>
      </c>
      <c r="M929" s="13">
        <v>0.625</v>
      </c>
      <c r="N929" s="13">
        <v>0.625</v>
      </c>
      <c r="O929" s="6">
        <v>0.625</v>
      </c>
      <c r="P929" s="6">
        <v>1.75</v>
      </c>
      <c r="R929" s="14">
        <f>IF(Table3[[#This Row],[ShoulderLenEnd]]="",0,90-(DEGREES(ATAN((Q929-P929)/((N929-O929)/2)))))</f>
        <v>0</v>
      </c>
      <c r="S929" s="15">
        <v>1.81</v>
      </c>
      <c r="T929" s="6">
        <v>3</v>
      </c>
      <c r="U929" s="6">
        <v>3.5</v>
      </c>
      <c r="V929" s="6">
        <v>1.25</v>
      </c>
      <c r="AA929" s="13" t="str">
        <f t="shared" si="14"/>
        <v/>
      </c>
      <c r="AE929" s="6" t="s">
        <v>44</v>
      </c>
      <c r="AF929" s="6" t="s">
        <v>62</v>
      </c>
      <c r="AG929" s="6" t="s">
        <v>124</v>
      </c>
      <c r="AI929" s="6">
        <v>1</v>
      </c>
      <c r="AJ929" s="6">
        <v>0</v>
      </c>
      <c r="AK929" s="6">
        <v>1</v>
      </c>
      <c r="AL929" s="6">
        <v>0</v>
      </c>
      <c r="AM929" s="6">
        <v>1</v>
      </c>
      <c r="AN929" s="6">
        <v>0</v>
      </c>
      <c r="AO929" s="6">
        <v>1</v>
      </c>
      <c r="AQ929" s="6">
        <v>0</v>
      </c>
      <c r="AR929" s="6">
        <v>0</v>
      </c>
      <c r="AS929" s="6">
        <v>0</v>
      </c>
      <c r="AT929" s="6">
        <v>0</v>
      </c>
      <c r="AU929" s="6">
        <f>IF(Table3[[#This Row],[ShankDiameter]]&gt;0.5,0,2)</f>
        <v>0</v>
      </c>
      <c r="AV929" s="6">
        <v>0</v>
      </c>
      <c r="AW929" s="6">
        <v>0</v>
      </c>
      <c r="AX929" s="6">
        <v>2</v>
      </c>
      <c r="AY929" s="6">
        <f>IF(Table3[[#This Row],[ShankDiameter]]=0.225,2,IF(Table3[[#This Row],[ShankDiameter]]=0.25,2,IF(Table3[[#This Row],[ShankDiameter]]=0.2875,2,0)))</f>
        <v>0</v>
      </c>
      <c r="AZ929" s="6">
        <v>0</v>
      </c>
      <c r="BA929" s="6">
        <v>0</v>
      </c>
      <c r="BB929" s="6">
        <v>0</v>
      </c>
      <c r="BC929" s="6">
        <v>0</v>
      </c>
      <c r="BD929" s="6">
        <v>0</v>
      </c>
      <c r="BE929" s="6">
        <v>0</v>
      </c>
      <c r="BF929" s="6">
        <v>0</v>
      </c>
      <c r="BG929" s="6">
        <v>0</v>
      </c>
      <c r="BH929" s="6">
        <v>0</v>
      </c>
      <c r="BI929" s="6">
        <f>IF(Table3[[#This Row],[Type]]="EM",IF((Table3[[#This Row],[Diameter]]/2)-Table3[[#This Row],[CornerRadius]]-0.012&gt;0,(Table3[[#This Row],[Diameter]]/2)-Table3[[#This Row],[CornerRadius]]-0.012,0),)</f>
        <v>0.30049999999999999</v>
      </c>
      <c r="BK929" s="6" t="str">
        <f>IF(Table3[[#This Row],[ShoulderLength]]="","",IF(Table3[[#This Row],[ShoulderLength]]&lt;Table3[[#This Row],[LOC]],"FIX",""))</f>
        <v/>
      </c>
    </row>
    <row r="930" spans="1:63" x14ac:dyDescent="0.25">
      <c r="A930" s="7">
        <f>IF(Table3[[#This Row],[SoflexRule]]="",1,IF(Table3[[#This Row],[MinOHL]]="",1,IF(Table3[[#This Row],[Type]]="CT",1,IF(Table3[[#This Row],[I]]=1,0,1))))</f>
        <v>1</v>
      </c>
      <c r="B930" s="6" t="s">
        <v>1566</v>
      </c>
      <c r="C930" s="6" t="s">
        <v>1566</v>
      </c>
      <c r="E930" s="6">
        <v>929</v>
      </c>
      <c r="F930" s="8" t="s">
        <v>60</v>
      </c>
      <c r="H930" s="10" t="s">
        <v>1566</v>
      </c>
      <c r="I930" s="11" t="s">
        <v>1800</v>
      </c>
      <c r="J930" s="12" t="s">
        <v>1801</v>
      </c>
      <c r="K930" s="11" t="str">
        <f>CONCATENATE(Table3[[#This Row],[Type]]," "&amp;TEXT(Table3[[#This Row],[Diameter]],".0000")&amp;""," "&amp;Table3[[#This Row],[NumFlutes]]&amp;"FL")</f>
        <v>EM .6250 3FL</v>
      </c>
      <c r="M930" s="13">
        <v>0.625</v>
      </c>
      <c r="N930" s="13">
        <v>0.625</v>
      </c>
      <c r="O930" s="6">
        <v>0.625</v>
      </c>
      <c r="P930" s="6">
        <v>3.73</v>
      </c>
      <c r="R930" s="14">
        <f>IF(Table3[[#This Row],[ShoulderLenEnd]]="",0,90-(DEGREES(ATAN((Q930-P930)/((N930-O930)/2)))))</f>
        <v>0</v>
      </c>
      <c r="S930" s="15">
        <v>3.8</v>
      </c>
      <c r="T930" s="6">
        <v>3</v>
      </c>
      <c r="U930" s="6">
        <v>6</v>
      </c>
      <c r="V930" s="6">
        <v>3.25</v>
      </c>
      <c r="AA930" s="13" t="str">
        <f t="shared" si="14"/>
        <v/>
      </c>
      <c r="AE930" s="6" t="s">
        <v>44</v>
      </c>
      <c r="AF930" s="6" t="s">
        <v>1650</v>
      </c>
      <c r="AG930" s="6" t="s">
        <v>124</v>
      </c>
      <c r="AI930" s="6">
        <v>1</v>
      </c>
      <c r="AJ930" s="6">
        <v>0</v>
      </c>
      <c r="AK930" s="6">
        <v>1</v>
      </c>
      <c r="AL930" s="6">
        <v>0</v>
      </c>
      <c r="AM930" s="6">
        <v>1</v>
      </c>
      <c r="AN930" s="6">
        <v>0</v>
      </c>
      <c r="AO930" s="6">
        <v>1</v>
      </c>
      <c r="AQ930" s="6">
        <v>0</v>
      </c>
      <c r="AR930" s="6">
        <v>0</v>
      </c>
      <c r="AS930" s="6">
        <v>0</v>
      </c>
      <c r="AT930" s="6">
        <v>0</v>
      </c>
      <c r="AU930" s="6">
        <f>IF(Table3[[#This Row],[ShankDiameter]]&gt;0.5,0,2)</f>
        <v>0</v>
      </c>
      <c r="AV930" s="6">
        <v>0</v>
      </c>
      <c r="AW930" s="6">
        <v>0</v>
      </c>
      <c r="AX930" s="6">
        <v>2</v>
      </c>
      <c r="AY930" s="6">
        <f>IF(Table3[[#This Row],[ShankDiameter]]=0.225,2,IF(Table3[[#This Row],[ShankDiameter]]=0.25,2,IF(Table3[[#This Row],[ShankDiameter]]=0.2875,2,0)))</f>
        <v>0</v>
      </c>
      <c r="AZ930" s="6">
        <v>0</v>
      </c>
      <c r="BA930" s="6">
        <v>0</v>
      </c>
      <c r="BB930" s="6">
        <v>0</v>
      </c>
      <c r="BC930" s="6">
        <v>0</v>
      </c>
      <c r="BD930" s="6">
        <v>0</v>
      </c>
      <c r="BE930" s="6">
        <v>0</v>
      </c>
      <c r="BF930" s="6">
        <v>0</v>
      </c>
      <c r="BG930" s="6">
        <v>0</v>
      </c>
      <c r="BH930" s="6">
        <v>0</v>
      </c>
      <c r="BI930" s="6">
        <f>IF(Table3[[#This Row],[Type]]="EM",IF((Table3[[#This Row],[Diameter]]/2)-Table3[[#This Row],[CornerRadius]]-0.012&gt;0,(Table3[[#This Row],[Diameter]]/2)-Table3[[#This Row],[CornerRadius]]-0.012,0),)</f>
        <v>0.30049999999999999</v>
      </c>
      <c r="BK930" s="6" t="str">
        <f>IF(Table3[[#This Row],[ShoulderLength]]="","",IF(Table3[[#This Row],[ShoulderLength]]&lt;Table3[[#This Row],[LOC]],"FIX",""))</f>
        <v/>
      </c>
    </row>
    <row r="931" spans="1:63" x14ac:dyDescent="0.25">
      <c r="A931" s="7">
        <f>IF(Table3[[#This Row],[SoflexRule]]="",1,IF(Table3[[#This Row],[MinOHL]]="",1,IF(Table3[[#This Row],[Type]]="CT",1,IF(Table3[[#This Row],[I]]=1,0,1))))</f>
        <v>1</v>
      </c>
      <c r="B931" s="6" t="s">
        <v>1566</v>
      </c>
      <c r="C931" s="6" t="s">
        <v>1566</v>
      </c>
      <c r="E931" s="6">
        <v>930</v>
      </c>
      <c r="F931" s="8" t="s">
        <v>60</v>
      </c>
      <c r="H931" s="10" t="s">
        <v>1566</v>
      </c>
      <c r="I931" s="11" t="s">
        <v>1802</v>
      </c>
      <c r="J931" s="12" t="s">
        <v>1803</v>
      </c>
      <c r="K931" s="11" t="str">
        <f>CONCATENATE(Table3[[#This Row],[Type]]," "&amp;TEXT(Table3[[#This Row],[Diameter]],".0000")&amp;""," "&amp;Table3[[#This Row],[NumFlutes]]&amp;"FL")</f>
        <v>EM .7500 2FL</v>
      </c>
      <c r="M931" s="13">
        <v>0.75</v>
      </c>
      <c r="N931" s="13">
        <v>0.75</v>
      </c>
      <c r="O931" s="6">
        <v>0.71499999999999997</v>
      </c>
      <c r="P931" s="6">
        <v>4.17</v>
      </c>
      <c r="R931" s="14">
        <f>IF(Table3[[#This Row],[ShoulderLenEnd]]="",0,90-(DEGREES(ATAN((Q931-P931)/((N931-O931)/2)))))</f>
        <v>0</v>
      </c>
      <c r="S931" s="15">
        <v>4.25</v>
      </c>
      <c r="T931" s="6">
        <v>2</v>
      </c>
      <c r="U931" s="6">
        <v>6</v>
      </c>
      <c r="V931" s="6">
        <v>1</v>
      </c>
      <c r="AA931" s="13" t="str">
        <f t="shared" si="14"/>
        <v/>
      </c>
      <c r="AE931" s="6" t="s">
        <v>44</v>
      </c>
      <c r="AF931" s="6" t="s">
        <v>62</v>
      </c>
      <c r="AG931" s="6" t="s">
        <v>124</v>
      </c>
      <c r="AI931" s="6">
        <v>1</v>
      </c>
      <c r="AJ931" s="6">
        <v>0</v>
      </c>
      <c r="AK931" s="6">
        <v>0</v>
      </c>
      <c r="AL931" s="6">
        <v>1</v>
      </c>
      <c r="AM931" s="6">
        <v>0</v>
      </c>
      <c r="AN931" s="6">
        <v>1</v>
      </c>
      <c r="AO931" s="6">
        <v>1</v>
      </c>
      <c r="AQ931" s="6">
        <v>0</v>
      </c>
      <c r="AR931" s="6">
        <v>0</v>
      </c>
      <c r="AS931" s="6">
        <v>0</v>
      </c>
      <c r="AT931" s="6">
        <v>0</v>
      </c>
      <c r="AU931" s="6">
        <f>IF(Table3[[#This Row],[ShankDiameter]]&gt;0.5,0,2)</f>
        <v>0</v>
      </c>
      <c r="AV931" s="6">
        <v>0</v>
      </c>
      <c r="AW931" s="6">
        <v>0</v>
      </c>
      <c r="AX931" s="6">
        <v>2</v>
      </c>
      <c r="AY931" s="6">
        <f>IF(Table3[[#This Row],[ShankDiameter]]=0.225,2,IF(Table3[[#This Row],[ShankDiameter]]=0.25,2,IF(Table3[[#This Row],[ShankDiameter]]=0.2875,2,0)))</f>
        <v>0</v>
      </c>
      <c r="AZ931" s="6">
        <v>0</v>
      </c>
      <c r="BA931" s="6">
        <v>0</v>
      </c>
      <c r="BB931" s="6">
        <v>0</v>
      </c>
      <c r="BC931" s="6">
        <v>0</v>
      </c>
      <c r="BD931" s="6">
        <v>0</v>
      </c>
      <c r="BE931" s="6">
        <v>0</v>
      </c>
      <c r="BF931" s="6">
        <v>0</v>
      </c>
      <c r="BG931" s="6">
        <v>0</v>
      </c>
      <c r="BH931" s="6">
        <v>0</v>
      </c>
      <c r="BI931" s="6">
        <f>IF(Table3[[#This Row],[Type]]="EM",IF((Table3[[#This Row],[Diameter]]/2)-Table3[[#This Row],[CornerRadius]]-0.012&gt;0,(Table3[[#This Row],[Diameter]]/2)-Table3[[#This Row],[CornerRadius]]-0.012,0),)</f>
        <v>0.36299999999999999</v>
      </c>
      <c r="BK931" s="6" t="str">
        <f>IF(Table3[[#This Row],[ShoulderLength]]="","",IF(Table3[[#This Row],[ShoulderLength]]&lt;Table3[[#This Row],[LOC]],"FIX",""))</f>
        <v/>
      </c>
    </row>
    <row r="932" spans="1:63" x14ac:dyDescent="0.25">
      <c r="A932" s="7">
        <f>IF(Table3[[#This Row],[SoflexRule]]="",1,IF(Table3[[#This Row],[MinOHL]]="",1,IF(Table3[[#This Row],[Type]]="CT",1,IF(Table3[[#This Row],[I]]=1,0,1))))</f>
        <v>1</v>
      </c>
      <c r="B932" s="6" t="s">
        <v>1566</v>
      </c>
      <c r="C932" s="6" t="s">
        <v>1566</v>
      </c>
      <c r="E932" s="6">
        <v>931</v>
      </c>
      <c r="F932" s="8" t="s">
        <v>60</v>
      </c>
      <c r="H932" s="10" t="s">
        <v>1566</v>
      </c>
      <c r="I932" s="11" t="s">
        <v>1804</v>
      </c>
      <c r="J932" s="12" t="s">
        <v>1805</v>
      </c>
      <c r="K932" s="11" t="str">
        <f>CONCATENATE(Table3[[#This Row],[Type]]," "&amp;TEXT(Table3[[#This Row],[Diameter]],".0000")&amp;""," "&amp;Table3[[#This Row],[NumFlutes]]&amp;"FL")</f>
        <v>EM .7500 2FL</v>
      </c>
      <c r="M932" s="13">
        <v>0.75</v>
      </c>
      <c r="N932" s="13">
        <v>0.75</v>
      </c>
      <c r="O932" s="6">
        <v>0.71499999999999997</v>
      </c>
      <c r="P932" s="6">
        <v>3.03</v>
      </c>
      <c r="R932" s="14">
        <f>IF(Table3[[#This Row],[ShoulderLenEnd]]="",0,90-(DEGREES(ATAN((Q932-P932)/((N932-O932)/2)))))</f>
        <v>0</v>
      </c>
      <c r="S932" s="15">
        <v>3.1</v>
      </c>
      <c r="T932" s="6">
        <v>2</v>
      </c>
      <c r="U932" s="6">
        <v>6</v>
      </c>
      <c r="V932" s="6">
        <v>1</v>
      </c>
      <c r="AA932" s="13" t="str">
        <f t="shared" si="14"/>
        <v/>
      </c>
      <c r="AE932" s="6" t="s">
        <v>44</v>
      </c>
      <c r="AF932" s="6" t="s">
        <v>62</v>
      </c>
      <c r="AG932" s="6" t="s">
        <v>124</v>
      </c>
      <c r="AI932" s="6">
        <v>1</v>
      </c>
      <c r="AJ932" s="6">
        <v>0</v>
      </c>
      <c r="AK932" s="6">
        <v>0</v>
      </c>
      <c r="AL932" s="6">
        <v>1</v>
      </c>
      <c r="AM932" s="6">
        <v>0</v>
      </c>
      <c r="AN932" s="6">
        <v>1</v>
      </c>
      <c r="AO932" s="6">
        <v>1</v>
      </c>
      <c r="AQ932" s="6">
        <v>0</v>
      </c>
      <c r="AR932" s="6">
        <v>0</v>
      </c>
      <c r="AS932" s="6">
        <v>0</v>
      </c>
      <c r="AT932" s="6">
        <v>0</v>
      </c>
      <c r="AU932" s="6">
        <f>IF(Table3[[#This Row],[ShankDiameter]]&gt;0.5,0,2)</f>
        <v>0</v>
      </c>
      <c r="AV932" s="6">
        <v>0</v>
      </c>
      <c r="AW932" s="6">
        <v>0</v>
      </c>
      <c r="AX932" s="6">
        <v>2</v>
      </c>
      <c r="AY932" s="6">
        <f>IF(Table3[[#This Row],[ShankDiameter]]=0.225,2,IF(Table3[[#This Row],[ShankDiameter]]=0.25,2,IF(Table3[[#This Row],[ShankDiameter]]=0.2875,2,0)))</f>
        <v>0</v>
      </c>
      <c r="AZ932" s="6">
        <v>0</v>
      </c>
      <c r="BA932" s="6">
        <v>0</v>
      </c>
      <c r="BB932" s="6">
        <v>0</v>
      </c>
      <c r="BC932" s="6">
        <v>0</v>
      </c>
      <c r="BD932" s="6">
        <v>0</v>
      </c>
      <c r="BE932" s="6">
        <v>0</v>
      </c>
      <c r="BF932" s="6">
        <v>0</v>
      </c>
      <c r="BG932" s="6">
        <v>0</v>
      </c>
      <c r="BH932" s="6">
        <v>0</v>
      </c>
      <c r="BI932" s="6">
        <f>IF(Table3[[#This Row],[Type]]="EM",IF((Table3[[#This Row],[Diameter]]/2)-Table3[[#This Row],[CornerRadius]]-0.012&gt;0,(Table3[[#This Row],[Diameter]]/2)-Table3[[#This Row],[CornerRadius]]-0.012,0),)</f>
        <v>0.36299999999999999</v>
      </c>
      <c r="BK932" s="6" t="str">
        <f>IF(Table3[[#This Row],[ShoulderLength]]="","",IF(Table3[[#This Row],[ShoulderLength]]&lt;Table3[[#This Row],[LOC]],"FIX",""))</f>
        <v/>
      </c>
    </row>
    <row r="933" spans="1:63" x14ac:dyDescent="0.25">
      <c r="A933" s="7">
        <f>IF(Table3[[#This Row],[SoflexRule]]="",1,IF(Table3[[#This Row],[MinOHL]]="",1,IF(Table3[[#This Row],[Type]]="CT",1,IF(Table3[[#This Row],[I]]=1,0,1))))</f>
        <v>1</v>
      </c>
      <c r="B933" s="6" t="s">
        <v>1566</v>
      </c>
      <c r="C933" s="6" t="s">
        <v>1566</v>
      </c>
      <c r="E933" s="6">
        <v>932</v>
      </c>
      <c r="F933" s="22"/>
      <c r="G933" s="23"/>
      <c r="H933" s="10" t="s">
        <v>1566</v>
      </c>
      <c r="I933" s="11" t="s">
        <v>1806</v>
      </c>
      <c r="J933" s="12" t="s">
        <v>1807</v>
      </c>
      <c r="K933" s="11" t="str">
        <f>CONCATENATE(Table3[[#This Row],[Type]]," "&amp;TEXT(Table3[[#This Row],[Diameter]],".0000")&amp;""," "&amp;Table3[[#This Row],[NumFlutes]]&amp;"FL")</f>
        <v>EM .7500 2FL</v>
      </c>
      <c r="M933" s="13">
        <v>0.75</v>
      </c>
      <c r="N933" s="13">
        <v>0.75</v>
      </c>
      <c r="R933" s="14">
        <f>IF(Table3[[#This Row],[ShoulderLenEnd]]="",0,90-(DEGREES(ATAN((Q933-P933)/((N933-O933)/2)))))</f>
        <v>0</v>
      </c>
      <c r="T933" s="6">
        <v>2</v>
      </c>
      <c r="U933" s="6">
        <v>6</v>
      </c>
      <c r="V933" s="6">
        <v>1</v>
      </c>
      <c r="AA933" s="13" t="str">
        <f t="shared" si="14"/>
        <v/>
      </c>
      <c r="AE933" s="6" t="s">
        <v>44</v>
      </c>
      <c r="AF933" s="6" t="s">
        <v>62</v>
      </c>
      <c r="AG933" s="6" t="s">
        <v>124</v>
      </c>
      <c r="AI933" s="6">
        <v>1</v>
      </c>
      <c r="AJ933" s="6">
        <v>0</v>
      </c>
      <c r="AK933" s="6">
        <v>1</v>
      </c>
      <c r="AL933" s="6">
        <v>1</v>
      </c>
      <c r="AM933" s="6">
        <v>1</v>
      </c>
      <c r="AN933" s="6">
        <v>0</v>
      </c>
      <c r="AO933" s="6">
        <v>1</v>
      </c>
      <c r="AQ933" s="6">
        <v>0</v>
      </c>
      <c r="AR933" s="6">
        <v>0</v>
      </c>
      <c r="AS933" s="6">
        <v>0</v>
      </c>
      <c r="AT933" s="6">
        <v>0</v>
      </c>
      <c r="AU933" s="6">
        <f>IF(Table3[[#This Row],[ShankDiameter]]&gt;0.5,0,2)</f>
        <v>0</v>
      </c>
      <c r="AV933" s="6">
        <v>0</v>
      </c>
      <c r="AW933" s="6">
        <v>0</v>
      </c>
      <c r="AX933" s="6">
        <v>2</v>
      </c>
      <c r="AY933" s="6">
        <f>IF(Table3[[#This Row],[ShankDiameter]]=0.225,2,IF(Table3[[#This Row],[ShankDiameter]]=0.25,2,IF(Table3[[#This Row],[ShankDiameter]]=0.2875,2,0)))</f>
        <v>0</v>
      </c>
      <c r="AZ933" s="6">
        <v>0</v>
      </c>
      <c r="BA933" s="6">
        <v>0</v>
      </c>
      <c r="BB933" s="6">
        <v>0</v>
      </c>
      <c r="BC933" s="6">
        <v>0</v>
      </c>
      <c r="BD933" s="6">
        <v>0</v>
      </c>
      <c r="BE933" s="6">
        <v>0</v>
      </c>
      <c r="BF933" s="6">
        <v>0</v>
      </c>
      <c r="BG933" s="6">
        <v>0</v>
      </c>
      <c r="BH933" s="6">
        <v>0</v>
      </c>
      <c r="BI933" s="6">
        <f>IF(Table3[[#This Row],[Type]]="EM",IF((Table3[[#This Row],[Diameter]]/2)-Table3[[#This Row],[CornerRadius]]-0.012&gt;0,(Table3[[#This Row],[Diameter]]/2)-Table3[[#This Row],[CornerRadius]]-0.012,0),)</f>
        <v>0.36299999999999999</v>
      </c>
      <c r="BK933" s="6" t="str">
        <f>IF(Table3[[#This Row],[ShoulderLength]]="","",IF(Table3[[#This Row],[ShoulderLength]]&lt;Table3[[#This Row],[LOC]],"FIX",""))</f>
        <v/>
      </c>
    </row>
    <row r="934" spans="1:63" x14ac:dyDescent="0.25">
      <c r="A934" s="7">
        <f>IF(Table3[[#This Row],[SoflexRule]]="",1,IF(Table3[[#This Row],[MinOHL]]="",1,IF(Table3[[#This Row],[Type]]="CT",1,IF(Table3[[#This Row],[I]]=1,0,1))))</f>
        <v>1</v>
      </c>
      <c r="B934" s="6" t="s">
        <v>1566</v>
      </c>
      <c r="C934" s="6" t="s">
        <v>1566</v>
      </c>
      <c r="E934" s="6">
        <v>933</v>
      </c>
      <c r="F934" s="22"/>
      <c r="G934" s="23"/>
      <c r="H934" s="10" t="s">
        <v>1566</v>
      </c>
      <c r="I934" s="11" t="s">
        <v>1808</v>
      </c>
      <c r="J934" s="12">
        <v>1677</v>
      </c>
      <c r="K934" s="11" t="str">
        <f>CONCATENATE(Table3[[#This Row],[Type]]," "&amp;TEXT(Table3[[#This Row],[Diameter]],".0000")&amp;""," "&amp;Table3[[#This Row],[NumFlutes]]&amp;"FL")</f>
        <v>EM .7500 3FL</v>
      </c>
      <c r="M934" s="13">
        <v>0.75</v>
      </c>
      <c r="N934" s="13">
        <v>0.75</v>
      </c>
      <c r="R934" s="14">
        <f>IF(Table3[[#This Row],[ShoulderLenEnd]]="",0,90-(DEGREES(ATAN((Q934-P934)/((N934-O934)/2)))))</f>
        <v>0</v>
      </c>
      <c r="T934" s="6">
        <v>3</v>
      </c>
      <c r="U934" s="6">
        <v>5</v>
      </c>
      <c r="V934" s="6">
        <v>2.25</v>
      </c>
      <c r="AA934" s="13" t="str">
        <f t="shared" si="14"/>
        <v/>
      </c>
      <c r="AE934" s="6" t="s">
        <v>44</v>
      </c>
      <c r="AF934" s="6" t="s">
        <v>1775</v>
      </c>
      <c r="AG934" s="6" t="s">
        <v>127</v>
      </c>
      <c r="AI934" s="6">
        <v>1</v>
      </c>
      <c r="AJ934" s="6">
        <v>0</v>
      </c>
      <c r="AK934" s="6">
        <v>1</v>
      </c>
      <c r="AL934" s="6">
        <v>0</v>
      </c>
      <c r="AM934" s="6">
        <v>0</v>
      </c>
      <c r="AN934" s="6">
        <v>1</v>
      </c>
      <c r="AO934" s="6">
        <v>1</v>
      </c>
      <c r="AQ934" s="6">
        <v>0</v>
      </c>
      <c r="AR934" s="6">
        <v>0</v>
      </c>
      <c r="AS934" s="6">
        <v>0</v>
      </c>
      <c r="AT934" s="6">
        <v>0</v>
      </c>
      <c r="AU934" s="6">
        <f>IF(Table3[[#This Row],[ShankDiameter]]&gt;0.5,0,2)</f>
        <v>0</v>
      </c>
      <c r="AV934" s="6">
        <v>0</v>
      </c>
      <c r="AW934" s="6">
        <v>0</v>
      </c>
      <c r="AX934" s="6">
        <v>2</v>
      </c>
      <c r="AY934" s="6">
        <f>IF(Table3[[#This Row],[ShankDiameter]]=0.225,2,IF(Table3[[#This Row],[ShankDiameter]]=0.25,2,IF(Table3[[#This Row],[ShankDiameter]]=0.2875,2,0)))</f>
        <v>0</v>
      </c>
      <c r="AZ934" s="6">
        <v>0</v>
      </c>
      <c r="BA934" s="6">
        <v>0</v>
      </c>
      <c r="BB934" s="6">
        <v>0</v>
      </c>
      <c r="BC934" s="6">
        <v>0</v>
      </c>
      <c r="BD934" s="6">
        <v>0</v>
      </c>
      <c r="BE934" s="6">
        <v>0</v>
      </c>
      <c r="BF934" s="6">
        <v>0</v>
      </c>
      <c r="BG934" s="6">
        <v>0</v>
      </c>
      <c r="BH934" s="6">
        <v>0</v>
      </c>
      <c r="BI934" s="6">
        <f>IF(Table3[[#This Row],[Type]]="EM",IF((Table3[[#This Row],[Diameter]]/2)-Table3[[#This Row],[CornerRadius]]-0.012&gt;0,(Table3[[#This Row],[Diameter]]/2)-Table3[[#This Row],[CornerRadius]]-0.012,0),)</f>
        <v>0.36299999999999999</v>
      </c>
      <c r="BK934" s="6" t="str">
        <f>IF(Table3[[#This Row],[ShoulderLength]]="","",IF(Table3[[#This Row],[ShoulderLength]]&lt;Table3[[#This Row],[LOC]],"FIX",""))</f>
        <v/>
      </c>
    </row>
    <row r="935" spans="1:63" x14ac:dyDescent="0.25">
      <c r="A935" s="7">
        <f>IF(Table3[[#This Row],[SoflexRule]]="",1,IF(Table3[[#This Row],[MinOHL]]="",1,IF(Table3[[#This Row],[Type]]="CT",1,IF(Table3[[#This Row],[I]]=1,0,1))))</f>
        <v>1</v>
      </c>
      <c r="B935" s="6" t="s">
        <v>1566</v>
      </c>
      <c r="C935" s="6" t="s">
        <v>1566</v>
      </c>
      <c r="E935" s="6">
        <v>934</v>
      </c>
      <c r="F935" s="22"/>
      <c r="G935" s="23"/>
      <c r="H935" s="10" t="s">
        <v>1566</v>
      </c>
      <c r="I935" s="11" t="s">
        <v>1809</v>
      </c>
      <c r="J935" s="12">
        <v>1705</v>
      </c>
      <c r="K935" s="11" t="str">
        <f>CONCATENATE(Table3[[#This Row],[Type]]," "&amp;TEXT(Table3[[#This Row],[Diameter]],".0000")&amp;""," "&amp;Table3[[#This Row],[NumFlutes]]&amp;"FL")</f>
        <v>EM .7500 3FL</v>
      </c>
      <c r="M935" s="13">
        <v>0.75</v>
      </c>
      <c r="N935" s="13">
        <v>0.75</v>
      </c>
      <c r="R935" s="14">
        <f>IF(Table3[[#This Row],[ShoulderLenEnd]]="",0,90-(DEGREES(ATAN((Q935-P935)/((N935-O935)/2)))))</f>
        <v>0</v>
      </c>
      <c r="T935" s="6">
        <v>3</v>
      </c>
      <c r="U935" s="6">
        <v>6.5</v>
      </c>
      <c r="V935" s="6">
        <v>4</v>
      </c>
      <c r="AA935" s="13" t="str">
        <f t="shared" si="14"/>
        <v/>
      </c>
      <c r="AE935" s="6" t="s">
        <v>44</v>
      </c>
      <c r="AF935" s="6" t="s">
        <v>62</v>
      </c>
      <c r="AG935" s="6" t="s">
        <v>127</v>
      </c>
      <c r="AI935" s="6">
        <v>1</v>
      </c>
      <c r="AJ935" s="6">
        <v>0</v>
      </c>
      <c r="AK935" s="6">
        <v>1</v>
      </c>
      <c r="AL935" s="6">
        <v>0</v>
      </c>
      <c r="AM935" s="6">
        <v>0</v>
      </c>
      <c r="AN935" s="6">
        <v>1</v>
      </c>
      <c r="AO935" s="6">
        <v>1</v>
      </c>
      <c r="AQ935" s="6">
        <v>0</v>
      </c>
      <c r="AR935" s="6">
        <v>0</v>
      </c>
      <c r="AS935" s="6">
        <v>0</v>
      </c>
      <c r="AT935" s="6">
        <v>0</v>
      </c>
      <c r="AU935" s="6">
        <f>IF(Table3[[#This Row],[ShankDiameter]]&gt;0.5,0,2)</f>
        <v>0</v>
      </c>
      <c r="AV935" s="6">
        <v>0</v>
      </c>
      <c r="AW935" s="6">
        <v>0</v>
      </c>
      <c r="AX935" s="6">
        <v>2</v>
      </c>
      <c r="AY935" s="6">
        <f>IF(Table3[[#This Row],[ShankDiameter]]=0.225,2,IF(Table3[[#This Row],[ShankDiameter]]=0.25,2,IF(Table3[[#This Row],[ShankDiameter]]=0.2875,2,0)))</f>
        <v>0</v>
      </c>
      <c r="AZ935" s="6">
        <v>0</v>
      </c>
      <c r="BA935" s="6">
        <v>0</v>
      </c>
      <c r="BB935" s="6">
        <v>0</v>
      </c>
      <c r="BC935" s="6">
        <v>0</v>
      </c>
      <c r="BD935" s="6">
        <v>0</v>
      </c>
      <c r="BE935" s="6">
        <v>0</v>
      </c>
      <c r="BF935" s="6">
        <v>0</v>
      </c>
      <c r="BG935" s="6">
        <v>0</v>
      </c>
      <c r="BH935" s="6">
        <v>0</v>
      </c>
      <c r="BI935" s="6">
        <f>IF(Table3[[#This Row],[Type]]="EM",IF((Table3[[#This Row],[Diameter]]/2)-Table3[[#This Row],[CornerRadius]]-0.012&gt;0,(Table3[[#This Row],[Diameter]]/2)-Table3[[#This Row],[CornerRadius]]-0.012,0),)</f>
        <v>0.36299999999999999</v>
      </c>
      <c r="BK935" s="6" t="str">
        <f>IF(Table3[[#This Row],[ShoulderLength]]="","",IF(Table3[[#This Row],[ShoulderLength]]&lt;Table3[[#This Row],[LOC]],"FIX",""))</f>
        <v/>
      </c>
    </row>
    <row r="936" spans="1:63" x14ac:dyDescent="0.25">
      <c r="A936" s="7">
        <f>IF(Table3[[#This Row],[SoflexRule]]="",1,IF(Table3[[#This Row],[MinOHL]]="",1,IF(Table3[[#This Row],[Type]]="CT",1,IF(Table3[[#This Row],[I]]=1,0,1))))</f>
        <v>1</v>
      </c>
      <c r="B936" s="6" t="s">
        <v>1566</v>
      </c>
      <c r="C936" s="6" t="s">
        <v>1566</v>
      </c>
      <c r="E936" s="6">
        <v>935</v>
      </c>
      <c r="F936" s="22"/>
      <c r="G936" s="23"/>
      <c r="H936" s="10" t="s">
        <v>1566</v>
      </c>
      <c r="I936" s="11" t="s">
        <v>1810</v>
      </c>
      <c r="J936" s="12">
        <v>3677</v>
      </c>
      <c r="K936" s="11" t="str">
        <f>CONCATENATE(Table3[[#This Row],[Type]]," "&amp;TEXT(Table3[[#This Row],[Diameter]],".0000")&amp;""," "&amp;Table3[[#This Row],[NumFlutes]]&amp;"FL")</f>
        <v>EM .7500 3FL</v>
      </c>
      <c r="M936" s="13">
        <v>0.75</v>
      </c>
      <c r="N936" s="13">
        <v>0.75</v>
      </c>
      <c r="R936" s="14">
        <f>IF(Table3[[#This Row],[ShoulderLenEnd]]="",0,90-(DEGREES(ATAN((Q936-P936)/((N936-O936)/2)))))</f>
        <v>0</v>
      </c>
      <c r="T936" s="6">
        <v>3</v>
      </c>
      <c r="U936" s="6">
        <v>5</v>
      </c>
      <c r="V936" s="6">
        <v>2.25</v>
      </c>
      <c r="AA936" s="13" t="str">
        <f t="shared" si="14"/>
        <v/>
      </c>
      <c r="AE936" s="6" t="s">
        <v>44</v>
      </c>
      <c r="AF936" s="6" t="s">
        <v>1775</v>
      </c>
      <c r="AG936" s="6" t="s">
        <v>127</v>
      </c>
      <c r="AI936" s="6">
        <v>1</v>
      </c>
      <c r="AJ936" s="6">
        <v>0</v>
      </c>
      <c r="AK936" s="6">
        <v>1</v>
      </c>
      <c r="AL936" s="6">
        <v>0</v>
      </c>
      <c r="AM936" s="6">
        <v>0</v>
      </c>
      <c r="AN936" s="6">
        <v>1</v>
      </c>
      <c r="AO936" s="6">
        <v>1</v>
      </c>
      <c r="AQ936" s="6">
        <v>0</v>
      </c>
      <c r="AR936" s="6">
        <v>0</v>
      </c>
      <c r="AS936" s="6">
        <v>0</v>
      </c>
      <c r="AT936" s="6">
        <v>0</v>
      </c>
      <c r="AU936" s="6">
        <f>IF(Table3[[#This Row],[ShankDiameter]]&gt;0.5,0,2)</f>
        <v>0</v>
      </c>
      <c r="AV936" s="6">
        <v>0</v>
      </c>
      <c r="AW936" s="6">
        <v>0</v>
      </c>
      <c r="AX936" s="6">
        <v>2</v>
      </c>
      <c r="AY936" s="6">
        <f>IF(Table3[[#This Row],[ShankDiameter]]=0.225,2,IF(Table3[[#This Row],[ShankDiameter]]=0.25,2,IF(Table3[[#This Row],[ShankDiameter]]=0.2875,2,0)))</f>
        <v>0</v>
      </c>
      <c r="AZ936" s="6">
        <v>0</v>
      </c>
      <c r="BA936" s="6">
        <v>0</v>
      </c>
      <c r="BB936" s="6">
        <v>0</v>
      </c>
      <c r="BC936" s="6">
        <v>0</v>
      </c>
      <c r="BD936" s="6">
        <v>0</v>
      </c>
      <c r="BE936" s="6">
        <v>0</v>
      </c>
      <c r="BF936" s="6">
        <v>0</v>
      </c>
      <c r="BG936" s="6">
        <v>0</v>
      </c>
      <c r="BH936" s="6">
        <v>0</v>
      </c>
      <c r="BI936" s="6">
        <f>IF(Table3[[#This Row],[Type]]="EM",IF((Table3[[#This Row],[Diameter]]/2)-Table3[[#This Row],[CornerRadius]]-0.012&gt;0,(Table3[[#This Row],[Diameter]]/2)-Table3[[#This Row],[CornerRadius]]-0.012,0),)</f>
        <v>0.36299999999999999</v>
      </c>
      <c r="BK936" s="6" t="str">
        <f>IF(Table3[[#This Row],[ShoulderLength]]="","",IF(Table3[[#This Row],[ShoulderLength]]&lt;Table3[[#This Row],[LOC]],"FIX",""))</f>
        <v/>
      </c>
    </row>
    <row r="937" spans="1:63" x14ac:dyDescent="0.25">
      <c r="A937" s="7">
        <f>IF(Table3[[#This Row],[SoflexRule]]="",1,IF(Table3[[#This Row],[MinOHL]]="",1,IF(Table3[[#This Row],[Type]]="CT",1,IF(Table3[[#This Row],[I]]=1,0,1))))</f>
        <v>1</v>
      </c>
      <c r="B937" s="6" t="s">
        <v>1566</v>
      </c>
      <c r="C937" s="6" t="s">
        <v>1566</v>
      </c>
      <c r="E937" s="6">
        <v>936</v>
      </c>
      <c r="F937" s="8" t="s">
        <v>60</v>
      </c>
      <c r="H937" s="10" t="s">
        <v>1566</v>
      </c>
      <c r="I937" s="11" t="s">
        <v>1811</v>
      </c>
      <c r="J937" s="12" t="s">
        <v>1812</v>
      </c>
      <c r="K937" s="11" t="str">
        <f>CONCATENATE(Table3[[#This Row],[Type]]," "&amp;TEXT(Table3[[#This Row],[Diameter]],".0000")&amp;""," "&amp;Table3[[#This Row],[NumFlutes]]&amp;"FL")</f>
        <v>EM .7500 3FL</v>
      </c>
      <c r="M937" s="13">
        <v>0.75</v>
      </c>
      <c r="N937" s="13">
        <v>0.75</v>
      </c>
      <c r="O937" s="6">
        <v>0.75</v>
      </c>
      <c r="P937" s="6">
        <v>1.5</v>
      </c>
      <c r="R937" s="14">
        <f>IF(Table3[[#This Row],[ShoulderLenEnd]]="",0,90-(DEGREES(ATAN((Q937-P937)/((N937-O937)/2)))))</f>
        <v>0</v>
      </c>
      <c r="S937" s="15">
        <v>1.6</v>
      </c>
      <c r="T937" s="6">
        <v>3</v>
      </c>
      <c r="U937" s="6">
        <v>3</v>
      </c>
      <c r="V937" s="6">
        <v>1</v>
      </c>
      <c r="AA937" s="13" t="str">
        <f t="shared" si="14"/>
        <v/>
      </c>
      <c r="AE937" s="6" t="s">
        <v>44</v>
      </c>
      <c r="AF937" s="6" t="s">
        <v>62</v>
      </c>
      <c r="AG937" s="6" t="s">
        <v>1813</v>
      </c>
      <c r="AI937" s="6">
        <v>1</v>
      </c>
      <c r="AJ937" s="6">
        <v>0</v>
      </c>
      <c r="AK937" s="6">
        <v>1</v>
      </c>
      <c r="AL937" s="6">
        <v>0</v>
      </c>
      <c r="AM937" s="6">
        <v>0</v>
      </c>
      <c r="AN937" s="6">
        <v>1</v>
      </c>
      <c r="AO937" s="6">
        <v>0</v>
      </c>
      <c r="AQ937" s="6">
        <v>0</v>
      </c>
      <c r="AR937" s="6">
        <v>0</v>
      </c>
      <c r="AS937" s="6">
        <v>0</v>
      </c>
      <c r="AT937" s="6">
        <v>0</v>
      </c>
      <c r="AU937" s="6">
        <f>IF(Table3[[#This Row],[ShankDiameter]]&gt;0.5,0,2)</f>
        <v>0</v>
      </c>
      <c r="AV937" s="6">
        <v>0</v>
      </c>
      <c r="AW937" s="6">
        <v>0</v>
      </c>
      <c r="AX937" s="6">
        <v>2</v>
      </c>
      <c r="AY937" s="6">
        <f>IF(Table3[[#This Row],[ShankDiameter]]=0.225,2,IF(Table3[[#This Row],[ShankDiameter]]=0.25,2,IF(Table3[[#This Row],[ShankDiameter]]=0.2875,2,0)))</f>
        <v>0</v>
      </c>
      <c r="AZ937" s="6">
        <v>0</v>
      </c>
      <c r="BA937" s="6">
        <v>0</v>
      </c>
      <c r="BB937" s="6">
        <v>0</v>
      </c>
      <c r="BC937" s="6">
        <v>0</v>
      </c>
      <c r="BD937" s="6">
        <v>0</v>
      </c>
      <c r="BE937" s="6">
        <v>0</v>
      </c>
      <c r="BF937" s="6">
        <v>0</v>
      </c>
      <c r="BG937" s="6">
        <v>0</v>
      </c>
      <c r="BH937" s="6">
        <v>0</v>
      </c>
      <c r="BI937" s="6">
        <f>IF(Table3[[#This Row],[Type]]="EM",IF((Table3[[#This Row],[Diameter]]/2)-Table3[[#This Row],[CornerRadius]]-0.012&gt;0,(Table3[[#This Row],[Diameter]]/2)-Table3[[#This Row],[CornerRadius]]-0.012,0),)</f>
        <v>0.36299999999999999</v>
      </c>
      <c r="BK937" s="6" t="str">
        <f>IF(Table3[[#This Row],[ShoulderLength]]="","",IF(Table3[[#This Row],[ShoulderLength]]&lt;Table3[[#This Row],[LOC]],"FIX",""))</f>
        <v/>
      </c>
    </row>
    <row r="938" spans="1:63" x14ac:dyDescent="0.25">
      <c r="A938" s="7">
        <f>IF(Table3[[#This Row],[SoflexRule]]="",1,IF(Table3[[#This Row],[MinOHL]]="",1,IF(Table3[[#This Row],[Type]]="CT",1,IF(Table3[[#This Row],[I]]=1,0,1))))</f>
        <v>1</v>
      </c>
      <c r="B938" s="6" t="s">
        <v>1566</v>
      </c>
      <c r="C938" s="6" t="s">
        <v>1566</v>
      </c>
      <c r="E938" s="6">
        <v>937</v>
      </c>
      <c r="G938" s="9" t="s">
        <v>74</v>
      </c>
      <c r="H938" s="10" t="s">
        <v>1566</v>
      </c>
      <c r="I938" s="11" t="s">
        <v>1814</v>
      </c>
      <c r="J938" s="12" t="s">
        <v>1815</v>
      </c>
      <c r="K938" s="11" t="str">
        <f>CONCATENATE(Table3[[#This Row],[Type]]," "&amp;TEXT(Table3[[#This Row],[Diameter]],".0000")&amp;""," "&amp;Table3[[#This Row],[NumFlutes]]&amp;"FL")</f>
        <v>EM .7500 3FL</v>
      </c>
      <c r="M938" s="13">
        <v>0.75</v>
      </c>
      <c r="N938" s="13">
        <v>0.75</v>
      </c>
      <c r="O938" s="6">
        <v>0.75</v>
      </c>
      <c r="P938" s="6">
        <v>3.8250000000000002</v>
      </c>
      <c r="R938" s="14">
        <f>IF(Table3[[#This Row],[ShoulderLenEnd]]="",0,90-(DEGREES(ATAN((Q938-P938)/((N938-O938)/2)))))</f>
        <v>0</v>
      </c>
      <c r="S938" s="15">
        <v>3.8250000000000002</v>
      </c>
      <c r="T938" s="6">
        <v>3</v>
      </c>
      <c r="U938" s="6">
        <v>6</v>
      </c>
      <c r="V938" s="6">
        <v>3.25</v>
      </c>
      <c r="AA938" s="13" t="str">
        <f t="shared" si="14"/>
        <v/>
      </c>
      <c r="AE938" s="6" t="s">
        <v>44</v>
      </c>
      <c r="AF938" s="6" t="s">
        <v>119</v>
      </c>
      <c r="AG938" s="6" t="s">
        <v>132</v>
      </c>
      <c r="AI938" s="6">
        <v>1</v>
      </c>
      <c r="AJ938" s="6">
        <v>0</v>
      </c>
      <c r="AK938" s="6">
        <v>0</v>
      </c>
      <c r="AL938" s="6">
        <v>1</v>
      </c>
      <c r="AM938" s="6">
        <v>0</v>
      </c>
      <c r="AN938" s="6">
        <v>0</v>
      </c>
      <c r="AO938" s="6">
        <v>1</v>
      </c>
      <c r="AQ938" s="6">
        <v>0</v>
      </c>
      <c r="AR938" s="6">
        <v>0</v>
      </c>
      <c r="AS938" s="6">
        <v>0</v>
      </c>
      <c r="AT938" s="6">
        <v>0</v>
      </c>
      <c r="AU938" s="6">
        <f>IF(Table3[[#This Row],[ShankDiameter]]&gt;0.5,0,2)</f>
        <v>0</v>
      </c>
      <c r="AV938" s="6">
        <v>0</v>
      </c>
      <c r="AW938" s="6">
        <v>0</v>
      </c>
      <c r="AX938" s="6">
        <v>2</v>
      </c>
      <c r="AY938" s="6">
        <f>IF(Table3[[#This Row],[ShankDiameter]]=0.225,2,IF(Table3[[#This Row],[ShankDiameter]]=0.25,2,IF(Table3[[#This Row],[ShankDiameter]]=0.2875,2,0)))</f>
        <v>0</v>
      </c>
      <c r="AZ938" s="6">
        <v>0</v>
      </c>
      <c r="BA938" s="6">
        <v>0</v>
      </c>
      <c r="BB938" s="6">
        <v>0</v>
      </c>
      <c r="BC938" s="6">
        <v>0</v>
      </c>
      <c r="BD938" s="6">
        <v>0</v>
      </c>
      <c r="BE938" s="6">
        <v>0</v>
      </c>
      <c r="BF938" s="6">
        <v>0</v>
      </c>
      <c r="BG938" s="6">
        <v>0</v>
      </c>
      <c r="BH938" s="6">
        <v>0</v>
      </c>
      <c r="BI938" s="6">
        <f>IF(Table3[[#This Row],[Type]]="EM",IF((Table3[[#This Row],[Diameter]]/2)-Table3[[#This Row],[CornerRadius]]-0.012&gt;0,(Table3[[#This Row],[Diameter]]/2)-Table3[[#This Row],[CornerRadius]]-0.012,0),)</f>
        <v>0.36299999999999999</v>
      </c>
      <c r="BK938" s="6" t="str">
        <f>IF(Table3[[#This Row],[ShoulderLength]]="","",IF(Table3[[#This Row],[ShoulderLength]]&lt;Table3[[#This Row],[LOC]],"FIX",""))</f>
        <v/>
      </c>
    </row>
    <row r="939" spans="1:63" x14ac:dyDescent="0.25">
      <c r="A939" s="7">
        <f>IF(Table3[[#This Row],[SoflexRule]]="",1,IF(Table3[[#This Row],[MinOHL]]="",1,IF(Table3[[#This Row],[Type]]="CT",1,IF(Table3[[#This Row],[I]]=1,0,1))))</f>
        <v>1</v>
      </c>
      <c r="B939" s="6" t="s">
        <v>1566</v>
      </c>
      <c r="C939" s="6" t="s">
        <v>1566</v>
      </c>
      <c r="E939" s="6">
        <v>938</v>
      </c>
      <c r="G939" s="9" t="s">
        <v>74</v>
      </c>
      <c r="H939" s="10" t="s">
        <v>1566</v>
      </c>
      <c r="I939" s="11" t="s">
        <v>1816</v>
      </c>
      <c r="J939" s="12" t="s">
        <v>1817</v>
      </c>
      <c r="K939" s="11" t="str">
        <f>CONCATENATE(Table3[[#This Row],[Type]]," "&amp;TEXT(Table3[[#This Row],[Diameter]],".0000")&amp;""," "&amp;Table3[[#This Row],[NumFlutes]]&amp;"FL")</f>
        <v>EM .7500 3FL</v>
      </c>
      <c r="M939" s="13">
        <v>0.75</v>
      </c>
      <c r="N939" s="13">
        <v>0.75</v>
      </c>
      <c r="O939" s="6">
        <v>0.71199999999999997</v>
      </c>
      <c r="P939" s="6">
        <v>4.125</v>
      </c>
      <c r="R939" s="14">
        <f>IF(Table3[[#This Row],[ShoulderLenEnd]]="",0,90-(DEGREES(ATAN((Q939-P939)/((N939-O939)/2)))))</f>
        <v>0</v>
      </c>
      <c r="S939" s="15">
        <v>4.2</v>
      </c>
      <c r="T939" s="6">
        <v>3</v>
      </c>
      <c r="U939" s="6">
        <v>6</v>
      </c>
      <c r="V939" s="6">
        <v>1</v>
      </c>
      <c r="AA939" s="13" t="str">
        <f t="shared" si="14"/>
        <v/>
      </c>
      <c r="AE939" s="6" t="s">
        <v>44</v>
      </c>
      <c r="AF939" s="6" t="s">
        <v>62</v>
      </c>
      <c r="AG939" s="6" t="s">
        <v>124</v>
      </c>
      <c r="AI939" s="6">
        <v>1</v>
      </c>
      <c r="AJ939" s="6">
        <v>0</v>
      </c>
      <c r="AK939" s="6">
        <v>1</v>
      </c>
      <c r="AL939" s="6">
        <v>0</v>
      </c>
      <c r="AM939" s="6">
        <v>1</v>
      </c>
      <c r="AN939" s="6">
        <v>0</v>
      </c>
      <c r="AO939" s="6">
        <v>1</v>
      </c>
      <c r="AQ939" s="6">
        <v>0</v>
      </c>
      <c r="AR939" s="6">
        <v>0</v>
      </c>
      <c r="AS939" s="6">
        <v>0</v>
      </c>
      <c r="AT939" s="6">
        <v>0</v>
      </c>
      <c r="AU939" s="6">
        <f>IF(Table3[[#This Row],[ShankDiameter]]&gt;0.5,0,2)</f>
        <v>0</v>
      </c>
      <c r="AV939" s="6">
        <v>0</v>
      </c>
      <c r="AW939" s="6">
        <v>0</v>
      </c>
      <c r="AX939" s="6">
        <v>2</v>
      </c>
      <c r="AY939" s="6">
        <f>IF(Table3[[#This Row],[ShankDiameter]]=0.225,2,IF(Table3[[#This Row],[ShankDiameter]]=0.25,2,IF(Table3[[#This Row],[ShankDiameter]]=0.2875,2,0)))</f>
        <v>0</v>
      </c>
      <c r="AZ939" s="6">
        <v>0</v>
      </c>
      <c r="BA939" s="6">
        <v>0</v>
      </c>
      <c r="BB939" s="6">
        <v>0</v>
      </c>
      <c r="BC939" s="6">
        <v>0</v>
      </c>
      <c r="BD939" s="6">
        <v>0</v>
      </c>
      <c r="BE939" s="6">
        <v>0</v>
      </c>
      <c r="BF939" s="6">
        <v>0</v>
      </c>
      <c r="BG939" s="6">
        <v>0</v>
      </c>
      <c r="BH939" s="6">
        <v>0</v>
      </c>
      <c r="BI939" s="6">
        <f>IF(Table3[[#This Row],[Type]]="EM",IF((Table3[[#This Row],[Diameter]]/2)-Table3[[#This Row],[CornerRadius]]-0.012&gt;0,(Table3[[#This Row],[Diameter]]/2)-Table3[[#This Row],[CornerRadius]]-0.012,0),)</f>
        <v>0.36299999999999999</v>
      </c>
      <c r="BK939" s="6" t="str">
        <f>IF(Table3[[#This Row],[ShoulderLength]]="","",IF(Table3[[#This Row],[ShoulderLength]]&lt;Table3[[#This Row],[LOC]],"FIX",""))</f>
        <v/>
      </c>
    </row>
    <row r="940" spans="1:63" x14ac:dyDescent="0.25">
      <c r="A940" s="7">
        <f>IF(Table3[[#This Row],[SoflexRule]]="",1,IF(Table3[[#This Row],[MinOHL]]="",1,IF(Table3[[#This Row],[Type]]="CT",1,IF(Table3[[#This Row],[I]]=1,0,1))))</f>
        <v>1</v>
      </c>
      <c r="B940" s="6" t="s">
        <v>1566</v>
      </c>
      <c r="C940" s="6" t="s">
        <v>1566</v>
      </c>
      <c r="E940" s="6">
        <v>939</v>
      </c>
      <c r="F940" s="22"/>
      <c r="H940" s="10" t="s">
        <v>1566</v>
      </c>
      <c r="I940" s="11" t="s">
        <v>1818</v>
      </c>
      <c r="J940" s="12" t="s">
        <v>1819</v>
      </c>
      <c r="K940" s="11" t="str">
        <f>CONCATENATE(Table3[[#This Row],[Type]]," "&amp;TEXT(Table3[[#This Row],[Diameter]],".0000")&amp;""," "&amp;Table3[[#This Row],[NumFlutes]]&amp;"FL")</f>
        <v>EM .7500 3FL</v>
      </c>
      <c r="M940" s="13">
        <v>0.75</v>
      </c>
      <c r="N940" s="13">
        <v>0.75</v>
      </c>
      <c r="R940" s="14">
        <f>IF(Table3[[#This Row],[ShoulderLenEnd]]="",0,90-(DEGREES(ATAN((Q940-P940)/((N940-O940)/2)))))</f>
        <v>0</v>
      </c>
      <c r="T940" s="6">
        <v>3</v>
      </c>
      <c r="U940" s="6">
        <v>8</v>
      </c>
      <c r="V940" s="6">
        <v>1</v>
      </c>
      <c r="AA940" s="13" t="str">
        <f t="shared" si="14"/>
        <v/>
      </c>
      <c r="AE940" s="6" t="s">
        <v>44</v>
      </c>
      <c r="AF940" s="6" t="s">
        <v>62</v>
      </c>
      <c r="AG940" s="6" t="s">
        <v>124</v>
      </c>
      <c r="AI940" s="6">
        <v>1</v>
      </c>
      <c r="AJ940" s="6">
        <v>0</v>
      </c>
      <c r="AK940" s="6">
        <v>1</v>
      </c>
      <c r="AL940" s="6">
        <v>0</v>
      </c>
      <c r="AM940" s="6">
        <v>1</v>
      </c>
      <c r="AN940" s="6">
        <v>0</v>
      </c>
      <c r="AO940" s="6">
        <v>1</v>
      </c>
      <c r="AQ940" s="6">
        <v>0</v>
      </c>
      <c r="AR940" s="6">
        <v>0</v>
      </c>
      <c r="AS940" s="6">
        <v>0</v>
      </c>
      <c r="AT940" s="6">
        <v>0</v>
      </c>
      <c r="AU940" s="6">
        <f>IF(Table3[[#This Row],[ShankDiameter]]&gt;0.5,0,2)</f>
        <v>0</v>
      </c>
      <c r="AV940" s="6">
        <v>0</v>
      </c>
      <c r="AW940" s="6">
        <v>0</v>
      </c>
      <c r="AX940" s="6">
        <v>2</v>
      </c>
      <c r="AY940" s="6">
        <f>IF(Table3[[#This Row],[ShankDiameter]]=0.225,2,IF(Table3[[#This Row],[ShankDiameter]]=0.25,2,IF(Table3[[#This Row],[ShankDiameter]]=0.2875,2,0)))</f>
        <v>0</v>
      </c>
      <c r="AZ940" s="6">
        <v>0</v>
      </c>
      <c r="BA940" s="6">
        <v>0</v>
      </c>
      <c r="BB940" s="6">
        <v>0</v>
      </c>
      <c r="BC940" s="6">
        <v>0</v>
      </c>
      <c r="BD940" s="6">
        <v>0</v>
      </c>
      <c r="BE940" s="6">
        <v>0</v>
      </c>
      <c r="BF940" s="6">
        <v>0</v>
      </c>
      <c r="BG940" s="6">
        <v>0</v>
      </c>
      <c r="BH940" s="6">
        <v>0</v>
      </c>
      <c r="BI940" s="6">
        <f>IF(Table3[[#This Row],[Type]]="EM",IF((Table3[[#This Row],[Diameter]]/2)-Table3[[#This Row],[CornerRadius]]-0.012&gt;0,(Table3[[#This Row],[Diameter]]/2)-Table3[[#This Row],[CornerRadius]]-0.012,0),)</f>
        <v>0.36299999999999999</v>
      </c>
      <c r="BK940" s="6" t="str">
        <f>IF(Table3[[#This Row],[ShoulderLength]]="","",IF(Table3[[#This Row],[ShoulderLength]]&lt;Table3[[#This Row],[LOC]],"FIX",""))</f>
        <v/>
      </c>
    </row>
    <row r="941" spans="1:63" x14ac:dyDescent="0.25">
      <c r="A941" s="7">
        <f>IF(Table3[[#This Row],[SoflexRule]]="",1,IF(Table3[[#This Row],[MinOHL]]="",1,IF(Table3[[#This Row],[Type]]="CT",1,IF(Table3[[#This Row],[I]]=1,0,1))))</f>
        <v>1</v>
      </c>
      <c r="B941" s="6" t="s">
        <v>1566</v>
      </c>
      <c r="C941" s="6" t="s">
        <v>1566</v>
      </c>
      <c r="E941" s="6">
        <v>940</v>
      </c>
      <c r="F941" s="22"/>
      <c r="G941" s="23"/>
      <c r="H941" s="10" t="s">
        <v>1566</v>
      </c>
      <c r="I941" s="11" t="s">
        <v>1820</v>
      </c>
      <c r="J941" s="12">
        <v>20109</v>
      </c>
      <c r="K941" s="11" t="str">
        <f>CONCATENATE(Table3[[#This Row],[Type]]," "&amp;TEXT(Table3[[#This Row],[Diameter]],".0000")&amp;""," "&amp;Table3[[#This Row],[NumFlutes]]&amp;"FL")</f>
        <v>EM .3281 2FL</v>
      </c>
      <c r="M941" s="13">
        <v>0.3281</v>
      </c>
      <c r="R941" s="14">
        <f>IF(Table3[[#This Row],[ShoulderLenEnd]]="",0,90-(DEGREES(ATAN((Q941-P941)/((N941-O941)/2)))))</f>
        <v>0</v>
      </c>
      <c r="T941" s="6">
        <v>2</v>
      </c>
      <c r="W941" s="6">
        <v>0</v>
      </c>
      <c r="AA941" s="13" t="str">
        <f t="shared" si="14"/>
        <v/>
      </c>
      <c r="AE941" s="6" t="s">
        <v>118</v>
      </c>
      <c r="AF941" s="6" t="s">
        <v>1821</v>
      </c>
      <c r="AI941" s="6">
        <v>0</v>
      </c>
      <c r="AJ941" s="6">
        <v>0</v>
      </c>
      <c r="AK941" s="6">
        <v>0</v>
      </c>
      <c r="AL941" s="6">
        <v>0</v>
      </c>
      <c r="AM941" s="6">
        <v>0</v>
      </c>
      <c r="AN941" s="6">
        <v>0</v>
      </c>
      <c r="AO941" s="6">
        <v>0</v>
      </c>
      <c r="AQ941" s="6">
        <v>0</v>
      </c>
      <c r="AR941" s="6">
        <v>0</v>
      </c>
      <c r="AS941" s="6">
        <v>0</v>
      </c>
      <c r="AT941" s="6">
        <v>0</v>
      </c>
      <c r="AU941" s="6">
        <f>IF(Table3[[#This Row],[ShankDiameter]]&gt;0.5,0,2)</f>
        <v>2</v>
      </c>
      <c r="AV941" s="6">
        <v>0</v>
      </c>
      <c r="AW941" s="6">
        <v>0</v>
      </c>
      <c r="AX941" s="6">
        <v>2</v>
      </c>
      <c r="AY941" s="6">
        <f>IF(Table3[[#This Row],[ShankDiameter]]=0.225,2,IF(Table3[[#This Row],[ShankDiameter]]=0.25,2,IF(Table3[[#This Row],[ShankDiameter]]=0.2875,2,0)))</f>
        <v>0</v>
      </c>
      <c r="AZ941" s="6">
        <v>0</v>
      </c>
      <c r="BA941" s="6">
        <v>0</v>
      </c>
      <c r="BB941" s="6">
        <v>0</v>
      </c>
      <c r="BC941" s="6">
        <v>0</v>
      </c>
      <c r="BD941" s="6">
        <v>0</v>
      </c>
      <c r="BE941" s="6">
        <v>0</v>
      </c>
      <c r="BF941" s="6">
        <v>0</v>
      </c>
      <c r="BG941" s="6">
        <v>0</v>
      </c>
      <c r="BH941" s="6">
        <v>0</v>
      </c>
      <c r="BI941" s="6">
        <f>IF(Table3[[#This Row],[Type]]="EM",IF((Table3[[#This Row],[Diameter]]/2)-Table3[[#This Row],[CornerRadius]]-0.012&gt;0,(Table3[[#This Row],[Diameter]]/2)-Table3[[#This Row],[CornerRadius]]-0.012,0),)</f>
        <v>0.15204999999999999</v>
      </c>
      <c r="BK941" s="6" t="str">
        <f>IF(Table3[[#This Row],[ShoulderLength]]="","",IF(Table3[[#This Row],[ShoulderLength]]&lt;Table3[[#This Row],[LOC]],"FIX",""))</f>
        <v/>
      </c>
    </row>
    <row r="942" spans="1:63" x14ac:dyDescent="0.25">
      <c r="A942" s="7">
        <f>IF(Table3[[#This Row],[SoflexRule]]="",1,IF(Table3[[#This Row],[MinOHL]]="",1,IF(Table3[[#This Row],[Type]]="CT",1,IF(Table3[[#This Row],[I]]=1,0,1))))</f>
        <v>1</v>
      </c>
      <c r="B942" s="6" t="s">
        <v>1566</v>
      </c>
      <c r="C942" s="6" t="s">
        <v>1566</v>
      </c>
      <c r="E942" s="6">
        <v>941</v>
      </c>
      <c r="F942" s="22"/>
      <c r="G942" s="23"/>
      <c r="H942" s="10" t="s">
        <v>1566</v>
      </c>
      <c r="I942" s="11" t="s">
        <v>1822</v>
      </c>
      <c r="J942" s="12">
        <v>20202</v>
      </c>
      <c r="K942" s="11" t="str">
        <f>CONCATENATE(Table3[[#This Row],[Type]]," "&amp;TEXT(Table3[[#This Row],[Diameter]],".0000")&amp;""," "&amp;Table3[[#This Row],[NumFlutes]]&amp;"FL")</f>
        <v>EM .6250 2FL</v>
      </c>
      <c r="M942" s="13">
        <v>0.625</v>
      </c>
      <c r="R942" s="14">
        <f>IF(Table3[[#This Row],[ShoulderLenEnd]]="",0,90-(DEGREES(ATAN((Q942-P942)/((N942-O942)/2)))))</f>
        <v>0</v>
      </c>
      <c r="T942" s="6">
        <v>2</v>
      </c>
      <c r="W942" s="6">
        <v>0</v>
      </c>
      <c r="AA942" s="13" t="str">
        <f t="shared" si="14"/>
        <v/>
      </c>
      <c r="AE942" s="6" t="s">
        <v>118</v>
      </c>
      <c r="AF942" s="6" t="s">
        <v>119</v>
      </c>
      <c r="AG942" s="6" t="s">
        <v>79</v>
      </c>
      <c r="AI942" s="6">
        <v>0</v>
      </c>
      <c r="AJ942" s="6">
        <v>0</v>
      </c>
      <c r="AK942" s="6">
        <v>0</v>
      </c>
      <c r="AL942" s="6">
        <v>0</v>
      </c>
      <c r="AM942" s="6">
        <v>0</v>
      </c>
      <c r="AN942" s="6">
        <v>0</v>
      </c>
      <c r="AO942" s="6">
        <v>0</v>
      </c>
      <c r="AQ942" s="6">
        <v>0</v>
      </c>
      <c r="AR942" s="6">
        <v>0</v>
      </c>
      <c r="AS942" s="6">
        <v>0</v>
      </c>
      <c r="AT942" s="6">
        <v>0</v>
      </c>
      <c r="AU942" s="6">
        <f>IF(Table3[[#This Row],[ShankDiameter]]&gt;0.5,0,2)</f>
        <v>2</v>
      </c>
      <c r="AV942" s="6">
        <v>0</v>
      </c>
      <c r="AW942" s="6">
        <v>0</v>
      </c>
      <c r="AX942" s="6">
        <v>2</v>
      </c>
      <c r="AY942" s="6">
        <f>IF(Table3[[#This Row],[ShankDiameter]]=0.225,2,IF(Table3[[#This Row],[ShankDiameter]]=0.25,2,IF(Table3[[#This Row],[ShankDiameter]]=0.2875,2,0)))</f>
        <v>0</v>
      </c>
      <c r="AZ942" s="6">
        <v>0</v>
      </c>
      <c r="BA942" s="6">
        <v>0</v>
      </c>
      <c r="BB942" s="6">
        <v>0</v>
      </c>
      <c r="BC942" s="6">
        <v>0</v>
      </c>
      <c r="BD942" s="6">
        <v>0</v>
      </c>
      <c r="BE942" s="6">
        <v>0</v>
      </c>
      <c r="BF942" s="6">
        <v>0</v>
      </c>
      <c r="BG942" s="6">
        <v>0</v>
      </c>
      <c r="BH942" s="6">
        <v>0</v>
      </c>
      <c r="BI942" s="6">
        <f>IF(Table3[[#This Row],[Type]]="EM",IF((Table3[[#This Row],[Diameter]]/2)-Table3[[#This Row],[CornerRadius]]-0.012&gt;0,(Table3[[#This Row],[Diameter]]/2)-Table3[[#This Row],[CornerRadius]]-0.012,0),)</f>
        <v>0.30049999999999999</v>
      </c>
      <c r="BK942" s="6" t="str">
        <f>IF(Table3[[#This Row],[ShoulderLength]]="","",IF(Table3[[#This Row],[ShoulderLength]]&lt;Table3[[#This Row],[LOC]],"FIX",""))</f>
        <v/>
      </c>
    </row>
    <row r="943" spans="1:63" x14ac:dyDescent="0.25">
      <c r="A943" s="7">
        <f>IF(Table3[[#This Row],[SoflexRule]]="",1,IF(Table3[[#This Row],[MinOHL]]="",1,IF(Table3[[#This Row],[Type]]="CT",1,IF(Table3[[#This Row],[I]]=1,0,1))))</f>
        <v>1</v>
      </c>
      <c r="B943" s="6" t="s">
        <v>1566</v>
      </c>
      <c r="C943" s="6" t="s">
        <v>1566</v>
      </c>
      <c r="E943" s="6">
        <v>942</v>
      </c>
      <c r="G943" s="9" t="s">
        <v>74</v>
      </c>
      <c r="H943" s="10" t="s">
        <v>1566</v>
      </c>
      <c r="I943" s="11" t="s">
        <v>1823</v>
      </c>
      <c r="J943" s="12">
        <v>75205</v>
      </c>
      <c r="K943" s="11" t="str">
        <f>CONCATENATE(Table3[[#This Row],[Type]]," "&amp;TEXT(Table3[[#This Row],[Diameter]],".0000")&amp;""," "&amp;Table3[[#This Row],[NumFlutes]]&amp;"FL")</f>
        <v>EM .5000 3FL</v>
      </c>
      <c r="M943" s="13">
        <v>0.5</v>
      </c>
      <c r="N943" s="13">
        <v>0.5</v>
      </c>
      <c r="O943" s="6">
        <v>0.5</v>
      </c>
      <c r="P943" s="6">
        <v>1.5</v>
      </c>
      <c r="R943" s="14">
        <f>IF(Table3[[#This Row],[ShoulderLenEnd]]="",0,90-(DEGREES(ATAN((Q943-P943)/((N943-O943)/2)))))</f>
        <v>0</v>
      </c>
      <c r="S943" s="15">
        <v>1.5</v>
      </c>
      <c r="T943" s="6">
        <v>3</v>
      </c>
      <c r="W943" s="6">
        <v>0</v>
      </c>
      <c r="AA943" s="13" t="str">
        <f t="shared" si="14"/>
        <v/>
      </c>
      <c r="AE943" s="6" t="s">
        <v>118</v>
      </c>
      <c r="AF943" s="6" t="s">
        <v>119</v>
      </c>
      <c r="AI943" s="6">
        <v>0</v>
      </c>
      <c r="AJ943" s="6">
        <v>0</v>
      </c>
      <c r="AK943" s="6">
        <v>0</v>
      </c>
      <c r="AL943" s="6">
        <v>0</v>
      </c>
      <c r="AM943" s="6">
        <v>0</v>
      </c>
      <c r="AN943" s="6">
        <v>0</v>
      </c>
      <c r="AO943" s="6">
        <v>0</v>
      </c>
      <c r="AQ943" s="6">
        <v>0</v>
      </c>
      <c r="AR943" s="6">
        <v>0</v>
      </c>
      <c r="AS943" s="6">
        <v>0</v>
      </c>
      <c r="AT943" s="6">
        <v>0</v>
      </c>
      <c r="AU943" s="6">
        <f>IF(Table3[[#This Row],[ShankDiameter]]&gt;0.5,0,2)</f>
        <v>2</v>
      </c>
      <c r="AV943" s="6">
        <v>0</v>
      </c>
      <c r="AW943" s="6">
        <v>0</v>
      </c>
      <c r="AX943" s="6">
        <v>2</v>
      </c>
      <c r="AY943" s="6">
        <f>IF(Table3[[#This Row],[ShankDiameter]]=0.225,2,IF(Table3[[#This Row],[ShankDiameter]]=0.25,2,IF(Table3[[#This Row],[ShankDiameter]]=0.2875,2,0)))</f>
        <v>0</v>
      </c>
      <c r="AZ943" s="6">
        <v>0</v>
      </c>
      <c r="BA943" s="6">
        <v>0</v>
      </c>
      <c r="BB943" s="6">
        <v>0</v>
      </c>
      <c r="BC943" s="6">
        <v>0</v>
      </c>
      <c r="BD943" s="6">
        <v>0</v>
      </c>
      <c r="BE943" s="6">
        <v>0</v>
      </c>
      <c r="BF943" s="6">
        <v>0</v>
      </c>
      <c r="BG943" s="6">
        <v>0</v>
      </c>
      <c r="BH943" s="6">
        <v>0</v>
      </c>
      <c r="BI943" s="6">
        <f>IF(Table3[[#This Row],[Type]]="EM",IF((Table3[[#This Row],[Diameter]]/2)-Table3[[#This Row],[CornerRadius]]-0.012&gt;0,(Table3[[#This Row],[Diameter]]/2)-Table3[[#This Row],[CornerRadius]]-0.012,0),)</f>
        <v>0.23799999999999999</v>
      </c>
      <c r="BK943" s="6" t="str">
        <f>IF(Table3[[#This Row],[ShoulderLength]]="","",IF(Table3[[#This Row],[ShoulderLength]]&lt;Table3[[#This Row],[LOC]],"FIX",""))</f>
        <v/>
      </c>
    </row>
    <row r="944" spans="1:63" x14ac:dyDescent="0.25">
      <c r="A944" s="7">
        <f>IF(Table3[[#This Row],[SoflexRule]]="",1,IF(Table3[[#This Row],[MinOHL]]="",1,IF(Table3[[#This Row],[Type]]="CT",1,IF(Table3[[#This Row],[I]]=1,0,1))))</f>
        <v>1</v>
      </c>
      <c r="B944" s="6" t="s">
        <v>1566</v>
      </c>
      <c r="C944" s="6" t="s">
        <v>1566</v>
      </c>
      <c r="E944" s="6">
        <v>943</v>
      </c>
      <c r="F944" s="22"/>
      <c r="G944" s="23"/>
      <c r="H944" s="10" t="s">
        <v>1566</v>
      </c>
      <c r="I944" s="11" t="s">
        <v>1824</v>
      </c>
      <c r="J944" s="12" t="s">
        <v>1825</v>
      </c>
      <c r="K944" s="11" t="str">
        <f>CONCATENATE(Table3[[#This Row],[Type]]," "&amp;TEXT(Table3[[#This Row],[Diameter]],".0000")&amp;""," "&amp;Table3[[#This Row],[NumFlutes]]&amp;"FL")</f>
        <v>EM .0150 3FL</v>
      </c>
      <c r="M944" s="13">
        <v>1.4999999999999999E-2</v>
      </c>
      <c r="R944" s="14">
        <f>IF(Table3[[#This Row],[ShoulderLenEnd]]="",0,90-(DEGREES(ATAN((Q944-P944)/((N944-O944)/2)))))</f>
        <v>0</v>
      </c>
      <c r="T944" s="6">
        <v>3</v>
      </c>
      <c r="W944" s="6">
        <v>0</v>
      </c>
      <c r="AA944" s="13" t="str">
        <f t="shared" si="14"/>
        <v/>
      </c>
      <c r="AE944" s="6" t="s">
        <v>118</v>
      </c>
      <c r="AF944" s="6" t="s">
        <v>119</v>
      </c>
      <c r="AG944" s="6" t="s">
        <v>66</v>
      </c>
      <c r="AI944" s="6">
        <v>0</v>
      </c>
      <c r="AJ944" s="6">
        <v>0</v>
      </c>
      <c r="AK944" s="6">
        <v>0</v>
      </c>
      <c r="AL944" s="6">
        <v>0</v>
      </c>
      <c r="AM944" s="6">
        <v>0</v>
      </c>
      <c r="AN944" s="6">
        <v>0</v>
      </c>
      <c r="AO944" s="6">
        <v>0</v>
      </c>
      <c r="AQ944" s="6">
        <v>0</v>
      </c>
      <c r="AR944" s="6">
        <v>0</v>
      </c>
      <c r="AS944" s="6">
        <v>0</v>
      </c>
      <c r="AT944" s="6">
        <v>0</v>
      </c>
      <c r="AU944" s="6">
        <f>IF(Table3[[#This Row],[ShankDiameter]]&gt;0.5,0,2)</f>
        <v>2</v>
      </c>
      <c r="AV944" s="6">
        <v>0</v>
      </c>
      <c r="AW944" s="6">
        <v>0</v>
      </c>
      <c r="AX944" s="6">
        <v>2</v>
      </c>
      <c r="AY944" s="6">
        <f>IF(Table3[[#This Row],[ShankDiameter]]=0.225,2,IF(Table3[[#This Row],[ShankDiameter]]=0.25,2,IF(Table3[[#This Row],[ShankDiameter]]=0.2875,2,0)))</f>
        <v>0</v>
      </c>
      <c r="AZ944" s="6">
        <v>0</v>
      </c>
      <c r="BA944" s="6">
        <v>0</v>
      </c>
      <c r="BB944" s="6">
        <v>0</v>
      </c>
      <c r="BC944" s="6">
        <v>0</v>
      </c>
      <c r="BD944" s="6">
        <v>0</v>
      </c>
      <c r="BE944" s="6">
        <v>0</v>
      </c>
      <c r="BF944" s="6">
        <v>0</v>
      </c>
      <c r="BG944" s="6">
        <v>0</v>
      </c>
      <c r="BH944" s="6">
        <v>0</v>
      </c>
      <c r="BI944" s="6">
        <f>IF(Table3[[#This Row],[Type]]="EM",IF((Table3[[#This Row],[Diameter]]/2)-Table3[[#This Row],[CornerRadius]]-0.012&gt;0,(Table3[[#This Row],[Diameter]]/2)-Table3[[#This Row],[CornerRadius]]-0.012,0),)</f>
        <v>0</v>
      </c>
      <c r="BK944" s="6" t="str">
        <f>IF(Table3[[#This Row],[ShoulderLength]]="","",IF(Table3[[#This Row],[ShoulderLength]]&lt;Table3[[#This Row],[LOC]],"FIX",""))</f>
        <v/>
      </c>
    </row>
    <row r="945" spans="1:63" x14ac:dyDescent="0.25">
      <c r="A945" s="7">
        <f>IF(Table3[[#This Row],[SoflexRule]]="",1,IF(Table3[[#This Row],[MinOHL]]="",1,IF(Table3[[#This Row],[Type]]="CT",1,IF(Table3[[#This Row],[I]]=1,0,1))))</f>
        <v>1</v>
      </c>
      <c r="B945" s="6" t="s">
        <v>1566</v>
      </c>
      <c r="C945" s="6" t="s">
        <v>1566</v>
      </c>
      <c r="E945" s="6">
        <v>944</v>
      </c>
      <c r="F945" s="22"/>
      <c r="G945" s="23"/>
      <c r="H945" s="10" t="s">
        <v>1566</v>
      </c>
      <c r="I945" s="11" t="s">
        <v>1826</v>
      </c>
      <c r="J945" s="12" t="s">
        <v>1827</v>
      </c>
      <c r="K945" s="11" t="str">
        <f>CONCATENATE(Table3[[#This Row],[Type]]," "&amp;TEXT(Table3[[#This Row],[Diameter]],".0000")&amp;""," "&amp;Table3[[#This Row],[NumFlutes]]&amp;"FL")</f>
        <v>EM .2500 FL</v>
      </c>
      <c r="M945" s="13">
        <v>0.25</v>
      </c>
      <c r="R945" s="14">
        <f>IF(Table3[[#This Row],[ShoulderLenEnd]]="",0,90-(DEGREES(ATAN((Q945-P945)/((N945-O945)/2)))))</f>
        <v>0</v>
      </c>
      <c r="W945" s="6">
        <v>0</v>
      </c>
      <c r="AA945" s="13" t="str">
        <f t="shared" si="14"/>
        <v/>
      </c>
      <c r="AE945" s="6" t="s">
        <v>118</v>
      </c>
      <c r="AF945" s="6" t="s">
        <v>119</v>
      </c>
      <c r="AI945" s="6">
        <v>0</v>
      </c>
      <c r="AJ945" s="6">
        <v>0</v>
      </c>
      <c r="AK945" s="6">
        <v>0</v>
      </c>
      <c r="AL945" s="6">
        <v>0</v>
      </c>
      <c r="AM945" s="6">
        <v>0</v>
      </c>
      <c r="AN945" s="6">
        <v>0</v>
      </c>
      <c r="AO945" s="6">
        <v>0</v>
      </c>
      <c r="AQ945" s="6">
        <v>0</v>
      </c>
      <c r="AR945" s="6">
        <v>0</v>
      </c>
      <c r="AS945" s="6">
        <v>0</v>
      </c>
      <c r="AT945" s="6">
        <v>0</v>
      </c>
      <c r="AU945" s="6">
        <f>IF(Table3[[#This Row],[ShankDiameter]]&gt;0.5,0,2)</f>
        <v>2</v>
      </c>
      <c r="AV945" s="6">
        <v>0</v>
      </c>
      <c r="AW945" s="6">
        <v>0</v>
      </c>
      <c r="AX945" s="6">
        <v>2</v>
      </c>
      <c r="AY945" s="6">
        <f>IF(Table3[[#This Row],[ShankDiameter]]=0.225,2,IF(Table3[[#This Row],[ShankDiameter]]=0.25,2,IF(Table3[[#This Row],[ShankDiameter]]=0.2875,2,0)))</f>
        <v>0</v>
      </c>
      <c r="AZ945" s="6">
        <v>0</v>
      </c>
      <c r="BA945" s="6">
        <v>0</v>
      </c>
      <c r="BB945" s="6">
        <v>0</v>
      </c>
      <c r="BC945" s="6">
        <v>0</v>
      </c>
      <c r="BD945" s="6">
        <v>0</v>
      </c>
      <c r="BE945" s="6">
        <v>0</v>
      </c>
      <c r="BF945" s="6">
        <v>0</v>
      </c>
      <c r="BG945" s="6">
        <v>0</v>
      </c>
      <c r="BH945" s="6">
        <v>0</v>
      </c>
      <c r="BI945" s="6">
        <f>IF(Table3[[#This Row],[Type]]="EM",IF((Table3[[#This Row],[Diameter]]/2)-Table3[[#This Row],[CornerRadius]]-0.012&gt;0,(Table3[[#This Row],[Diameter]]/2)-Table3[[#This Row],[CornerRadius]]-0.012,0),)</f>
        <v>0.113</v>
      </c>
      <c r="BK945" s="6" t="str">
        <f>IF(Table3[[#This Row],[ShoulderLength]]="","",IF(Table3[[#This Row],[ShoulderLength]]&lt;Table3[[#This Row],[LOC]],"FIX",""))</f>
        <v/>
      </c>
    </row>
    <row r="946" spans="1:63" x14ac:dyDescent="0.25">
      <c r="A946" s="7">
        <f>IF(Table3[[#This Row],[SoflexRule]]="",1,IF(Table3[[#This Row],[MinOHL]]="",1,IF(Table3[[#This Row],[Type]]="CT",1,IF(Table3[[#This Row],[I]]=1,0,1))))</f>
        <v>1</v>
      </c>
      <c r="B946" s="6" t="s">
        <v>1566</v>
      </c>
      <c r="C946" s="6" t="s">
        <v>1566</v>
      </c>
      <c r="E946" s="6">
        <v>945</v>
      </c>
      <c r="F946" s="22"/>
      <c r="G946" s="23"/>
      <c r="H946" s="10" t="s">
        <v>1566</v>
      </c>
      <c r="I946" s="11" t="s">
        <v>1828</v>
      </c>
      <c r="J946" s="12" t="s">
        <v>1829</v>
      </c>
      <c r="K946" s="11" t="str">
        <f>CONCATENATE(Table3[[#This Row],[Type]]," "&amp;TEXT(Table3[[#This Row],[Diameter]],".0000")&amp;""," "&amp;Table3[[#This Row],[NumFlutes]]&amp;"FL")</f>
        <v>EM .1094 3FL</v>
      </c>
      <c r="M946" s="13">
        <v>0.1094</v>
      </c>
      <c r="R946" s="14">
        <f>IF(Table3[[#This Row],[ShoulderLenEnd]]="",0,90-(DEGREES(ATAN((Q946-P946)/((N946-O946)/2)))))</f>
        <v>0</v>
      </c>
      <c r="T946" s="6">
        <v>3</v>
      </c>
      <c r="W946" s="6">
        <v>0</v>
      </c>
      <c r="AA946" s="13" t="str">
        <f t="shared" si="14"/>
        <v/>
      </c>
      <c r="AE946" s="6" t="s">
        <v>118</v>
      </c>
      <c r="AF946" s="6" t="s">
        <v>1830</v>
      </c>
      <c r="AG946" s="6" t="s">
        <v>66</v>
      </c>
      <c r="AI946" s="6">
        <v>0</v>
      </c>
      <c r="AJ946" s="6">
        <v>0</v>
      </c>
      <c r="AK946" s="6">
        <v>0</v>
      </c>
      <c r="AL946" s="6">
        <v>0</v>
      </c>
      <c r="AM946" s="6">
        <v>0</v>
      </c>
      <c r="AN946" s="6">
        <v>0</v>
      </c>
      <c r="AO946" s="6">
        <v>0</v>
      </c>
      <c r="AQ946" s="6">
        <v>0</v>
      </c>
      <c r="AR946" s="6">
        <v>0</v>
      </c>
      <c r="AS946" s="6">
        <v>0</v>
      </c>
      <c r="AT946" s="6">
        <v>0</v>
      </c>
      <c r="AU946" s="6">
        <f>IF(Table3[[#This Row],[ShankDiameter]]&gt;0.5,0,2)</f>
        <v>2</v>
      </c>
      <c r="AV946" s="6">
        <v>0</v>
      </c>
      <c r="AW946" s="6">
        <v>0</v>
      </c>
      <c r="AX946" s="6">
        <v>2</v>
      </c>
      <c r="AY946" s="6">
        <f>IF(Table3[[#This Row],[ShankDiameter]]=0.225,2,IF(Table3[[#This Row],[ShankDiameter]]=0.25,2,IF(Table3[[#This Row],[ShankDiameter]]=0.2875,2,0)))</f>
        <v>0</v>
      </c>
      <c r="AZ946" s="6">
        <v>0</v>
      </c>
      <c r="BA946" s="6">
        <v>0</v>
      </c>
      <c r="BB946" s="6">
        <v>0</v>
      </c>
      <c r="BC946" s="6">
        <v>0</v>
      </c>
      <c r="BD946" s="6">
        <v>0</v>
      </c>
      <c r="BE946" s="6">
        <v>0</v>
      </c>
      <c r="BF946" s="6">
        <v>0</v>
      </c>
      <c r="BG946" s="6">
        <v>0</v>
      </c>
      <c r="BH946" s="6">
        <v>0</v>
      </c>
      <c r="BI946" s="6">
        <f>IF(Table3[[#This Row],[Type]]="EM",IF((Table3[[#This Row],[Diameter]]/2)-Table3[[#This Row],[CornerRadius]]-0.012&gt;0,(Table3[[#This Row],[Diameter]]/2)-Table3[[#This Row],[CornerRadius]]-0.012,0),)</f>
        <v>4.2700000000000002E-2</v>
      </c>
      <c r="BK946" s="6" t="str">
        <f>IF(Table3[[#This Row],[ShoulderLength]]="","",IF(Table3[[#This Row],[ShoulderLength]]&lt;Table3[[#This Row],[LOC]],"FIX",""))</f>
        <v/>
      </c>
    </row>
    <row r="947" spans="1:63" x14ac:dyDescent="0.25">
      <c r="A947" s="7">
        <f>IF(Table3[[#This Row],[SoflexRule]]="",1,IF(Table3[[#This Row],[MinOHL]]="",1,IF(Table3[[#This Row],[Type]]="CT",1,IF(Table3[[#This Row],[I]]=1,0,1))))</f>
        <v>1</v>
      </c>
      <c r="B947" s="6" t="s">
        <v>1566</v>
      </c>
      <c r="C947" s="6" t="s">
        <v>1566</v>
      </c>
      <c r="E947" s="6">
        <v>946</v>
      </c>
      <c r="F947" s="8" t="s">
        <v>60</v>
      </c>
      <c r="H947" s="10" t="s">
        <v>1566</v>
      </c>
      <c r="I947" s="11" t="s">
        <v>1831</v>
      </c>
      <c r="J947" s="12" t="s">
        <v>1832</v>
      </c>
      <c r="K947" s="11" t="str">
        <f>CONCATENATE(Table3[[#This Row],[Type]]," "&amp;TEXT(Table3[[#This Row],[Diameter]],".0000")&amp;""," "&amp;Table3[[#This Row],[NumFlutes]]&amp;"FL")</f>
        <v>EM .1250 5FL</v>
      </c>
      <c r="M947" s="13">
        <v>0.125</v>
      </c>
      <c r="N947" s="13">
        <v>0.125</v>
      </c>
      <c r="O947" s="6">
        <v>0.125</v>
      </c>
      <c r="P947" s="6">
        <v>0.38</v>
      </c>
      <c r="R947" s="14">
        <f>IF(Table3[[#This Row],[ShoulderLenEnd]]="",0,90-(DEGREES(ATAN((Q947-P947)/((N947-O947)/2)))))</f>
        <v>0</v>
      </c>
      <c r="S947" s="15">
        <v>0.41</v>
      </c>
      <c r="T947" s="6">
        <v>5</v>
      </c>
      <c r="U947" s="6">
        <v>1.5</v>
      </c>
      <c r="V947" s="6">
        <v>0.25</v>
      </c>
      <c r="W947" s="6">
        <v>0</v>
      </c>
      <c r="AA947" s="13" t="str">
        <f t="shared" si="14"/>
        <v/>
      </c>
      <c r="AE947" s="6" t="s">
        <v>118</v>
      </c>
      <c r="AG947" s="6" t="s">
        <v>1710</v>
      </c>
      <c r="AI947" s="6">
        <v>0</v>
      </c>
      <c r="AJ947" s="6">
        <v>0</v>
      </c>
      <c r="AK947" s="6">
        <v>0</v>
      </c>
      <c r="AL947" s="6">
        <v>0</v>
      </c>
      <c r="AM947" s="6">
        <v>0</v>
      </c>
      <c r="AN947" s="6">
        <v>0</v>
      </c>
      <c r="AO947" s="6">
        <v>0</v>
      </c>
      <c r="AQ947" s="6">
        <v>0</v>
      </c>
      <c r="AR947" s="6">
        <v>0</v>
      </c>
      <c r="AS947" s="6">
        <v>0</v>
      </c>
      <c r="AT947" s="6">
        <v>0</v>
      </c>
      <c r="AU947" s="6">
        <f>IF(Table3[[#This Row],[ShankDiameter]]&gt;0.5,0,2)</f>
        <v>2</v>
      </c>
      <c r="AV947" s="6">
        <v>0</v>
      </c>
      <c r="AW947" s="6">
        <v>0</v>
      </c>
      <c r="AX947" s="6">
        <v>2</v>
      </c>
      <c r="AY947" s="6">
        <f>IF(Table3[[#This Row],[ShankDiameter]]=0.225,2,IF(Table3[[#This Row],[ShankDiameter]]=0.25,2,IF(Table3[[#This Row],[ShankDiameter]]=0.2875,2,0)))</f>
        <v>0</v>
      </c>
      <c r="AZ947" s="6">
        <v>0</v>
      </c>
      <c r="BA947" s="6">
        <v>0</v>
      </c>
      <c r="BB947" s="6">
        <v>0</v>
      </c>
      <c r="BC947" s="6">
        <v>0</v>
      </c>
      <c r="BD947" s="6">
        <v>0</v>
      </c>
      <c r="BE947" s="6">
        <v>0</v>
      </c>
      <c r="BF947" s="6">
        <v>0</v>
      </c>
      <c r="BG947" s="6">
        <v>0</v>
      </c>
      <c r="BH947" s="6">
        <v>0</v>
      </c>
      <c r="BI947" s="6">
        <f>IF(Table3[[#This Row],[Type]]="EM",IF((Table3[[#This Row],[Diameter]]/2)-Table3[[#This Row],[CornerRadius]]-0.012&gt;0,(Table3[[#This Row],[Diameter]]/2)-Table3[[#This Row],[CornerRadius]]-0.012,0),)</f>
        <v>5.0500000000000003E-2</v>
      </c>
      <c r="BK947" s="6" t="str">
        <f>IF(Table3[[#This Row],[ShoulderLength]]="","",IF(Table3[[#This Row],[ShoulderLength]]&lt;Table3[[#This Row],[LOC]],"FIX",""))</f>
        <v/>
      </c>
    </row>
    <row r="948" spans="1:63" x14ac:dyDescent="0.25">
      <c r="A948" s="7">
        <f>IF(Table3[[#This Row],[SoflexRule]]="",1,IF(Table3[[#This Row],[MinOHL]]="",1,IF(Table3[[#This Row],[Type]]="CT",1,IF(Table3[[#This Row],[I]]=1,0,1))))</f>
        <v>1</v>
      </c>
      <c r="B948" s="6" t="s">
        <v>1566</v>
      </c>
      <c r="C948" s="6" t="s">
        <v>1566</v>
      </c>
      <c r="E948" s="6">
        <v>947</v>
      </c>
      <c r="F948" s="22"/>
      <c r="G948" s="23"/>
      <c r="H948" s="10" t="s">
        <v>1566</v>
      </c>
      <c r="I948" s="11" t="s">
        <v>1833</v>
      </c>
      <c r="J948" s="12" t="s">
        <v>1834</v>
      </c>
      <c r="K948" s="11" t="str">
        <f>CONCATENATE(Table3[[#This Row],[Type]]," "&amp;TEXT(Table3[[#This Row],[Diameter]],".0000")&amp;""," "&amp;Table3[[#This Row],[NumFlutes]]&amp;"FL")</f>
        <v>EM .7500 3FL</v>
      </c>
      <c r="M948" s="13">
        <v>0.75</v>
      </c>
      <c r="R948" s="14">
        <f>IF(Table3[[#This Row],[ShoulderLenEnd]]="",0,90-(DEGREES(ATAN((Q948-P948)/((N948-O948)/2)))))</f>
        <v>0</v>
      </c>
      <c r="T948" s="6">
        <v>3</v>
      </c>
      <c r="W948" s="6">
        <v>0</v>
      </c>
      <c r="AA948" s="13" t="str">
        <f t="shared" si="14"/>
        <v/>
      </c>
      <c r="AE948" s="6" t="s">
        <v>118</v>
      </c>
      <c r="AF948" s="6" t="s">
        <v>1835</v>
      </c>
      <c r="AG948" s="6" t="s">
        <v>90</v>
      </c>
      <c r="AI948" s="6">
        <v>0</v>
      </c>
      <c r="AJ948" s="6">
        <v>0</v>
      </c>
      <c r="AK948" s="6">
        <v>0</v>
      </c>
      <c r="AL948" s="6">
        <v>0</v>
      </c>
      <c r="AM948" s="6">
        <v>0</v>
      </c>
      <c r="AN948" s="6">
        <v>0</v>
      </c>
      <c r="AO948" s="6">
        <v>0</v>
      </c>
      <c r="AQ948" s="6">
        <v>0</v>
      </c>
      <c r="AR948" s="6">
        <v>0</v>
      </c>
      <c r="AS948" s="6">
        <v>0</v>
      </c>
      <c r="AT948" s="6">
        <v>0</v>
      </c>
      <c r="AU948" s="6">
        <f>IF(Table3[[#This Row],[ShankDiameter]]&gt;0.5,0,2)</f>
        <v>2</v>
      </c>
      <c r="AV948" s="6">
        <v>0</v>
      </c>
      <c r="AW948" s="6">
        <v>0</v>
      </c>
      <c r="AX948" s="6">
        <v>2</v>
      </c>
      <c r="AY948" s="6">
        <f>IF(Table3[[#This Row],[ShankDiameter]]=0.225,2,IF(Table3[[#This Row],[ShankDiameter]]=0.25,2,IF(Table3[[#This Row],[ShankDiameter]]=0.2875,2,0)))</f>
        <v>0</v>
      </c>
      <c r="AZ948" s="6">
        <v>0</v>
      </c>
      <c r="BA948" s="6">
        <v>0</v>
      </c>
      <c r="BB948" s="6">
        <v>0</v>
      </c>
      <c r="BC948" s="6">
        <v>0</v>
      </c>
      <c r="BD948" s="6">
        <v>0</v>
      </c>
      <c r="BE948" s="6">
        <v>0</v>
      </c>
      <c r="BF948" s="6">
        <v>0</v>
      </c>
      <c r="BG948" s="6">
        <v>0</v>
      </c>
      <c r="BH948" s="6">
        <v>0</v>
      </c>
      <c r="BI948" s="6">
        <f>IF(Table3[[#This Row],[Type]]="EM",IF((Table3[[#This Row],[Diameter]]/2)-Table3[[#This Row],[CornerRadius]]-0.012&gt;0,(Table3[[#This Row],[Diameter]]/2)-Table3[[#This Row],[CornerRadius]]-0.012,0),)</f>
        <v>0.36299999999999999</v>
      </c>
      <c r="BK948" s="6" t="str">
        <f>IF(Table3[[#This Row],[ShoulderLength]]="","",IF(Table3[[#This Row],[ShoulderLength]]&lt;Table3[[#This Row],[LOC]],"FIX",""))</f>
        <v/>
      </c>
    </row>
    <row r="949" spans="1:63" x14ac:dyDescent="0.25">
      <c r="A949" s="7">
        <f>IF(Table3[[#This Row],[SoflexRule]]="",1,IF(Table3[[#This Row],[MinOHL]]="",1,IF(Table3[[#This Row],[Type]]="CT",1,IF(Table3[[#This Row],[I]]=1,0,1))))</f>
        <v>1</v>
      </c>
      <c r="B949" s="6" t="s">
        <v>1566</v>
      </c>
      <c r="C949" s="6" t="s">
        <v>1566</v>
      </c>
      <c r="E949" s="6">
        <v>948</v>
      </c>
      <c r="F949" s="22"/>
      <c r="H949" s="10" t="s">
        <v>1566</v>
      </c>
      <c r="I949" s="11" t="s">
        <v>1836</v>
      </c>
      <c r="J949" s="12" t="s">
        <v>1837</v>
      </c>
      <c r="K949" s="11" t="str">
        <f>CONCATENATE(Table3[[#This Row],[Type]]," "&amp;TEXT(Table3[[#This Row],[Diameter]],".0000")&amp;""," "&amp;Table3[[#This Row],[NumFlutes]]&amp;"FL")</f>
        <v>EM .3750 FL</v>
      </c>
      <c r="M949" s="13">
        <v>0.375</v>
      </c>
      <c r="R949" s="14">
        <f>IF(Table3[[#This Row],[ShoulderLenEnd]]="",0,90-(DEGREES(ATAN((Q949-P949)/((N949-O949)/2)))))</f>
        <v>0</v>
      </c>
      <c r="W949" s="6">
        <v>0</v>
      </c>
      <c r="AA949" s="13" t="str">
        <f t="shared" si="14"/>
        <v/>
      </c>
      <c r="AE949" s="6" t="s">
        <v>118</v>
      </c>
      <c r="AF949" s="6" t="s">
        <v>119</v>
      </c>
      <c r="AI949" s="6">
        <v>1</v>
      </c>
      <c r="AJ949" s="6">
        <v>0</v>
      </c>
      <c r="AK949" s="6">
        <v>0</v>
      </c>
      <c r="AL949" s="6">
        <v>0</v>
      </c>
      <c r="AM949" s="6">
        <v>0</v>
      </c>
      <c r="AN949" s="6">
        <v>1</v>
      </c>
      <c r="AO949" s="6">
        <v>1</v>
      </c>
      <c r="AQ949" s="6">
        <v>0</v>
      </c>
      <c r="AR949" s="6">
        <v>0</v>
      </c>
      <c r="AS949" s="6">
        <v>0</v>
      </c>
      <c r="AT949" s="6">
        <v>0</v>
      </c>
      <c r="AU949" s="6">
        <f>IF(Table3[[#This Row],[ShankDiameter]]&gt;0.5,0,2)</f>
        <v>2</v>
      </c>
      <c r="AV949" s="6">
        <v>0</v>
      </c>
      <c r="AW949" s="6">
        <v>0</v>
      </c>
      <c r="AX949" s="6">
        <v>2</v>
      </c>
      <c r="AY949" s="6">
        <f>IF(Table3[[#This Row],[ShankDiameter]]=0.225,2,IF(Table3[[#This Row],[ShankDiameter]]=0.25,2,IF(Table3[[#This Row],[ShankDiameter]]=0.2875,2,0)))</f>
        <v>0</v>
      </c>
      <c r="AZ949" s="6">
        <v>0</v>
      </c>
      <c r="BA949" s="6">
        <v>0</v>
      </c>
      <c r="BB949" s="6">
        <v>0</v>
      </c>
      <c r="BC949" s="6">
        <v>0</v>
      </c>
      <c r="BD949" s="6">
        <v>2</v>
      </c>
      <c r="BE949" s="6">
        <v>0</v>
      </c>
      <c r="BF949" s="6">
        <v>0</v>
      </c>
      <c r="BG949" s="6">
        <v>0</v>
      </c>
      <c r="BH949" s="6">
        <v>0</v>
      </c>
      <c r="BI949" s="6">
        <f>IF(Table3[[#This Row],[Type]]="EM",IF((Table3[[#This Row],[Diameter]]/2)-Table3[[#This Row],[CornerRadius]]-0.012&gt;0,(Table3[[#This Row],[Diameter]]/2)-Table3[[#This Row],[CornerRadius]]-0.012,0),)</f>
        <v>0.17549999999999999</v>
      </c>
      <c r="BK949" s="6" t="str">
        <f>IF(Table3[[#This Row],[ShoulderLength]]="","",IF(Table3[[#This Row],[ShoulderLength]]&lt;Table3[[#This Row],[LOC]],"FIX",""))</f>
        <v/>
      </c>
    </row>
    <row r="950" spans="1:63" x14ac:dyDescent="0.25">
      <c r="A950" s="7">
        <f>IF(Table3[[#This Row],[SoflexRule]]="",1,IF(Table3[[#This Row],[MinOHL]]="",1,IF(Table3[[#This Row],[Type]]="CT",1,IF(Table3[[#This Row],[I]]=1,0,1))))</f>
        <v>1</v>
      </c>
      <c r="B950" s="6" t="s">
        <v>1566</v>
      </c>
      <c r="C950" s="6" t="s">
        <v>1566</v>
      </c>
      <c r="E950" s="6">
        <v>949</v>
      </c>
      <c r="F950" s="22"/>
      <c r="H950" s="10" t="s">
        <v>1566</v>
      </c>
      <c r="I950" s="11" t="s">
        <v>1840</v>
      </c>
      <c r="K950" s="11" t="str">
        <f>CONCATENATE(Table3[[#This Row],[Type]]," "&amp;TEXT(Table3[[#This Row],[Diameter]],".0000")&amp;""," "&amp;Table3[[#This Row],[NumFlutes]]&amp;"FL")</f>
        <v>EM .0090 2FL</v>
      </c>
      <c r="M950" s="13">
        <v>8.9999999999999993E-3</v>
      </c>
      <c r="R950" s="14">
        <f>IF(Table3[[#This Row],[ShoulderLenEnd]]="",0,90-(DEGREES(ATAN((Q950-P950)/((N950-O950)/2)))))</f>
        <v>0</v>
      </c>
      <c r="T950" s="6">
        <v>2</v>
      </c>
      <c r="W950" s="6">
        <v>0</v>
      </c>
      <c r="AA950" s="13" t="str">
        <f t="shared" si="14"/>
        <v/>
      </c>
      <c r="AE950" s="6" t="s">
        <v>118</v>
      </c>
      <c r="AF950" s="6" t="s">
        <v>119</v>
      </c>
      <c r="AI950" s="6">
        <v>0</v>
      </c>
      <c r="AJ950" s="6">
        <v>0</v>
      </c>
      <c r="AK950" s="6">
        <v>0</v>
      </c>
      <c r="AL950" s="6">
        <v>0</v>
      </c>
      <c r="AM950" s="6">
        <v>0</v>
      </c>
      <c r="AN950" s="6">
        <v>0</v>
      </c>
      <c r="AO950" s="6">
        <v>0</v>
      </c>
      <c r="AQ950" s="6">
        <v>0</v>
      </c>
      <c r="AR950" s="6">
        <v>0</v>
      </c>
      <c r="AS950" s="6">
        <v>0</v>
      </c>
      <c r="AT950" s="6">
        <v>0</v>
      </c>
      <c r="AU950" s="6">
        <f>IF(Table3[[#This Row],[ShankDiameter]]&gt;0.5,0,2)</f>
        <v>2</v>
      </c>
      <c r="AV950" s="6">
        <v>0</v>
      </c>
      <c r="AW950" s="6">
        <v>0</v>
      </c>
      <c r="AX950" s="6">
        <v>2</v>
      </c>
      <c r="AY950" s="6">
        <f>IF(Table3[[#This Row],[ShankDiameter]]=0.225,2,IF(Table3[[#This Row],[ShankDiameter]]=0.25,2,IF(Table3[[#This Row],[ShankDiameter]]=0.2875,2,0)))</f>
        <v>0</v>
      </c>
      <c r="AZ950" s="6">
        <v>0</v>
      </c>
      <c r="BA950" s="6">
        <v>0</v>
      </c>
      <c r="BB950" s="6">
        <v>0</v>
      </c>
      <c r="BC950" s="6">
        <v>0</v>
      </c>
      <c r="BD950" s="6">
        <v>0</v>
      </c>
      <c r="BE950" s="6">
        <v>0</v>
      </c>
      <c r="BF950" s="6">
        <v>0</v>
      </c>
      <c r="BG950" s="6">
        <v>0</v>
      </c>
      <c r="BH950" s="6">
        <v>0</v>
      </c>
      <c r="BI950" s="6">
        <f>IF(Table3[[#This Row],[Type]]="EM",IF((Table3[[#This Row],[Diameter]]/2)-Table3[[#This Row],[CornerRadius]]-0.012&gt;0,(Table3[[#This Row],[Diameter]]/2)-Table3[[#This Row],[CornerRadius]]-0.012,0),)</f>
        <v>0</v>
      </c>
      <c r="BK950" s="6" t="str">
        <f>IF(Table3[[#This Row],[ShoulderLength]]="","",IF(Table3[[#This Row],[ShoulderLength]]&lt;Table3[[#This Row],[LOC]],"FIX",""))</f>
        <v/>
      </c>
    </row>
    <row r="951" spans="1:63" x14ac:dyDescent="0.25">
      <c r="A951" s="7">
        <f>IF(Table3[[#This Row],[SoflexRule]]="",1,IF(Table3[[#This Row],[MinOHL]]="",1,IF(Table3[[#This Row],[Type]]="CT",1,IF(Table3[[#This Row],[I]]=1,0,1))))</f>
        <v>1</v>
      </c>
      <c r="B951" s="6" t="s">
        <v>1566</v>
      </c>
      <c r="C951" s="6" t="s">
        <v>1566</v>
      </c>
      <c r="E951" s="6">
        <v>950</v>
      </c>
      <c r="F951" s="8" t="s">
        <v>74</v>
      </c>
      <c r="H951" s="10" t="s">
        <v>1566</v>
      </c>
      <c r="I951" s="11" t="s">
        <v>1841</v>
      </c>
      <c r="J951" s="12" t="s">
        <v>2416</v>
      </c>
      <c r="K951" s="11" t="str">
        <f>CONCATENATE(Table3[[#This Row],[Type]]," "&amp;TEXT(Table3[[#This Row],[Diameter]],".0000")&amp;""," "&amp;Table3[[#This Row],[NumFlutes]]&amp;"FL")</f>
        <v>EM .0200 3FL</v>
      </c>
      <c r="M951" s="13">
        <v>0.02</v>
      </c>
      <c r="N951" s="13">
        <v>0.125</v>
      </c>
      <c r="O951" s="6">
        <v>0.02</v>
      </c>
      <c r="P951" s="6">
        <v>0.21</v>
      </c>
      <c r="Q951" s="6">
        <v>0.37</v>
      </c>
      <c r="R951" s="14">
        <f>IF(Table3[[#This Row],[ShoulderLenEnd]]="",0,90-(DEGREES(ATAN((Q951-P951)/((N951-O951)/2)))))</f>
        <v>18.165956529225525</v>
      </c>
      <c r="S951" s="15">
        <v>0.4</v>
      </c>
      <c r="T951" s="6">
        <v>3</v>
      </c>
      <c r="U951" s="6">
        <v>2.5</v>
      </c>
      <c r="V951" s="6">
        <v>0.1</v>
      </c>
      <c r="AA951" s="13" t="str">
        <f t="shared" si="14"/>
        <v/>
      </c>
      <c r="AE951" s="6" t="s">
        <v>118</v>
      </c>
      <c r="AF951" s="6" t="s">
        <v>119</v>
      </c>
      <c r="AI951" s="6">
        <v>0</v>
      </c>
      <c r="AJ951" s="6">
        <v>0</v>
      </c>
      <c r="AK951" s="6">
        <v>0</v>
      </c>
      <c r="AL951" s="6">
        <v>0</v>
      </c>
      <c r="AM951" s="6">
        <v>0</v>
      </c>
      <c r="AN951" s="6">
        <v>0</v>
      </c>
      <c r="AO951" s="6">
        <v>0</v>
      </c>
      <c r="AQ951" s="6">
        <v>0</v>
      </c>
      <c r="AR951" s="6">
        <v>0</v>
      </c>
      <c r="AS951" s="6">
        <v>0</v>
      </c>
      <c r="AT951" s="6">
        <v>0</v>
      </c>
      <c r="AU951" s="6">
        <f>IF(Table3[[#This Row],[ShankDiameter]]&gt;0.5,0,2)</f>
        <v>2</v>
      </c>
      <c r="AV951" s="6">
        <v>0</v>
      </c>
      <c r="AW951" s="6">
        <v>0</v>
      </c>
      <c r="AX951" s="6">
        <v>2</v>
      </c>
      <c r="AY951" s="6">
        <f>IF(Table3[[#This Row],[ShankDiameter]]=0.225,2,IF(Table3[[#This Row],[ShankDiameter]]=0.25,2,IF(Table3[[#This Row],[ShankDiameter]]=0.2875,2,0)))</f>
        <v>0</v>
      </c>
      <c r="AZ951" s="6">
        <v>0</v>
      </c>
      <c r="BA951" s="6">
        <v>0</v>
      </c>
      <c r="BB951" s="6">
        <v>0</v>
      </c>
      <c r="BC951" s="6">
        <v>0</v>
      </c>
      <c r="BD951" s="6">
        <v>0</v>
      </c>
      <c r="BE951" s="6">
        <v>0</v>
      </c>
      <c r="BF951" s="6">
        <v>0</v>
      </c>
      <c r="BG951" s="6">
        <v>0</v>
      </c>
      <c r="BH951" s="6">
        <v>0</v>
      </c>
      <c r="BI951" s="6">
        <f>IF(Table3[[#This Row],[Type]]="EM",IF((Table3[[#This Row],[Diameter]]/2)-Table3[[#This Row],[CornerRadius]]-0.012&gt;0,(Table3[[#This Row],[Diameter]]/2)-Table3[[#This Row],[CornerRadius]]-0.012,0),)</f>
        <v>0</v>
      </c>
      <c r="BK951" s="6" t="str">
        <f>IF(Table3[[#This Row],[ShoulderLength]]="","",IF(Table3[[#This Row],[ShoulderLength]]&lt;Table3[[#This Row],[LOC]],"FIX",""))</f>
        <v/>
      </c>
    </row>
    <row r="952" spans="1:63" x14ac:dyDescent="0.25">
      <c r="A952" s="7">
        <f>IF(Table3[[#This Row],[SoflexRule]]="",1,IF(Table3[[#This Row],[MinOHL]]="",1,IF(Table3[[#This Row],[Type]]="CT",1,IF(Table3[[#This Row],[I]]=1,0,1))))</f>
        <v>1</v>
      </c>
      <c r="B952" s="6" t="s">
        <v>1566</v>
      </c>
      <c r="C952" s="6" t="s">
        <v>1566</v>
      </c>
      <c r="E952" s="6">
        <v>951</v>
      </c>
      <c r="F952" s="8" t="s">
        <v>60</v>
      </c>
      <c r="H952" s="10" t="s">
        <v>1566</v>
      </c>
      <c r="I952" s="11" t="s">
        <v>1842</v>
      </c>
      <c r="J952" s="12">
        <v>30103</v>
      </c>
      <c r="K952" s="11" t="str">
        <f>CONCATENATE(Table3[[#This Row],[Type]]," "&amp;TEXT(Table3[[#This Row],[Diameter]],".0000")&amp;""," "&amp;Table3[[#This Row],[NumFlutes]]&amp;"FL")</f>
        <v>EM .0313 4FL</v>
      </c>
      <c r="M952" s="13">
        <v>3.1300000000000001E-2</v>
      </c>
      <c r="N952" s="13">
        <v>0.125</v>
      </c>
      <c r="O952" s="6">
        <v>3.1300000000000001E-2</v>
      </c>
      <c r="P952" s="6">
        <v>0.10199999999999999</v>
      </c>
      <c r="Q952" s="6">
        <v>0.28999999999999998</v>
      </c>
      <c r="R952" s="14">
        <f>IF(Table3[[#This Row],[ShoulderLenEnd]]="",0,90-(DEGREES(ATAN((Q952-P952)/((N952-O952)/2)))))</f>
        <v>13.993209780446335</v>
      </c>
      <c r="S952" s="15">
        <v>0.32</v>
      </c>
      <c r="T952" s="6">
        <v>4</v>
      </c>
      <c r="U952" s="6">
        <v>1.5</v>
      </c>
      <c r="V952" s="6">
        <v>7.8E-2</v>
      </c>
      <c r="AA952" s="13" t="str">
        <f t="shared" si="14"/>
        <v/>
      </c>
      <c r="AE952" s="6" t="s">
        <v>118</v>
      </c>
      <c r="AF952" s="6" t="s">
        <v>119</v>
      </c>
      <c r="AI952" s="6">
        <v>0</v>
      </c>
      <c r="AJ952" s="6">
        <v>1</v>
      </c>
      <c r="AK952" s="6">
        <v>1</v>
      </c>
      <c r="AL952" s="6">
        <v>0</v>
      </c>
      <c r="AM952" s="6">
        <v>1</v>
      </c>
      <c r="AN952" s="6">
        <v>0</v>
      </c>
      <c r="AO952" s="6">
        <v>1</v>
      </c>
      <c r="AQ952" s="6">
        <v>0</v>
      </c>
      <c r="AR952" s="6">
        <v>0</v>
      </c>
      <c r="AS952" s="6">
        <v>0</v>
      </c>
      <c r="AT952" s="6">
        <v>0</v>
      </c>
      <c r="AU952" s="6">
        <f>IF(Table3[[#This Row],[ShankDiameter]]&gt;0.5,0,2)</f>
        <v>2</v>
      </c>
      <c r="AV952" s="6">
        <v>0</v>
      </c>
      <c r="AW952" s="6">
        <v>0</v>
      </c>
      <c r="AX952" s="6">
        <v>2</v>
      </c>
      <c r="AY952" s="6">
        <f>IF(Table3[[#This Row],[ShankDiameter]]=0.225,2,IF(Table3[[#This Row],[ShankDiameter]]=0.25,2,IF(Table3[[#This Row],[ShankDiameter]]=0.2875,2,0)))</f>
        <v>0</v>
      </c>
      <c r="AZ952" s="6">
        <v>0</v>
      </c>
      <c r="BA952" s="6">
        <v>0</v>
      </c>
      <c r="BB952" s="6">
        <v>0</v>
      </c>
      <c r="BC952" s="6">
        <v>0</v>
      </c>
      <c r="BD952" s="6">
        <v>0</v>
      </c>
      <c r="BE952" s="6">
        <v>0</v>
      </c>
      <c r="BF952" s="6">
        <v>0</v>
      </c>
      <c r="BG952" s="6">
        <v>0</v>
      </c>
      <c r="BH952" s="6">
        <v>0</v>
      </c>
      <c r="BI952" s="6">
        <f>IF(Table3[[#This Row],[Type]]="EM",IF((Table3[[#This Row],[Diameter]]/2)-Table3[[#This Row],[CornerRadius]]-0.012&gt;0,(Table3[[#This Row],[Diameter]]/2)-Table3[[#This Row],[CornerRadius]]-0.012,0),)</f>
        <v>3.6500000000000005E-3</v>
      </c>
      <c r="BK952" s="6" t="str">
        <f>IF(Table3[[#This Row],[ShoulderLength]]="","",IF(Table3[[#This Row],[ShoulderLength]]&lt;Table3[[#This Row],[LOC]],"FIX",""))</f>
        <v/>
      </c>
    </row>
    <row r="953" spans="1:63" x14ac:dyDescent="0.25">
      <c r="A953" s="7">
        <f>IF(Table3[[#This Row],[SoflexRule]]="",1,IF(Table3[[#This Row],[MinOHL]]="",1,IF(Table3[[#This Row],[Type]]="CT",1,IF(Table3[[#This Row],[I]]=1,0,1))))</f>
        <v>1</v>
      </c>
      <c r="B953" s="6" t="s">
        <v>1566</v>
      </c>
      <c r="C953" s="6" t="s">
        <v>1566</v>
      </c>
      <c r="E953" s="6">
        <v>952</v>
      </c>
      <c r="F953" s="22"/>
      <c r="H953" s="10" t="s">
        <v>1566</v>
      </c>
      <c r="I953" s="11" t="s">
        <v>1843</v>
      </c>
      <c r="J953" s="12">
        <v>115705313</v>
      </c>
      <c r="K953" s="11" t="str">
        <f>CONCATENATE(Table3[[#This Row],[Type]]," "&amp;TEXT(Table3[[#This Row],[Diameter]],".0000")&amp;""," "&amp;Table3[[#This Row],[NumFlutes]]&amp;"FL")</f>
        <v>EM .2500 3FL</v>
      </c>
      <c r="M953" s="13">
        <v>0.25</v>
      </c>
      <c r="R953" s="14">
        <f>IF(Table3[[#This Row],[ShoulderLenEnd]]="",0,90-(DEGREES(ATAN((Q953-P953)/((N953-O953)/2)))))</f>
        <v>0</v>
      </c>
      <c r="T953" s="6">
        <v>3</v>
      </c>
      <c r="AA953" s="13" t="str">
        <f t="shared" si="14"/>
        <v/>
      </c>
      <c r="AE953" s="6" t="s">
        <v>118</v>
      </c>
      <c r="AF953" s="6" t="s">
        <v>119</v>
      </c>
      <c r="AG953" s="6" t="s">
        <v>79</v>
      </c>
      <c r="AI953" s="6">
        <v>1</v>
      </c>
      <c r="AJ953" s="6">
        <v>0</v>
      </c>
      <c r="AK953" s="6">
        <v>1</v>
      </c>
      <c r="AL953" s="6">
        <v>0</v>
      </c>
      <c r="AM953" s="6">
        <v>0</v>
      </c>
      <c r="AN953" s="6">
        <v>0</v>
      </c>
      <c r="AO953" s="6">
        <v>1</v>
      </c>
      <c r="AQ953" s="6">
        <v>0</v>
      </c>
      <c r="AR953" s="6">
        <v>0</v>
      </c>
      <c r="AS953" s="6">
        <v>0</v>
      </c>
      <c r="AT953" s="6">
        <v>0</v>
      </c>
      <c r="AU953" s="6">
        <f>IF(Table3[[#This Row],[ShankDiameter]]&gt;0.5,0,2)</f>
        <v>2</v>
      </c>
      <c r="AV953" s="6">
        <v>0</v>
      </c>
      <c r="AW953" s="6">
        <v>0</v>
      </c>
      <c r="AX953" s="6">
        <v>2</v>
      </c>
      <c r="AY953" s="6">
        <f>IF(Table3[[#This Row],[ShankDiameter]]=0.225,2,IF(Table3[[#This Row],[ShankDiameter]]=0.25,2,IF(Table3[[#This Row],[ShankDiameter]]=0.2875,2,0)))</f>
        <v>0</v>
      </c>
      <c r="AZ953" s="6">
        <v>0</v>
      </c>
      <c r="BA953" s="6">
        <v>0</v>
      </c>
      <c r="BB953" s="6">
        <v>0</v>
      </c>
      <c r="BC953" s="6">
        <v>0</v>
      </c>
      <c r="BD953" s="6">
        <v>0</v>
      </c>
      <c r="BE953" s="6">
        <v>0</v>
      </c>
      <c r="BF953" s="6">
        <v>0</v>
      </c>
      <c r="BG953" s="6">
        <v>0</v>
      </c>
      <c r="BH953" s="6">
        <v>0</v>
      </c>
      <c r="BI953" s="6">
        <f>IF(Table3[[#This Row],[Type]]="EM",IF((Table3[[#This Row],[Diameter]]/2)-Table3[[#This Row],[CornerRadius]]-0.012&gt;0,(Table3[[#This Row],[Diameter]]/2)-Table3[[#This Row],[CornerRadius]]-0.012,0),)</f>
        <v>0.113</v>
      </c>
      <c r="BK953" s="6" t="str">
        <f>IF(Table3[[#This Row],[ShoulderLength]]="","",IF(Table3[[#This Row],[ShoulderLength]]&lt;Table3[[#This Row],[LOC]],"FIX",""))</f>
        <v/>
      </c>
    </row>
    <row r="954" spans="1:63" x14ac:dyDescent="0.25">
      <c r="A954" s="7">
        <f>IF(Table3[[#This Row],[SoflexRule]]="",1,IF(Table3[[#This Row],[MinOHL]]="",1,IF(Table3[[#This Row],[Type]]="CT",1,IF(Table3[[#This Row],[I]]=1,0,1))))</f>
        <v>1</v>
      </c>
      <c r="B954" s="6" t="s">
        <v>1566</v>
      </c>
      <c r="C954" s="6" t="s">
        <v>1566</v>
      </c>
      <c r="E954" s="6">
        <v>953</v>
      </c>
      <c r="F954" s="8" t="s">
        <v>60</v>
      </c>
      <c r="H954" s="10" t="s">
        <v>1566</v>
      </c>
      <c r="I954" s="11" t="s">
        <v>1844</v>
      </c>
      <c r="J954" s="12">
        <v>13837502</v>
      </c>
      <c r="K954" s="11" t="str">
        <f>CONCATENATE(Table3[[#This Row],[Type]]," "&amp;TEXT(Table3[[#This Row],[Diameter]],".0000")&amp;""," "&amp;Table3[[#This Row],[NumFlutes]]&amp;"FL")</f>
        <v>EM .3750 3FL</v>
      </c>
      <c r="M954" s="13">
        <v>0.375</v>
      </c>
      <c r="N954" s="13">
        <v>0.375</v>
      </c>
      <c r="O954" s="6">
        <v>0.375</v>
      </c>
      <c r="P954" s="6">
        <v>0.88</v>
      </c>
      <c r="R954" s="14">
        <f>IF(Table3[[#This Row],[ShoulderLenEnd]]="",0,90-(DEGREES(ATAN((Q954-P954)/((N954-O954)/2)))))</f>
        <v>0</v>
      </c>
      <c r="S954" s="15">
        <v>0.91</v>
      </c>
      <c r="T954" s="6">
        <v>3</v>
      </c>
      <c r="U954" s="6">
        <v>2</v>
      </c>
      <c r="V954" s="6">
        <v>0.625</v>
      </c>
      <c r="AA954" s="13" t="str">
        <f t="shared" si="14"/>
        <v/>
      </c>
      <c r="AE954" s="6" t="s">
        <v>118</v>
      </c>
      <c r="AF954" s="6" t="s">
        <v>119</v>
      </c>
      <c r="AI954" s="6">
        <v>0</v>
      </c>
      <c r="AJ954" s="6">
        <v>0</v>
      </c>
      <c r="AK954" s="6">
        <v>0</v>
      </c>
      <c r="AL954" s="6">
        <v>0</v>
      </c>
      <c r="AM954" s="6">
        <v>0</v>
      </c>
      <c r="AN954" s="6">
        <v>0</v>
      </c>
      <c r="AO954" s="6">
        <v>0</v>
      </c>
      <c r="AQ954" s="6">
        <v>0</v>
      </c>
      <c r="AR954" s="6">
        <v>0</v>
      </c>
      <c r="AS954" s="6">
        <v>0</v>
      </c>
      <c r="AT954" s="6">
        <v>0</v>
      </c>
      <c r="AU954" s="6">
        <f>IF(Table3[[#This Row],[ShankDiameter]]&gt;0.5,0,2)</f>
        <v>2</v>
      </c>
      <c r="AV954" s="6">
        <v>0</v>
      </c>
      <c r="AW954" s="6">
        <v>0</v>
      </c>
      <c r="AX954" s="6">
        <v>2</v>
      </c>
      <c r="AY954" s="6">
        <f>IF(Table3[[#This Row],[ShankDiameter]]=0.225,2,IF(Table3[[#This Row],[ShankDiameter]]=0.25,2,IF(Table3[[#This Row],[ShankDiameter]]=0.2875,2,0)))</f>
        <v>0</v>
      </c>
      <c r="AZ954" s="6">
        <v>0</v>
      </c>
      <c r="BA954" s="6">
        <v>0</v>
      </c>
      <c r="BB954" s="6">
        <v>0</v>
      </c>
      <c r="BC954" s="6">
        <v>0</v>
      </c>
      <c r="BD954" s="6">
        <v>0</v>
      </c>
      <c r="BE954" s="6">
        <v>0</v>
      </c>
      <c r="BF954" s="6">
        <v>0</v>
      </c>
      <c r="BG954" s="6">
        <v>0</v>
      </c>
      <c r="BH954" s="6">
        <v>0</v>
      </c>
      <c r="BI954" s="6">
        <f>IF(Table3[[#This Row],[Type]]="EM",IF((Table3[[#This Row],[Diameter]]/2)-Table3[[#This Row],[CornerRadius]]-0.012&gt;0,(Table3[[#This Row],[Diameter]]/2)-Table3[[#This Row],[CornerRadius]]-0.012,0),)</f>
        <v>0.17549999999999999</v>
      </c>
      <c r="BK954" s="6" t="str">
        <f>IF(Table3[[#This Row],[ShoulderLength]]="","",IF(Table3[[#This Row],[ShoulderLength]]&lt;Table3[[#This Row],[LOC]],"FIX",""))</f>
        <v/>
      </c>
    </row>
    <row r="955" spans="1:63" x14ac:dyDescent="0.25">
      <c r="A955" s="7">
        <f>IF(Table3[[#This Row],[SoflexRule]]="",1,IF(Table3[[#This Row],[MinOHL]]="",1,IF(Table3[[#This Row],[Type]]="CT",1,IF(Table3[[#This Row],[I]]=1,0,1))))</f>
        <v>1</v>
      </c>
      <c r="B955" s="6" t="s">
        <v>1566</v>
      </c>
      <c r="C955" s="6" t="s">
        <v>1566</v>
      </c>
      <c r="E955" s="6">
        <v>954</v>
      </c>
      <c r="F955" s="8" t="s">
        <v>60</v>
      </c>
      <c r="H955" s="10" t="s">
        <v>1566</v>
      </c>
      <c r="I955" s="11" t="s">
        <v>1845</v>
      </c>
      <c r="J955" s="12">
        <v>13843751</v>
      </c>
      <c r="K955" s="11" t="str">
        <f>CONCATENATE(Table3[[#This Row],[Type]]," "&amp;TEXT(Table3[[#This Row],[Diameter]],".0000")&amp;""," "&amp;Table3[[#This Row],[NumFlutes]]&amp;"FL")</f>
        <v>EM .4375 3FL</v>
      </c>
      <c r="M955" s="13">
        <v>0.4375</v>
      </c>
      <c r="N955" s="13">
        <v>0.4375</v>
      </c>
      <c r="O955" s="6">
        <v>0.4375</v>
      </c>
      <c r="P955" s="6">
        <v>1.28</v>
      </c>
      <c r="R955" s="14">
        <f>IF(Table3[[#This Row],[ShoulderLenEnd]]="",0,90-(DEGREES(ATAN((Q955-P955)/((N955-O955)/2)))))</f>
        <v>0</v>
      </c>
      <c r="S955" s="15">
        <v>1.32</v>
      </c>
      <c r="T955" s="6">
        <v>3</v>
      </c>
      <c r="U955" s="6">
        <v>2.75</v>
      </c>
      <c r="V955" s="6">
        <v>1</v>
      </c>
      <c r="AA955" s="13" t="str">
        <f t="shared" si="14"/>
        <v/>
      </c>
      <c r="AE955" s="6" t="s">
        <v>118</v>
      </c>
      <c r="AF955" s="6" t="s">
        <v>119</v>
      </c>
      <c r="AI955" s="6">
        <v>0</v>
      </c>
      <c r="AJ955" s="6">
        <v>0</v>
      </c>
      <c r="AK955" s="6">
        <v>0</v>
      </c>
      <c r="AL955" s="6">
        <v>0</v>
      </c>
      <c r="AM955" s="6">
        <v>0</v>
      </c>
      <c r="AN955" s="6">
        <v>0</v>
      </c>
      <c r="AO955" s="6">
        <v>0</v>
      </c>
      <c r="AQ955" s="6">
        <v>0</v>
      </c>
      <c r="AR955" s="6">
        <v>0</v>
      </c>
      <c r="AS955" s="6">
        <v>0</v>
      </c>
      <c r="AT955" s="6">
        <v>0</v>
      </c>
      <c r="AU955" s="6">
        <f>IF(Table3[[#This Row],[ShankDiameter]]&gt;0.5,0,2)</f>
        <v>2</v>
      </c>
      <c r="AV955" s="6">
        <v>0</v>
      </c>
      <c r="AW955" s="6">
        <v>0</v>
      </c>
      <c r="AX955" s="6">
        <v>2</v>
      </c>
      <c r="AY955" s="6">
        <f>IF(Table3[[#This Row],[ShankDiameter]]=0.225,2,IF(Table3[[#This Row],[ShankDiameter]]=0.25,2,IF(Table3[[#This Row],[ShankDiameter]]=0.2875,2,0)))</f>
        <v>0</v>
      </c>
      <c r="AZ955" s="6">
        <v>0</v>
      </c>
      <c r="BA955" s="6">
        <v>0</v>
      </c>
      <c r="BB955" s="6">
        <v>0</v>
      </c>
      <c r="BC955" s="6">
        <v>0</v>
      </c>
      <c r="BD955" s="6">
        <v>0</v>
      </c>
      <c r="BE955" s="6">
        <v>0</v>
      </c>
      <c r="BF955" s="6">
        <v>0</v>
      </c>
      <c r="BG955" s="6">
        <v>0</v>
      </c>
      <c r="BH955" s="6">
        <v>0</v>
      </c>
      <c r="BI955" s="6">
        <f>IF(Table3[[#This Row],[Type]]="EM",IF((Table3[[#This Row],[Diameter]]/2)-Table3[[#This Row],[CornerRadius]]-0.012&gt;0,(Table3[[#This Row],[Diameter]]/2)-Table3[[#This Row],[CornerRadius]]-0.012,0),)</f>
        <v>0.20674999999999999</v>
      </c>
      <c r="BK955" s="6" t="str">
        <f>IF(Table3[[#This Row],[ShoulderLength]]="","",IF(Table3[[#This Row],[ShoulderLength]]&lt;Table3[[#This Row],[LOC]],"FIX",""))</f>
        <v/>
      </c>
    </row>
    <row r="956" spans="1:63" x14ac:dyDescent="0.25">
      <c r="A956" s="7">
        <f>IF(Table3[[#This Row],[SoflexRule]]="",1,IF(Table3[[#This Row],[MinOHL]]="",1,IF(Table3[[#This Row],[Type]]="CT",1,IF(Table3[[#This Row],[I]]=1,0,1))))</f>
        <v>1</v>
      </c>
      <c r="B956" s="6" t="s">
        <v>1566</v>
      </c>
      <c r="C956" s="6" t="s">
        <v>1566</v>
      </c>
      <c r="E956" s="6">
        <v>955</v>
      </c>
      <c r="F956" s="22"/>
      <c r="H956" s="10" t="s">
        <v>1566</v>
      </c>
      <c r="I956" s="11" t="s">
        <v>1846</v>
      </c>
      <c r="J956" s="12">
        <v>71165</v>
      </c>
      <c r="K956" s="11" t="str">
        <f>CONCATENATE(Table3[[#This Row],[Type]]," "&amp;TEXT(Table3[[#This Row],[Diameter]],".0000")&amp;""," "&amp;Table3[[#This Row],[NumFlutes]]&amp;"FL")</f>
        <v>EM .5000 FL</v>
      </c>
      <c r="M956" s="13">
        <v>0.5</v>
      </c>
      <c r="R956" s="14">
        <f>IF(Table3[[#This Row],[ShoulderLenEnd]]="",0,90-(DEGREES(ATAN((Q956-P956)/((N956-O956)/2)))))</f>
        <v>0</v>
      </c>
      <c r="AA956" s="13" t="str">
        <f t="shared" si="14"/>
        <v/>
      </c>
      <c r="AE956" s="6" t="s">
        <v>118</v>
      </c>
      <c r="AF956" s="6" t="s">
        <v>119</v>
      </c>
      <c r="AI956" s="6">
        <v>0</v>
      </c>
      <c r="AJ956" s="6">
        <v>0</v>
      </c>
      <c r="AK956" s="6">
        <v>0</v>
      </c>
      <c r="AL956" s="6">
        <v>0</v>
      </c>
      <c r="AM956" s="6">
        <v>0</v>
      </c>
      <c r="AN956" s="6">
        <v>0</v>
      </c>
      <c r="AO956" s="6">
        <v>0</v>
      </c>
      <c r="AQ956" s="6">
        <v>0</v>
      </c>
      <c r="AR956" s="6">
        <v>0</v>
      </c>
      <c r="AS956" s="6">
        <v>0</v>
      </c>
      <c r="AT956" s="6">
        <v>0</v>
      </c>
      <c r="AU956" s="6">
        <f>IF(Table3[[#This Row],[ShankDiameter]]&gt;0.5,0,2)</f>
        <v>2</v>
      </c>
      <c r="AV956" s="6">
        <v>0</v>
      </c>
      <c r="AW956" s="6">
        <v>0</v>
      </c>
      <c r="AX956" s="6">
        <v>2</v>
      </c>
      <c r="AY956" s="6">
        <f>IF(Table3[[#This Row],[ShankDiameter]]=0.225,2,IF(Table3[[#This Row],[ShankDiameter]]=0.25,2,IF(Table3[[#This Row],[ShankDiameter]]=0.2875,2,0)))</f>
        <v>0</v>
      </c>
      <c r="AZ956" s="6">
        <v>0</v>
      </c>
      <c r="BA956" s="6">
        <v>0</v>
      </c>
      <c r="BB956" s="6">
        <v>0</v>
      </c>
      <c r="BC956" s="6">
        <v>0</v>
      </c>
      <c r="BD956" s="6">
        <v>0</v>
      </c>
      <c r="BE956" s="6">
        <v>0</v>
      </c>
      <c r="BF956" s="6">
        <v>0</v>
      </c>
      <c r="BG956" s="6">
        <v>0</v>
      </c>
      <c r="BH956" s="6">
        <v>0</v>
      </c>
      <c r="BI956" s="6">
        <f>IF(Table3[[#This Row],[Type]]="EM",IF((Table3[[#This Row],[Diameter]]/2)-Table3[[#This Row],[CornerRadius]]-0.012&gt;0,(Table3[[#This Row],[Diameter]]/2)-Table3[[#This Row],[CornerRadius]]-0.012,0),)</f>
        <v>0.23799999999999999</v>
      </c>
      <c r="BK956" s="6" t="str">
        <f>IF(Table3[[#This Row],[ShoulderLength]]="","",IF(Table3[[#This Row],[ShoulderLength]]&lt;Table3[[#This Row],[LOC]],"FIX",""))</f>
        <v/>
      </c>
    </row>
    <row r="957" spans="1:63" x14ac:dyDescent="0.25">
      <c r="A957" s="7">
        <f>IF(Table3[[#This Row],[SoflexRule]]="",1,IF(Table3[[#This Row],[MinOHL]]="",1,IF(Table3[[#This Row],[Type]]="CT",1,IF(Table3[[#This Row],[I]]=1,0,1))))</f>
        <v>1</v>
      </c>
      <c r="B957" s="6" t="s">
        <v>1566</v>
      </c>
      <c r="C957" s="6" t="s">
        <v>1566</v>
      </c>
      <c r="E957" s="6">
        <v>956</v>
      </c>
      <c r="F957" s="8" t="s">
        <v>2415</v>
      </c>
      <c r="G957" s="9" t="s">
        <v>2415</v>
      </c>
      <c r="H957" s="10" t="s">
        <v>1566</v>
      </c>
      <c r="I957" s="11" t="s">
        <v>1847</v>
      </c>
      <c r="J957" s="12">
        <v>39255</v>
      </c>
      <c r="K957" s="11" t="str">
        <f>CONCATENATE(Table3[[#This Row],[Type]]," "&amp;TEXT(Table3[[#This Row],[Diameter]],".0000")&amp;""," "&amp;Table3[[#This Row],[NumFlutes]]&amp;"FL")</f>
        <v>EM .7500 FL</v>
      </c>
      <c r="M957" s="13">
        <v>0.75</v>
      </c>
      <c r="R957" s="14">
        <f>IF(Table3[[#This Row],[ShoulderLenEnd]]="",0,90-(DEGREES(ATAN((Q957-P957)/((N957-O957)/2)))))</f>
        <v>0</v>
      </c>
      <c r="AA957" s="13" t="str">
        <f t="shared" si="14"/>
        <v/>
      </c>
      <c r="AE957" s="6" t="s">
        <v>118</v>
      </c>
      <c r="AG957" s="6" t="s">
        <v>79</v>
      </c>
      <c r="AI957" s="6">
        <v>0</v>
      </c>
      <c r="AJ957" s="6">
        <v>0</v>
      </c>
      <c r="AK957" s="6">
        <v>0</v>
      </c>
      <c r="AL957" s="6">
        <v>0</v>
      </c>
      <c r="AM957" s="6">
        <v>0</v>
      </c>
      <c r="AN957" s="6">
        <v>0</v>
      </c>
      <c r="AO957" s="6">
        <v>0</v>
      </c>
      <c r="AQ957" s="6">
        <v>0</v>
      </c>
      <c r="AR957" s="6">
        <v>0</v>
      </c>
      <c r="AS957" s="6">
        <v>0</v>
      </c>
      <c r="AT957" s="6">
        <v>0</v>
      </c>
      <c r="AU957" s="6">
        <f>IF(Table3[[#This Row],[ShankDiameter]]&gt;0.5,0,2)</f>
        <v>2</v>
      </c>
      <c r="AV957" s="6">
        <v>0</v>
      </c>
      <c r="AW957" s="6">
        <v>0</v>
      </c>
      <c r="AX957" s="6">
        <v>2</v>
      </c>
      <c r="AY957" s="6">
        <f>IF(Table3[[#This Row],[ShankDiameter]]=0.225,2,IF(Table3[[#This Row],[ShankDiameter]]=0.25,2,IF(Table3[[#This Row],[ShankDiameter]]=0.2875,2,0)))</f>
        <v>0</v>
      </c>
      <c r="AZ957" s="6">
        <v>0</v>
      </c>
      <c r="BA957" s="6">
        <v>0</v>
      </c>
      <c r="BB957" s="6">
        <v>0</v>
      </c>
      <c r="BC957" s="6">
        <v>0</v>
      </c>
      <c r="BD957" s="6">
        <v>0</v>
      </c>
      <c r="BE957" s="6">
        <v>0</v>
      </c>
      <c r="BF957" s="6">
        <v>0</v>
      </c>
      <c r="BG957" s="6">
        <v>0</v>
      </c>
      <c r="BH957" s="6">
        <v>0</v>
      </c>
      <c r="BI957" s="6">
        <f>IF(Table3[[#This Row],[Type]]="EM",IF((Table3[[#This Row],[Diameter]]/2)-Table3[[#This Row],[CornerRadius]]-0.012&gt;0,(Table3[[#This Row],[Diameter]]/2)-Table3[[#This Row],[CornerRadius]]-0.012,0),)</f>
        <v>0.36299999999999999</v>
      </c>
      <c r="BK957" s="6" t="str">
        <f>IF(Table3[[#This Row],[ShoulderLength]]="","",IF(Table3[[#This Row],[ShoulderLength]]&lt;Table3[[#This Row],[LOC]],"FIX",""))</f>
        <v/>
      </c>
    </row>
    <row r="958" spans="1:63" x14ac:dyDescent="0.25">
      <c r="A958" s="7">
        <f>IF(Table3[[#This Row],[SoflexRule]]="",1,IF(Table3[[#This Row],[MinOHL]]="",1,IF(Table3[[#This Row],[Type]]="CT",1,IF(Table3[[#This Row],[I]]=1,0,1))))</f>
        <v>1</v>
      </c>
      <c r="B958" s="6" t="s">
        <v>1566</v>
      </c>
      <c r="C958" s="6" t="s">
        <v>1566</v>
      </c>
      <c r="E958" s="6">
        <v>957</v>
      </c>
      <c r="F958" s="22"/>
      <c r="H958" s="10" t="s">
        <v>1566</v>
      </c>
      <c r="I958" s="11" t="s">
        <v>1848</v>
      </c>
      <c r="J958" s="12" t="s">
        <v>1849</v>
      </c>
      <c r="K958" s="11" t="str">
        <f>CONCATENATE(Table3[[#This Row],[Type]]," "&amp;TEXT(Table3[[#This Row],[Diameter]],".0000")&amp;""," "&amp;Table3[[#This Row],[NumFlutes]]&amp;"FL")</f>
        <v>EM 1.0000 FL</v>
      </c>
      <c r="M958" s="13">
        <v>1</v>
      </c>
      <c r="R958" s="14">
        <f>IF(Table3[[#This Row],[ShoulderLenEnd]]="",0,90-(DEGREES(ATAN((Q958-P958)/((N958-O958)/2)))))</f>
        <v>0</v>
      </c>
      <c r="AA958" s="13" t="str">
        <f t="shared" si="14"/>
        <v/>
      </c>
      <c r="AE958" s="6" t="s">
        <v>118</v>
      </c>
      <c r="AF958" s="6" t="s">
        <v>119</v>
      </c>
      <c r="AI958" s="6">
        <v>0</v>
      </c>
      <c r="AJ958" s="6">
        <v>0</v>
      </c>
      <c r="AK958" s="6">
        <v>0</v>
      </c>
      <c r="AL958" s="6">
        <v>0</v>
      </c>
      <c r="AM958" s="6">
        <v>0</v>
      </c>
      <c r="AN958" s="6">
        <v>0</v>
      </c>
      <c r="AO958" s="6">
        <v>0</v>
      </c>
      <c r="AQ958" s="6">
        <v>0</v>
      </c>
      <c r="AR958" s="6">
        <v>0</v>
      </c>
      <c r="AS958" s="6">
        <v>0</v>
      </c>
      <c r="AT958" s="6">
        <v>0</v>
      </c>
      <c r="AU958" s="6">
        <f>IF(Table3[[#This Row],[ShankDiameter]]&gt;0.5,0,2)</f>
        <v>2</v>
      </c>
      <c r="AV958" s="6">
        <v>0</v>
      </c>
      <c r="AW958" s="6">
        <v>0</v>
      </c>
      <c r="AX958" s="6">
        <v>2</v>
      </c>
      <c r="AY958" s="6">
        <f>IF(Table3[[#This Row],[ShankDiameter]]=0.225,2,IF(Table3[[#This Row],[ShankDiameter]]=0.25,2,IF(Table3[[#This Row],[ShankDiameter]]=0.2875,2,0)))</f>
        <v>0</v>
      </c>
      <c r="AZ958" s="6">
        <v>0</v>
      </c>
      <c r="BA958" s="6">
        <v>0</v>
      </c>
      <c r="BB958" s="6">
        <v>0</v>
      </c>
      <c r="BC958" s="6">
        <v>0</v>
      </c>
      <c r="BD958" s="6">
        <v>0</v>
      </c>
      <c r="BE958" s="6">
        <v>0</v>
      </c>
      <c r="BF958" s="6">
        <v>0</v>
      </c>
      <c r="BG958" s="6">
        <v>0</v>
      </c>
      <c r="BH958" s="6">
        <v>0</v>
      </c>
      <c r="BI958" s="6">
        <f>IF(Table3[[#This Row],[Type]]="EM",IF((Table3[[#This Row],[Diameter]]/2)-Table3[[#This Row],[CornerRadius]]-0.012&gt;0,(Table3[[#This Row],[Diameter]]/2)-Table3[[#This Row],[CornerRadius]]-0.012,0),)</f>
        <v>0.48799999999999999</v>
      </c>
      <c r="BK958" s="6" t="str">
        <f>IF(Table3[[#This Row],[ShoulderLength]]="","",IF(Table3[[#This Row],[ShoulderLength]]&lt;Table3[[#This Row],[LOC]],"FIX",""))</f>
        <v/>
      </c>
    </row>
    <row r="959" spans="1:63" x14ac:dyDescent="0.25">
      <c r="A959" s="7">
        <f>IF(Table3[[#This Row],[SoflexRule]]="",1,IF(Table3[[#This Row],[MinOHL]]="",1,IF(Table3[[#This Row],[Type]]="CT",1,IF(Table3[[#This Row],[I]]=1,0,1))))</f>
        <v>1</v>
      </c>
      <c r="B959" s="6" t="s">
        <v>1566</v>
      </c>
      <c r="C959" s="6" t="s">
        <v>1566</v>
      </c>
      <c r="E959" s="6">
        <v>958</v>
      </c>
      <c r="F959" s="22"/>
      <c r="G959" s="25"/>
      <c r="H959" s="10" t="s">
        <v>1566</v>
      </c>
      <c r="I959" s="11" t="s">
        <v>1850</v>
      </c>
      <c r="J959" s="12" t="s">
        <v>1851</v>
      </c>
      <c r="K959" s="11" t="str">
        <f>CONCATENATE(Table3[[#This Row],[Type]]," "&amp;TEXT(Table3[[#This Row],[Diameter]],".0000")&amp;""," "&amp;Table3[[#This Row],[NumFlutes]]&amp;"FL")</f>
        <v>EM 1.0000 2FL</v>
      </c>
      <c r="M959" s="13">
        <v>1</v>
      </c>
      <c r="N959" s="13">
        <v>1</v>
      </c>
      <c r="R959" s="14">
        <f>IF(Table3[[#This Row],[ShoulderLenEnd]]="",0,90-(DEGREES(ATAN((Q959-P959)/((N959-O959)/2)))))</f>
        <v>0</v>
      </c>
      <c r="T959" s="6">
        <v>2</v>
      </c>
      <c r="U959" s="6">
        <v>6</v>
      </c>
      <c r="V959" s="6">
        <v>1.25</v>
      </c>
      <c r="AA959" s="13" t="str">
        <f t="shared" si="14"/>
        <v/>
      </c>
      <c r="AE959" s="6" t="s">
        <v>44</v>
      </c>
      <c r="AF959" s="6" t="s">
        <v>62</v>
      </c>
      <c r="AG959" s="6" t="s">
        <v>124</v>
      </c>
      <c r="AI959" s="6">
        <v>1</v>
      </c>
      <c r="AJ959" s="6">
        <v>0</v>
      </c>
      <c r="AK959" s="6">
        <v>0</v>
      </c>
      <c r="AL959" s="6">
        <v>1</v>
      </c>
      <c r="AM959" s="6">
        <v>1</v>
      </c>
      <c r="AN959" s="6">
        <v>0</v>
      </c>
      <c r="AO959" s="6">
        <v>1</v>
      </c>
      <c r="AQ959" s="6">
        <v>0</v>
      </c>
      <c r="AR959" s="6">
        <v>0</v>
      </c>
      <c r="AS959" s="6">
        <v>0</v>
      </c>
      <c r="AT959" s="6">
        <v>0</v>
      </c>
      <c r="AU959" s="6">
        <f>IF(Table3[[#This Row],[ShankDiameter]]&gt;0.5,0,2)</f>
        <v>0</v>
      </c>
      <c r="AV959" s="6">
        <v>0</v>
      </c>
      <c r="AW959" s="6">
        <v>0</v>
      </c>
      <c r="AX959" s="6">
        <v>2</v>
      </c>
      <c r="AY959" s="6">
        <f>IF(Table3[[#This Row],[ShankDiameter]]=0.225,2,IF(Table3[[#This Row],[ShankDiameter]]=0.25,2,IF(Table3[[#This Row],[ShankDiameter]]=0.2875,2,0)))</f>
        <v>0</v>
      </c>
      <c r="AZ959" s="6">
        <v>0</v>
      </c>
      <c r="BA959" s="6">
        <v>0</v>
      </c>
      <c r="BB959" s="6">
        <v>0</v>
      </c>
      <c r="BC959" s="6">
        <v>0</v>
      </c>
      <c r="BD959" s="6">
        <v>0</v>
      </c>
      <c r="BE959" s="6">
        <v>0</v>
      </c>
      <c r="BF959" s="6">
        <v>0</v>
      </c>
      <c r="BG959" s="6">
        <v>0</v>
      </c>
      <c r="BH959" s="6">
        <v>0</v>
      </c>
      <c r="BI959" s="6">
        <f>IF(Table3[[#This Row],[Type]]="EM",IF((Table3[[#This Row],[Diameter]]/2)-Table3[[#This Row],[CornerRadius]]-0.012&gt;0,(Table3[[#This Row],[Diameter]]/2)-Table3[[#This Row],[CornerRadius]]-0.012,0),)</f>
        <v>0.48799999999999999</v>
      </c>
      <c r="BK959" s="6" t="str">
        <f>IF(Table3[[#This Row],[ShoulderLength]]="","",IF(Table3[[#This Row],[ShoulderLength]]&lt;Table3[[#This Row],[LOC]],"FIX",""))</f>
        <v/>
      </c>
    </row>
    <row r="960" spans="1:63" x14ac:dyDescent="0.25">
      <c r="A960" s="7">
        <f>IF(Table3[[#This Row],[SoflexRule]]="",1,IF(Table3[[#This Row],[MinOHL]]="",1,IF(Table3[[#This Row],[Type]]="CT",1,IF(Table3[[#This Row],[I]]=1,0,1))))</f>
        <v>1</v>
      </c>
      <c r="B960" s="6" t="s">
        <v>1566</v>
      </c>
      <c r="C960" s="6" t="s">
        <v>1566</v>
      </c>
      <c r="E960" s="6">
        <v>959</v>
      </c>
      <c r="F960" s="22"/>
      <c r="H960" s="10" t="s">
        <v>1566</v>
      </c>
      <c r="I960" s="11" t="s">
        <v>1852</v>
      </c>
      <c r="J960" s="12" t="s">
        <v>1851</v>
      </c>
      <c r="K960" s="11" t="str">
        <f>CONCATENATE(Table3[[#This Row],[Type]]," "&amp;TEXT(Table3[[#This Row],[Diameter]],".0000")&amp;""," "&amp;Table3[[#This Row],[NumFlutes]]&amp;"FL")</f>
        <v>EM 1.0000 2FL</v>
      </c>
      <c r="M960" s="13">
        <v>1</v>
      </c>
      <c r="N960" s="13">
        <v>1</v>
      </c>
      <c r="R960" s="14">
        <f>IF(Table3[[#This Row],[ShoulderLenEnd]]="",0,90-(DEGREES(ATAN((Q960-P960)/((N960-O960)/2)))))</f>
        <v>0</v>
      </c>
      <c r="T960" s="6">
        <v>2</v>
      </c>
      <c r="U960" s="6">
        <v>6</v>
      </c>
      <c r="V960" s="6">
        <v>1.25</v>
      </c>
      <c r="AA960" s="13" t="str">
        <f t="shared" si="14"/>
        <v/>
      </c>
      <c r="AE960" s="6" t="s">
        <v>44</v>
      </c>
      <c r="AF960" s="6" t="s">
        <v>62</v>
      </c>
      <c r="AG960" s="6" t="s">
        <v>124</v>
      </c>
      <c r="AI960" s="6">
        <v>1</v>
      </c>
      <c r="AJ960" s="6">
        <v>0</v>
      </c>
      <c r="AK960" s="6">
        <v>0</v>
      </c>
      <c r="AL960" s="6">
        <v>1</v>
      </c>
      <c r="AM960" s="6">
        <v>1</v>
      </c>
      <c r="AN960" s="6">
        <v>0</v>
      </c>
      <c r="AO960" s="6">
        <v>1</v>
      </c>
      <c r="AQ960" s="6">
        <v>0</v>
      </c>
      <c r="AR960" s="6">
        <v>0</v>
      </c>
      <c r="AS960" s="6">
        <v>0</v>
      </c>
      <c r="AT960" s="6">
        <v>0</v>
      </c>
      <c r="AU960" s="6">
        <f>IF(Table3[[#This Row],[ShankDiameter]]&gt;0.5,0,2)</f>
        <v>0</v>
      </c>
      <c r="AV960" s="6">
        <v>0</v>
      </c>
      <c r="AW960" s="6">
        <v>0</v>
      </c>
      <c r="AX960" s="6">
        <v>2</v>
      </c>
      <c r="AY960" s="6">
        <f>IF(Table3[[#This Row],[ShankDiameter]]=0.225,2,IF(Table3[[#This Row],[ShankDiameter]]=0.25,2,IF(Table3[[#This Row],[ShankDiameter]]=0.2875,2,0)))</f>
        <v>0</v>
      </c>
      <c r="AZ960" s="6">
        <v>0</v>
      </c>
      <c r="BA960" s="6">
        <v>0</v>
      </c>
      <c r="BB960" s="6">
        <v>0</v>
      </c>
      <c r="BC960" s="6">
        <v>0</v>
      </c>
      <c r="BD960" s="6">
        <v>0</v>
      </c>
      <c r="BE960" s="6">
        <v>0</v>
      </c>
      <c r="BF960" s="6">
        <v>0</v>
      </c>
      <c r="BG960" s="6">
        <v>0</v>
      </c>
      <c r="BH960" s="6">
        <v>0</v>
      </c>
      <c r="BI960" s="6">
        <f>IF(Table3[[#This Row],[Type]]="EM",IF((Table3[[#This Row],[Diameter]]/2)-Table3[[#This Row],[CornerRadius]]-0.012&gt;0,(Table3[[#This Row],[Diameter]]/2)-Table3[[#This Row],[CornerRadius]]-0.012,0),)</f>
        <v>0.48799999999999999</v>
      </c>
      <c r="BK960" s="6" t="str">
        <f>IF(Table3[[#This Row],[ShoulderLength]]="","",IF(Table3[[#This Row],[ShoulderLength]]&lt;Table3[[#This Row],[LOC]],"FIX",""))</f>
        <v/>
      </c>
    </row>
    <row r="961" spans="1:63" x14ac:dyDescent="0.25">
      <c r="A961" s="7">
        <f>IF(Table3[[#This Row],[SoflexRule]]="",1,IF(Table3[[#This Row],[MinOHL]]="",1,IF(Table3[[#This Row],[Type]]="CT",1,IF(Table3[[#This Row],[I]]=1,0,1))))</f>
        <v>1</v>
      </c>
      <c r="B961" s="6" t="s">
        <v>1566</v>
      </c>
      <c r="C961" s="6" t="s">
        <v>1566</v>
      </c>
      <c r="E961" s="6">
        <v>960</v>
      </c>
      <c r="F961" s="22"/>
      <c r="H961" s="10" t="s">
        <v>1566</v>
      </c>
      <c r="I961" s="11" t="s">
        <v>1853</v>
      </c>
      <c r="J961" s="12" t="s">
        <v>1854</v>
      </c>
      <c r="K961" s="11" t="str">
        <f>CONCATENATE(Table3[[#This Row],[Type]]," "&amp;TEXT(Table3[[#This Row],[Diameter]],".0000")&amp;""," "&amp;Table3[[#This Row],[NumFlutes]]&amp;"FL")</f>
        <v>EM 1.0000 2FL</v>
      </c>
      <c r="M961" s="13">
        <v>1</v>
      </c>
      <c r="N961" s="13">
        <v>1</v>
      </c>
      <c r="R961" s="14">
        <f>IF(Table3[[#This Row],[ShoulderLenEnd]]="",0,90-(DEGREES(ATAN((Q961-P961)/((N961-O961)/2)))))</f>
        <v>0</v>
      </c>
      <c r="T961" s="6">
        <v>2</v>
      </c>
      <c r="U961" s="6">
        <v>4</v>
      </c>
      <c r="V961" s="6">
        <v>1.25</v>
      </c>
      <c r="AA961" s="13" t="str">
        <f t="shared" si="14"/>
        <v/>
      </c>
      <c r="AE961" s="6" t="s">
        <v>44</v>
      </c>
      <c r="AF961" s="6" t="s">
        <v>1650</v>
      </c>
      <c r="AG961" s="6" t="s">
        <v>124</v>
      </c>
      <c r="AI961" s="6">
        <v>1</v>
      </c>
      <c r="AJ961" s="6">
        <v>0</v>
      </c>
      <c r="AK961" s="6">
        <v>0</v>
      </c>
      <c r="AL961" s="6">
        <v>1</v>
      </c>
      <c r="AM961" s="6">
        <v>0</v>
      </c>
      <c r="AN961" s="6">
        <v>1</v>
      </c>
      <c r="AO961" s="6">
        <v>1</v>
      </c>
      <c r="AQ961" s="6">
        <v>0</v>
      </c>
      <c r="AR961" s="6">
        <v>0</v>
      </c>
      <c r="AS961" s="6">
        <v>0</v>
      </c>
      <c r="AT961" s="6">
        <v>0</v>
      </c>
      <c r="AU961" s="6">
        <f>IF(Table3[[#This Row],[ShankDiameter]]&gt;0.5,0,2)</f>
        <v>0</v>
      </c>
      <c r="AV961" s="6">
        <v>0</v>
      </c>
      <c r="AW961" s="6">
        <v>0</v>
      </c>
      <c r="AX961" s="6">
        <v>2</v>
      </c>
      <c r="AY961" s="6">
        <f>IF(Table3[[#This Row],[ShankDiameter]]=0.225,2,IF(Table3[[#This Row],[ShankDiameter]]=0.25,2,IF(Table3[[#This Row],[ShankDiameter]]=0.2875,2,0)))</f>
        <v>0</v>
      </c>
      <c r="AZ961" s="6">
        <v>0</v>
      </c>
      <c r="BA961" s="6">
        <v>0</v>
      </c>
      <c r="BB961" s="6">
        <v>0</v>
      </c>
      <c r="BC961" s="6">
        <v>0</v>
      </c>
      <c r="BD961" s="6">
        <v>0</v>
      </c>
      <c r="BE961" s="6">
        <v>0</v>
      </c>
      <c r="BF961" s="6">
        <v>0</v>
      </c>
      <c r="BG961" s="6">
        <v>0</v>
      </c>
      <c r="BH961" s="6">
        <v>0</v>
      </c>
      <c r="BI961" s="6">
        <f>IF(Table3[[#This Row],[Type]]="EM",IF((Table3[[#This Row],[Diameter]]/2)-Table3[[#This Row],[CornerRadius]]-0.012&gt;0,(Table3[[#This Row],[Diameter]]/2)-Table3[[#This Row],[CornerRadius]]-0.012,0),)</f>
        <v>0.48799999999999999</v>
      </c>
      <c r="BK961" s="6" t="str">
        <f>IF(Table3[[#This Row],[ShoulderLength]]="","",IF(Table3[[#This Row],[ShoulderLength]]&lt;Table3[[#This Row],[LOC]],"FIX",""))</f>
        <v/>
      </c>
    </row>
    <row r="962" spans="1:63" x14ac:dyDescent="0.25">
      <c r="A962" s="7">
        <f>IF(Table3[[#This Row],[SoflexRule]]="",1,IF(Table3[[#This Row],[MinOHL]]="",1,IF(Table3[[#This Row],[Type]]="CT",1,IF(Table3[[#This Row],[I]]=1,0,1))))</f>
        <v>1</v>
      </c>
      <c r="B962" s="6" t="s">
        <v>1566</v>
      </c>
      <c r="C962" s="6" t="s">
        <v>1566</v>
      </c>
      <c r="E962" s="6">
        <v>961</v>
      </c>
      <c r="F962" s="22"/>
      <c r="H962" s="10" t="s">
        <v>1566</v>
      </c>
      <c r="I962" s="11" t="s">
        <v>1855</v>
      </c>
      <c r="J962" s="12" t="s">
        <v>1856</v>
      </c>
      <c r="K962" s="11" t="str">
        <f>CONCATENATE(Table3[[#This Row],[Type]]," "&amp;TEXT(Table3[[#This Row],[Diameter]],".0000")&amp;""," "&amp;Table3[[#This Row],[NumFlutes]]&amp;"FL")</f>
        <v>EM 1.0000 3FL</v>
      </c>
      <c r="M962" s="13">
        <v>1</v>
      </c>
      <c r="N962" s="13">
        <v>1</v>
      </c>
      <c r="R962" s="14">
        <f>IF(Table3[[#This Row],[ShoulderLenEnd]]="",0,90-(DEGREES(ATAN((Q962-P962)/((N962-O962)/2)))))</f>
        <v>0</v>
      </c>
      <c r="T962" s="6">
        <v>3</v>
      </c>
      <c r="U962" s="6">
        <v>7</v>
      </c>
      <c r="V962" s="6">
        <v>4</v>
      </c>
      <c r="AA962" s="13" t="str">
        <f t="shared" ref="AA962:AA1025" si="15">IF(Z962 &lt; 1, "", (M962/2)/TAN(RADIANS(Z962/2)))</f>
        <v/>
      </c>
      <c r="AE962" s="6" t="s">
        <v>44</v>
      </c>
      <c r="AF962" s="6" t="s">
        <v>62</v>
      </c>
      <c r="AG962" s="6" t="s">
        <v>124</v>
      </c>
      <c r="AI962" s="6">
        <v>1</v>
      </c>
      <c r="AJ962" s="6">
        <v>0</v>
      </c>
      <c r="AK962" s="6">
        <v>0</v>
      </c>
      <c r="AL962" s="6">
        <v>0</v>
      </c>
      <c r="AM962" s="6">
        <v>0</v>
      </c>
      <c r="AN962" s="6">
        <v>1</v>
      </c>
      <c r="AO962" s="6">
        <v>0</v>
      </c>
      <c r="AQ962" s="6">
        <v>0</v>
      </c>
      <c r="AR962" s="6">
        <v>0</v>
      </c>
      <c r="AS962" s="6">
        <v>0</v>
      </c>
      <c r="AT962" s="6">
        <v>0</v>
      </c>
      <c r="AU962" s="6">
        <f>IF(Table3[[#This Row],[ShankDiameter]]&gt;0.5,0,2)</f>
        <v>0</v>
      </c>
      <c r="AV962" s="6">
        <v>0</v>
      </c>
      <c r="AW962" s="6">
        <v>0</v>
      </c>
      <c r="AX962" s="6">
        <v>2</v>
      </c>
      <c r="AY962" s="6">
        <f>IF(Table3[[#This Row],[ShankDiameter]]=0.225,2,IF(Table3[[#This Row],[ShankDiameter]]=0.25,2,IF(Table3[[#This Row],[ShankDiameter]]=0.2875,2,0)))</f>
        <v>0</v>
      </c>
      <c r="AZ962" s="6">
        <v>0</v>
      </c>
      <c r="BA962" s="6">
        <v>0</v>
      </c>
      <c r="BB962" s="6">
        <v>0</v>
      </c>
      <c r="BC962" s="6">
        <v>0</v>
      </c>
      <c r="BD962" s="6">
        <v>0</v>
      </c>
      <c r="BE962" s="6">
        <v>0</v>
      </c>
      <c r="BF962" s="6">
        <v>0</v>
      </c>
      <c r="BG962" s="6">
        <v>0</v>
      </c>
      <c r="BH962" s="6">
        <v>0</v>
      </c>
      <c r="BI962" s="6">
        <f>IF(Table3[[#This Row],[Type]]="EM",IF((Table3[[#This Row],[Diameter]]/2)-Table3[[#This Row],[CornerRadius]]-0.012&gt;0,(Table3[[#This Row],[Diameter]]/2)-Table3[[#This Row],[CornerRadius]]-0.012,0),)</f>
        <v>0.48799999999999999</v>
      </c>
      <c r="BK962" s="6" t="str">
        <f>IF(Table3[[#This Row],[ShoulderLength]]="","",IF(Table3[[#This Row],[ShoulderLength]]&lt;Table3[[#This Row],[LOC]],"FIX",""))</f>
        <v/>
      </c>
    </row>
    <row r="963" spans="1:63" x14ac:dyDescent="0.25">
      <c r="A963" s="7">
        <f>IF(Table3[[#This Row],[SoflexRule]]="",1,IF(Table3[[#This Row],[MinOHL]]="",1,IF(Table3[[#This Row],[Type]]="CT",1,IF(Table3[[#This Row],[I]]=1,0,1))))</f>
        <v>1</v>
      </c>
      <c r="B963" s="6" t="s">
        <v>1566</v>
      </c>
      <c r="C963" s="6" t="s">
        <v>1566</v>
      </c>
      <c r="E963" s="6">
        <v>962</v>
      </c>
      <c r="F963" s="22"/>
      <c r="G963" s="23"/>
      <c r="H963" s="10" t="s">
        <v>1566</v>
      </c>
      <c r="I963" s="11" t="s">
        <v>1857</v>
      </c>
      <c r="J963" s="12" t="s">
        <v>1858</v>
      </c>
      <c r="K963" s="11" t="str">
        <f>CONCATENATE(Table3[[#This Row],[Type]]," "&amp;TEXT(Table3[[#This Row],[Diameter]],".0000")&amp;""," "&amp;Table3[[#This Row],[NumFlutes]]&amp;"FL")</f>
        <v>EM .0500 4FL</v>
      </c>
      <c r="M963" s="13">
        <v>0.05</v>
      </c>
      <c r="N963" s="13">
        <v>1.5</v>
      </c>
      <c r="R963" s="14">
        <f>IF(Table3[[#This Row],[ShoulderLenEnd]]="",0,90-(DEGREES(ATAN((Q963-P963)/((N963-O963)/2)))))</f>
        <v>0</v>
      </c>
      <c r="T963" s="6">
        <v>4</v>
      </c>
      <c r="U963" s="6">
        <v>1.5</v>
      </c>
      <c r="V963" s="6">
        <v>0.15</v>
      </c>
      <c r="AA963" s="13" t="str">
        <f t="shared" si="15"/>
        <v/>
      </c>
      <c r="AE963" s="6" t="s">
        <v>44</v>
      </c>
      <c r="AF963" s="6" t="s">
        <v>73</v>
      </c>
      <c r="AG963" s="6" t="s">
        <v>66</v>
      </c>
      <c r="AI963" s="6">
        <v>0</v>
      </c>
      <c r="AJ963" s="6">
        <v>1</v>
      </c>
      <c r="AK963" s="6">
        <v>1</v>
      </c>
      <c r="AL963" s="6">
        <v>0</v>
      </c>
      <c r="AM963" s="6">
        <v>1</v>
      </c>
      <c r="AN963" s="6">
        <v>1</v>
      </c>
      <c r="AO963" s="6">
        <v>1</v>
      </c>
      <c r="AQ963" s="6">
        <v>0</v>
      </c>
      <c r="AR963" s="6">
        <v>0</v>
      </c>
      <c r="AS963" s="6">
        <v>0</v>
      </c>
      <c r="AT963" s="6">
        <v>0</v>
      </c>
      <c r="AU963" s="6">
        <f>IF(Table3[[#This Row],[ShankDiameter]]&gt;0.5,0,2)</f>
        <v>0</v>
      </c>
      <c r="AV963" s="6">
        <v>0</v>
      </c>
      <c r="AW963" s="6">
        <v>0</v>
      </c>
      <c r="AX963" s="6">
        <v>2</v>
      </c>
      <c r="AY963" s="6">
        <f>IF(Table3[[#This Row],[ShankDiameter]]=0.225,2,IF(Table3[[#This Row],[ShankDiameter]]=0.25,2,IF(Table3[[#This Row],[ShankDiameter]]=0.2875,2,0)))</f>
        <v>0</v>
      </c>
      <c r="AZ963" s="6">
        <v>0</v>
      </c>
      <c r="BA963" s="6">
        <v>0</v>
      </c>
      <c r="BB963" s="6">
        <v>0</v>
      </c>
      <c r="BC963" s="6">
        <v>0</v>
      </c>
      <c r="BD963" s="6">
        <v>0</v>
      </c>
      <c r="BE963" s="6">
        <v>0</v>
      </c>
      <c r="BF963" s="6">
        <v>0</v>
      </c>
      <c r="BG963" s="6">
        <v>0</v>
      </c>
      <c r="BH963" s="6">
        <v>0</v>
      </c>
      <c r="BI963" s="6">
        <f>IF(Table3[[#This Row],[Type]]="EM",IF((Table3[[#This Row],[Diameter]]/2)-Table3[[#This Row],[CornerRadius]]-0.012&gt;0,(Table3[[#This Row],[Diameter]]/2)-Table3[[#This Row],[CornerRadius]]-0.012,0),)</f>
        <v>1.3000000000000001E-2</v>
      </c>
      <c r="BK963" s="6" t="str">
        <f>IF(Table3[[#This Row],[ShoulderLength]]="","",IF(Table3[[#This Row],[ShoulderLength]]&lt;Table3[[#This Row],[LOC]],"FIX",""))</f>
        <v/>
      </c>
    </row>
    <row r="964" spans="1:63" x14ac:dyDescent="0.25">
      <c r="A964" s="7">
        <f>IF(Table3[[#This Row],[SoflexRule]]="",1,IF(Table3[[#This Row],[MinOHL]]="",1,IF(Table3[[#This Row],[Type]]="CT",1,IF(Table3[[#This Row],[I]]=1,0,1))))</f>
        <v>1</v>
      </c>
      <c r="E964" s="6">
        <v>963</v>
      </c>
      <c r="F964" s="27"/>
      <c r="G964" s="28"/>
      <c r="H964" s="10" t="s">
        <v>1859</v>
      </c>
      <c r="K964" s="11" t="str">
        <f>CONCATENATE(Table3[[#This Row],[Type]]," "&amp;TEXT(Table3[[#This Row],[Diameter]],".0000")&amp;""," "&amp;Table3[[#This Row],[NumFlutes]]&amp;"FL")</f>
        <v>FA 10.0000 4FL</v>
      </c>
      <c r="M964" s="13">
        <v>10</v>
      </c>
      <c r="R964" s="14">
        <f>IF(Table3[[#This Row],[ShoulderLenEnd]]="",0,90-(DEGREES(ATAN((Q964-P964)/((N964-O964)/2)))))</f>
        <v>0</v>
      </c>
      <c r="T964" s="6">
        <v>4</v>
      </c>
      <c r="AA964" s="13" t="str">
        <f t="shared" si="15"/>
        <v/>
      </c>
      <c r="AE964" s="6" t="s">
        <v>118</v>
      </c>
      <c r="AF964" s="6" t="s">
        <v>119</v>
      </c>
      <c r="AI964" s="6">
        <v>0</v>
      </c>
      <c r="AJ964" s="6">
        <v>0</v>
      </c>
      <c r="AK964" s="6">
        <v>0</v>
      </c>
      <c r="AL964" s="6">
        <v>0</v>
      </c>
      <c r="AM964" s="6">
        <v>0</v>
      </c>
      <c r="AN964" s="6">
        <v>0</v>
      </c>
      <c r="AO964" s="6">
        <v>0</v>
      </c>
      <c r="AQ964" s="6">
        <v>0</v>
      </c>
      <c r="AR964" s="6">
        <v>0</v>
      </c>
      <c r="AS964" s="6">
        <v>0</v>
      </c>
      <c r="AT964" s="6">
        <v>0</v>
      </c>
      <c r="AU964" s="6">
        <f>IF(Table3[[#This Row],[ShankDiameter]]&gt;0.5,0,2)</f>
        <v>2</v>
      </c>
      <c r="AV964" s="6">
        <v>0</v>
      </c>
      <c r="AW964" s="6">
        <v>0</v>
      </c>
      <c r="AX964" s="6">
        <v>2</v>
      </c>
      <c r="AY964" s="6">
        <f>IF(Table3[[#This Row],[ShankDiameter]]=0.225,2,IF(Table3[[#This Row],[ShankDiameter]]=0.25,2,IF(Table3[[#This Row],[ShankDiameter]]=0.2875,2,0)))</f>
        <v>0</v>
      </c>
      <c r="AZ964" s="6">
        <v>0</v>
      </c>
      <c r="BA964" s="6">
        <v>0</v>
      </c>
      <c r="BB964" s="6">
        <v>0</v>
      </c>
      <c r="BC964" s="6">
        <v>0</v>
      </c>
      <c r="BD964" s="6">
        <v>0</v>
      </c>
      <c r="BE964" s="6">
        <v>0</v>
      </c>
      <c r="BF964" s="6">
        <v>0</v>
      </c>
      <c r="BG964" s="6">
        <v>0</v>
      </c>
      <c r="BH964" s="6">
        <v>0</v>
      </c>
      <c r="BI964" s="6">
        <f>IF(Table3[[#This Row],[Type]]="EM",IF((Table3[[#This Row],[Diameter]]/2)-Table3[[#This Row],[CornerRadius]]-0.012&gt;0,(Table3[[#This Row],[Diameter]]/2)-Table3[[#This Row],[CornerRadius]]-0.012,0),)</f>
        <v>0</v>
      </c>
      <c r="BK964" s="6" t="str">
        <f>IF(Table3[[#This Row],[ShoulderLength]]="","",IF(Table3[[#This Row],[ShoulderLength]]&lt;Table3[[#This Row],[LOC]],"FIX",""))</f>
        <v/>
      </c>
    </row>
    <row r="965" spans="1:63" x14ac:dyDescent="0.25">
      <c r="A965" s="7">
        <f>IF(Table3[[#This Row],[SoflexRule]]="",1,IF(Table3[[#This Row],[MinOHL]]="",1,IF(Table3[[#This Row],[Type]]="CT",1,IF(Table3[[#This Row],[I]]=1,0,1))))</f>
        <v>1</v>
      </c>
      <c r="B965" s="6" t="s">
        <v>1860</v>
      </c>
      <c r="C965" s="6" t="s">
        <v>2280</v>
      </c>
      <c r="E965" s="6">
        <v>964</v>
      </c>
      <c r="G965" s="9" t="s">
        <v>74</v>
      </c>
      <c r="H965" s="10" t="s">
        <v>1860</v>
      </c>
      <c r="I965" s="11" t="s">
        <v>1861</v>
      </c>
      <c r="J965" s="19" t="s">
        <v>2414</v>
      </c>
      <c r="K965" s="11" t="str">
        <f>CONCATENATE(Table3[[#This Row],[Type]]," "&amp;TEXT(Table3[[#This Row],[Diameter]],".0000")&amp;""," "&amp;Table3[[#This Row],[NumFlutes]]&amp;"FL")</f>
        <v>FM 3.0000 6FL</v>
      </c>
      <c r="M965" s="13">
        <v>3</v>
      </c>
      <c r="N965" s="13">
        <v>2</v>
      </c>
      <c r="O965" s="6">
        <v>2</v>
      </c>
      <c r="P965" s="6">
        <v>0.94</v>
      </c>
      <c r="R965" s="14">
        <f>IF(Table3[[#This Row],[ShoulderLenEnd]]="",0,90-(DEGREES(ATAN((Q965-P965)/((N965-O965)/2)))))</f>
        <v>0</v>
      </c>
      <c r="S965" s="15">
        <v>1.75</v>
      </c>
      <c r="T965" s="6">
        <v>6</v>
      </c>
      <c r="U965" s="6">
        <v>1.9650000000000001</v>
      </c>
      <c r="V965" s="6">
        <v>0.433</v>
      </c>
      <c r="W965" s="26">
        <v>1.5699999999999999E-2</v>
      </c>
      <c r="Z965" s="6">
        <v>0</v>
      </c>
      <c r="AA965" s="13" t="str">
        <f t="shared" si="15"/>
        <v/>
      </c>
      <c r="AB965" s="6">
        <v>2.798</v>
      </c>
      <c r="AD965" s="6">
        <v>1.27</v>
      </c>
      <c r="AE965" s="6" t="s">
        <v>44</v>
      </c>
      <c r="AF965" s="6" t="s">
        <v>119</v>
      </c>
      <c r="AG965" s="6" t="s">
        <v>1862</v>
      </c>
      <c r="AI965" s="6">
        <v>1</v>
      </c>
      <c r="AJ965" s="6">
        <v>0</v>
      </c>
      <c r="AK965" s="6">
        <v>0</v>
      </c>
      <c r="AL965" s="6">
        <v>1</v>
      </c>
      <c r="AM965" s="6">
        <v>0</v>
      </c>
      <c r="AN965" s="6">
        <v>1</v>
      </c>
      <c r="AO965" s="6">
        <v>1</v>
      </c>
      <c r="AQ965" s="6">
        <v>0</v>
      </c>
      <c r="AR965" s="6">
        <v>0</v>
      </c>
      <c r="AS965" s="6">
        <v>0</v>
      </c>
      <c r="AT965" s="6">
        <v>0</v>
      </c>
      <c r="AU965" s="6">
        <f>IF(Table3[[#This Row],[ShankDiameter]]&gt;0.5,0,IF(Table3[[#This Row],[Type]]="CD",0,1))</f>
        <v>0</v>
      </c>
      <c r="AV965" s="6">
        <v>0</v>
      </c>
      <c r="AW965" s="6">
        <v>0</v>
      </c>
      <c r="AX965" s="6">
        <v>0</v>
      </c>
      <c r="AY965" s="6">
        <f>IF(Table3[[#This Row],[ShankDiameter]]=0.225,2,IF(Table3[[#This Row],[ShankDiameter]]=0.25,2,IF(Table3[[#This Row],[ShankDiameter]]=0.2875,2,0)))</f>
        <v>0</v>
      </c>
      <c r="AZ965" s="6">
        <v>0</v>
      </c>
      <c r="BA965" s="6">
        <v>0</v>
      </c>
      <c r="BB965" s="6">
        <v>0</v>
      </c>
      <c r="BC965" s="6">
        <v>0</v>
      </c>
      <c r="BD965" s="6">
        <v>0</v>
      </c>
      <c r="BE965" s="6">
        <v>0</v>
      </c>
      <c r="BF965" s="6">
        <v>0</v>
      </c>
      <c r="BG965" s="6">
        <v>2</v>
      </c>
      <c r="BH965" s="6">
        <v>0</v>
      </c>
      <c r="BI965" s="6">
        <f>IF(Table3[[#This Row],[Type]]="EM",IF((Table3[[#This Row],[Diameter]]/2)-Table3[[#This Row],[CornerRadius]]-0.012&gt;0,(Table3[[#This Row],[Diameter]]/2)-Table3[[#This Row],[CornerRadius]]-0.012,0),)</f>
        <v>0</v>
      </c>
      <c r="BK965" s="6" t="str">
        <f>IF(Table3[[#This Row],[ShoulderLength]]="","",IF(Table3[[#This Row],[ShoulderLength]]&lt;Table3[[#This Row],[LOC]],"FIX",""))</f>
        <v/>
      </c>
    </row>
    <row r="966" spans="1:63" x14ac:dyDescent="0.25">
      <c r="A966" s="7">
        <f>IF(Table3[[#This Row],[SoflexRule]]="",1,IF(Table3[[#This Row],[MinOHL]]="",1,IF(Table3[[#This Row],[Type]]="CT",1,IF(Table3[[#This Row],[I]]=1,0,1))))</f>
        <v>1</v>
      </c>
      <c r="B966" s="6" t="s">
        <v>1860</v>
      </c>
      <c r="C966" s="6" t="s">
        <v>2280</v>
      </c>
      <c r="E966" s="6">
        <v>965</v>
      </c>
      <c r="G966" s="9" t="s">
        <v>74</v>
      </c>
      <c r="H966" s="10" t="s">
        <v>1860</v>
      </c>
      <c r="I966" s="11" t="s">
        <v>1861</v>
      </c>
      <c r="J966" s="19" t="s">
        <v>2414</v>
      </c>
      <c r="K966" s="11" t="str">
        <f>CONCATENATE(Table3[[#This Row],[Type]]," "&amp;TEXT(Table3[[#This Row],[Diameter]],".0000")&amp;""," "&amp;Table3[[#This Row],[NumFlutes]]&amp;"FL")</f>
        <v>FM 2.0000 6FL</v>
      </c>
      <c r="M966" s="13">
        <v>2</v>
      </c>
      <c r="N966" s="13">
        <v>1.6930000000000001</v>
      </c>
      <c r="O966" s="6">
        <v>2</v>
      </c>
      <c r="P966" s="6">
        <v>0.94</v>
      </c>
      <c r="R966" s="14">
        <f>IF(Table3[[#This Row],[ShoulderLenEnd]]="",0,90-(DEGREES(ATAN((Q966-P966)/((N966-O966)/2)))))</f>
        <v>0</v>
      </c>
      <c r="S966" s="15">
        <v>1.75</v>
      </c>
      <c r="T966" s="6">
        <v>6</v>
      </c>
      <c r="U966" s="6">
        <v>1.9650000000000001</v>
      </c>
      <c r="V966" s="6">
        <v>0.433</v>
      </c>
      <c r="W966" s="26">
        <v>1.5699999999999999E-2</v>
      </c>
      <c r="Z966" s="6">
        <v>0</v>
      </c>
      <c r="AA966" s="13" t="str">
        <f t="shared" si="15"/>
        <v/>
      </c>
      <c r="AB966" s="6">
        <v>2.798</v>
      </c>
      <c r="AD966" s="6">
        <v>1.27</v>
      </c>
      <c r="AE966" s="6" t="s">
        <v>44</v>
      </c>
      <c r="AF966" s="6" t="s">
        <v>119</v>
      </c>
      <c r="AG966" s="6" t="s">
        <v>1862</v>
      </c>
      <c r="AI966" s="6">
        <v>1</v>
      </c>
      <c r="AJ966" s="6">
        <v>0</v>
      </c>
      <c r="AK966" s="6">
        <v>0</v>
      </c>
      <c r="AL966" s="6">
        <v>1</v>
      </c>
      <c r="AM966" s="6">
        <v>0</v>
      </c>
      <c r="AN966" s="6">
        <v>1</v>
      </c>
      <c r="AO966" s="6">
        <v>1</v>
      </c>
      <c r="AQ966" s="6">
        <v>0</v>
      </c>
      <c r="AR966" s="6">
        <v>0</v>
      </c>
      <c r="AS966" s="6">
        <v>0</v>
      </c>
      <c r="AT966" s="6">
        <v>0</v>
      </c>
      <c r="AU966" s="6">
        <f>IF(Table3[[#This Row],[ShankDiameter]]&gt;0.5,0,IF(Table3[[#This Row],[Type]]="CD",0,1))</f>
        <v>0</v>
      </c>
      <c r="AV966" s="6">
        <v>0</v>
      </c>
      <c r="AW966" s="6">
        <v>0</v>
      </c>
      <c r="AX966" s="6">
        <v>0</v>
      </c>
      <c r="AY966" s="6">
        <f>IF(Table3[[#This Row],[ShankDiameter]]=0.225,2,IF(Table3[[#This Row],[ShankDiameter]]=0.25,2,IF(Table3[[#This Row],[ShankDiameter]]=0.2875,2,0)))</f>
        <v>0</v>
      </c>
      <c r="AZ966" s="6">
        <v>0</v>
      </c>
      <c r="BA966" s="6">
        <v>0</v>
      </c>
      <c r="BB966" s="6">
        <v>0</v>
      </c>
      <c r="BC966" s="6">
        <v>0</v>
      </c>
      <c r="BD966" s="6">
        <v>0</v>
      </c>
      <c r="BE966" s="6">
        <v>0</v>
      </c>
      <c r="BF966" s="6">
        <v>0</v>
      </c>
      <c r="BG966" s="6">
        <v>2</v>
      </c>
      <c r="BH966" s="6">
        <v>0</v>
      </c>
      <c r="BI966" s="6">
        <f>IF(Table3[[#This Row],[Type]]="EM",IF((Table3[[#This Row],[Diameter]]/2)-Table3[[#This Row],[CornerRadius]]-0.012&gt;0,(Table3[[#This Row],[Diameter]]/2)-Table3[[#This Row],[CornerRadius]]-0.012,0),)</f>
        <v>0</v>
      </c>
      <c r="BK966" s="6" t="str">
        <f>IF(Table3[[#This Row],[ShoulderLength]]="","",IF(Table3[[#This Row],[ShoulderLength]]&lt;Table3[[#This Row],[LOC]],"FIX",""))</f>
        <v/>
      </c>
    </row>
    <row r="967" spans="1:63" x14ac:dyDescent="0.25">
      <c r="A967" s="7">
        <f>IF(Table3[[#This Row],[SoflexRule]]="",1,IF(Table3[[#This Row],[MinOHL]]="",1,IF(Table3[[#This Row],[Type]]="CT",1,IF(Table3[[#This Row],[I]]=1,0,1))))</f>
        <v>1</v>
      </c>
      <c r="B967" s="6" t="s">
        <v>1860</v>
      </c>
      <c r="C967" s="6" t="s">
        <v>2280</v>
      </c>
      <c r="E967" s="6">
        <v>966</v>
      </c>
      <c r="G967" s="9" t="s">
        <v>74</v>
      </c>
      <c r="H967" s="10" t="s">
        <v>1860</v>
      </c>
      <c r="I967" s="11" t="s">
        <v>1863</v>
      </c>
      <c r="J967" s="12" t="s">
        <v>2413</v>
      </c>
      <c r="K967" s="11" t="str">
        <f>CONCATENATE(Table3[[#This Row],[Type]]," "&amp;TEXT(Table3[[#This Row],[Diameter]],".0000")&amp;""," "&amp;Table3[[#This Row],[NumFlutes]]&amp;"FL")</f>
        <v>FM 1.5000 2FL</v>
      </c>
      <c r="M967" s="13">
        <v>1.5</v>
      </c>
      <c r="N967" s="13">
        <v>1</v>
      </c>
      <c r="O967" s="6">
        <v>0.97499999999999998</v>
      </c>
      <c r="P967" s="6">
        <v>0.47499999999999998</v>
      </c>
      <c r="R967" s="14">
        <f>IF(Table3[[#This Row],[ShoulderLenEnd]]="",0,90-(DEGREES(ATAN((Q967-P967)/((N967-O967)/2)))))</f>
        <v>0</v>
      </c>
      <c r="S967" s="15">
        <v>1.24</v>
      </c>
      <c r="T967" s="6">
        <v>2</v>
      </c>
      <c r="U967" s="6">
        <v>4.5</v>
      </c>
      <c r="V967" s="6">
        <v>0.375</v>
      </c>
      <c r="W967" s="6">
        <v>0.03</v>
      </c>
      <c r="Z967" s="6">
        <v>0</v>
      </c>
      <c r="AA967" s="13" t="str">
        <f t="shared" si="15"/>
        <v/>
      </c>
      <c r="AB967" s="6">
        <v>1.4</v>
      </c>
      <c r="AD967" s="6">
        <v>0.57499999999999996</v>
      </c>
      <c r="AE967" s="6" t="s">
        <v>44</v>
      </c>
      <c r="AF967" s="6" t="s">
        <v>119</v>
      </c>
      <c r="AG967" s="6" t="s">
        <v>1879</v>
      </c>
      <c r="AI967" s="6">
        <v>1</v>
      </c>
      <c r="AJ967" s="6">
        <v>1</v>
      </c>
      <c r="AK967" s="6">
        <v>1</v>
      </c>
      <c r="AL967" s="6">
        <v>0</v>
      </c>
      <c r="AM967" s="6">
        <v>1</v>
      </c>
      <c r="AN967" s="6">
        <v>1</v>
      </c>
      <c r="AO967" s="6">
        <v>1</v>
      </c>
      <c r="AP967" s="21" t="s">
        <v>3303</v>
      </c>
      <c r="AQ967" s="6">
        <v>0</v>
      </c>
      <c r="AR967" s="6">
        <v>0</v>
      </c>
      <c r="AS967" s="6">
        <v>0</v>
      </c>
      <c r="AT967" s="6">
        <v>0</v>
      </c>
      <c r="AU967" s="6">
        <f>IF(Table3[[#This Row],[ShankDiameter]]&gt;0.5,0,IF(Table3[[#This Row],[Type]]="CD",0,1))</f>
        <v>0</v>
      </c>
      <c r="AV967" s="6">
        <v>0</v>
      </c>
      <c r="AW967" s="6">
        <v>0</v>
      </c>
      <c r="AX967" s="6">
        <v>2</v>
      </c>
      <c r="AY967" s="6">
        <f>IF(Table3[[#This Row],[ShankDiameter]]=0.225,2,IF(Table3[[#This Row],[ShankDiameter]]=0.25,2,IF(Table3[[#This Row],[ShankDiameter]]=0.2875,2,0)))</f>
        <v>0</v>
      </c>
      <c r="AZ967" s="6">
        <v>0</v>
      </c>
      <c r="BA967" s="6">
        <v>0</v>
      </c>
      <c r="BB967" s="6">
        <v>0</v>
      </c>
      <c r="BC967" s="6">
        <v>0</v>
      </c>
      <c r="BD967" s="6">
        <v>0</v>
      </c>
      <c r="BE967" s="6">
        <v>2</v>
      </c>
      <c r="BF967" s="6">
        <v>0</v>
      </c>
      <c r="BG967" s="6">
        <v>0</v>
      </c>
      <c r="BH967" s="6">
        <v>0</v>
      </c>
      <c r="BI967" s="6">
        <f>IF(Table3[[#This Row],[Type]]="EM",IF((Table3[[#This Row],[Diameter]]/2)-Table3[[#This Row],[CornerRadius]]-0.012&gt;0,(Table3[[#This Row],[Diameter]]/2)-Table3[[#This Row],[CornerRadius]]-0.012,0),)</f>
        <v>0</v>
      </c>
      <c r="BK967" s="6" t="str">
        <f>IF(Table3[[#This Row],[ShoulderLength]]="","",IF(Table3[[#This Row],[ShoulderLength]]&lt;Table3[[#This Row],[LOC]],"FIX",""))</f>
        <v/>
      </c>
    </row>
    <row r="968" spans="1:63" x14ac:dyDescent="0.25">
      <c r="A968" s="7">
        <f>IF(Table3[[#This Row],[SoflexRule]]="",1,IF(Table3[[#This Row],[MinOHL]]="",1,IF(Table3[[#This Row],[Type]]="CT",1,IF(Table3[[#This Row],[I]]=1,0,1))))</f>
        <v>1</v>
      </c>
      <c r="E968" s="6">
        <v>967</v>
      </c>
      <c r="H968" s="10" t="s">
        <v>1860</v>
      </c>
      <c r="I968" s="11" t="s">
        <v>1864</v>
      </c>
      <c r="K968" s="11" t="str">
        <f>CONCATENATE(Table3[[#This Row],[Type]]," "&amp;TEXT(Table3[[#This Row],[Diameter]],".0000")&amp;""," "&amp;Table3[[#This Row],[NumFlutes]]&amp;"FL")</f>
        <v>FM .7500 FL</v>
      </c>
      <c r="M968" s="13">
        <v>0.75</v>
      </c>
      <c r="R968" s="14">
        <f>IF(Table3[[#This Row],[ShoulderLenEnd]]="",0,90-(DEGREES(ATAN((Q968-P968)/((N968-O968)/2)))))</f>
        <v>0</v>
      </c>
      <c r="AA968" s="13" t="str">
        <f t="shared" si="15"/>
        <v/>
      </c>
      <c r="AE968" s="6" t="s">
        <v>118</v>
      </c>
      <c r="AF968" s="6" t="s">
        <v>119</v>
      </c>
      <c r="AI968" s="6">
        <v>1</v>
      </c>
      <c r="AJ968" s="6">
        <v>0</v>
      </c>
      <c r="AK968" s="6">
        <v>0</v>
      </c>
      <c r="AL968" s="6">
        <v>1</v>
      </c>
      <c r="AM968" s="6">
        <v>0</v>
      </c>
      <c r="AN968" s="6">
        <v>0</v>
      </c>
      <c r="AO968" s="6">
        <v>1</v>
      </c>
      <c r="AQ968" s="6">
        <v>0</v>
      </c>
      <c r="AR968" s="6">
        <v>0</v>
      </c>
      <c r="AS968" s="6">
        <v>0</v>
      </c>
      <c r="AT968" s="6">
        <v>0</v>
      </c>
      <c r="AU968" s="6">
        <f>IF(Table3[[#This Row],[ShankDiameter]]&gt;0.5,0,2)</f>
        <v>2</v>
      </c>
      <c r="AV968" s="6">
        <v>0</v>
      </c>
      <c r="AW968" s="6">
        <v>0</v>
      </c>
      <c r="AX968" s="6">
        <v>2</v>
      </c>
      <c r="AY968" s="6">
        <f>IF(Table3[[#This Row],[ShankDiameter]]=0.225,2,IF(Table3[[#This Row],[ShankDiameter]]=0.25,2,IF(Table3[[#This Row],[ShankDiameter]]=0.2875,2,0)))</f>
        <v>0</v>
      </c>
      <c r="AZ968" s="6">
        <v>0</v>
      </c>
      <c r="BA968" s="6">
        <v>0</v>
      </c>
      <c r="BB968" s="6">
        <v>0</v>
      </c>
      <c r="BC968" s="6">
        <v>0</v>
      </c>
      <c r="BD968" s="6">
        <v>0</v>
      </c>
      <c r="BE968" s="6">
        <v>0</v>
      </c>
      <c r="BF968" s="6">
        <v>0</v>
      </c>
      <c r="BG968" s="6">
        <v>0</v>
      </c>
      <c r="BH968" s="6">
        <v>0</v>
      </c>
      <c r="BI968" s="6">
        <f>IF(Table3[[#This Row],[Type]]="EM",IF((Table3[[#This Row],[Diameter]]/2)-Table3[[#This Row],[CornerRadius]]-0.012&gt;0,(Table3[[#This Row],[Diameter]]/2)-Table3[[#This Row],[CornerRadius]]-0.012,0),)</f>
        <v>0</v>
      </c>
      <c r="BK968" s="6" t="str">
        <f>IF(Table3[[#This Row],[ShoulderLength]]="","",IF(Table3[[#This Row],[ShoulderLength]]&lt;Table3[[#This Row],[LOC]],"FIX",""))</f>
        <v/>
      </c>
    </row>
    <row r="969" spans="1:63" x14ac:dyDescent="0.25">
      <c r="A969" s="7">
        <f>IF(Table3[[#This Row],[SoflexRule]]="",1,IF(Table3[[#This Row],[MinOHL]]="",1,IF(Table3[[#This Row],[Type]]="CT",1,IF(Table3[[#This Row],[I]]=1,0,1))))</f>
        <v>1</v>
      </c>
      <c r="E969" s="6">
        <v>968</v>
      </c>
      <c r="H969" s="10" t="s">
        <v>1860</v>
      </c>
      <c r="I969" s="11" t="s">
        <v>1865</v>
      </c>
      <c r="K969" s="11" t="str">
        <f>CONCATENATE(Table3[[#This Row],[Type]]," "&amp;TEXT(Table3[[#This Row],[Diameter]],".0000")&amp;""," "&amp;Table3[[#This Row],[NumFlutes]]&amp;"FL")</f>
        <v>FM .7500 FL</v>
      </c>
      <c r="M969" s="13">
        <v>0.75</v>
      </c>
      <c r="R969" s="14">
        <f>IF(Table3[[#This Row],[ShoulderLenEnd]]="",0,90-(DEGREES(ATAN((Q969-P969)/((N969-O969)/2)))))</f>
        <v>0</v>
      </c>
      <c r="AA969" s="13" t="str">
        <f t="shared" si="15"/>
        <v/>
      </c>
      <c r="AE969" s="6" t="s">
        <v>118</v>
      </c>
      <c r="AF969" s="6" t="s">
        <v>119</v>
      </c>
      <c r="AI969" s="6">
        <v>1</v>
      </c>
      <c r="AJ969" s="6">
        <v>1</v>
      </c>
      <c r="AK969" s="6">
        <v>1</v>
      </c>
      <c r="AL969" s="6">
        <v>1</v>
      </c>
      <c r="AM969" s="6">
        <v>1</v>
      </c>
      <c r="AN969" s="6">
        <v>0</v>
      </c>
      <c r="AO969" s="6">
        <v>1</v>
      </c>
      <c r="AQ969" s="6">
        <v>0</v>
      </c>
      <c r="AR969" s="6">
        <v>0</v>
      </c>
      <c r="AS969" s="6">
        <v>0</v>
      </c>
      <c r="AT969" s="6">
        <v>0</v>
      </c>
      <c r="AU969" s="6">
        <f>IF(Table3[[#This Row],[ShankDiameter]]&gt;0.5,0,2)</f>
        <v>2</v>
      </c>
      <c r="AV969" s="6">
        <v>0</v>
      </c>
      <c r="AW969" s="6">
        <v>0</v>
      </c>
      <c r="AX969" s="6">
        <v>2</v>
      </c>
      <c r="AY969" s="6">
        <f>IF(Table3[[#This Row],[ShankDiameter]]=0.225,2,IF(Table3[[#This Row],[ShankDiameter]]=0.25,2,IF(Table3[[#This Row],[ShankDiameter]]=0.2875,2,0)))</f>
        <v>0</v>
      </c>
      <c r="AZ969" s="6">
        <v>0</v>
      </c>
      <c r="BA969" s="6">
        <v>0</v>
      </c>
      <c r="BB969" s="6">
        <v>0</v>
      </c>
      <c r="BC969" s="6">
        <v>0</v>
      </c>
      <c r="BD969" s="6">
        <v>0</v>
      </c>
      <c r="BE969" s="6">
        <v>0</v>
      </c>
      <c r="BF969" s="6">
        <v>0</v>
      </c>
      <c r="BG969" s="6">
        <v>0</v>
      </c>
      <c r="BH969" s="6">
        <v>0</v>
      </c>
      <c r="BI969" s="6">
        <f>IF(Table3[[#This Row],[Type]]="EM",IF((Table3[[#This Row],[Diameter]]/2)-Table3[[#This Row],[CornerRadius]]-0.012&gt;0,(Table3[[#This Row],[Diameter]]/2)-Table3[[#This Row],[CornerRadius]]-0.012,0),)</f>
        <v>0</v>
      </c>
      <c r="BK969" s="6" t="str">
        <f>IF(Table3[[#This Row],[ShoulderLength]]="","",IF(Table3[[#This Row],[ShoulderLength]]&lt;Table3[[#This Row],[LOC]],"FIX",""))</f>
        <v/>
      </c>
    </row>
    <row r="970" spans="1:63" x14ac:dyDescent="0.25">
      <c r="A970" s="7">
        <f>IF(Table3[[#This Row],[SoflexRule]]="",1,IF(Table3[[#This Row],[MinOHL]]="",1,IF(Table3[[#This Row],[Type]]="CT",1,IF(Table3[[#This Row],[I]]=1,0,1))))</f>
        <v>1</v>
      </c>
      <c r="E970" s="6">
        <v>969</v>
      </c>
      <c r="H970" s="10" t="s">
        <v>1860</v>
      </c>
      <c r="I970" s="11" t="s">
        <v>1866</v>
      </c>
      <c r="K970" s="11" t="str">
        <f>CONCATENATE(Table3[[#This Row],[Type]]," "&amp;TEXT(Table3[[#This Row],[Diameter]],".0000")&amp;""," "&amp;Table3[[#This Row],[NumFlutes]]&amp;"FL")</f>
        <v>FM .7500 FL</v>
      </c>
      <c r="M970" s="13">
        <v>0.75</v>
      </c>
      <c r="R970" s="14">
        <f>IF(Table3[[#This Row],[ShoulderLenEnd]]="",0,90-(DEGREES(ATAN((Q970-P970)/((N970-O970)/2)))))</f>
        <v>0</v>
      </c>
      <c r="AA970" s="13" t="str">
        <f t="shared" si="15"/>
        <v/>
      </c>
      <c r="AE970" s="6" t="s">
        <v>118</v>
      </c>
      <c r="AF970" s="6" t="s">
        <v>119</v>
      </c>
      <c r="AI970" s="6">
        <v>1</v>
      </c>
      <c r="AJ970" s="6">
        <v>1</v>
      </c>
      <c r="AK970" s="6">
        <v>1</v>
      </c>
      <c r="AL970" s="6">
        <v>1</v>
      </c>
      <c r="AM970" s="6">
        <v>1</v>
      </c>
      <c r="AN970" s="6">
        <v>1</v>
      </c>
      <c r="AO970" s="6">
        <v>0</v>
      </c>
      <c r="AQ970" s="6">
        <v>0</v>
      </c>
      <c r="AR970" s="6">
        <v>0</v>
      </c>
      <c r="AS970" s="6">
        <v>0</v>
      </c>
      <c r="AT970" s="6">
        <v>0</v>
      </c>
      <c r="AU970" s="6">
        <f>IF(Table3[[#This Row],[ShankDiameter]]&gt;0.5,0,2)</f>
        <v>2</v>
      </c>
      <c r="AV970" s="6">
        <v>0</v>
      </c>
      <c r="AW970" s="6">
        <v>0</v>
      </c>
      <c r="AX970" s="6">
        <v>2</v>
      </c>
      <c r="AY970" s="6">
        <f>IF(Table3[[#This Row],[ShankDiameter]]=0.225,2,IF(Table3[[#This Row],[ShankDiameter]]=0.25,2,IF(Table3[[#This Row],[ShankDiameter]]=0.2875,2,0)))</f>
        <v>0</v>
      </c>
      <c r="AZ970" s="6">
        <v>0</v>
      </c>
      <c r="BA970" s="6">
        <v>0</v>
      </c>
      <c r="BB970" s="6">
        <v>0</v>
      </c>
      <c r="BC970" s="6">
        <v>0</v>
      </c>
      <c r="BD970" s="6">
        <v>0</v>
      </c>
      <c r="BE970" s="6">
        <v>0</v>
      </c>
      <c r="BF970" s="6">
        <v>0</v>
      </c>
      <c r="BG970" s="6">
        <v>0</v>
      </c>
      <c r="BH970" s="6">
        <v>0</v>
      </c>
      <c r="BI970" s="6">
        <f>IF(Table3[[#This Row],[Type]]="EM",IF((Table3[[#This Row],[Diameter]]/2)-Table3[[#This Row],[CornerRadius]]-0.012&gt;0,(Table3[[#This Row],[Diameter]]/2)-Table3[[#This Row],[CornerRadius]]-0.012,0),)</f>
        <v>0</v>
      </c>
      <c r="BK970" s="6" t="str">
        <f>IF(Table3[[#This Row],[ShoulderLength]]="","",IF(Table3[[#This Row],[ShoulderLength]]&lt;Table3[[#This Row],[LOC]],"FIX",""))</f>
        <v/>
      </c>
    </row>
    <row r="971" spans="1:63" x14ac:dyDescent="0.25">
      <c r="A971" s="7">
        <f>IF(Table3[[#This Row],[SoflexRule]]="",1,IF(Table3[[#This Row],[MinOHL]]="",1,IF(Table3[[#This Row],[Type]]="CT",1,IF(Table3[[#This Row],[I]]=1,0,1))))</f>
        <v>1</v>
      </c>
      <c r="B971" s="6" t="s">
        <v>1860</v>
      </c>
      <c r="C971" s="6" t="s">
        <v>2280</v>
      </c>
      <c r="E971" s="6">
        <v>970</v>
      </c>
      <c r="G971" s="9" t="s">
        <v>74</v>
      </c>
      <c r="H971" s="10" t="s">
        <v>1860</v>
      </c>
      <c r="I971" s="11" t="s">
        <v>1867</v>
      </c>
      <c r="K971" s="11" t="str">
        <f>CONCATENATE(Table3[[#This Row],[Type]]," "&amp;TEXT(Table3[[#This Row],[Diameter]],".0000")&amp;""," "&amp;Table3[[#This Row],[NumFlutes]]&amp;"FL")</f>
        <v>FM 1.0000 4FL</v>
      </c>
      <c r="M971" s="13">
        <v>1</v>
      </c>
      <c r="N971" s="13">
        <v>1</v>
      </c>
      <c r="O971" s="6">
        <v>0.94499999999999995</v>
      </c>
      <c r="P971" s="6">
        <v>1.5449999999999999</v>
      </c>
      <c r="R971" s="14">
        <f>IF(Table3[[#This Row],[ShoulderLenEnd]]="",0,90-(DEGREES(ATAN((Q971-P971)/((N971-O971)/2)))))</f>
        <v>0</v>
      </c>
      <c r="S971" s="15">
        <v>1.65</v>
      </c>
      <c r="T971" s="6">
        <v>4</v>
      </c>
      <c r="U971" s="6">
        <v>3.85</v>
      </c>
      <c r="V971" s="6">
        <v>0.39300000000000002</v>
      </c>
      <c r="W971" s="6">
        <v>7.9000000000000008E-3</v>
      </c>
      <c r="Z971" s="6">
        <v>0</v>
      </c>
      <c r="AA971" s="13" t="str">
        <f t="shared" si="15"/>
        <v/>
      </c>
      <c r="AB971" s="6">
        <v>0.96299999999999997</v>
      </c>
      <c r="AD971" s="6">
        <v>1.575</v>
      </c>
      <c r="AE971" s="6" t="s">
        <v>118</v>
      </c>
      <c r="AF971" s="6" t="s">
        <v>119</v>
      </c>
      <c r="AI971" s="6">
        <v>1</v>
      </c>
      <c r="AJ971" s="6">
        <v>0</v>
      </c>
      <c r="AK971" s="6">
        <v>1</v>
      </c>
      <c r="AL971" s="6">
        <v>0</v>
      </c>
      <c r="AM971" s="6">
        <v>1</v>
      </c>
      <c r="AN971" s="6">
        <v>1</v>
      </c>
      <c r="AO971" s="6">
        <v>1</v>
      </c>
      <c r="AQ971" s="6">
        <v>0</v>
      </c>
      <c r="AR971" s="6">
        <v>0</v>
      </c>
      <c r="AS971" s="6">
        <v>0</v>
      </c>
      <c r="AT971" s="6">
        <v>0</v>
      </c>
      <c r="AU971" s="6">
        <f>IF(Table3[[#This Row],[ShankDiameter]]&gt;0.5,0,2)</f>
        <v>0</v>
      </c>
      <c r="AV971" s="6">
        <v>0</v>
      </c>
      <c r="AW971" s="6">
        <v>0</v>
      </c>
      <c r="AX971" s="6">
        <v>2</v>
      </c>
      <c r="AY971" s="6">
        <f>IF(Table3[[#This Row],[ShankDiameter]]=0.225,2,IF(Table3[[#This Row],[ShankDiameter]]=0.25,2,IF(Table3[[#This Row],[ShankDiameter]]=0.2875,2,0)))</f>
        <v>0</v>
      </c>
      <c r="AZ971" s="6">
        <v>0</v>
      </c>
      <c r="BA971" s="6">
        <v>0</v>
      </c>
      <c r="BB971" s="6">
        <v>0</v>
      </c>
      <c r="BC971" s="6">
        <v>0</v>
      </c>
      <c r="BD971" s="6">
        <v>0</v>
      </c>
      <c r="BE971" s="6">
        <v>2</v>
      </c>
      <c r="BF971" s="6">
        <v>0</v>
      </c>
      <c r="BG971" s="6">
        <v>0</v>
      </c>
      <c r="BH971" s="6">
        <v>0</v>
      </c>
      <c r="BI971" s="6">
        <f>IF(Table3[[#This Row],[Type]]="EM",IF((Table3[[#This Row],[Diameter]]/2)-Table3[[#This Row],[CornerRadius]]-0.012&gt;0,(Table3[[#This Row],[Diameter]]/2)-Table3[[#This Row],[CornerRadius]]-0.012,0),)</f>
        <v>0</v>
      </c>
      <c r="BK971" s="6" t="str">
        <f>IF(Table3[[#This Row],[ShoulderLength]]="","",IF(Table3[[#This Row],[ShoulderLength]]&lt;Table3[[#This Row],[LOC]],"FIX",""))</f>
        <v/>
      </c>
    </row>
    <row r="972" spans="1:63" x14ac:dyDescent="0.25">
      <c r="A972" s="7">
        <f>IF(Table3[[#This Row],[SoflexRule]]="",1,IF(Table3[[#This Row],[MinOHL]]="",1,IF(Table3[[#This Row],[Type]]="CT",1,IF(Table3[[#This Row],[I]]=1,0,1))))</f>
        <v>1</v>
      </c>
      <c r="B972" s="6" t="s">
        <v>1860</v>
      </c>
      <c r="C972" s="6" t="s">
        <v>2280</v>
      </c>
      <c r="E972" s="6">
        <v>971</v>
      </c>
      <c r="G972" s="9" t="s">
        <v>74</v>
      </c>
      <c r="H972" s="10" t="s">
        <v>1860</v>
      </c>
      <c r="I972" s="11" t="s">
        <v>1868</v>
      </c>
      <c r="K972" s="11" t="str">
        <f>CONCATENATE(Table3[[#This Row],[Type]]," "&amp;TEXT(Table3[[#This Row],[Diameter]],".0000")&amp;""," "&amp;Table3[[#This Row],[NumFlutes]]&amp;"FL")</f>
        <v>FM 1.0000 4FL</v>
      </c>
      <c r="M972" s="13">
        <v>1</v>
      </c>
      <c r="N972" s="13">
        <v>1</v>
      </c>
      <c r="O972" s="6">
        <v>0.9</v>
      </c>
      <c r="P972" s="6">
        <v>0.375</v>
      </c>
      <c r="R972" s="14">
        <v>0</v>
      </c>
      <c r="S972" s="15">
        <v>2.4500000000000002</v>
      </c>
      <c r="T972" s="14">
        <v>4</v>
      </c>
      <c r="U972" s="6">
        <v>4.75</v>
      </c>
      <c r="V972" s="6">
        <v>0.375</v>
      </c>
      <c r="W972" s="6">
        <v>7.8700000000000006E-2</v>
      </c>
      <c r="Z972" s="6">
        <v>0</v>
      </c>
      <c r="AB972" s="6">
        <v>1</v>
      </c>
      <c r="AC972" s="13"/>
      <c r="AD972" s="13">
        <v>0.375</v>
      </c>
      <c r="AE972" s="6" t="s">
        <v>44</v>
      </c>
      <c r="AF972" s="6" t="s">
        <v>119</v>
      </c>
      <c r="AI972" s="6">
        <v>0</v>
      </c>
      <c r="AJ972" s="6">
        <v>1</v>
      </c>
      <c r="AK972" s="6">
        <v>0</v>
      </c>
      <c r="AL972" s="6">
        <v>0</v>
      </c>
      <c r="AM972" s="6">
        <v>0</v>
      </c>
      <c r="AN972" s="6">
        <v>1</v>
      </c>
      <c r="AO972" s="6">
        <v>0</v>
      </c>
      <c r="AQ972" s="6">
        <v>0</v>
      </c>
      <c r="AR972" s="6">
        <v>0</v>
      </c>
      <c r="AS972" s="6">
        <v>0</v>
      </c>
      <c r="AT972" s="6">
        <v>0</v>
      </c>
      <c r="AU972" s="6">
        <f>IF(Table3[[#This Row],[ShankDiameter]]&gt;0.5,0,IF(Table3[[#This Row],[Type]]="CD",0,1))</f>
        <v>0</v>
      </c>
      <c r="AV972" s="6">
        <v>0</v>
      </c>
      <c r="AW972" s="6">
        <v>0</v>
      </c>
      <c r="AX972" s="6">
        <v>0</v>
      </c>
      <c r="AY972" s="6">
        <f>IF(Table3[[#This Row],[ShankDiameter]]=0.225,2,IF(Table3[[#This Row],[ShankDiameter]]=0.25,2,IF(Table3[[#This Row],[ShankDiameter]]=0.2875,2,0)))</f>
        <v>0</v>
      </c>
      <c r="AZ972" s="6">
        <v>0</v>
      </c>
      <c r="BA972" s="6">
        <v>0</v>
      </c>
      <c r="BB972" s="6">
        <v>0</v>
      </c>
      <c r="BC972" s="6">
        <v>0</v>
      </c>
      <c r="BD972" s="6">
        <v>0</v>
      </c>
      <c r="BE972" s="6">
        <v>2</v>
      </c>
      <c r="BF972" s="6">
        <v>0</v>
      </c>
      <c r="BG972" s="6">
        <v>0</v>
      </c>
      <c r="BH972" s="6">
        <v>0</v>
      </c>
      <c r="BI972" s="6">
        <f>IF(Table3[[#This Row],[Type]]="EM",IF((Table3[[#This Row],[Diameter]]/2)-Table3[[#This Row],[CornerRadius]]-0.012&gt;0,(Table3[[#This Row],[Diameter]]/2)-Table3[[#This Row],[CornerRadius]]-0.012,0),)</f>
        <v>0</v>
      </c>
      <c r="BK972" s="6" t="str">
        <f>IF(Table3[[#This Row],[ShoulderLength]]="","",IF(Table3[[#This Row],[ShoulderLength]]&lt;Table3[[#This Row],[LOC]],"FIX",""))</f>
        <v/>
      </c>
    </row>
    <row r="973" spans="1:63" x14ac:dyDescent="0.25">
      <c r="A973" s="7">
        <f>IF(Table3[[#This Row],[SoflexRule]]="",1,IF(Table3[[#This Row],[MinOHL]]="",1,IF(Table3[[#This Row],[Type]]="CT",1,IF(Table3[[#This Row],[I]]=1,0,1))))</f>
        <v>1</v>
      </c>
      <c r="E973" s="6">
        <v>972</v>
      </c>
      <c r="H973" s="10" t="s">
        <v>1860</v>
      </c>
      <c r="I973" s="11" t="s">
        <v>1869</v>
      </c>
      <c r="K973" s="11" t="str">
        <f>CONCATENATE(Table3[[#This Row],[Type]]," "&amp;TEXT(Table3[[#This Row],[Diameter]],".0000")&amp;""," "&amp;Table3[[#This Row],[NumFlutes]]&amp;"FL")</f>
        <v>FM .7500 FL</v>
      </c>
      <c r="M973" s="13">
        <v>0.75</v>
      </c>
      <c r="R973" s="14">
        <f>IF(Table3[[#This Row],[ShoulderLenEnd]]="",0,90-(DEGREES(ATAN((Q973-P973)/((N973-O973)/2)))))</f>
        <v>0</v>
      </c>
      <c r="AA973" s="13" t="str">
        <f>IF(Z973 &lt; 1, "", (M973/2)/TAN(RADIANS(Z973/2)))</f>
        <v/>
      </c>
      <c r="AE973" s="6" t="s">
        <v>118</v>
      </c>
      <c r="AF973" s="6" t="s">
        <v>119</v>
      </c>
      <c r="AI973" s="6">
        <v>1</v>
      </c>
      <c r="AJ973" s="6">
        <v>1</v>
      </c>
      <c r="AK973" s="6">
        <v>1</v>
      </c>
      <c r="AL973" s="6">
        <v>1</v>
      </c>
      <c r="AM973" s="6">
        <v>1</v>
      </c>
      <c r="AN973" s="6">
        <v>1</v>
      </c>
      <c r="AO973" s="6">
        <v>0</v>
      </c>
      <c r="AQ973" s="6">
        <v>0</v>
      </c>
      <c r="AR973" s="6">
        <v>0</v>
      </c>
      <c r="AS973" s="6">
        <v>0</v>
      </c>
      <c r="AT973" s="6">
        <v>0</v>
      </c>
      <c r="AU973" s="6">
        <f>IF(Table3[[#This Row],[ShankDiameter]]&gt;0.5,0,2)</f>
        <v>2</v>
      </c>
      <c r="AV973" s="6">
        <v>0</v>
      </c>
      <c r="AW973" s="6">
        <v>0</v>
      </c>
      <c r="AX973" s="6">
        <v>2</v>
      </c>
      <c r="AY973" s="6">
        <f>IF(Table3[[#This Row],[ShankDiameter]]=0.225,2,IF(Table3[[#This Row],[ShankDiameter]]=0.25,2,IF(Table3[[#This Row],[ShankDiameter]]=0.2875,2,0)))</f>
        <v>0</v>
      </c>
      <c r="AZ973" s="6">
        <v>0</v>
      </c>
      <c r="BA973" s="6">
        <v>0</v>
      </c>
      <c r="BB973" s="6">
        <v>0</v>
      </c>
      <c r="BC973" s="6">
        <v>0</v>
      </c>
      <c r="BD973" s="6">
        <v>0</v>
      </c>
      <c r="BE973" s="6">
        <v>0</v>
      </c>
      <c r="BF973" s="6">
        <v>0</v>
      </c>
      <c r="BG973" s="6">
        <v>0</v>
      </c>
      <c r="BH973" s="6">
        <v>0</v>
      </c>
      <c r="BI973" s="6">
        <f>IF(Table3[[#This Row],[Type]]="EM",IF((Table3[[#This Row],[Diameter]]/2)-Table3[[#This Row],[CornerRadius]]-0.012&gt;0,(Table3[[#This Row],[Diameter]]/2)-Table3[[#This Row],[CornerRadius]]-0.012,0),)</f>
        <v>0</v>
      </c>
      <c r="BK973" s="6" t="str">
        <f>IF(Table3[[#This Row],[ShoulderLength]]="","",IF(Table3[[#This Row],[ShoulderLength]]&lt;Table3[[#This Row],[LOC]],"FIX",""))</f>
        <v/>
      </c>
    </row>
    <row r="974" spans="1:63" x14ac:dyDescent="0.25">
      <c r="A974" s="7">
        <v>1</v>
      </c>
      <c r="B974" s="6" t="s">
        <v>1860</v>
      </c>
      <c r="C974" s="6" t="s">
        <v>2280</v>
      </c>
      <c r="E974" s="6">
        <v>973</v>
      </c>
      <c r="G974" s="9" t="s">
        <v>74</v>
      </c>
      <c r="H974" s="10" t="s">
        <v>1860</v>
      </c>
      <c r="I974" s="11" t="s">
        <v>1870</v>
      </c>
      <c r="J974" s="12" t="s">
        <v>2412</v>
      </c>
      <c r="K974" s="11" t="str">
        <f>CONCATENATE(Table3[[#This Row],[Type]]," "&amp;TEXT(Table3[[#This Row],[Diameter]],".0000")&amp;""," "&amp;Table3[[#This Row],[NumFlutes]]&amp;"FL")</f>
        <v>FM 3.0000 6FL</v>
      </c>
      <c r="M974" s="13">
        <v>3</v>
      </c>
      <c r="N974" s="13">
        <v>2.25</v>
      </c>
      <c r="O974" s="6">
        <v>2.0099999999999998</v>
      </c>
      <c r="P974" s="6">
        <v>0.92500000000000004</v>
      </c>
      <c r="R974" s="14">
        <f>IF(Table3[[#This Row],[ShoulderLenEnd]]="",0,90-(DEGREES(ATAN((Q974-P974)/((N974-O974)/2)))))</f>
        <v>0</v>
      </c>
      <c r="S974" s="15">
        <v>1.9630000000000001</v>
      </c>
      <c r="T974" s="6">
        <v>6</v>
      </c>
      <c r="U974" s="6">
        <v>2</v>
      </c>
      <c r="V974" s="6">
        <v>0.1181</v>
      </c>
      <c r="W974" s="6">
        <v>1.5699999999999999E-2</v>
      </c>
      <c r="Z974" s="6">
        <v>0</v>
      </c>
      <c r="AA974" s="13" t="str">
        <f>IF(Z974 &lt; 1, "", (M974/2)/TAN(RADIANS(Z974/2)))</f>
        <v/>
      </c>
      <c r="AB974" s="6">
        <v>2.9350000000000001</v>
      </c>
      <c r="AD974" s="6">
        <v>1.2649999999999999</v>
      </c>
      <c r="AE974" s="6" t="s">
        <v>118</v>
      </c>
      <c r="AF974" s="6" t="s">
        <v>119</v>
      </c>
      <c r="AG974" s="6" t="s">
        <v>1862</v>
      </c>
      <c r="AI974" s="6">
        <v>1</v>
      </c>
      <c r="AJ974" s="6">
        <v>0</v>
      </c>
      <c r="AK974" s="6">
        <v>1</v>
      </c>
      <c r="AL974" s="6">
        <v>0</v>
      </c>
      <c r="AM974" s="6">
        <v>1</v>
      </c>
      <c r="AN974" s="6">
        <v>0</v>
      </c>
      <c r="AO974" s="6">
        <v>1</v>
      </c>
      <c r="AQ974" s="6">
        <v>0</v>
      </c>
      <c r="AR974" s="6">
        <v>0</v>
      </c>
      <c r="AS974" s="6">
        <v>0</v>
      </c>
      <c r="AT974" s="6">
        <v>0</v>
      </c>
      <c r="AU974" s="6">
        <f>IF(Table3[[#This Row],[ShankDiameter]]&gt;0.5,0,2)</f>
        <v>0</v>
      </c>
      <c r="AV974" s="6">
        <v>0</v>
      </c>
      <c r="AW974" s="6">
        <v>0</v>
      </c>
      <c r="AX974" s="6">
        <v>0</v>
      </c>
      <c r="AY974" s="6">
        <f>IF(Table3[[#This Row],[ShankDiameter]]=0.225,2,IF(Table3[[#This Row],[ShankDiameter]]=0.25,2,IF(Table3[[#This Row],[ShankDiameter]]=0.2875,2,0)))</f>
        <v>0</v>
      </c>
      <c r="AZ974" s="6">
        <v>0</v>
      </c>
      <c r="BA974" s="6">
        <v>0</v>
      </c>
      <c r="BB974" s="6">
        <v>0</v>
      </c>
      <c r="BC974" s="6">
        <v>0</v>
      </c>
      <c r="BD974" s="6">
        <v>0</v>
      </c>
      <c r="BE974" s="6">
        <v>0</v>
      </c>
      <c r="BF974" s="6">
        <v>0</v>
      </c>
      <c r="BG974" s="6">
        <v>1</v>
      </c>
      <c r="BH974" s="6">
        <v>0</v>
      </c>
      <c r="BI974" s="6">
        <f>IF(Table3[[#This Row],[Type]]="EM",IF((Table3[[#This Row],[Diameter]]/2)-Table3[[#This Row],[CornerRadius]]-0.012&gt;0,(Table3[[#This Row],[Diameter]]/2)-Table3[[#This Row],[CornerRadius]]-0.012,0),)</f>
        <v>0</v>
      </c>
      <c r="BK974" s="6" t="str">
        <f>IF(Table3[[#This Row],[ShoulderLength]]="","",IF(Table3[[#This Row],[ShoulderLength]]&lt;Table3[[#This Row],[LOC]],"FIX",""))</f>
        <v/>
      </c>
    </row>
    <row r="975" spans="1:63" x14ac:dyDescent="0.25">
      <c r="A975" s="7">
        <f>IF(Table3[[#This Row],[SoflexRule]]="",1,IF(Table3[[#This Row],[MinOHL]]="",1,IF(Table3[[#This Row],[Type]]="CT",1,IF(Table3[[#This Row],[I]]=1,0,1))))</f>
        <v>1</v>
      </c>
      <c r="E975" s="6">
        <v>974</v>
      </c>
      <c r="H975" s="10" t="s">
        <v>1860</v>
      </c>
      <c r="I975" s="11" t="s">
        <v>1871</v>
      </c>
      <c r="K975" s="11" t="str">
        <f>CONCATENATE(Table3[[#This Row],[Type]]," "&amp;TEXT(Table3[[#This Row],[Diameter]],".0000")&amp;""," "&amp;Table3[[#This Row],[NumFlutes]]&amp;"FL")</f>
        <v>FM 2.5000 FL</v>
      </c>
      <c r="M975" s="13">
        <v>2.5</v>
      </c>
      <c r="R975" s="14">
        <f>IF(Table3[[#This Row],[ShoulderLenEnd]]="",0,90-(DEGREES(ATAN((Q975-P975)/((N975-O975)/2)))))</f>
        <v>0</v>
      </c>
      <c r="AA975" s="13" t="str">
        <f>IF(Z975 &lt; 1, "", (M975/2)/TAN(RADIANS(Z975/2)))</f>
        <v/>
      </c>
      <c r="AE975" s="6" t="s">
        <v>118</v>
      </c>
      <c r="AF975" s="6" t="s">
        <v>119</v>
      </c>
      <c r="AI975" s="6">
        <v>0</v>
      </c>
      <c r="AJ975" s="6">
        <v>0</v>
      </c>
      <c r="AK975" s="6">
        <v>1</v>
      </c>
      <c r="AL975" s="6">
        <v>0</v>
      </c>
      <c r="AM975" s="6">
        <v>0</v>
      </c>
      <c r="AN975" s="6">
        <v>0</v>
      </c>
      <c r="AO975" s="6">
        <v>1</v>
      </c>
      <c r="AQ975" s="6">
        <v>0</v>
      </c>
      <c r="AR975" s="6">
        <v>0</v>
      </c>
      <c r="AS975" s="6">
        <v>0</v>
      </c>
      <c r="AT975" s="6">
        <v>0</v>
      </c>
      <c r="AU975" s="6">
        <f>IF(Table3[[#This Row],[ShankDiameter]]&gt;0.5,0,2)</f>
        <v>2</v>
      </c>
      <c r="AV975" s="6">
        <v>0</v>
      </c>
      <c r="AW975" s="6">
        <v>0</v>
      </c>
      <c r="AX975" s="6">
        <v>2</v>
      </c>
      <c r="AY975" s="6">
        <f>IF(Table3[[#This Row],[ShankDiameter]]=0.225,2,IF(Table3[[#This Row],[ShankDiameter]]=0.25,2,IF(Table3[[#This Row],[ShankDiameter]]=0.2875,2,0)))</f>
        <v>0</v>
      </c>
      <c r="AZ975" s="6">
        <v>0</v>
      </c>
      <c r="BA975" s="6">
        <v>0</v>
      </c>
      <c r="BB975" s="6">
        <v>0</v>
      </c>
      <c r="BC975" s="6">
        <v>0</v>
      </c>
      <c r="BD975" s="6">
        <v>0</v>
      </c>
      <c r="BE975" s="6">
        <v>0</v>
      </c>
      <c r="BF975" s="6">
        <v>0</v>
      </c>
      <c r="BG975" s="6">
        <v>0</v>
      </c>
      <c r="BH975" s="6">
        <v>0</v>
      </c>
      <c r="BI975" s="6">
        <f>IF(Table3[[#This Row],[Type]]="EM",IF((Table3[[#This Row],[Diameter]]/2)-Table3[[#This Row],[CornerRadius]]-0.012&gt;0,(Table3[[#This Row],[Diameter]]/2)-Table3[[#This Row],[CornerRadius]]-0.012,0),)</f>
        <v>0</v>
      </c>
      <c r="BK975" s="6" t="str">
        <f>IF(Table3[[#This Row],[ShoulderLength]]="","",IF(Table3[[#This Row],[ShoulderLength]]&lt;Table3[[#This Row],[LOC]],"FIX",""))</f>
        <v/>
      </c>
    </row>
    <row r="976" spans="1:63" x14ac:dyDescent="0.25">
      <c r="A976" s="7">
        <f>IF(Table3[[#This Row],[SoflexRule]]="",1,IF(Table3[[#This Row],[MinOHL]]="",1,IF(Table3[[#This Row],[Type]]="CT",1,IF(Table3[[#This Row],[I]]=1,0,1))))</f>
        <v>1</v>
      </c>
      <c r="B976" s="6" t="s">
        <v>1860</v>
      </c>
      <c r="C976" s="6" t="s">
        <v>2411</v>
      </c>
      <c r="E976" s="6">
        <v>975</v>
      </c>
      <c r="G976" s="9" t="s">
        <v>74</v>
      </c>
      <c r="H976" s="10" t="s">
        <v>1860</v>
      </c>
      <c r="I976" s="11" t="s">
        <v>1872</v>
      </c>
      <c r="K976" s="11" t="str">
        <f>CONCATENATE(Table3[[#This Row],[Type]]," "&amp;TEXT(Table3[[#This Row],[Diameter]],".0000")&amp;""," "&amp;Table3[[#This Row],[NumFlutes]]&amp;"FL")</f>
        <v>FM 3.0000 5FL</v>
      </c>
      <c r="M976" s="13">
        <v>3</v>
      </c>
      <c r="N976" s="13">
        <v>1.97</v>
      </c>
      <c r="O976" s="6">
        <v>1.97</v>
      </c>
      <c r="P976" s="6">
        <v>0.75</v>
      </c>
      <c r="R976" s="14">
        <v>0</v>
      </c>
      <c r="S976" s="15">
        <v>1.585</v>
      </c>
      <c r="T976" s="6">
        <v>5</v>
      </c>
      <c r="U976" s="6">
        <v>1.585</v>
      </c>
      <c r="V976" s="6">
        <v>0.35</v>
      </c>
      <c r="W976" s="6">
        <v>0</v>
      </c>
      <c r="Z976" s="6">
        <v>45</v>
      </c>
      <c r="AB976" s="13">
        <v>2.5</v>
      </c>
      <c r="AD976" s="6">
        <v>1.2</v>
      </c>
      <c r="AE976" s="6" t="s">
        <v>44</v>
      </c>
      <c r="AF976" s="6" t="s">
        <v>119</v>
      </c>
      <c r="AI976" s="6">
        <v>0</v>
      </c>
      <c r="AJ976" s="6">
        <v>1</v>
      </c>
      <c r="AK976" s="6">
        <v>0</v>
      </c>
      <c r="AL976" s="6">
        <v>0</v>
      </c>
      <c r="AM976" s="6">
        <v>0</v>
      </c>
      <c r="AN976" s="6">
        <v>0</v>
      </c>
      <c r="AO976" s="6">
        <v>1</v>
      </c>
      <c r="AQ976" s="6">
        <v>0</v>
      </c>
      <c r="AR976" s="6">
        <v>0</v>
      </c>
      <c r="AS976" s="6">
        <v>0</v>
      </c>
      <c r="AT976" s="6">
        <v>0</v>
      </c>
      <c r="AU976" s="6">
        <f>IF(Table3[[#This Row],[ShankDiameter]]&gt;0.5,0,IF(Table3[[#This Row],[Type]]="CD",0,1))</f>
        <v>0</v>
      </c>
      <c r="AV976" s="6">
        <v>0</v>
      </c>
      <c r="AW976" s="6">
        <v>0</v>
      </c>
      <c r="AX976" s="6">
        <v>0</v>
      </c>
      <c r="AY976" s="6">
        <f>IF(Table3[[#This Row],[ShankDiameter]]=0.225,2,IF(Table3[[#This Row],[ShankDiameter]]=0.25,2,IF(Table3[[#This Row],[ShankDiameter]]=0.2875,2,0)))</f>
        <v>0</v>
      </c>
      <c r="AZ976" s="6">
        <v>0</v>
      </c>
      <c r="BA976" s="6">
        <v>0</v>
      </c>
      <c r="BB976" s="6">
        <v>0</v>
      </c>
      <c r="BC976" s="6">
        <v>0</v>
      </c>
      <c r="BD976" s="6">
        <v>0</v>
      </c>
      <c r="BE976" s="6">
        <v>0</v>
      </c>
      <c r="BF976" s="6">
        <v>2</v>
      </c>
      <c r="BG976" s="6">
        <v>0</v>
      </c>
      <c r="BH976" s="6">
        <v>0</v>
      </c>
      <c r="BI976" s="6">
        <f>IF(Table3[[#This Row],[Type]]="EM",IF((Table3[[#This Row],[Diameter]]/2)-Table3[[#This Row],[CornerRadius]]-0.012&gt;0,(Table3[[#This Row],[Diameter]]/2)-Table3[[#This Row],[CornerRadius]]-0.012,0),)</f>
        <v>0</v>
      </c>
      <c r="BK976" s="6" t="str">
        <f>IF(Table3[[#This Row],[ShoulderLength]]="","",IF(Table3[[#This Row],[ShoulderLength]]&lt;Table3[[#This Row],[LOC]],"FIX",""))</f>
        <v/>
      </c>
    </row>
    <row r="977" spans="1:63" x14ac:dyDescent="0.25">
      <c r="A977" s="7">
        <f>IF(Table3[[#This Row],[SoflexRule]]="",1,IF(Table3[[#This Row],[MinOHL]]="",1,IF(Table3[[#This Row],[Type]]="CT",1,IF(Table3[[#This Row],[I]]=1,0,1))))</f>
        <v>1</v>
      </c>
      <c r="E977" s="6">
        <v>976</v>
      </c>
      <c r="H977" s="10" t="s">
        <v>1860</v>
      </c>
      <c r="I977" s="11" t="s">
        <v>1873</v>
      </c>
      <c r="J977" s="12">
        <v>20225</v>
      </c>
      <c r="K977" s="11" t="str">
        <f>CONCATENATE(Table3[[#This Row],[Type]]," "&amp;TEXT(Table3[[#This Row],[Diameter]],".0000")&amp;""," "&amp;Table3[[#This Row],[NumFlutes]]&amp;"FL")</f>
        <v>FM 3.0000 FL</v>
      </c>
      <c r="M977" s="13">
        <v>3</v>
      </c>
      <c r="R977" s="14">
        <f>IF(Table3[[#This Row],[ShoulderLenEnd]]="",0,90-(DEGREES(ATAN((Q977-P977)/((N977-O977)/2)))))</f>
        <v>0</v>
      </c>
      <c r="AA977" s="13" t="str">
        <f t="shared" ref="AA977:AA1040" si="16">IF(Z977 &lt; 1, "", (M977/2)/TAN(RADIANS(Z977/2)))</f>
        <v/>
      </c>
      <c r="AE977" s="6" t="s">
        <v>118</v>
      </c>
      <c r="AF977" s="6" t="s">
        <v>119</v>
      </c>
      <c r="AG977" s="6" t="s">
        <v>1874</v>
      </c>
      <c r="AI977" s="6">
        <v>0</v>
      </c>
      <c r="AJ977" s="6">
        <v>0</v>
      </c>
      <c r="AK977" s="6">
        <v>0</v>
      </c>
      <c r="AL977" s="6">
        <v>0</v>
      </c>
      <c r="AM977" s="6">
        <v>0</v>
      </c>
      <c r="AN977" s="6">
        <v>0</v>
      </c>
      <c r="AO977" s="6">
        <v>0</v>
      </c>
      <c r="AQ977" s="6">
        <v>0</v>
      </c>
      <c r="AR977" s="6">
        <v>0</v>
      </c>
      <c r="AS977" s="6">
        <v>0</v>
      </c>
      <c r="AT977" s="6">
        <v>0</v>
      </c>
      <c r="AU977" s="6">
        <f>IF(Table3[[#This Row],[ShankDiameter]]&gt;0.5,0,2)</f>
        <v>2</v>
      </c>
      <c r="AV977" s="6">
        <v>0</v>
      </c>
      <c r="AW977" s="6">
        <v>0</v>
      </c>
      <c r="AX977" s="6">
        <v>2</v>
      </c>
      <c r="AY977" s="6">
        <f>IF(Table3[[#This Row],[ShankDiameter]]=0.225,2,IF(Table3[[#This Row],[ShankDiameter]]=0.25,2,IF(Table3[[#This Row],[ShankDiameter]]=0.2875,2,0)))</f>
        <v>0</v>
      </c>
      <c r="AZ977" s="6">
        <v>0</v>
      </c>
      <c r="BA977" s="6">
        <v>0</v>
      </c>
      <c r="BB977" s="6">
        <v>0</v>
      </c>
      <c r="BC977" s="6">
        <v>0</v>
      </c>
      <c r="BD977" s="6">
        <v>0</v>
      </c>
      <c r="BE977" s="6">
        <v>0</v>
      </c>
      <c r="BF977" s="6">
        <v>0</v>
      </c>
      <c r="BG977" s="6">
        <v>0</v>
      </c>
      <c r="BH977" s="6">
        <v>0</v>
      </c>
      <c r="BI977" s="6">
        <f>IF(Table3[[#This Row],[Type]]="EM",IF((Table3[[#This Row],[Diameter]]/2)-Table3[[#This Row],[CornerRadius]]-0.012&gt;0,(Table3[[#This Row],[Diameter]]/2)-Table3[[#This Row],[CornerRadius]]-0.012,0),)</f>
        <v>0</v>
      </c>
      <c r="BK977" s="6" t="str">
        <f>IF(Table3[[#This Row],[ShoulderLength]]="","",IF(Table3[[#This Row],[ShoulderLength]]&lt;Table3[[#This Row],[LOC]],"FIX",""))</f>
        <v/>
      </c>
    </row>
    <row r="978" spans="1:63" x14ac:dyDescent="0.25">
      <c r="A978" s="7">
        <f>IF(Table3[[#This Row],[SoflexRule]]="",1,IF(Table3[[#This Row],[MinOHL]]="",1,IF(Table3[[#This Row],[Type]]="CT",1,IF(Table3[[#This Row],[I]]=1,0,1))))</f>
        <v>1</v>
      </c>
      <c r="E978" s="6">
        <v>977</v>
      </c>
      <c r="G978" s="9" t="s">
        <v>74</v>
      </c>
      <c r="H978" s="10" t="s">
        <v>1875</v>
      </c>
      <c r="I978" s="11" t="s">
        <v>1876</v>
      </c>
      <c r="J978" s="12" t="s">
        <v>1877</v>
      </c>
      <c r="K978" s="11" t="str">
        <f>CONCATENATE(Table3[[#This Row],[Type]]," "&amp;TEXT(Table3[[#This Row],[Diameter]],".0000")&amp;""," "&amp;Table3[[#This Row],[NumFlutes]]&amp;"FL")</f>
        <v>KC .2500 3FL</v>
      </c>
      <c r="M978" s="13">
        <v>0.25</v>
      </c>
      <c r="N978" s="13">
        <v>0.125</v>
      </c>
      <c r="O978" s="6">
        <v>0.125</v>
      </c>
      <c r="P978" s="6">
        <v>0.09</v>
      </c>
      <c r="R978" s="14">
        <f>IF(Table3[[#This Row],[ShoulderLenEnd]]="",0,90-(DEGREES(ATAN((Q978-P978)/((N978-O978)/2)))))</f>
        <v>0</v>
      </c>
      <c r="S978" s="15">
        <v>0.115</v>
      </c>
      <c r="T978" s="6">
        <v>3</v>
      </c>
      <c r="U978" s="6">
        <v>1.5</v>
      </c>
      <c r="V978" s="6">
        <v>5.0999999999999997E-2</v>
      </c>
      <c r="AA978" s="13" t="str">
        <f t="shared" si="16"/>
        <v/>
      </c>
      <c r="AE978" s="6" t="s">
        <v>44</v>
      </c>
      <c r="AF978" s="6" t="s">
        <v>62</v>
      </c>
      <c r="AG978" s="6" t="s">
        <v>1879</v>
      </c>
      <c r="AH978" s="6" t="s">
        <v>1880</v>
      </c>
      <c r="AI978" s="6">
        <v>1</v>
      </c>
      <c r="AJ978" s="6">
        <v>0</v>
      </c>
      <c r="AK978" s="6">
        <v>1</v>
      </c>
      <c r="AL978" s="6">
        <v>1</v>
      </c>
      <c r="AM978" s="6">
        <v>0</v>
      </c>
      <c r="AN978" s="6">
        <v>0</v>
      </c>
      <c r="AO978" s="6">
        <v>1</v>
      </c>
      <c r="AQ978" s="6">
        <v>0</v>
      </c>
      <c r="AR978" s="6">
        <v>0</v>
      </c>
      <c r="AS978" s="6">
        <v>0</v>
      </c>
      <c r="AT978" s="6">
        <v>0</v>
      </c>
      <c r="AU978" s="6">
        <f>IF(Table3[[#This Row],[ShankDiameter]]&gt;0.5,0,2)</f>
        <v>2</v>
      </c>
      <c r="AV978" s="6">
        <v>0</v>
      </c>
      <c r="AW978" s="6">
        <v>0</v>
      </c>
      <c r="AX978" s="6">
        <v>2</v>
      </c>
      <c r="AY978" s="6">
        <f>IF(Table3[[#This Row],[ShankDiameter]]=0.225,2,IF(Table3[[#This Row],[ShankDiameter]]=0.25,2,IF(Table3[[#This Row],[ShankDiameter]]=0.2875,2,0)))</f>
        <v>0</v>
      </c>
      <c r="AZ978" s="6">
        <v>0</v>
      </c>
      <c r="BA978" s="6">
        <v>0</v>
      </c>
      <c r="BB978" s="6">
        <v>0</v>
      </c>
      <c r="BC978" s="6">
        <v>0</v>
      </c>
      <c r="BD978" s="6">
        <v>0</v>
      </c>
      <c r="BE978" s="6">
        <v>0</v>
      </c>
      <c r="BF978" s="6">
        <v>0</v>
      </c>
      <c r="BG978" s="6">
        <v>0</v>
      </c>
      <c r="BH978" s="6">
        <v>0</v>
      </c>
      <c r="BI978" s="6">
        <f>IF(Table3[[#This Row],[Type]]="EM",IF((Table3[[#This Row],[Diameter]]/2)-Table3[[#This Row],[CornerRadius]]-0.012&gt;0,(Table3[[#This Row],[Diameter]]/2)-Table3[[#This Row],[CornerRadius]]-0.012,0),)</f>
        <v>0</v>
      </c>
      <c r="BK978" s="6" t="str">
        <f>IF(Table3[[#This Row],[ShoulderLength]]="","",IF(Table3[[#This Row],[ShoulderLength]]&lt;Table3[[#This Row],[LOC]],"FIX",""))</f>
        <v/>
      </c>
    </row>
    <row r="979" spans="1:63" x14ac:dyDescent="0.25">
      <c r="A979" s="7">
        <f>IF(Table3[[#This Row],[SoflexRule]]="",1,IF(Table3[[#This Row],[MinOHL]]="",1,IF(Table3[[#This Row],[Type]]="CT",1,IF(Table3[[#This Row],[I]]=1,0,1))))</f>
        <v>1</v>
      </c>
      <c r="E979" s="6">
        <v>978</v>
      </c>
      <c r="G979" s="9" t="s">
        <v>74</v>
      </c>
      <c r="H979" s="10" t="s">
        <v>1875</v>
      </c>
      <c r="I979" s="11" t="s">
        <v>1881</v>
      </c>
      <c r="J979" s="12">
        <v>22247</v>
      </c>
      <c r="K979" s="11" t="str">
        <f>CONCATENATE(Table3[[#This Row],[Type]]," "&amp;TEXT(Table3[[#This Row],[Diameter]],".0000")&amp;""," "&amp;Table3[[#This Row],[NumFlutes]]&amp;"FL")</f>
        <v>KC .1875 6FL</v>
      </c>
      <c r="M979" s="13">
        <v>0.1875</v>
      </c>
      <c r="N979" s="13">
        <v>0.1875</v>
      </c>
      <c r="O979" s="6">
        <v>9.1999999999999998E-2</v>
      </c>
      <c r="P979" s="6">
        <v>0.35499999999999998</v>
      </c>
      <c r="Q979" s="6">
        <v>0.4</v>
      </c>
      <c r="R979" s="14">
        <f>IF(Table3[[#This Row],[ShoulderLenEnd]]="",0,90-(DEGREES(ATAN((Q979-P979)/((N979-O979)/2)))))</f>
        <v>46.698299156336191</v>
      </c>
      <c r="S979" s="15">
        <v>0.42499999999999999</v>
      </c>
      <c r="T979" s="6">
        <v>6</v>
      </c>
      <c r="U979" s="6">
        <v>2</v>
      </c>
      <c r="V979" s="6">
        <v>4.6800000000000001E-2</v>
      </c>
      <c r="AA979" s="13" t="str">
        <f t="shared" si="16"/>
        <v/>
      </c>
      <c r="AE979" s="6" t="s">
        <v>44</v>
      </c>
      <c r="AF979" s="6" t="s">
        <v>62</v>
      </c>
      <c r="AG979" s="6" t="s">
        <v>66</v>
      </c>
      <c r="AH979" s="6" t="s">
        <v>1882</v>
      </c>
      <c r="AI979" s="6">
        <v>1</v>
      </c>
      <c r="AJ979" s="6">
        <v>1</v>
      </c>
      <c r="AK979" s="6">
        <v>0</v>
      </c>
      <c r="AL979" s="6">
        <v>0</v>
      </c>
      <c r="AM979" s="6">
        <v>1</v>
      </c>
      <c r="AN979" s="6">
        <v>0</v>
      </c>
      <c r="AO979" s="6">
        <v>1</v>
      </c>
      <c r="AQ979" s="6">
        <v>0</v>
      </c>
      <c r="AR979" s="6">
        <v>0</v>
      </c>
      <c r="AS979" s="6">
        <v>0</v>
      </c>
      <c r="AT979" s="6">
        <v>0</v>
      </c>
      <c r="AU979" s="6">
        <f>IF(Table3[[#This Row],[ShankDiameter]]&gt;0.5,0,2)</f>
        <v>2</v>
      </c>
      <c r="AV979" s="6">
        <v>0</v>
      </c>
      <c r="AW979" s="6">
        <v>0</v>
      </c>
      <c r="AX979" s="6">
        <v>2</v>
      </c>
      <c r="AY979" s="6">
        <f>IF(Table3[[#This Row],[ShankDiameter]]=0.225,2,IF(Table3[[#This Row],[ShankDiameter]]=0.25,2,IF(Table3[[#This Row],[ShankDiameter]]=0.2875,2,0)))</f>
        <v>0</v>
      </c>
      <c r="AZ979" s="6">
        <v>0</v>
      </c>
      <c r="BA979" s="6">
        <v>0</v>
      </c>
      <c r="BB979" s="6">
        <v>0</v>
      </c>
      <c r="BC979" s="6">
        <v>0</v>
      </c>
      <c r="BD979" s="6">
        <v>0</v>
      </c>
      <c r="BE979" s="6">
        <v>0</v>
      </c>
      <c r="BF979" s="6">
        <v>0</v>
      </c>
      <c r="BG979" s="6">
        <v>0</v>
      </c>
      <c r="BH979" s="6">
        <v>0</v>
      </c>
      <c r="BI979" s="6">
        <f>IF(Table3[[#This Row],[Type]]="EM",IF((Table3[[#This Row],[Diameter]]/2)-Table3[[#This Row],[CornerRadius]]-0.012&gt;0,(Table3[[#This Row],[Diameter]]/2)-Table3[[#This Row],[CornerRadius]]-0.012,0),)</f>
        <v>0</v>
      </c>
      <c r="BK979" s="6" t="str">
        <f>IF(Table3[[#This Row],[ShoulderLength]]="","",IF(Table3[[#This Row],[ShoulderLength]]&lt;Table3[[#This Row],[LOC]],"FIX",""))</f>
        <v/>
      </c>
    </row>
    <row r="980" spans="1:63" x14ac:dyDescent="0.25">
      <c r="A980" s="7">
        <f>IF(Table3[[#This Row],[SoflexRule]]="",1,IF(Table3[[#This Row],[MinOHL]]="",1,IF(Table3[[#This Row],[Type]]="CT",1,IF(Table3[[#This Row],[I]]=1,0,1))))</f>
        <v>1</v>
      </c>
      <c r="E980" s="6">
        <v>979</v>
      </c>
      <c r="G980" s="9" t="s">
        <v>74</v>
      </c>
      <c r="H980" s="10" t="s">
        <v>1875</v>
      </c>
      <c r="I980" s="11" t="s">
        <v>1883</v>
      </c>
      <c r="J980" s="12" t="s">
        <v>1884</v>
      </c>
      <c r="K980" s="11" t="str">
        <f>CONCATENATE(Table3[[#This Row],[Type]]," "&amp;TEXT(Table3[[#This Row],[Diameter]],".0000")&amp;""," "&amp;Table3[[#This Row],[NumFlutes]]&amp;"FL")</f>
        <v>KC .2500 6FL</v>
      </c>
      <c r="M980" s="13">
        <v>0.25</v>
      </c>
      <c r="N980" s="13">
        <v>0.25</v>
      </c>
      <c r="O980" s="6">
        <v>0.125</v>
      </c>
      <c r="P980" s="6">
        <v>0.94499999999999995</v>
      </c>
      <c r="Q980" s="6">
        <v>1</v>
      </c>
      <c r="R980" s="14">
        <f>IF(Table3[[#This Row],[ShoulderLenEnd]]="",0,90-(DEGREES(ATAN((Q980-P980)/((N980-O980)/2)))))</f>
        <v>48.65222278030631</v>
      </c>
      <c r="S980" s="15">
        <v>1.0249999999999999</v>
      </c>
      <c r="T980" s="6">
        <v>6</v>
      </c>
      <c r="U980" s="6">
        <v>2.5</v>
      </c>
      <c r="V980" s="6">
        <v>0.187</v>
      </c>
      <c r="AA980" s="13" t="str">
        <f t="shared" si="16"/>
        <v/>
      </c>
      <c r="AE980" s="6" t="s">
        <v>44</v>
      </c>
      <c r="AF980" s="6" t="s">
        <v>73</v>
      </c>
      <c r="AG980" s="6" t="s">
        <v>66</v>
      </c>
      <c r="AH980" s="6" t="s">
        <v>1885</v>
      </c>
      <c r="AI980" s="6">
        <v>0</v>
      </c>
      <c r="AJ980" s="6">
        <v>1</v>
      </c>
      <c r="AK980" s="6">
        <v>1</v>
      </c>
      <c r="AL980" s="6">
        <v>0</v>
      </c>
      <c r="AM980" s="6">
        <v>1</v>
      </c>
      <c r="AN980" s="6">
        <v>0</v>
      </c>
      <c r="AO980" s="6">
        <v>1</v>
      </c>
      <c r="AQ980" s="6">
        <v>0</v>
      </c>
      <c r="AR980" s="6">
        <v>0</v>
      </c>
      <c r="AS980" s="6">
        <v>0</v>
      </c>
      <c r="AT980" s="6">
        <v>0</v>
      </c>
      <c r="AU980" s="6">
        <f>IF(Table3[[#This Row],[ShankDiameter]]&gt;0.5,0,2)</f>
        <v>2</v>
      </c>
      <c r="AV980" s="6">
        <v>0</v>
      </c>
      <c r="AW980" s="6">
        <v>0</v>
      </c>
      <c r="AX980" s="6">
        <v>2</v>
      </c>
      <c r="AY980" s="6">
        <f>IF(Table3[[#This Row],[ShankDiameter]]=0.225,2,IF(Table3[[#This Row],[ShankDiameter]]=0.25,2,IF(Table3[[#This Row],[ShankDiameter]]=0.2875,2,0)))</f>
        <v>2</v>
      </c>
      <c r="AZ980" s="6">
        <v>0</v>
      </c>
      <c r="BA980" s="6">
        <v>0</v>
      </c>
      <c r="BB980" s="6">
        <v>0</v>
      </c>
      <c r="BC980" s="6">
        <v>0</v>
      </c>
      <c r="BD980" s="6">
        <v>0</v>
      </c>
      <c r="BE980" s="6">
        <v>0</v>
      </c>
      <c r="BF980" s="6">
        <v>0</v>
      </c>
      <c r="BG980" s="6">
        <v>0</v>
      </c>
      <c r="BH980" s="6">
        <v>0</v>
      </c>
      <c r="BI980" s="6">
        <f>IF(Table3[[#This Row],[Type]]="EM",IF((Table3[[#This Row],[Diameter]]/2)-Table3[[#This Row],[CornerRadius]]-0.012&gt;0,(Table3[[#This Row],[Diameter]]/2)-Table3[[#This Row],[CornerRadius]]-0.012,0),)</f>
        <v>0</v>
      </c>
      <c r="BK980" s="6" t="str">
        <f>IF(Table3[[#This Row],[ShoulderLength]]="","",IF(Table3[[#This Row],[ShoulderLength]]&lt;Table3[[#This Row],[LOC]],"FIX",""))</f>
        <v/>
      </c>
    </row>
    <row r="981" spans="1:63" x14ac:dyDescent="0.25">
      <c r="A981" s="7">
        <f>IF(Table3[[#This Row],[SoflexRule]]="",1,IF(Table3[[#This Row],[MinOHL]]="",1,IF(Table3[[#This Row],[Type]]="CT",1,IF(Table3[[#This Row],[I]]=1,0,1))))</f>
        <v>1</v>
      </c>
      <c r="B981" s="6" t="s">
        <v>1875</v>
      </c>
      <c r="C981" s="6" t="s">
        <v>1875</v>
      </c>
      <c r="E981" s="6">
        <v>980</v>
      </c>
      <c r="F981" s="22"/>
      <c r="G981" s="9" t="s">
        <v>74</v>
      </c>
      <c r="H981" s="10" t="s">
        <v>1875</v>
      </c>
      <c r="I981" s="11" t="s">
        <v>1886</v>
      </c>
      <c r="J981" s="12">
        <v>972162</v>
      </c>
      <c r="K981" s="11" t="str">
        <f>CONCATENATE(Table3[[#This Row],[Type]]," "&amp;TEXT(Table3[[#This Row],[Diameter]],".0000")&amp;""," "&amp;Table3[[#This Row],[NumFlutes]]&amp;"FL")</f>
        <v>KC .2500 6FL</v>
      </c>
      <c r="M981" s="13">
        <v>0.25</v>
      </c>
      <c r="N981" s="13">
        <v>0.25</v>
      </c>
      <c r="O981" s="6">
        <v>0.125</v>
      </c>
      <c r="P981" s="6">
        <v>0.45</v>
      </c>
      <c r="Q981" s="6">
        <v>0.51500000000000001</v>
      </c>
      <c r="R981" s="14">
        <f>IF(Table3[[#This Row],[ShoulderLenEnd]]="",0,90-(DEGREES(ATAN((Q981-P981)/((N981-O981)/2)))))</f>
        <v>43.876697285924571</v>
      </c>
      <c r="S981" s="15">
        <v>0.54</v>
      </c>
      <c r="T981" s="6">
        <v>6</v>
      </c>
      <c r="U981" s="6">
        <v>2.5</v>
      </c>
      <c r="V981" s="6">
        <v>6.2E-2</v>
      </c>
      <c r="AA981" s="13" t="str">
        <f t="shared" si="16"/>
        <v/>
      </c>
      <c r="AE981" s="6" t="s">
        <v>44</v>
      </c>
      <c r="AF981" s="6" t="s">
        <v>62</v>
      </c>
      <c r="AG981" s="6" t="s">
        <v>66</v>
      </c>
      <c r="AH981" s="6" t="s">
        <v>1882</v>
      </c>
      <c r="AI981" s="6">
        <v>1</v>
      </c>
      <c r="AJ981" s="6">
        <v>1</v>
      </c>
      <c r="AK981" s="6">
        <v>0</v>
      </c>
      <c r="AL981" s="6">
        <v>0</v>
      </c>
      <c r="AM981" s="6">
        <v>1</v>
      </c>
      <c r="AN981" s="6">
        <v>1</v>
      </c>
      <c r="AO981" s="6">
        <v>1</v>
      </c>
      <c r="AQ981" s="6">
        <v>0</v>
      </c>
      <c r="AR981" s="6">
        <v>0</v>
      </c>
      <c r="AS981" s="6">
        <v>0</v>
      </c>
      <c r="AT981" s="6">
        <v>0</v>
      </c>
      <c r="AU981" s="6">
        <f>IF(Table3[[#This Row],[ShankDiameter]]&gt;0.5,0,2)</f>
        <v>2</v>
      </c>
      <c r="AV981" s="6">
        <v>0</v>
      </c>
      <c r="AW981" s="6">
        <v>0</v>
      </c>
      <c r="AX981" s="6">
        <v>2</v>
      </c>
      <c r="AY981" s="6">
        <v>2</v>
      </c>
      <c r="AZ981" s="6">
        <v>0</v>
      </c>
      <c r="BA981" s="6">
        <v>0</v>
      </c>
      <c r="BB981" s="6">
        <v>0</v>
      </c>
      <c r="BC981" s="6">
        <v>0</v>
      </c>
      <c r="BD981" s="6">
        <v>0</v>
      </c>
      <c r="BE981" s="6">
        <v>0</v>
      </c>
      <c r="BF981" s="6">
        <v>0</v>
      </c>
      <c r="BG981" s="6">
        <v>0</v>
      </c>
      <c r="BH981" s="6">
        <v>0</v>
      </c>
      <c r="BI981" s="6">
        <f>IF(Table3[[#This Row],[Type]]="EM",IF((Table3[[#This Row],[Diameter]]/2)-Table3[[#This Row],[CornerRadius]]-0.012&gt;0,(Table3[[#This Row],[Diameter]]/2)-Table3[[#This Row],[CornerRadius]]-0.012,0),)</f>
        <v>0</v>
      </c>
      <c r="BK981" s="6" t="str">
        <f>IF(Table3[[#This Row],[ShoulderLength]]="","",IF(Table3[[#This Row],[ShoulderLength]]&lt;Table3[[#This Row],[LOC]],"FIX",""))</f>
        <v/>
      </c>
    </row>
    <row r="982" spans="1:63" x14ac:dyDescent="0.25">
      <c r="A982" s="7">
        <f>IF(Table3[[#This Row],[SoflexRule]]="",1,IF(Table3[[#This Row],[MinOHL]]="",1,IF(Table3[[#This Row],[Type]]="CT",1,IF(Table3[[#This Row],[I]]=1,0,1))))</f>
        <v>1</v>
      </c>
      <c r="E982" s="6">
        <v>981</v>
      </c>
      <c r="G982" s="9" t="s">
        <v>74</v>
      </c>
      <c r="H982" s="10" t="s">
        <v>1875</v>
      </c>
      <c r="I982" s="11" t="s">
        <v>1887</v>
      </c>
      <c r="J982" s="12" t="s">
        <v>1888</v>
      </c>
      <c r="K982" s="11" t="str">
        <f>CONCATENATE(Table3[[#This Row],[Type]]," "&amp;TEXT(Table3[[#This Row],[Diameter]],".0000")&amp;""," "&amp;Table3[[#This Row],[NumFlutes]]&amp;"FL")</f>
        <v>KC .2500 6FL</v>
      </c>
      <c r="M982" s="13">
        <v>0.25</v>
      </c>
      <c r="N982" s="13">
        <v>0.25</v>
      </c>
      <c r="O982" s="6">
        <v>0.122</v>
      </c>
      <c r="P982" s="6">
        <v>0.36</v>
      </c>
      <c r="Q982" s="6">
        <v>0.45500000000000002</v>
      </c>
      <c r="R982" s="14">
        <f>IF(Table3[[#This Row],[ShoulderLenEnd]]="",0,90-(DEGREES(ATAN((Q982-P982)/((N982-O982)/2)))))</f>
        <v>33.967526759102299</v>
      </c>
      <c r="S982" s="15">
        <v>0.47</v>
      </c>
      <c r="T982" s="6">
        <v>6</v>
      </c>
      <c r="U982" s="6">
        <v>2.5</v>
      </c>
      <c r="V982" s="6">
        <v>6.25E-2</v>
      </c>
      <c r="AA982" s="13" t="str">
        <f t="shared" si="16"/>
        <v/>
      </c>
      <c r="AE982" s="6" t="s">
        <v>44</v>
      </c>
      <c r="AF982" s="6" t="s">
        <v>62</v>
      </c>
      <c r="AG982" s="6" t="s">
        <v>1563</v>
      </c>
      <c r="AI982" s="6">
        <v>1</v>
      </c>
      <c r="AJ982" s="6">
        <v>0</v>
      </c>
      <c r="AK982" s="6">
        <v>1</v>
      </c>
      <c r="AL982" s="6">
        <v>0</v>
      </c>
      <c r="AM982" s="6">
        <v>1</v>
      </c>
      <c r="AN982" s="6">
        <v>0</v>
      </c>
      <c r="AO982" s="6">
        <v>1</v>
      </c>
      <c r="AQ982" s="6">
        <v>0</v>
      </c>
      <c r="AR982" s="6">
        <v>0</v>
      </c>
      <c r="AS982" s="6">
        <v>0</v>
      </c>
      <c r="AT982" s="6">
        <v>0</v>
      </c>
      <c r="AU982" s="6">
        <f>IF(Table3[[#This Row],[ShankDiameter]]&gt;0.5,0,2)</f>
        <v>2</v>
      </c>
      <c r="AV982" s="6">
        <v>0</v>
      </c>
      <c r="AW982" s="6">
        <v>0</v>
      </c>
      <c r="AX982" s="6">
        <v>2</v>
      </c>
      <c r="AY982" s="6">
        <f>IF(Table3[[#This Row],[ShankDiameter]]=0.225,2,IF(Table3[[#This Row],[ShankDiameter]]=0.25,2,IF(Table3[[#This Row],[ShankDiameter]]=0.2875,2,0)))</f>
        <v>2</v>
      </c>
      <c r="AZ982" s="6">
        <v>0</v>
      </c>
      <c r="BA982" s="6">
        <v>0</v>
      </c>
      <c r="BB982" s="6">
        <v>0</v>
      </c>
      <c r="BC982" s="6">
        <v>0</v>
      </c>
      <c r="BD982" s="6">
        <v>0</v>
      </c>
      <c r="BE982" s="6">
        <v>0</v>
      </c>
      <c r="BF982" s="6">
        <v>0</v>
      </c>
      <c r="BG982" s="6">
        <v>0</v>
      </c>
      <c r="BH982" s="6">
        <v>0</v>
      </c>
      <c r="BI982" s="6">
        <f>IF(Table3[[#This Row],[Type]]="EM",IF((Table3[[#This Row],[Diameter]]/2)-Table3[[#This Row],[CornerRadius]]-0.012&gt;0,(Table3[[#This Row],[Diameter]]/2)-Table3[[#This Row],[CornerRadius]]-0.012,0),)</f>
        <v>0</v>
      </c>
      <c r="BK982" s="6" t="str">
        <f>IF(Table3[[#This Row],[ShoulderLength]]="","",IF(Table3[[#This Row],[ShoulderLength]]&lt;Table3[[#This Row],[LOC]],"FIX",""))</f>
        <v/>
      </c>
    </row>
    <row r="983" spans="1:63" x14ac:dyDescent="0.25">
      <c r="A983" s="7">
        <f>IF(Table3[[#This Row],[SoflexRule]]="",1,IF(Table3[[#This Row],[MinOHL]]="",1,IF(Table3[[#This Row],[Type]]="CT",1,IF(Table3[[#This Row],[I]]=1,0,1))))</f>
        <v>1</v>
      </c>
      <c r="E983" s="6">
        <v>982</v>
      </c>
      <c r="F983" s="22"/>
      <c r="G983" s="9" t="s">
        <v>74</v>
      </c>
      <c r="H983" s="10" t="s">
        <v>1875</v>
      </c>
      <c r="I983" s="11" t="s">
        <v>1889</v>
      </c>
      <c r="J983" s="12">
        <v>22430</v>
      </c>
      <c r="K983" s="11" t="str">
        <f>CONCATENATE(Table3[[#This Row],[Type]]," "&amp;TEXT(Table3[[#This Row],[Diameter]],".0000")&amp;""," "&amp;Table3[[#This Row],[NumFlutes]]&amp;"FL")</f>
        <v>KC .3125 6FL</v>
      </c>
      <c r="M983" s="13">
        <v>0.3125</v>
      </c>
      <c r="N983" s="13">
        <v>0.3125</v>
      </c>
      <c r="O983" s="6">
        <v>0.155</v>
      </c>
      <c r="P983" s="6">
        <v>0.55000000000000004</v>
      </c>
      <c r="Q983" s="6">
        <v>0.625</v>
      </c>
      <c r="R983" s="14">
        <f>IF(Table3[[#This Row],[ShoulderLenEnd]]="",0,90-(DEGREES(ATAN((Q983-P983)/((N983-O983)/2)))))</f>
        <v>46.397181027296391</v>
      </c>
      <c r="S983" s="15">
        <v>0.66</v>
      </c>
      <c r="T983" s="6">
        <v>6</v>
      </c>
      <c r="U983" s="6">
        <v>2.5</v>
      </c>
      <c r="V983" s="6">
        <v>6.2E-2</v>
      </c>
      <c r="AA983" s="13" t="str">
        <f t="shared" si="16"/>
        <v/>
      </c>
      <c r="AE983" s="6" t="s">
        <v>44</v>
      </c>
      <c r="AF983" s="6" t="s">
        <v>62</v>
      </c>
      <c r="AG983" s="6" t="s">
        <v>66</v>
      </c>
      <c r="AH983" s="6" t="s">
        <v>1882</v>
      </c>
      <c r="AI983" s="6">
        <v>1</v>
      </c>
      <c r="AJ983" s="6">
        <v>1</v>
      </c>
      <c r="AK983" s="6">
        <v>0</v>
      </c>
      <c r="AL983" s="6">
        <v>0</v>
      </c>
      <c r="AM983" s="6">
        <v>1</v>
      </c>
      <c r="AN983" s="6">
        <v>0</v>
      </c>
      <c r="AO983" s="6">
        <v>1</v>
      </c>
      <c r="AQ983" s="6">
        <v>0</v>
      </c>
      <c r="AR983" s="6">
        <v>0</v>
      </c>
      <c r="AS983" s="6">
        <v>0</v>
      </c>
      <c r="AT983" s="6">
        <v>0</v>
      </c>
      <c r="AU983" s="6">
        <f>IF(Table3[[#This Row],[ShankDiameter]]&gt;0.5,0,2)</f>
        <v>2</v>
      </c>
      <c r="AV983" s="6">
        <v>0</v>
      </c>
      <c r="AW983" s="6">
        <v>0</v>
      </c>
      <c r="AX983" s="6">
        <v>2</v>
      </c>
      <c r="AY983" s="6">
        <f>IF(Table3[[#This Row],[ShankDiameter]]=0.225,2,IF(Table3[[#This Row],[ShankDiameter]]=0.25,2,IF(Table3[[#This Row],[ShankDiameter]]=0.2875,2,0)))</f>
        <v>0</v>
      </c>
      <c r="AZ983" s="6">
        <v>0</v>
      </c>
      <c r="BA983" s="6">
        <v>0</v>
      </c>
      <c r="BB983" s="6">
        <v>0</v>
      </c>
      <c r="BC983" s="6">
        <v>0</v>
      </c>
      <c r="BD983" s="6">
        <v>0</v>
      </c>
      <c r="BE983" s="6">
        <v>0</v>
      </c>
      <c r="BF983" s="6">
        <v>0</v>
      </c>
      <c r="BG983" s="6">
        <v>0</v>
      </c>
      <c r="BH983" s="6">
        <v>0</v>
      </c>
      <c r="BI983" s="6">
        <f>IF(Table3[[#This Row],[Type]]="EM",IF((Table3[[#This Row],[Diameter]]/2)-Table3[[#This Row],[CornerRadius]]-0.012&gt;0,(Table3[[#This Row],[Diameter]]/2)-Table3[[#This Row],[CornerRadius]]-0.012,0),)</f>
        <v>0</v>
      </c>
      <c r="BK983" s="6" t="str">
        <f>IF(Table3[[#This Row],[ShoulderLength]]="","",IF(Table3[[#This Row],[ShoulderLength]]&lt;Table3[[#This Row],[LOC]],"FIX",""))</f>
        <v/>
      </c>
    </row>
    <row r="984" spans="1:63" x14ac:dyDescent="0.25">
      <c r="A984" s="7">
        <f>IF(Table3[[#This Row],[SoflexRule]]="",1,IF(Table3[[#This Row],[MinOHL]]="",1,IF(Table3[[#This Row],[Type]]="CT",1,IF(Table3[[#This Row],[I]]=1,0,1))))</f>
        <v>1</v>
      </c>
      <c r="E984" s="6">
        <v>983</v>
      </c>
      <c r="F984" s="22"/>
      <c r="G984" s="9" t="s">
        <v>74</v>
      </c>
      <c r="H984" s="10" t="s">
        <v>1875</v>
      </c>
      <c r="I984" s="11" t="s">
        <v>1890</v>
      </c>
      <c r="J984" s="12">
        <v>915830</v>
      </c>
      <c r="K984" s="11" t="str">
        <f>CONCATENATE(Table3[[#This Row],[Type]]," "&amp;TEXT(Table3[[#This Row],[Diameter]],".0000")&amp;""," "&amp;Table3[[#This Row],[NumFlutes]]&amp;"FL")</f>
        <v>KC .3750 8FL</v>
      </c>
      <c r="M984" s="13">
        <v>0.375</v>
      </c>
      <c r="N984" s="13">
        <v>0.375</v>
      </c>
      <c r="O984" s="6">
        <v>0.1875</v>
      </c>
      <c r="P984" s="6">
        <v>0.64</v>
      </c>
      <c r="Q984" s="6">
        <v>0.73</v>
      </c>
      <c r="R984" s="14">
        <f>IF(Table3[[#This Row],[ShoulderLenEnd]]="",0,90-(DEGREES(ATAN((Q984-P984)/((N984-O984)/2)))))</f>
        <v>46.16913932790743</v>
      </c>
      <c r="S984" s="15">
        <v>0.755</v>
      </c>
      <c r="T984" s="6">
        <v>8</v>
      </c>
      <c r="U984" s="6">
        <v>2.5</v>
      </c>
      <c r="V984" s="6">
        <v>6.2E-2</v>
      </c>
      <c r="AA984" s="13" t="str">
        <f t="shared" si="16"/>
        <v/>
      </c>
      <c r="AE984" s="6" t="s">
        <v>44</v>
      </c>
      <c r="AF984" s="6" t="s">
        <v>62</v>
      </c>
      <c r="AG984" s="6" t="s">
        <v>66</v>
      </c>
      <c r="AH984" s="6" t="s">
        <v>1882</v>
      </c>
      <c r="AI984" s="6">
        <v>1</v>
      </c>
      <c r="AJ984" s="6">
        <v>1</v>
      </c>
      <c r="AK984" s="6">
        <v>0</v>
      </c>
      <c r="AL984" s="6">
        <v>0</v>
      </c>
      <c r="AM984" s="6">
        <v>1</v>
      </c>
      <c r="AN984" s="6">
        <v>0</v>
      </c>
      <c r="AO984" s="6">
        <v>1</v>
      </c>
      <c r="AQ984" s="6">
        <v>0</v>
      </c>
      <c r="AR984" s="6">
        <v>0</v>
      </c>
      <c r="AS984" s="6">
        <v>0</v>
      </c>
      <c r="AT984" s="6">
        <v>0</v>
      </c>
      <c r="AU984" s="6">
        <f>IF(Table3[[#This Row],[ShankDiameter]]&gt;0.5,0,2)</f>
        <v>2</v>
      </c>
      <c r="AV984" s="6">
        <v>0</v>
      </c>
      <c r="AW984" s="6">
        <v>0</v>
      </c>
      <c r="AX984" s="6">
        <v>2</v>
      </c>
      <c r="AY984" s="6">
        <f>IF(Table3[[#This Row],[ShankDiameter]]=0.225,2,IF(Table3[[#This Row],[ShankDiameter]]=0.25,2,IF(Table3[[#This Row],[ShankDiameter]]=0.2875,2,0)))</f>
        <v>0</v>
      </c>
      <c r="AZ984" s="6">
        <v>0</v>
      </c>
      <c r="BA984" s="6">
        <v>0</v>
      </c>
      <c r="BB984" s="6">
        <v>0</v>
      </c>
      <c r="BC984" s="6">
        <v>0</v>
      </c>
      <c r="BD984" s="6">
        <v>0</v>
      </c>
      <c r="BE984" s="6">
        <v>0</v>
      </c>
      <c r="BF984" s="6">
        <v>0</v>
      </c>
      <c r="BG984" s="6">
        <v>0</v>
      </c>
      <c r="BH984" s="6">
        <v>0</v>
      </c>
      <c r="BI984" s="6">
        <f>IF(Table3[[#This Row],[Type]]="EM",IF((Table3[[#This Row],[Diameter]]/2)-Table3[[#This Row],[CornerRadius]]-0.012&gt;0,(Table3[[#This Row],[Diameter]]/2)-Table3[[#This Row],[CornerRadius]]-0.012,0),)</f>
        <v>0</v>
      </c>
      <c r="BK984" s="6" t="str">
        <f>IF(Table3[[#This Row],[ShoulderLength]]="","",IF(Table3[[#This Row],[ShoulderLength]]&lt;Table3[[#This Row],[LOC]],"FIX",""))</f>
        <v/>
      </c>
    </row>
    <row r="985" spans="1:63" x14ac:dyDescent="0.25">
      <c r="A985" s="7">
        <f>IF(Table3[[#This Row],[SoflexRule]]="",1,IF(Table3[[#This Row],[MinOHL]]="",1,IF(Table3[[#This Row],[Type]]="CT",1,IF(Table3[[#This Row],[I]]=1,0,1))))</f>
        <v>1</v>
      </c>
      <c r="E985" s="6">
        <v>984</v>
      </c>
      <c r="F985" s="8" t="s">
        <v>60</v>
      </c>
      <c r="H985" s="10" t="s">
        <v>1875</v>
      </c>
      <c r="I985" s="11" t="s">
        <v>1891</v>
      </c>
      <c r="J985" s="12" t="s">
        <v>1892</v>
      </c>
      <c r="K985" s="11" t="str">
        <f>CONCATENATE(Table3[[#This Row],[Type]]," "&amp;TEXT(Table3[[#This Row],[Diameter]],".0000")&amp;""," "&amp;Table3[[#This Row],[NumFlutes]]&amp;"FL")</f>
        <v>KC .5000 4FL</v>
      </c>
      <c r="M985" s="13">
        <v>0.5</v>
      </c>
      <c r="N985" s="13">
        <v>0.5</v>
      </c>
      <c r="O985" s="6">
        <v>0.25</v>
      </c>
      <c r="P985" s="6">
        <v>0.45</v>
      </c>
      <c r="Q985" s="6">
        <v>0.89</v>
      </c>
      <c r="R985" s="14">
        <f>IF(Table3[[#This Row],[ShoulderLenEnd]]="",0,90-(DEGREES(ATAN((Q985-P985)/((N985-O985)/2)))))</f>
        <v>15.85936626660569</v>
      </c>
      <c r="S985" s="15">
        <v>0.93</v>
      </c>
      <c r="T985" s="6">
        <v>4</v>
      </c>
      <c r="V985" s="6">
        <v>0.37319999999999998</v>
      </c>
      <c r="AA985" s="13" t="str">
        <f t="shared" si="16"/>
        <v/>
      </c>
      <c r="AE985" s="6" t="s">
        <v>44</v>
      </c>
      <c r="AF985" s="6" t="s">
        <v>62</v>
      </c>
      <c r="AG985" s="6" t="s">
        <v>124</v>
      </c>
      <c r="AI985" s="6">
        <v>1</v>
      </c>
      <c r="AJ985" s="6">
        <v>0</v>
      </c>
      <c r="AK985" s="6">
        <v>1</v>
      </c>
      <c r="AL985" s="6">
        <v>1</v>
      </c>
      <c r="AM985" s="6">
        <v>0</v>
      </c>
      <c r="AN985" s="6">
        <v>0</v>
      </c>
      <c r="AO985" s="6">
        <v>1</v>
      </c>
      <c r="AQ985" s="6">
        <v>0</v>
      </c>
      <c r="AR985" s="6">
        <v>0</v>
      </c>
      <c r="AS985" s="6">
        <v>0</v>
      </c>
      <c r="AT985" s="6">
        <v>0</v>
      </c>
      <c r="AU985" s="6">
        <f>IF(Table3[[#This Row],[ShankDiameter]]&gt;0.5,0,2)</f>
        <v>2</v>
      </c>
      <c r="AV985" s="6">
        <v>0</v>
      </c>
      <c r="AW985" s="6">
        <v>0</v>
      </c>
      <c r="AX985" s="6">
        <v>2</v>
      </c>
      <c r="AY985" s="6">
        <f>IF(Table3[[#This Row],[ShankDiameter]]=0.225,2,IF(Table3[[#This Row],[ShankDiameter]]=0.25,2,IF(Table3[[#This Row],[ShankDiameter]]=0.2875,2,0)))</f>
        <v>0</v>
      </c>
      <c r="AZ985" s="6">
        <v>0</v>
      </c>
      <c r="BA985" s="6">
        <v>0</v>
      </c>
      <c r="BB985" s="6">
        <v>0</v>
      </c>
      <c r="BC985" s="6">
        <v>0</v>
      </c>
      <c r="BD985" s="6">
        <v>0</v>
      </c>
      <c r="BE985" s="6">
        <v>0</v>
      </c>
      <c r="BF985" s="6">
        <v>0</v>
      </c>
      <c r="BG985" s="6">
        <v>0</v>
      </c>
      <c r="BH985" s="6">
        <v>0</v>
      </c>
      <c r="BI985" s="6">
        <f>IF(Table3[[#This Row],[Type]]="EM",IF((Table3[[#This Row],[Diameter]]/2)-Table3[[#This Row],[CornerRadius]]-0.012&gt;0,(Table3[[#This Row],[Diameter]]/2)-Table3[[#This Row],[CornerRadius]]-0.012,0),)</f>
        <v>0</v>
      </c>
      <c r="BK985" s="6" t="str">
        <f>IF(Table3[[#This Row],[ShoulderLength]]="","",IF(Table3[[#This Row],[ShoulderLength]]&lt;Table3[[#This Row],[LOC]],"FIX",""))</f>
        <v/>
      </c>
    </row>
    <row r="986" spans="1:63" x14ac:dyDescent="0.25">
      <c r="A986" s="7">
        <f>IF(Table3[[#This Row],[SoflexRule]]="",1,IF(Table3[[#This Row],[MinOHL]]="",1,IF(Table3[[#This Row],[Type]]="CT",1,IF(Table3[[#This Row],[I]]=1,0,1))))</f>
        <v>1</v>
      </c>
      <c r="E986" s="6">
        <v>985</v>
      </c>
      <c r="F986" s="8" t="s">
        <v>60</v>
      </c>
      <c r="H986" s="10" t="s">
        <v>1875</v>
      </c>
      <c r="I986" s="11" t="s">
        <v>1893</v>
      </c>
      <c r="J986" s="12" t="s">
        <v>1894</v>
      </c>
      <c r="K986" s="11" t="str">
        <f>CONCATENATE(Table3[[#This Row],[Type]]," "&amp;TEXT(Table3[[#This Row],[Diameter]],".0000")&amp;""," "&amp;Table3[[#This Row],[NumFlutes]]&amp;"FL")</f>
        <v>KC .5000 6FL</v>
      </c>
      <c r="M986" s="13">
        <v>0.5</v>
      </c>
      <c r="N986" s="13">
        <v>0.5</v>
      </c>
      <c r="O986" s="6">
        <v>0.25</v>
      </c>
      <c r="P986" s="6">
        <v>0.89</v>
      </c>
      <c r="Q986" s="6">
        <v>1.02</v>
      </c>
      <c r="R986" s="14">
        <f>IF(Table3[[#This Row],[ShoulderLenEnd]]="",0,90-(DEGREES(ATAN((Q986-P986)/((N986-O986)/2)))))</f>
        <v>43.876697285924571</v>
      </c>
      <c r="S986" s="15">
        <v>1.07</v>
      </c>
      <c r="T986" s="6">
        <v>6</v>
      </c>
      <c r="U986" s="6">
        <v>3</v>
      </c>
      <c r="W986" s="6">
        <v>4.7E-2</v>
      </c>
      <c r="AA986" s="13" t="str">
        <f t="shared" si="16"/>
        <v/>
      </c>
      <c r="AE986" s="6" t="s">
        <v>44</v>
      </c>
      <c r="AF986" s="6" t="s">
        <v>73</v>
      </c>
      <c r="AG986" s="6" t="s">
        <v>66</v>
      </c>
      <c r="AH986" s="6" t="s">
        <v>1882</v>
      </c>
      <c r="AI986" s="6">
        <v>0</v>
      </c>
      <c r="AJ986" s="6">
        <v>1</v>
      </c>
      <c r="AK986" s="6">
        <v>1</v>
      </c>
      <c r="AL986" s="6">
        <v>0</v>
      </c>
      <c r="AM986" s="6">
        <v>1</v>
      </c>
      <c r="AN986" s="6">
        <v>0</v>
      </c>
      <c r="AO986" s="6">
        <v>1</v>
      </c>
      <c r="AQ986" s="6">
        <v>0</v>
      </c>
      <c r="AR986" s="6">
        <v>0</v>
      </c>
      <c r="AS986" s="6">
        <v>0</v>
      </c>
      <c r="AT986" s="6">
        <v>0</v>
      </c>
      <c r="AU986" s="6">
        <f>IF(Table3[[#This Row],[ShankDiameter]]&gt;0.5,0,2)</f>
        <v>2</v>
      </c>
      <c r="AV986" s="6">
        <v>0</v>
      </c>
      <c r="AW986" s="6">
        <v>0</v>
      </c>
      <c r="AX986" s="6">
        <v>2</v>
      </c>
      <c r="AY986" s="6">
        <f>IF(Table3[[#This Row],[ShankDiameter]]=0.225,2,IF(Table3[[#This Row],[ShankDiameter]]=0.25,2,IF(Table3[[#This Row],[ShankDiameter]]=0.2875,2,0)))</f>
        <v>0</v>
      </c>
      <c r="AZ986" s="6">
        <v>0</v>
      </c>
      <c r="BA986" s="6">
        <v>0</v>
      </c>
      <c r="BB986" s="6">
        <v>0</v>
      </c>
      <c r="BC986" s="6">
        <v>0</v>
      </c>
      <c r="BD986" s="6">
        <v>0</v>
      </c>
      <c r="BE986" s="6">
        <v>0</v>
      </c>
      <c r="BF986" s="6">
        <v>0</v>
      </c>
      <c r="BG986" s="6">
        <v>0</v>
      </c>
      <c r="BH986" s="6">
        <v>0</v>
      </c>
      <c r="BI986" s="6">
        <f>IF(Table3[[#This Row],[Type]]="EM",IF((Table3[[#This Row],[Diameter]]/2)-Table3[[#This Row],[CornerRadius]]-0.012&gt;0,(Table3[[#This Row],[Diameter]]/2)-Table3[[#This Row],[CornerRadius]]-0.012,0),)</f>
        <v>0</v>
      </c>
      <c r="BK986" s="6" t="str">
        <f>IF(Table3[[#This Row],[ShoulderLength]]="","",IF(Table3[[#This Row],[ShoulderLength]]&lt;Table3[[#This Row],[LOC]],"FIX",""))</f>
        <v/>
      </c>
    </row>
    <row r="987" spans="1:63" x14ac:dyDescent="0.25">
      <c r="A987" s="7">
        <f>IF(Table3[[#This Row],[SoflexRule]]="",1,IF(Table3[[#This Row],[MinOHL]]="",1,IF(Table3[[#This Row],[Type]]="CT",1,IF(Table3[[#This Row],[I]]=1,0,1))))</f>
        <v>1</v>
      </c>
      <c r="E987" s="6">
        <v>986</v>
      </c>
      <c r="F987" s="8" t="s">
        <v>60</v>
      </c>
      <c r="H987" s="10" t="s">
        <v>1875</v>
      </c>
      <c r="I987" s="11" t="s">
        <v>1895</v>
      </c>
      <c r="J987" s="12">
        <v>44630</v>
      </c>
      <c r="K987" s="11" t="str">
        <f>CONCATENATE(Table3[[#This Row],[Type]]," "&amp;TEXT(Table3[[#This Row],[Diameter]],".0000")&amp;""," "&amp;Table3[[#This Row],[NumFlutes]]&amp;"FL")</f>
        <v>KC .5000 8FL</v>
      </c>
      <c r="M987" s="13">
        <v>0.5</v>
      </c>
      <c r="N987" s="13">
        <v>0.5</v>
      </c>
      <c r="O987" s="6">
        <v>0.25</v>
      </c>
      <c r="P987" s="6">
        <v>0.84</v>
      </c>
      <c r="Q987" s="6">
        <v>0.95</v>
      </c>
      <c r="R987" s="14">
        <f>IF(Table3[[#This Row],[ShoulderLenEnd]]="",0,90-(DEGREES(ATAN((Q987-P987)/((N987-O987)/2)))))</f>
        <v>48.652222780306332</v>
      </c>
      <c r="S987" s="15">
        <v>1.01</v>
      </c>
      <c r="T987" s="6">
        <v>8</v>
      </c>
      <c r="U987" s="6">
        <v>3</v>
      </c>
      <c r="W987" s="6">
        <v>0.01</v>
      </c>
      <c r="AA987" s="13" t="str">
        <f t="shared" si="16"/>
        <v/>
      </c>
      <c r="AE987" s="6" t="s">
        <v>44</v>
      </c>
      <c r="AF987" s="6" t="s">
        <v>62</v>
      </c>
      <c r="AG987" s="6" t="s">
        <v>66</v>
      </c>
      <c r="AH987" s="6" t="s">
        <v>1882</v>
      </c>
      <c r="AI987" s="6">
        <v>1</v>
      </c>
      <c r="AJ987" s="6">
        <v>1</v>
      </c>
      <c r="AK987" s="6">
        <v>0</v>
      </c>
      <c r="AL987" s="6">
        <v>0</v>
      </c>
      <c r="AM987" s="6">
        <v>1</v>
      </c>
      <c r="AN987" s="6">
        <v>0</v>
      </c>
      <c r="AO987" s="6">
        <v>1</v>
      </c>
      <c r="AQ987" s="6">
        <v>0</v>
      </c>
      <c r="AR987" s="6">
        <v>0</v>
      </c>
      <c r="AS987" s="6">
        <v>0</v>
      </c>
      <c r="AT987" s="6">
        <v>0</v>
      </c>
      <c r="AU987" s="6">
        <f>IF(Table3[[#This Row],[ShankDiameter]]&gt;0.5,0,2)</f>
        <v>2</v>
      </c>
      <c r="AV987" s="6">
        <v>0</v>
      </c>
      <c r="AW987" s="6">
        <v>0</v>
      </c>
      <c r="AX987" s="6">
        <v>2</v>
      </c>
      <c r="AY987" s="6">
        <f>IF(Table3[[#This Row],[ShankDiameter]]=0.225,2,IF(Table3[[#This Row],[ShankDiameter]]=0.25,2,IF(Table3[[#This Row],[ShankDiameter]]=0.2875,2,0)))</f>
        <v>0</v>
      </c>
      <c r="AZ987" s="6">
        <v>0</v>
      </c>
      <c r="BA987" s="6">
        <v>0</v>
      </c>
      <c r="BB987" s="6">
        <v>0</v>
      </c>
      <c r="BC987" s="6">
        <v>0</v>
      </c>
      <c r="BD987" s="6">
        <v>0</v>
      </c>
      <c r="BE987" s="6">
        <v>0</v>
      </c>
      <c r="BF987" s="6">
        <v>0</v>
      </c>
      <c r="BG987" s="6">
        <v>0</v>
      </c>
      <c r="BH987" s="6">
        <v>0</v>
      </c>
      <c r="BI987" s="6">
        <f>IF(Table3[[#This Row],[Type]]="EM",IF((Table3[[#This Row],[Diameter]]/2)-Table3[[#This Row],[CornerRadius]]-0.012&gt;0,(Table3[[#This Row],[Diameter]]/2)-Table3[[#This Row],[CornerRadius]]-0.012,0),)</f>
        <v>0</v>
      </c>
      <c r="BK987" s="6" t="str">
        <f>IF(Table3[[#This Row],[ShoulderLength]]="","",IF(Table3[[#This Row],[ShoulderLength]]&lt;Table3[[#This Row],[LOC]],"FIX",""))</f>
        <v/>
      </c>
    </row>
    <row r="988" spans="1:63" x14ac:dyDescent="0.25">
      <c r="A988" s="7">
        <f>IF(Table3[[#This Row],[SoflexRule]]="",1,IF(Table3[[#This Row],[MinOHL]]="",1,IF(Table3[[#This Row],[Type]]="CT",1,IF(Table3[[#This Row],[I]]=1,0,1))))</f>
        <v>1</v>
      </c>
      <c r="E988" s="6">
        <v>987</v>
      </c>
      <c r="G988" s="9" t="s">
        <v>74</v>
      </c>
      <c r="H988" s="10" t="s">
        <v>1875</v>
      </c>
      <c r="I988" s="11" t="s">
        <v>1896</v>
      </c>
      <c r="J988" s="12">
        <v>22640</v>
      </c>
      <c r="K988" s="11" t="str">
        <f>CONCATENATE(Table3[[#This Row],[Type]]," "&amp;TEXT(Table3[[#This Row],[Diameter]],".0000")&amp;""," "&amp;Table3[[#This Row],[NumFlutes]]&amp;"FL")</f>
        <v>KC .5000 8FL</v>
      </c>
      <c r="M988" s="13">
        <v>0.5</v>
      </c>
      <c r="N988" s="13">
        <v>0.5</v>
      </c>
      <c r="O988" s="6">
        <v>0.25</v>
      </c>
      <c r="P988" s="6">
        <v>0.84</v>
      </c>
      <c r="Q988" s="6">
        <v>0.96499999999999997</v>
      </c>
      <c r="R988" s="14">
        <f>IF(Table3[[#This Row],[ShoulderLenEnd]]="",0,90-(DEGREES(ATAN((Q988-P988)/((N988-O988)/2)))))</f>
        <v>45</v>
      </c>
      <c r="S988" s="15">
        <v>0.99</v>
      </c>
      <c r="T988" s="6">
        <v>8</v>
      </c>
      <c r="U988" s="6">
        <v>3</v>
      </c>
      <c r="V988" s="6">
        <v>7.8100000000000003E-2</v>
      </c>
      <c r="AA988" s="13" t="str">
        <f t="shared" si="16"/>
        <v/>
      </c>
      <c r="AE988" s="6" t="s">
        <v>44</v>
      </c>
      <c r="AF988" s="6" t="s">
        <v>62</v>
      </c>
      <c r="AG988" s="6" t="s">
        <v>66</v>
      </c>
      <c r="AI988" s="6">
        <v>1</v>
      </c>
      <c r="AJ988" s="6">
        <v>1</v>
      </c>
      <c r="AK988" s="6">
        <v>0</v>
      </c>
      <c r="AL988" s="6">
        <v>0</v>
      </c>
      <c r="AM988" s="6">
        <v>1</v>
      </c>
      <c r="AN988" s="6">
        <v>0</v>
      </c>
      <c r="AO988" s="6">
        <v>1</v>
      </c>
      <c r="AQ988" s="6">
        <v>0</v>
      </c>
      <c r="AR988" s="6">
        <v>0</v>
      </c>
      <c r="AS988" s="6">
        <v>0</v>
      </c>
      <c r="AT988" s="6">
        <v>0</v>
      </c>
      <c r="AU988" s="6">
        <f>IF(Table3[[#This Row],[ShankDiameter]]&gt;0.5,0,2)</f>
        <v>2</v>
      </c>
      <c r="AV988" s="6">
        <v>0</v>
      </c>
      <c r="AW988" s="6">
        <v>0</v>
      </c>
      <c r="AX988" s="6">
        <v>2</v>
      </c>
      <c r="AY988" s="6">
        <f>IF(Table3[[#This Row],[ShankDiameter]]=0.225,2,IF(Table3[[#This Row],[ShankDiameter]]=0.25,2,IF(Table3[[#This Row],[ShankDiameter]]=0.2875,2,0)))</f>
        <v>0</v>
      </c>
      <c r="AZ988" s="6">
        <v>0</v>
      </c>
      <c r="BA988" s="6">
        <v>0</v>
      </c>
      <c r="BB988" s="6">
        <v>0</v>
      </c>
      <c r="BC988" s="6">
        <v>0</v>
      </c>
      <c r="BD988" s="6">
        <v>0</v>
      </c>
      <c r="BE988" s="6">
        <v>0</v>
      </c>
      <c r="BF988" s="6">
        <v>0</v>
      </c>
      <c r="BG988" s="6">
        <v>0</v>
      </c>
      <c r="BH988" s="6">
        <v>0</v>
      </c>
      <c r="BI988" s="6">
        <f>IF(Table3[[#This Row],[Type]]="EM",IF((Table3[[#This Row],[Diameter]]/2)-Table3[[#This Row],[CornerRadius]]-0.012&gt;0,(Table3[[#This Row],[Diameter]]/2)-Table3[[#This Row],[CornerRadius]]-0.012,0),)</f>
        <v>0</v>
      </c>
      <c r="BK988" s="6" t="str">
        <f>IF(Table3[[#This Row],[ShoulderLength]]="","",IF(Table3[[#This Row],[ShoulderLength]]&lt;Table3[[#This Row],[LOC]],"FIX",""))</f>
        <v/>
      </c>
    </row>
    <row r="989" spans="1:63" x14ac:dyDescent="0.25">
      <c r="A989" s="7">
        <f>IF(Table3[[#This Row],[SoflexRule]]="",1,IF(Table3[[#This Row],[MinOHL]]="",1,IF(Table3[[#This Row],[Type]]="CT",1,IF(Table3[[#This Row],[I]]=1,0,1))))</f>
        <v>1</v>
      </c>
      <c r="B989" s="6" t="s">
        <v>1875</v>
      </c>
      <c r="C989" s="6" t="s">
        <v>1875</v>
      </c>
      <c r="E989" s="6">
        <v>988</v>
      </c>
      <c r="F989" s="22"/>
      <c r="G989" s="9" t="s">
        <v>74</v>
      </c>
      <c r="H989" s="10" t="s">
        <v>1875</v>
      </c>
      <c r="I989" s="11" t="s">
        <v>1897</v>
      </c>
      <c r="J989" s="12" t="s">
        <v>1898</v>
      </c>
      <c r="K989" s="11" t="str">
        <f>CONCATENATE(Table3[[#This Row],[Type]]," "&amp;TEXT(Table3[[#This Row],[Diameter]],".0000")&amp;""," "&amp;Table3[[#This Row],[NumFlutes]]&amp;"FL")</f>
        <v>KC 1.0000 12FL</v>
      </c>
      <c r="M989" s="13">
        <v>1</v>
      </c>
      <c r="N989" s="13">
        <v>0.5</v>
      </c>
      <c r="O989" s="6">
        <v>0.28100000000000003</v>
      </c>
      <c r="P989" s="6">
        <v>0.25</v>
      </c>
      <c r="Q989" s="6">
        <v>0.47499999999999998</v>
      </c>
      <c r="R989" s="14">
        <f>IF(Table3[[#This Row],[ShoulderLenEnd]]="",0,90-(DEGREES(ATAN((Q989-P989)/((N989-O989)/2)))))</f>
        <v>25.950642777037714</v>
      </c>
      <c r="S989" s="15">
        <v>0.5</v>
      </c>
      <c r="T989" s="6">
        <v>12</v>
      </c>
      <c r="U989" s="6">
        <v>2.0950000000000002</v>
      </c>
      <c r="V989" s="6">
        <v>7.8100000000000003E-2</v>
      </c>
      <c r="AA989" s="13" t="str">
        <f t="shared" si="16"/>
        <v/>
      </c>
      <c r="AE989" s="6" t="s">
        <v>49</v>
      </c>
      <c r="AF989" s="6" t="s">
        <v>62</v>
      </c>
      <c r="AG989" s="6" t="s">
        <v>1899</v>
      </c>
      <c r="AI989" s="6">
        <v>1</v>
      </c>
      <c r="AJ989" s="6">
        <v>0</v>
      </c>
      <c r="AK989" s="6">
        <v>1</v>
      </c>
      <c r="AL989" s="6">
        <v>1</v>
      </c>
      <c r="AM989" s="6">
        <v>1</v>
      </c>
      <c r="AN989" s="6">
        <v>0</v>
      </c>
      <c r="AO989" s="6">
        <v>1</v>
      </c>
      <c r="AQ989" s="6">
        <v>0</v>
      </c>
      <c r="AR989" s="6">
        <v>0</v>
      </c>
      <c r="AS989" s="6">
        <v>0</v>
      </c>
      <c r="AT989" s="6">
        <v>0</v>
      </c>
      <c r="AU989" s="6">
        <f>IF(Table3[[#This Row],[ShankDiameter]]&gt;0.5,0,2)</f>
        <v>2</v>
      </c>
      <c r="AV989" s="6">
        <v>0</v>
      </c>
      <c r="AW989" s="6">
        <v>0</v>
      </c>
      <c r="AX989" s="6">
        <v>2</v>
      </c>
      <c r="AY989" s="6">
        <f>IF(Table3[[#This Row],[ShankDiameter]]=0.225,2,IF(Table3[[#This Row],[ShankDiameter]]=0.25,2,IF(Table3[[#This Row],[ShankDiameter]]=0.2875,2,0)))</f>
        <v>0</v>
      </c>
      <c r="AZ989" s="6">
        <v>0</v>
      </c>
      <c r="BA989" s="6">
        <v>0</v>
      </c>
      <c r="BB989" s="6">
        <v>0</v>
      </c>
      <c r="BC989" s="6">
        <v>0</v>
      </c>
      <c r="BD989" s="6">
        <v>0</v>
      </c>
      <c r="BE989" s="6">
        <v>0</v>
      </c>
      <c r="BF989" s="6">
        <v>0</v>
      </c>
      <c r="BG989" s="6">
        <v>0</v>
      </c>
      <c r="BH989" s="6">
        <v>0</v>
      </c>
      <c r="BI989" s="6">
        <f>IF(Table3[[#This Row],[Type]]="EM",IF((Table3[[#This Row],[Diameter]]/2)-Table3[[#This Row],[CornerRadius]]-0.012&gt;0,(Table3[[#This Row],[Diameter]]/2)-Table3[[#This Row],[CornerRadius]]-0.012,0),)</f>
        <v>0</v>
      </c>
      <c r="BK989" s="6" t="str">
        <f>IF(Table3[[#This Row],[ShoulderLength]]="","",IF(Table3[[#This Row],[ShoulderLength]]&lt;Table3[[#This Row],[LOC]],"FIX",""))</f>
        <v/>
      </c>
    </row>
    <row r="990" spans="1:63" x14ac:dyDescent="0.25">
      <c r="A990" s="7">
        <f>IF(Table3[[#This Row],[SoflexRule]]="",1,IF(Table3[[#This Row],[MinOHL]]="",1,IF(Table3[[#This Row],[Type]]="CT",1,IF(Table3[[#This Row],[I]]=1,0,1))))</f>
        <v>1</v>
      </c>
      <c r="E990" s="6">
        <v>989</v>
      </c>
      <c r="F990" s="22"/>
      <c r="H990" s="10" t="s">
        <v>1875</v>
      </c>
      <c r="I990" s="11" t="s">
        <v>1900</v>
      </c>
      <c r="J990" s="12">
        <v>70970</v>
      </c>
      <c r="K990" s="11" t="str">
        <f>CONCATENATE(Table3[[#This Row],[Type]]," "&amp;TEXT(Table3[[#This Row],[Diameter]],".0000")&amp;""," "&amp;Table3[[#This Row],[NumFlutes]]&amp;"FL")</f>
        <v>KC .6250 8FL</v>
      </c>
      <c r="M990" s="13">
        <v>0.625</v>
      </c>
      <c r="N990" s="13">
        <v>0.625</v>
      </c>
      <c r="R990" s="14">
        <f>IF(Table3[[#This Row],[ShoulderLenEnd]]="",0,90-(DEGREES(ATAN((Q990-P990)/((N990-O990)/2)))))</f>
        <v>0</v>
      </c>
      <c r="T990" s="6">
        <v>8</v>
      </c>
      <c r="U990" s="6">
        <v>3.5</v>
      </c>
      <c r="AA990" s="13" t="str">
        <f t="shared" si="16"/>
        <v/>
      </c>
      <c r="AE990" s="6" t="s">
        <v>44</v>
      </c>
      <c r="AF990" s="6" t="s">
        <v>62</v>
      </c>
      <c r="AG990" s="6" t="s">
        <v>66</v>
      </c>
      <c r="AH990" s="6" t="s">
        <v>1882</v>
      </c>
      <c r="AI990" s="6">
        <v>1</v>
      </c>
      <c r="AJ990" s="6">
        <v>1</v>
      </c>
      <c r="AK990" s="6">
        <v>0</v>
      </c>
      <c r="AL990" s="6">
        <v>0</v>
      </c>
      <c r="AM990" s="6">
        <v>1</v>
      </c>
      <c r="AN990" s="6">
        <v>0</v>
      </c>
      <c r="AO990" s="6">
        <v>1</v>
      </c>
      <c r="AQ990" s="6">
        <v>0</v>
      </c>
      <c r="AR990" s="6">
        <v>0</v>
      </c>
      <c r="AS990" s="6">
        <v>0</v>
      </c>
      <c r="AT990" s="6">
        <v>0</v>
      </c>
      <c r="AU990" s="6">
        <f>IF(Table3[[#This Row],[ShankDiameter]]&gt;0.5,0,2)</f>
        <v>0</v>
      </c>
      <c r="AV990" s="6">
        <v>0</v>
      </c>
      <c r="AW990" s="6">
        <v>0</v>
      </c>
      <c r="AX990" s="6">
        <v>2</v>
      </c>
      <c r="AY990" s="6">
        <f>IF(Table3[[#This Row],[ShankDiameter]]=0.225,2,IF(Table3[[#This Row],[ShankDiameter]]=0.25,2,IF(Table3[[#This Row],[ShankDiameter]]=0.2875,2,0)))</f>
        <v>0</v>
      </c>
      <c r="AZ990" s="6">
        <v>0</v>
      </c>
      <c r="BA990" s="6">
        <v>0</v>
      </c>
      <c r="BB990" s="6">
        <v>0</v>
      </c>
      <c r="BC990" s="6">
        <v>0</v>
      </c>
      <c r="BD990" s="6">
        <v>0</v>
      </c>
      <c r="BE990" s="6">
        <v>0</v>
      </c>
      <c r="BF990" s="6">
        <v>0</v>
      </c>
      <c r="BG990" s="6">
        <v>0</v>
      </c>
      <c r="BH990" s="6">
        <v>0</v>
      </c>
      <c r="BI990" s="6">
        <f>IF(Table3[[#This Row],[Type]]="EM",IF((Table3[[#This Row],[Diameter]]/2)-Table3[[#This Row],[CornerRadius]]-0.012&gt;0,(Table3[[#This Row],[Diameter]]/2)-Table3[[#This Row],[CornerRadius]]-0.012,0),)</f>
        <v>0</v>
      </c>
      <c r="BK990" s="6" t="str">
        <f>IF(Table3[[#This Row],[ShoulderLength]]="","",IF(Table3[[#This Row],[ShoulderLength]]&lt;Table3[[#This Row],[LOC]],"FIX",""))</f>
        <v/>
      </c>
    </row>
    <row r="991" spans="1:63" x14ac:dyDescent="0.25">
      <c r="A991" s="7">
        <f>IF(Table3[[#This Row],[SoflexRule]]="",1,IF(Table3[[#This Row],[MinOHL]]="",1,IF(Table3[[#This Row],[Type]]="CT",1,IF(Table3[[#This Row],[I]]=1,0,1))))</f>
        <v>1</v>
      </c>
      <c r="E991" s="6">
        <v>990</v>
      </c>
      <c r="H991" s="10" t="s">
        <v>1875</v>
      </c>
      <c r="I991" s="11" t="s">
        <v>1901</v>
      </c>
      <c r="J991" s="12" t="s">
        <v>1902</v>
      </c>
      <c r="K991" s="11" t="str">
        <f>CONCATENATE(Table3[[#This Row],[Type]]," "&amp;TEXT(Table3[[#This Row],[Diameter]],".0000")&amp;""," "&amp;Table3[[#This Row],[NumFlutes]]&amp;"FL")</f>
        <v>KC .7500 FL</v>
      </c>
      <c r="M991" s="13">
        <v>0.75</v>
      </c>
      <c r="R991" s="14">
        <f>IF(Table3[[#This Row],[ShoulderLenEnd]]="",0,90-(DEGREES(ATAN((Q991-P991)/((N991-O991)/2)))))</f>
        <v>0</v>
      </c>
      <c r="AA991" s="13" t="str">
        <f t="shared" si="16"/>
        <v/>
      </c>
      <c r="AE991" s="6" t="s">
        <v>118</v>
      </c>
      <c r="AF991" s="6" t="s">
        <v>119</v>
      </c>
      <c r="AI991" s="6">
        <v>1</v>
      </c>
      <c r="AJ991" s="6">
        <v>0</v>
      </c>
      <c r="AK991" s="6">
        <v>1</v>
      </c>
      <c r="AL991" s="6">
        <v>1</v>
      </c>
      <c r="AM991" s="6">
        <v>0</v>
      </c>
      <c r="AN991" s="6">
        <v>0</v>
      </c>
      <c r="AO991" s="6">
        <v>1</v>
      </c>
      <c r="AQ991" s="6">
        <v>0</v>
      </c>
      <c r="AR991" s="6">
        <v>0</v>
      </c>
      <c r="AS991" s="6">
        <v>0</v>
      </c>
      <c r="AT991" s="6">
        <v>0</v>
      </c>
      <c r="AU991" s="6">
        <f>IF(Table3[[#This Row],[ShankDiameter]]&gt;0.5,0,2)</f>
        <v>2</v>
      </c>
      <c r="AV991" s="6">
        <v>0</v>
      </c>
      <c r="AW991" s="6">
        <v>0</v>
      </c>
      <c r="AX991" s="6">
        <v>2</v>
      </c>
      <c r="AY991" s="6">
        <f>IF(Table3[[#This Row],[ShankDiameter]]=0.225,2,IF(Table3[[#This Row],[ShankDiameter]]=0.25,2,IF(Table3[[#This Row],[ShankDiameter]]=0.2875,2,0)))</f>
        <v>0</v>
      </c>
      <c r="AZ991" s="6">
        <v>0</v>
      </c>
      <c r="BA991" s="6">
        <v>0</v>
      </c>
      <c r="BB991" s="6">
        <v>0</v>
      </c>
      <c r="BC991" s="6">
        <v>0</v>
      </c>
      <c r="BD991" s="6">
        <v>0</v>
      </c>
      <c r="BE991" s="6">
        <v>0</v>
      </c>
      <c r="BF991" s="6">
        <v>0</v>
      </c>
      <c r="BG991" s="6">
        <v>0</v>
      </c>
      <c r="BH991" s="6">
        <v>0</v>
      </c>
      <c r="BI991" s="6">
        <f>IF(Table3[[#This Row],[Type]]="EM",IF((Table3[[#This Row],[Diameter]]/2)-Table3[[#This Row],[CornerRadius]]-0.012&gt;0,(Table3[[#This Row],[Diameter]]/2)-Table3[[#This Row],[CornerRadius]]-0.012,0),)</f>
        <v>0</v>
      </c>
      <c r="BK991" s="6" t="str">
        <f>IF(Table3[[#This Row],[ShoulderLength]]="","",IF(Table3[[#This Row],[ShoulderLength]]&lt;Table3[[#This Row],[LOC]],"FIX",""))</f>
        <v/>
      </c>
    </row>
    <row r="992" spans="1:63" x14ac:dyDescent="0.25">
      <c r="A992" s="7">
        <f>IF(Table3[[#This Row],[SoflexRule]]="",1,IF(Table3[[#This Row],[MinOHL]]="",1,IF(Table3[[#This Row],[Type]]="CT",1,IF(Table3[[#This Row],[I]]=1,0,1))))</f>
        <v>1</v>
      </c>
      <c r="E992" s="6">
        <v>991</v>
      </c>
      <c r="H992" s="10" t="s">
        <v>1875</v>
      </c>
      <c r="I992" s="11" t="s">
        <v>1903</v>
      </c>
      <c r="J992" s="12" t="s">
        <v>1904</v>
      </c>
      <c r="K992" s="11" t="str">
        <f>CONCATENATE(Table3[[#This Row],[Type]]," "&amp;TEXT(Table3[[#This Row],[Diameter]],".0000")&amp;""," "&amp;Table3[[#This Row],[NumFlutes]]&amp;"FL")</f>
        <v>KC .7500 FL</v>
      </c>
      <c r="M992" s="13">
        <v>0.75</v>
      </c>
      <c r="R992" s="14">
        <f>IF(Table3[[#This Row],[ShoulderLenEnd]]="",0,90-(DEGREES(ATAN((Q992-P992)/((N992-O992)/2)))))</f>
        <v>0</v>
      </c>
      <c r="AA992" s="13" t="str">
        <f t="shared" si="16"/>
        <v/>
      </c>
      <c r="AE992" s="6" t="s">
        <v>118</v>
      </c>
      <c r="AF992" s="6" t="s">
        <v>119</v>
      </c>
      <c r="AI992" s="6">
        <v>1</v>
      </c>
      <c r="AJ992" s="6">
        <v>0</v>
      </c>
      <c r="AK992" s="6">
        <v>1</v>
      </c>
      <c r="AL992" s="6">
        <v>0</v>
      </c>
      <c r="AM992" s="6">
        <v>1</v>
      </c>
      <c r="AN992" s="6">
        <v>1</v>
      </c>
      <c r="AO992" s="6">
        <v>1</v>
      </c>
      <c r="AQ992" s="6">
        <v>0</v>
      </c>
      <c r="AR992" s="6">
        <v>0</v>
      </c>
      <c r="AS992" s="6">
        <v>0</v>
      </c>
      <c r="AT992" s="6">
        <v>0</v>
      </c>
      <c r="AU992" s="6">
        <f>IF(Table3[[#This Row],[ShankDiameter]]&gt;0.5,0,2)</f>
        <v>2</v>
      </c>
      <c r="AV992" s="6">
        <v>0</v>
      </c>
      <c r="AW992" s="6">
        <v>0</v>
      </c>
      <c r="AX992" s="6">
        <v>2</v>
      </c>
      <c r="AY992" s="6">
        <f>IF(Table3[[#This Row],[ShankDiameter]]=0.225,2,IF(Table3[[#This Row],[ShankDiameter]]=0.25,2,IF(Table3[[#This Row],[ShankDiameter]]=0.2875,2,0)))</f>
        <v>0</v>
      </c>
      <c r="AZ992" s="6">
        <v>0</v>
      </c>
      <c r="BA992" s="6">
        <v>0</v>
      </c>
      <c r="BB992" s="6">
        <v>0</v>
      </c>
      <c r="BC992" s="6">
        <v>0</v>
      </c>
      <c r="BD992" s="6">
        <v>0</v>
      </c>
      <c r="BE992" s="6">
        <v>0</v>
      </c>
      <c r="BF992" s="6">
        <v>0</v>
      </c>
      <c r="BG992" s="6">
        <v>0</v>
      </c>
      <c r="BH992" s="6">
        <v>0</v>
      </c>
      <c r="BI992" s="6">
        <f>IF(Table3[[#This Row],[Type]]="EM",IF((Table3[[#This Row],[Diameter]]/2)-Table3[[#This Row],[CornerRadius]]-0.012&gt;0,(Table3[[#This Row],[Diameter]]/2)-Table3[[#This Row],[CornerRadius]]-0.012,0),)</f>
        <v>0</v>
      </c>
      <c r="BK992" s="6" t="str">
        <f>IF(Table3[[#This Row],[ShoulderLength]]="","",IF(Table3[[#This Row],[ShoulderLength]]&lt;Table3[[#This Row],[LOC]],"FIX",""))</f>
        <v/>
      </c>
    </row>
    <row r="993" spans="1:63" x14ac:dyDescent="0.25">
      <c r="A993" s="7">
        <f>IF(Table3[[#This Row],[SoflexRule]]="",1,IF(Table3[[#This Row],[MinOHL]]="",1,IF(Table3[[#This Row],[Type]]="CT",1,IF(Table3[[#This Row],[I]]=1,0,1))))</f>
        <v>1</v>
      </c>
      <c r="E993" s="6">
        <v>992</v>
      </c>
      <c r="F993" s="24"/>
      <c r="G993" s="25"/>
      <c r="H993" s="10" t="s">
        <v>1875</v>
      </c>
      <c r="I993" s="11" t="s">
        <v>1905</v>
      </c>
      <c r="J993" s="12" t="s">
        <v>1906</v>
      </c>
      <c r="K993" s="11" t="str">
        <f>CONCATENATE(Table3[[#This Row],[Type]]," "&amp;TEXT(Table3[[#This Row],[Diameter]],".0000")&amp;""," "&amp;Table3[[#This Row],[NumFlutes]]&amp;"FL")</f>
        <v>KC .7500 FL</v>
      </c>
      <c r="M993" s="13">
        <v>0.75</v>
      </c>
      <c r="R993" s="14">
        <f>IF(Table3[[#This Row],[ShoulderLenEnd]]="",0,90-(DEGREES(ATAN((Q993-P993)/((N993-O993)/2)))))</f>
        <v>0</v>
      </c>
      <c r="AA993" s="13" t="str">
        <f t="shared" si="16"/>
        <v/>
      </c>
      <c r="AE993" s="6" t="s">
        <v>44</v>
      </c>
      <c r="AF993" s="6" t="s">
        <v>119</v>
      </c>
      <c r="AG993" s="6" t="s">
        <v>1879</v>
      </c>
      <c r="AI993" s="6">
        <v>1</v>
      </c>
      <c r="AJ993" s="6">
        <v>0</v>
      </c>
      <c r="AK993" s="6">
        <v>1</v>
      </c>
      <c r="AL993" s="6">
        <v>1</v>
      </c>
      <c r="AM993" s="6">
        <v>0</v>
      </c>
      <c r="AN993" s="6">
        <v>0</v>
      </c>
      <c r="AO993" s="6">
        <v>1</v>
      </c>
      <c r="AQ993" s="6">
        <v>0</v>
      </c>
      <c r="AR993" s="6">
        <v>0</v>
      </c>
      <c r="AS993" s="6">
        <v>0</v>
      </c>
      <c r="AT993" s="6">
        <v>0</v>
      </c>
      <c r="AU993" s="6">
        <f>IF(Table3[[#This Row],[ShankDiameter]]&gt;0.5,0,2)</f>
        <v>2</v>
      </c>
      <c r="AV993" s="6">
        <v>0</v>
      </c>
      <c r="AW993" s="6">
        <v>0</v>
      </c>
      <c r="AX993" s="6">
        <v>2</v>
      </c>
      <c r="AY993" s="6">
        <f>IF(Table3[[#This Row],[ShankDiameter]]=0.225,2,IF(Table3[[#This Row],[ShankDiameter]]=0.25,2,IF(Table3[[#This Row],[ShankDiameter]]=0.2875,2,0)))</f>
        <v>0</v>
      </c>
      <c r="AZ993" s="6">
        <v>0</v>
      </c>
      <c r="BA993" s="6">
        <v>0</v>
      </c>
      <c r="BB993" s="6">
        <v>0</v>
      </c>
      <c r="BC993" s="6">
        <v>0</v>
      </c>
      <c r="BD993" s="6">
        <v>0</v>
      </c>
      <c r="BE993" s="6">
        <v>0</v>
      </c>
      <c r="BF993" s="6">
        <v>0</v>
      </c>
      <c r="BG993" s="6">
        <v>0</v>
      </c>
      <c r="BH993" s="6">
        <v>0</v>
      </c>
      <c r="BI993" s="6">
        <f>IF(Table3[[#This Row],[Type]]="EM",IF((Table3[[#This Row],[Diameter]]/2)-Table3[[#This Row],[CornerRadius]]-0.012&gt;0,(Table3[[#This Row],[Diameter]]/2)-Table3[[#This Row],[CornerRadius]]-0.012,0),)</f>
        <v>0</v>
      </c>
      <c r="BK993" s="6" t="str">
        <f>IF(Table3[[#This Row],[ShoulderLength]]="","",IF(Table3[[#This Row],[ShoulderLength]]&lt;Table3[[#This Row],[LOC]],"FIX",""))</f>
        <v/>
      </c>
    </row>
    <row r="994" spans="1:63" x14ac:dyDescent="0.25">
      <c r="A994" s="7">
        <f>IF(Table3[[#This Row],[SoflexRule]]="",1,IF(Table3[[#This Row],[MinOHL]]="",1,IF(Table3[[#This Row],[Type]]="CT",1,IF(Table3[[#This Row],[I]]=1,0,1))))</f>
        <v>1</v>
      </c>
      <c r="E994" s="6">
        <v>993</v>
      </c>
      <c r="F994" s="22"/>
      <c r="G994" s="23"/>
      <c r="H994" s="10" t="s">
        <v>1875</v>
      </c>
      <c r="I994" s="11" t="s">
        <v>1907</v>
      </c>
      <c r="J994" s="12" t="s">
        <v>1908</v>
      </c>
      <c r="K994" s="11" t="str">
        <f>CONCATENATE(Table3[[#This Row],[Type]]," "&amp;TEXT(Table3[[#This Row],[Diameter]],".0000")&amp;""," "&amp;Table3[[#This Row],[NumFlutes]]&amp;"FL")</f>
        <v>KC .0000 FL</v>
      </c>
      <c r="R994" s="14">
        <f>IF(Table3[[#This Row],[ShoulderLenEnd]]="",0,90-(DEGREES(ATAN((Q994-P994)/((N994-O994)/2)))))</f>
        <v>0</v>
      </c>
      <c r="AA994" s="13" t="str">
        <f t="shared" si="16"/>
        <v/>
      </c>
      <c r="AE994" s="6" t="s">
        <v>118</v>
      </c>
      <c r="AF994" s="6" t="s">
        <v>119</v>
      </c>
      <c r="AG994" s="6" t="s">
        <v>1879</v>
      </c>
      <c r="AI994" s="6">
        <v>1</v>
      </c>
      <c r="AJ994" s="6">
        <v>0</v>
      </c>
      <c r="AK994" s="6">
        <v>1</v>
      </c>
      <c r="AL994" s="6">
        <v>1</v>
      </c>
      <c r="AM994" s="6">
        <v>0</v>
      </c>
      <c r="AN994" s="6">
        <v>0</v>
      </c>
      <c r="AO994" s="6">
        <v>1</v>
      </c>
      <c r="AQ994" s="6">
        <v>0</v>
      </c>
      <c r="AR994" s="6">
        <v>0</v>
      </c>
      <c r="AS994" s="6">
        <v>0</v>
      </c>
      <c r="AT994" s="6">
        <v>0</v>
      </c>
      <c r="AU994" s="6">
        <f>IF(Table3[[#This Row],[ShankDiameter]]&gt;0.5,0,2)</f>
        <v>2</v>
      </c>
      <c r="AV994" s="6">
        <v>0</v>
      </c>
      <c r="AW994" s="6">
        <v>0</v>
      </c>
      <c r="AX994" s="6">
        <v>2</v>
      </c>
      <c r="AY994" s="6">
        <f>IF(Table3[[#This Row],[ShankDiameter]]=0.225,2,IF(Table3[[#This Row],[ShankDiameter]]=0.25,2,IF(Table3[[#This Row],[ShankDiameter]]=0.2875,2,0)))</f>
        <v>0</v>
      </c>
      <c r="AZ994" s="6">
        <v>0</v>
      </c>
      <c r="BA994" s="6">
        <v>0</v>
      </c>
      <c r="BB994" s="6">
        <v>0</v>
      </c>
      <c r="BC994" s="6">
        <v>0</v>
      </c>
      <c r="BD994" s="6">
        <v>0</v>
      </c>
      <c r="BE994" s="6">
        <v>0</v>
      </c>
      <c r="BF994" s="6">
        <v>0</v>
      </c>
      <c r="BG994" s="6">
        <v>0</v>
      </c>
      <c r="BH994" s="6">
        <v>0</v>
      </c>
      <c r="BI994" s="6">
        <f>IF(Table3[[#This Row],[Type]]="EM",IF((Table3[[#This Row],[Diameter]]/2)-Table3[[#This Row],[CornerRadius]]-0.012&gt;0,(Table3[[#This Row],[Diameter]]/2)-Table3[[#This Row],[CornerRadius]]-0.012,0),)</f>
        <v>0</v>
      </c>
      <c r="BK994" s="6" t="str">
        <f>IF(Table3[[#This Row],[ShoulderLength]]="","",IF(Table3[[#This Row],[ShoulderLength]]&lt;Table3[[#This Row],[LOC]],"FIX",""))</f>
        <v/>
      </c>
    </row>
    <row r="995" spans="1:63" x14ac:dyDescent="0.25">
      <c r="A995" s="7">
        <f>IF(Table3[[#This Row],[SoflexRule]]="",1,IF(Table3[[#This Row],[MinOHL]]="",1,IF(Table3[[#This Row],[Type]]="CT",1,IF(Table3[[#This Row],[I]]=1,0,1))))</f>
        <v>1</v>
      </c>
      <c r="E995" s="6">
        <v>994</v>
      </c>
      <c r="H995" s="10" t="s">
        <v>1909</v>
      </c>
      <c r="K995" s="11" t="str">
        <f>CONCATENATE(Table3[[#This Row],[Type]]," "&amp;TEXT(Table3[[#This Row],[Diameter]],".0000")&amp;""," "&amp;Table3[[#This Row],[NumFlutes]]&amp;"FL")</f>
        <v>LA .7500 FL</v>
      </c>
      <c r="M995" s="13">
        <v>0.75</v>
      </c>
      <c r="R995" s="14">
        <f>IF(Table3[[#This Row],[ShoulderLenEnd]]="",0,90-(DEGREES(ATAN((Q995-P995)/((N995-O995)/2)))))</f>
        <v>0</v>
      </c>
      <c r="AA995" s="13" t="str">
        <f t="shared" si="16"/>
        <v/>
      </c>
      <c r="AE995" s="6" t="s">
        <v>118</v>
      </c>
      <c r="AF995" s="6" t="s">
        <v>119</v>
      </c>
      <c r="AI995" s="6">
        <v>0</v>
      </c>
      <c r="AJ995" s="6">
        <v>0</v>
      </c>
      <c r="AK995" s="6">
        <v>0</v>
      </c>
      <c r="AL995" s="6">
        <v>0</v>
      </c>
      <c r="AM995" s="6">
        <v>0</v>
      </c>
      <c r="AN995" s="6">
        <v>0</v>
      </c>
      <c r="AO995" s="6">
        <v>0</v>
      </c>
      <c r="AQ995" s="6">
        <v>0</v>
      </c>
      <c r="AR995" s="6">
        <v>0</v>
      </c>
      <c r="AS995" s="6">
        <v>0</v>
      </c>
      <c r="AT995" s="6">
        <v>0</v>
      </c>
      <c r="AU995" s="6">
        <f>IF(Table3[[#This Row],[ShankDiameter]]&gt;0.5,0,2)</f>
        <v>2</v>
      </c>
      <c r="AV995" s="6">
        <v>0</v>
      </c>
      <c r="AW995" s="6">
        <v>0</v>
      </c>
      <c r="AX995" s="6">
        <v>2</v>
      </c>
      <c r="AY995" s="6">
        <f>IF(Table3[[#This Row],[ShankDiameter]]=0.225,2,IF(Table3[[#This Row],[ShankDiameter]]=0.25,2,IF(Table3[[#This Row],[ShankDiameter]]=0.2875,2,0)))</f>
        <v>0</v>
      </c>
      <c r="AZ995" s="6">
        <v>0</v>
      </c>
      <c r="BA995" s="6">
        <v>0</v>
      </c>
      <c r="BB995" s="6">
        <v>0</v>
      </c>
      <c r="BC995" s="6">
        <v>0</v>
      </c>
      <c r="BD995" s="6">
        <v>0</v>
      </c>
      <c r="BE995" s="6">
        <v>0</v>
      </c>
      <c r="BF995" s="6">
        <v>0</v>
      </c>
      <c r="BG995" s="6">
        <v>0</v>
      </c>
      <c r="BH995" s="6">
        <v>0</v>
      </c>
      <c r="BI995" s="6">
        <f>IF(Table3[[#This Row],[Type]]="EM",IF((Table3[[#This Row],[Diameter]]/2)-Table3[[#This Row],[CornerRadius]]-0.012&gt;0,(Table3[[#This Row],[Diameter]]/2)-Table3[[#This Row],[CornerRadius]]-0.012,0),)</f>
        <v>0</v>
      </c>
      <c r="BK995" s="6" t="str">
        <f>IF(Table3[[#This Row],[ShoulderLength]]="","",IF(Table3[[#This Row],[ShoulderLength]]&lt;Table3[[#This Row],[LOC]],"FIX",""))</f>
        <v/>
      </c>
    </row>
    <row r="996" spans="1:63" x14ac:dyDescent="0.25">
      <c r="A996" s="7">
        <f>IF(Table3[[#This Row],[SoflexRule]]="",1,IF(Table3[[#This Row],[MinOHL]]="",1,IF(Table3[[#This Row],[Type]]="CT",1,IF(Table3[[#This Row],[I]]=1,0,1))))</f>
        <v>1</v>
      </c>
      <c r="E996" s="6">
        <v>995</v>
      </c>
      <c r="H996" s="10" t="s">
        <v>1909</v>
      </c>
      <c r="K996" s="11" t="str">
        <f>CONCATENATE(Table3[[#This Row],[Type]]," "&amp;TEXT(Table3[[#This Row],[Diameter]],".0000")&amp;""," "&amp;Table3[[#This Row],[NumFlutes]]&amp;"FL")</f>
        <v>LA .7500 FL</v>
      </c>
      <c r="M996" s="13">
        <v>0.75</v>
      </c>
      <c r="R996" s="14">
        <f>IF(Table3[[#This Row],[ShoulderLenEnd]]="",0,90-(DEGREES(ATAN((Q996-P996)/((N996-O996)/2)))))</f>
        <v>0</v>
      </c>
      <c r="AA996" s="13" t="str">
        <f t="shared" si="16"/>
        <v/>
      </c>
      <c r="AE996" s="6" t="s">
        <v>118</v>
      </c>
      <c r="AF996" s="6" t="s">
        <v>119</v>
      </c>
      <c r="AI996" s="6">
        <v>0</v>
      </c>
      <c r="AJ996" s="6">
        <v>0</v>
      </c>
      <c r="AK996" s="6">
        <v>0</v>
      </c>
      <c r="AL996" s="6">
        <v>0</v>
      </c>
      <c r="AM996" s="6">
        <v>0</v>
      </c>
      <c r="AN996" s="6">
        <v>0</v>
      </c>
      <c r="AO996" s="6">
        <v>0</v>
      </c>
      <c r="AQ996" s="6">
        <v>0</v>
      </c>
      <c r="AR996" s="6">
        <v>0</v>
      </c>
      <c r="AS996" s="6">
        <v>0</v>
      </c>
      <c r="AT996" s="6">
        <v>0</v>
      </c>
      <c r="AU996" s="6">
        <f>IF(Table3[[#This Row],[ShankDiameter]]&gt;0.5,0,2)</f>
        <v>2</v>
      </c>
      <c r="AV996" s="6">
        <v>0</v>
      </c>
      <c r="AW996" s="6">
        <v>0</v>
      </c>
      <c r="AX996" s="6">
        <v>2</v>
      </c>
      <c r="AY996" s="6">
        <f>IF(Table3[[#This Row],[ShankDiameter]]=0.225,2,IF(Table3[[#This Row],[ShankDiameter]]=0.25,2,IF(Table3[[#This Row],[ShankDiameter]]=0.2875,2,0)))</f>
        <v>0</v>
      </c>
      <c r="AZ996" s="6">
        <v>0</v>
      </c>
      <c r="BA996" s="6">
        <v>0</v>
      </c>
      <c r="BB996" s="6">
        <v>0</v>
      </c>
      <c r="BC996" s="6">
        <v>0</v>
      </c>
      <c r="BD996" s="6">
        <v>0</v>
      </c>
      <c r="BE996" s="6">
        <v>0</v>
      </c>
      <c r="BF996" s="6">
        <v>0</v>
      </c>
      <c r="BG996" s="6">
        <v>0</v>
      </c>
      <c r="BH996" s="6">
        <v>0</v>
      </c>
      <c r="BI996" s="6">
        <f>IF(Table3[[#This Row],[Type]]="EM",IF((Table3[[#This Row],[Diameter]]/2)-Table3[[#This Row],[CornerRadius]]-0.012&gt;0,(Table3[[#This Row],[Diameter]]/2)-Table3[[#This Row],[CornerRadius]]-0.012,0),)</f>
        <v>0</v>
      </c>
      <c r="BK996" s="6" t="str">
        <f>IF(Table3[[#This Row],[ShoulderLength]]="","",IF(Table3[[#This Row],[ShoulderLength]]&lt;Table3[[#This Row],[LOC]],"FIX",""))</f>
        <v/>
      </c>
    </row>
    <row r="997" spans="1:63" x14ac:dyDescent="0.25">
      <c r="A997" s="7">
        <f>IF(Table3[[#This Row],[SoflexRule]]="",1,IF(Table3[[#This Row],[MinOHL]]="",1,IF(Table3[[#This Row],[Type]]="CT",1,IF(Table3[[#This Row],[I]]=1,0,1))))</f>
        <v>1</v>
      </c>
      <c r="E997" s="6">
        <v>996</v>
      </c>
      <c r="G997" s="9" t="s">
        <v>74</v>
      </c>
      <c r="H997" s="10" t="s">
        <v>1910</v>
      </c>
      <c r="I997" s="11" t="s">
        <v>1911</v>
      </c>
      <c r="J997" s="12" t="s">
        <v>1912</v>
      </c>
      <c r="K997" s="11" t="str">
        <f>CONCATENATE(Table3[[#This Row],[Type]]," "&amp;TEXT(Table3[[#This Row],[Diameter]],".0000")&amp;""," "&amp;Table3[[#This Row],[NumFlutes]]&amp;"FL")</f>
        <v>LP .0781 2FL</v>
      </c>
      <c r="M997" s="13">
        <v>7.8100000000000003E-2</v>
      </c>
      <c r="N997" s="13">
        <v>0.125</v>
      </c>
      <c r="O997" s="6">
        <v>4.4999999999999998E-2</v>
      </c>
      <c r="P997" s="6">
        <v>0.2</v>
      </c>
      <c r="Q997" s="6">
        <v>0.33</v>
      </c>
      <c r="R997" s="14">
        <f>IF(Table3[[#This Row],[ShoulderLenEnd]]="",0,90-(DEGREES(ATAN((Q997-P997)/((N997-O997)/2)))))</f>
        <v>17.102728969052365</v>
      </c>
      <c r="S997" s="15">
        <v>0.35</v>
      </c>
      <c r="T997" s="6">
        <v>2</v>
      </c>
      <c r="U997" s="6">
        <v>1.5</v>
      </c>
      <c r="V997" s="6">
        <v>6.6600000000000006E-2</v>
      </c>
      <c r="AA997" s="13" t="str">
        <f t="shared" si="16"/>
        <v/>
      </c>
      <c r="AE997" s="6" t="s">
        <v>44</v>
      </c>
      <c r="AF997" s="6" t="s">
        <v>73</v>
      </c>
      <c r="AG997" s="6" t="s">
        <v>66</v>
      </c>
      <c r="AI997" s="6">
        <v>0</v>
      </c>
      <c r="AJ997" s="6">
        <v>1</v>
      </c>
      <c r="AK997" s="6">
        <v>1</v>
      </c>
      <c r="AL997" s="6">
        <v>0</v>
      </c>
      <c r="AM997" s="6">
        <v>1</v>
      </c>
      <c r="AN997" s="6">
        <v>0</v>
      </c>
      <c r="AO997" s="6">
        <v>1</v>
      </c>
      <c r="AQ997" s="6">
        <v>0</v>
      </c>
      <c r="AR997" s="6">
        <v>0</v>
      </c>
      <c r="AS997" s="6">
        <v>0</v>
      </c>
      <c r="AT997" s="6">
        <v>0</v>
      </c>
      <c r="AU997" s="6">
        <f>IF(Table3[[#This Row],[ShankDiameter]]&gt;0.5,0,2)</f>
        <v>2</v>
      </c>
      <c r="AV997" s="6">
        <v>0</v>
      </c>
      <c r="AW997" s="6">
        <v>0</v>
      </c>
      <c r="AX997" s="6">
        <v>2</v>
      </c>
      <c r="AY997" s="6">
        <f>IF(Table3[[#This Row],[ShankDiameter]]=0.225,2,IF(Table3[[#This Row],[ShankDiameter]]=0.25,2,IF(Table3[[#This Row],[ShankDiameter]]=0.2875,2,0)))</f>
        <v>0</v>
      </c>
      <c r="AZ997" s="6">
        <v>0</v>
      </c>
      <c r="BA997" s="6">
        <v>0</v>
      </c>
      <c r="BB997" s="6">
        <v>0</v>
      </c>
      <c r="BC997" s="6">
        <v>0</v>
      </c>
      <c r="BD997" s="6">
        <v>0</v>
      </c>
      <c r="BE997" s="6">
        <v>0</v>
      </c>
      <c r="BF997" s="6">
        <v>0</v>
      </c>
      <c r="BG997" s="6">
        <v>0</v>
      </c>
      <c r="BH997" s="6">
        <v>0</v>
      </c>
      <c r="BI997" s="6">
        <f>IF(Table3[[#This Row],[Type]]="EM",IF((Table3[[#This Row],[Diameter]]/2)-Table3[[#This Row],[CornerRadius]]-0.012&gt;0,(Table3[[#This Row],[Diameter]]/2)-Table3[[#This Row],[CornerRadius]]-0.012,0),)</f>
        <v>0</v>
      </c>
      <c r="BK997" s="6" t="str">
        <f>IF(Table3[[#This Row],[ShoulderLength]]="","",IF(Table3[[#This Row],[ShoulderLength]]&lt;Table3[[#This Row],[LOC]],"FIX",""))</f>
        <v/>
      </c>
    </row>
    <row r="998" spans="1:63" x14ac:dyDescent="0.25">
      <c r="A998" s="7">
        <f>IF(Table3[[#This Row],[SoflexRule]]="",1,IF(Table3[[#This Row],[MinOHL]]="",1,IF(Table3[[#This Row],[Type]]="CT",1,IF(Table3[[#This Row],[I]]=1,0,1))))</f>
        <v>1</v>
      </c>
      <c r="E998" s="6">
        <v>997</v>
      </c>
      <c r="H998" s="10" t="s">
        <v>1910</v>
      </c>
      <c r="I998" s="11" t="s">
        <v>1913</v>
      </c>
      <c r="J998" s="12">
        <v>52878</v>
      </c>
      <c r="K998" s="11" t="str">
        <f>CONCATENATE(Table3[[#This Row],[Type]]," "&amp;TEXT(Table3[[#This Row],[Diameter]],".0000")&amp;""," "&amp;Table3[[#This Row],[NumFlutes]]&amp;"FL")</f>
        <v>LP .0781 2FL</v>
      </c>
      <c r="M998" s="13">
        <v>7.8100000000000003E-2</v>
      </c>
      <c r="N998" s="13">
        <v>0.125</v>
      </c>
      <c r="R998" s="14">
        <f>IF(Table3[[#This Row],[ShoulderLenEnd]]="",0,90-(DEGREES(ATAN((Q998-P998)/((N998-O998)/2)))))</f>
        <v>0</v>
      </c>
      <c r="T998" s="6">
        <v>2</v>
      </c>
      <c r="U998" s="6">
        <v>1.5</v>
      </c>
      <c r="V998" s="6">
        <v>6.6600000000000006E-2</v>
      </c>
      <c r="AA998" s="13" t="str">
        <f t="shared" si="16"/>
        <v/>
      </c>
      <c r="AE998" s="6" t="s">
        <v>44</v>
      </c>
      <c r="AF998" s="6" t="s">
        <v>62</v>
      </c>
      <c r="AG998" s="6" t="s">
        <v>66</v>
      </c>
      <c r="AI998" s="6">
        <v>1</v>
      </c>
      <c r="AJ998" s="6">
        <v>1</v>
      </c>
      <c r="AK998" s="6">
        <v>0</v>
      </c>
      <c r="AL998" s="6">
        <v>0</v>
      </c>
      <c r="AM998" s="6">
        <v>1</v>
      </c>
      <c r="AN998" s="6">
        <v>0</v>
      </c>
      <c r="AO998" s="6">
        <v>1</v>
      </c>
      <c r="AQ998" s="6">
        <v>0</v>
      </c>
      <c r="AR998" s="6">
        <v>0</v>
      </c>
      <c r="AS998" s="6">
        <v>0</v>
      </c>
      <c r="AT998" s="6">
        <v>0</v>
      </c>
      <c r="AU998" s="6">
        <f>IF(Table3[[#This Row],[ShankDiameter]]&gt;0.5,0,2)</f>
        <v>2</v>
      </c>
      <c r="AV998" s="6">
        <v>0</v>
      </c>
      <c r="AW998" s="6">
        <v>0</v>
      </c>
      <c r="AX998" s="6">
        <v>2</v>
      </c>
      <c r="AY998" s="6">
        <f>IF(Table3[[#This Row],[ShankDiameter]]=0.225,2,IF(Table3[[#This Row],[ShankDiameter]]=0.25,2,IF(Table3[[#This Row],[ShankDiameter]]=0.2875,2,0)))</f>
        <v>0</v>
      </c>
      <c r="AZ998" s="6">
        <v>0</v>
      </c>
      <c r="BA998" s="6">
        <v>0</v>
      </c>
      <c r="BB998" s="6">
        <v>0</v>
      </c>
      <c r="BC998" s="6">
        <v>0</v>
      </c>
      <c r="BD998" s="6">
        <v>0</v>
      </c>
      <c r="BE998" s="6">
        <v>0</v>
      </c>
      <c r="BF998" s="6">
        <v>0</v>
      </c>
      <c r="BG998" s="6">
        <v>0</v>
      </c>
      <c r="BH998" s="6">
        <v>0</v>
      </c>
      <c r="BI998" s="6">
        <f>IF(Table3[[#This Row],[Type]]="EM",IF((Table3[[#This Row],[Diameter]]/2)-Table3[[#This Row],[CornerRadius]]-0.012&gt;0,(Table3[[#This Row],[Diameter]]/2)-Table3[[#This Row],[CornerRadius]]-0.012,0),)</f>
        <v>0</v>
      </c>
      <c r="BK998" s="6" t="str">
        <f>IF(Table3[[#This Row],[ShoulderLength]]="","",IF(Table3[[#This Row],[ShoulderLength]]&lt;Table3[[#This Row],[LOC]],"FIX",""))</f>
        <v/>
      </c>
    </row>
    <row r="999" spans="1:63" x14ac:dyDescent="0.25">
      <c r="A999" s="7">
        <f>IF(Table3[[#This Row],[SoflexRule]]="",1,IF(Table3[[#This Row],[MinOHL]]="",1,IF(Table3[[#This Row],[Type]]="CT",1,IF(Table3[[#This Row],[I]]=1,0,1))))</f>
        <v>1</v>
      </c>
      <c r="E999" s="6">
        <v>998</v>
      </c>
      <c r="G999" s="9" t="s">
        <v>74</v>
      </c>
      <c r="H999" s="10" t="s">
        <v>1910</v>
      </c>
      <c r="I999" s="11" t="s">
        <v>1914</v>
      </c>
      <c r="J999" s="12">
        <v>974293</v>
      </c>
      <c r="K999" s="11" t="str">
        <f>CONCATENATE(Table3[[#This Row],[Type]]," "&amp;TEXT(Table3[[#This Row],[Diameter]],".0000")&amp;""," "&amp;Table3[[#This Row],[NumFlutes]]&amp;"FL")</f>
        <v>LP .0938 2FL</v>
      </c>
      <c r="M999" s="13">
        <v>9.3799999999999994E-2</v>
      </c>
      <c r="N999" s="13">
        <v>0.125</v>
      </c>
      <c r="O999" s="6">
        <v>5.2999999999999999E-2</v>
      </c>
      <c r="P999" s="6">
        <v>0.22500000000000001</v>
      </c>
      <c r="Q999" s="6">
        <v>0.36499999999999999</v>
      </c>
      <c r="R999" s="14">
        <f>IF(Table3[[#This Row],[ShoulderLenEnd]]="",0,90-(DEGREES(ATAN((Q999-P999)/((N999-O999)/2)))))</f>
        <v>14.420773127510998</v>
      </c>
      <c r="S999" s="15">
        <v>0.375</v>
      </c>
      <c r="T999" s="6">
        <v>2</v>
      </c>
      <c r="U999" s="6">
        <v>1.5</v>
      </c>
      <c r="V999" s="6">
        <v>7.9000000000000001E-2</v>
      </c>
      <c r="AA999" s="13" t="str">
        <f t="shared" si="16"/>
        <v/>
      </c>
      <c r="AE999" s="6" t="s">
        <v>44</v>
      </c>
      <c r="AF999" s="6" t="s">
        <v>62</v>
      </c>
      <c r="AG999" s="6" t="s">
        <v>66</v>
      </c>
      <c r="AI999" s="6">
        <v>1</v>
      </c>
      <c r="AJ999" s="6">
        <v>1</v>
      </c>
      <c r="AK999" s="6">
        <v>0</v>
      </c>
      <c r="AL999" s="6">
        <v>0</v>
      </c>
      <c r="AM999" s="6">
        <v>1</v>
      </c>
      <c r="AN999" s="6">
        <v>0</v>
      </c>
      <c r="AO999" s="6">
        <v>1</v>
      </c>
      <c r="AQ999" s="6">
        <v>0</v>
      </c>
      <c r="AR999" s="6">
        <v>0</v>
      </c>
      <c r="AS999" s="6">
        <v>0</v>
      </c>
      <c r="AT999" s="6">
        <v>0</v>
      </c>
      <c r="AU999" s="6">
        <f>IF(Table3[[#This Row],[ShankDiameter]]&gt;0.5,0,2)</f>
        <v>2</v>
      </c>
      <c r="AV999" s="6">
        <v>0</v>
      </c>
      <c r="AW999" s="6">
        <v>0</v>
      </c>
      <c r="AX999" s="6">
        <v>2</v>
      </c>
      <c r="AY999" s="6">
        <f>IF(Table3[[#This Row],[ShankDiameter]]=0.225,2,IF(Table3[[#This Row],[ShankDiameter]]=0.25,2,IF(Table3[[#This Row],[ShankDiameter]]=0.2875,2,0)))</f>
        <v>0</v>
      </c>
      <c r="AZ999" s="6">
        <v>0</v>
      </c>
      <c r="BA999" s="6">
        <v>0</v>
      </c>
      <c r="BB999" s="6">
        <v>0</v>
      </c>
      <c r="BC999" s="6">
        <v>0</v>
      </c>
      <c r="BD999" s="6">
        <v>0</v>
      </c>
      <c r="BE999" s="6">
        <v>0</v>
      </c>
      <c r="BF999" s="6">
        <v>0</v>
      </c>
      <c r="BG999" s="6">
        <v>0</v>
      </c>
      <c r="BH999" s="6">
        <v>0</v>
      </c>
      <c r="BI999" s="6">
        <f>IF(Table3[[#This Row],[Type]]="EM",IF((Table3[[#This Row],[Diameter]]/2)-Table3[[#This Row],[CornerRadius]]-0.012&gt;0,(Table3[[#This Row],[Diameter]]/2)-Table3[[#This Row],[CornerRadius]]-0.012,0),)</f>
        <v>0</v>
      </c>
      <c r="BK999" s="6" t="str">
        <f>IF(Table3[[#This Row],[ShoulderLength]]="","",IF(Table3[[#This Row],[ShoulderLength]]&lt;Table3[[#This Row],[LOC]],"FIX",""))</f>
        <v/>
      </c>
    </row>
    <row r="1000" spans="1:63" x14ac:dyDescent="0.25">
      <c r="A1000" s="7">
        <f>IF(Table3[[#This Row],[SoflexRule]]="",1,IF(Table3[[#This Row],[MinOHL]]="",1,IF(Table3[[#This Row],[Type]]="CT",1,IF(Table3[[#This Row],[I]]=1,0,1))))</f>
        <v>1</v>
      </c>
      <c r="E1000" s="6">
        <v>999</v>
      </c>
      <c r="H1000" s="10" t="s">
        <v>1910</v>
      </c>
      <c r="I1000" s="11" t="s">
        <v>1915</v>
      </c>
      <c r="J1000" s="12">
        <v>52908</v>
      </c>
      <c r="K1000" s="11" t="str">
        <f>CONCATENATE(Table3[[#This Row],[Type]]," "&amp;TEXT(Table3[[#This Row],[Diameter]],".0000")&amp;""," "&amp;Table3[[#This Row],[NumFlutes]]&amp;"FL")</f>
        <v>LP .1250 4FL</v>
      </c>
      <c r="M1000" s="13">
        <v>0.125</v>
      </c>
      <c r="N1000" s="13">
        <v>0.125</v>
      </c>
      <c r="O1000" s="6">
        <v>7.1999999999999995E-2</v>
      </c>
      <c r="P1000" s="6">
        <v>0.37</v>
      </c>
      <c r="Q1000" s="6">
        <v>0.4</v>
      </c>
      <c r="R1000" s="14">
        <f>IF(Table3[[#This Row],[ShoulderLenEnd]]="",0,90-(DEGREES(ATAN((Q1000-P1000)/((N1000-O1000)/2)))))</f>
        <v>41.455233544405097</v>
      </c>
      <c r="S1000" s="15">
        <v>0.42499999999999999</v>
      </c>
      <c r="T1000" s="6">
        <v>4</v>
      </c>
      <c r="U1000" s="6">
        <v>1.5</v>
      </c>
      <c r="V1000" s="6">
        <v>0.107</v>
      </c>
      <c r="AA1000" s="13" t="str">
        <f t="shared" si="16"/>
        <v/>
      </c>
      <c r="AE1000" s="6" t="s">
        <v>44</v>
      </c>
      <c r="AF1000" s="6" t="s">
        <v>62</v>
      </c>
      <c r="AG1000" s="6" t="s">
        <v>66</v>
      </c>
      <c r="AI1000" s="6">
        <v>1</v>
      </c>
      <c r="AJ1000" s="6">
        <v>1</v>
      </c>
      <c r="AK1000" s="6">
        <v>0</v>
      </c>
      <c r="AL1000" s="6">
        <v>0</v>
      </c>
      <c r="AM1000" s="6">
        <v>1</v>
      </c>
      <c r="AN1000" s="6">
        <v>0</v>
      </c>
      <c r="AO1000" s="6">
        <v>1</v>
      </c>
      <c r="AQ1000" s="6">
        <v>0</v>
      </c>
      <c r="AR1000" s="6">
        <v>0</v>
      </c>
      <c r="AS1000" s="6">
        <v>0</v>
      </c>
      <c r="AT1000" s="6">
        <v>0</v>
      </c>
      <c r="AU1000" s="6">
        <f>IF(Table3[[#This Row],[ShankDiameter]]&gt;0.5,0,2)</f>
        <v>2</v>
      </c>
      <c r="AV1000" s="6">
        <v>0</v>
      </c>
      <c r="AW1000" s="6">
        <v>0</v>
      </c>
      <c r="AX1000" s="6">
        <v>2</v>
      </c>
      <c r="AY1000" s="6">
        <f>IF(Table3[[#This Row],[ShankDiameter]]=0.225,2,IF(Table3[[#This Row],[ShankDiameter]]=0.25,2,IF(Table3[[#This Row],[ShankDiameter]]=0.2875,2,0)))</f>
        <v>0</v>
      </c>
      <c r="AZ1000" s="6">
        <v>0</v>
      </c>
      <c r="BA1000" s="6">
        <v>0</v>
      </c>
      <c r="BB1000" s="6">
        <v>0</v>
      </c>
      <c r="BC1000" s="6">
        <v>0</v>
      </c>
      <c r="BD1000" s="6">
        <v>0</v>
      </c>
      <c r="BE1000" s="6">
        <v>0</v>
      </c>
      <c r="BF1000" s="6">
        <v>0</v>
      </c>
      <c r="BG1000" s="6">
        <v>0</v>
      </c>
      <c r="BH1000" s="6">
        <v>0</v>
      </c>
      <c r="BI1000" s="6">
        <f>IF(Table3[[#This Row],[Type]]="EM",IF((Table3[[#This Row],[Diameter]]/2)-Table3[[#This Row],[CornerRadius]]-0.012&gt;0,(Table3[[#This Row],[Diameter]]/2)-Table3[[#This Row],[CornerRadius]]-0.012,0),)</f>
        <v>0</v>
      </c>
      <c r="BK1000" s="6" t="str">
        <f>IF(Table3[[#This Row],[ShoulderLength]]="","",IF(Table3[[#This Row],[ShoulderLength]]&lt;Table3[[#This Row],[LOC]],"FIX",""))</f>
        <v/>
      </c>
    </row>
    <row r="1001" spans="1:63" x14ac:dyDescent="0.25">
      <c r="A1001" s="7">
        <f>IF(Table3[[#This Row],[SoflexRule]]="",1,IF(Table3[[#This Row],[MinOHL]]="",1,IF(Table3[[#This Row],[Type]]="CT",1,IF(Table3[[#This Row],[I]]=1,0,1))))</f>
        <v>1</v>
      </c>
      <c r="E1001" s="6">
        <v>1000</v>
      </c>
      <c r="H1001" s="10" t="s">
        <v>1916</v>
      </c>
      <c r="I1001" s="11" t="s">
        <v>1917</v>
      </c>
      <c r="J1001" s="12" t="s">
        <v>1918</v>
      </c>
      <c r="K1001" s="11" t="str">
        <f>CONCATENATE(Table3[[#This Row],[Type]]," "&amp;TEXT(Table3[[#This Row],[Diameter]],".0000")&amp;""," "&amp;Table3[[#This Row],[NumFlutes]]&amp;"FL")</f>
        <v>PR .0197 FL</v>
      </c>
      <c r="M1001" s="13">
        <v>1.9699999999999999E-2</v>
      </c>
      <c r="R1001" s="14">
        <f>IF(Table3[[#This Row],[ShoulderLenEnd]]="",0,90-(DEGREES(ATAN((Q1001-P1001)/((N1001-O1001)/2)))))</f>
        <v>0</v>
      </c>
      <c r="AA1001" s="13" t="str">
        <f t="shared" si="16"/>
        <v/>
      </c>
      <c r="AE1001" s="6" t="s">
        <v>118</v>
      </c>
      <c r="AF1001" s="6" t="s">
        <v>119</v>
      </c>
      <c r="AG1001" s="6" t="s">
        <v>1919</v>
      </c>
      <c r="AI1001" s="6">
        <v>0</v>
      </c>
      <c r="AJ1001" s="6">
        <v>0</v>
      </c>
      <c r="AK1001" s="6">
        <v>0</v>
      </c>
      <c r="AL1001" s="6">
        <v>0</v>
      </c>
      <c r="AM1001" s="6">
        <v>0</v>
      </c>
      <c r="AN1001" s="6">
        <v>0</v>
      </c>
      <c r="AO1001" s="6">
        <v>0</v>
      </c>
      <c r="AQ1001" s="6">
        <v>0</v>
      </c>
      <c r="AR1001" s="6">
        <v>0</v>
      </c>
      <c r="AS1001" s="6">
        <v>0</v>
      </c>
      <c r="AT1001" s="6">
        <v>0</v>
      </c>
      <c r="AU1001" s="6">
        <f>IF(Table3[[#This Row],[ShankDiameter]]&gt;0.5,0,2)</f>
        <v>2</v>
      </c>
      <c r="AV1001" s="6">
        <v>0</v>
      </c>
      <c r="AW1001" s="6">
        <v>0</v>
      </c>
      <c r="AX1001" s="6">
        <v>2</v>
      </c>
      <c r="AY1001" s="6">
        <f>IF(Table3[[#This Row],[ShankDiameter]]=0.225,2,IF(Table3[[#This Row],[ShankDiameter]]=0.25,2,IF(Table3[[#This Row],[ShankDiameter]]=0.2875,2,0)))</f>
        <v>0</v>
      </c>
      <c r="AZ1001" s="6">
        <v>0</v>
      </c>
      <c r="BA1001" s="6">
        <v>0</v>
      </c>
      <c r="BB1001" s="6">
        <v>0</v>
      </c>
      <c r="BC1001" s="6">
        <v>0</v>
      </c>
      <c r="BD1001" s="6">
        <v>0</v>
      </c>
      <c r="BE1001" s="6">
        <v>0</v>
      </c>
      <c r="BF1001" s="6">
        <v>0</v>
      </c>
      <c r="BG1001" s="6">
        <v>0</v>
      </c>
      <c r="BH1001" s="6">
        <v>0</v>
      </c>
      <c r="BI1001" s="6">
        <f>IF(Table3[[#This Row],[Type]]="EM",IF((Table3[[#This Row],[Diameter]]/2)-Table3[[#This Row],[CornerRadius]]-0.012&gt;0,(Table3[[#This Row],[Diameter]]/2)-Table3[[#This Row],[CornerRadius]]-0.012,0),)</f>
        <v>0</v>
      </c>
      <c r="BK1001" s="6" t="str">
        <f>IF(Table3[[#This Row],[ShoulderLength]]="","",IF(Table3[[#This Row],[ShoulderLength]]&lt;Table3[[#This Row],[LOC]],"FIX",""))</f>
        <v/>
      </c>
    </row>
    <row r="1002" spans="1:63" x14ac:dyDescent="0.25">
      <c r="A1002" s="7">
        <f>IF(Table3[[#This Row],[SoflexRule]]="",1,IF(Table3[[#This Row],[MinOHL]]="",1,IF(Table3[[#This Row],[Type]]="CT",1,IF(Table3[[#This Row],[I]]=1,0,1))))</f>
        <v>1</v>
      </c>
      <c r="E1002" s="6">
        <v>1001</v>
      </c>
      <c r="H1002" s="10" t="s">
        <v>1916</v>
      </c>
      <c r="I1002" s="11" t="s">
        <v>1920</v>
      </c>
      <c r="J1002" s="12" t="s">
        <v>1921</v>
      </c>
      <c r="K1002" s="11" t="str">
        <f>CONCATENATE(Table3[[#This Row],[Type]]," "&amp;TEXT(Table3[[#This Row],[Diameter]],".0000")&amp;""," "&amp;Table3[[#This Row],[NumFlutes]]&amp;"FL")</f>
        <v>PR .0394 FL</v>
      </c>
      <c r="M1002" s="13">
        <v>3.9399999999999998E-2</v>
      </c>
      <c r="R1002" s="14">
        <f>IF(Table3[[#This Row],[ShoulderLenEnd]]="",0,90-(DEGREES(ATAN((Q1002-P1002)/((N1002-O1002)/2)))))</f>
        <v>0</v>
      </c>
      <c r="AA1002" s="13" t="str">
        <f t="shared" si="16"/>
        <v/>
      </c>
      <c r="AE1002" s="6" t="s">
        <v>118</v>
      </c>
      <c r="AF1002" s="6" t="s">
        <v>119</v>
      </c>
      <c r="AG1002" s="6" t="s">
        <v>1919</v>
      </c>
      <c r="AI1002" s="6">
        <v>0</v>
      </c>
      <c r="AJ1002" s="6">
        <v>0</v>
      </c>
      <c r="AK1002" s="6">
        <v>0</v>
      </c>
      <c r="AL1002" s="6">
        <v>0</v>
      </c>
      <c r="AM1002" s="6">
        <v>0</v>
      </c>
      <c r="AN1002" s="6">
        <v>0</v>
      </c>
      <c r="AO1002" s="6">
        <v>0</v>
      </c>
      <c r="AQ1002" s="6">
        <v>0</v>
      </c>
      <c r="AR1002" s="6">
        <v>0</v>
      </c>
      <c r="AS1002" s="6">
        <v>0</v>
      </c>
      <c r="AT1002" s="6">
        <v>0</v>
      </c>
      <c r="AU1002" s="6">
        <f>IF(Table3[[#This Row],[ShankDiameter]]&gt;0.5,0,2)</f>
        <v>2</v>
      </c>
      <c r="AV1002" s="6">
        <v>0</v>
      </c>
      <c r="AW1002" s="6">
        <v>0</v>
      </c>
      <c r="AX1002" s="6">
        <v>2</v>
      </c>
      <c r="AY1002" s="6">
        <f>IF(Table3[[#This Row],[ShankDiameter]]=0.225,2,IF(Table3[[#This Row],[ShankDiameter]]=0.25,2,IF(Table3[[#This Row],[ShankDiameter]]=0.2875,2,0)))</f>
        <v>0</v>
      </c>
      <c r="AZ1002" s="6">
        <v>0</v>
      </c>
      <c r="BA1002" s="6">
        <v>0</v>
      </c>
      <c r="BB1002" s="6">
        <v>0</v>
      </c>
      <c r="BC1002" s="6">
        <v>0</v>
      </c>
      <c r="BD1002" s="6">
        <v>0</v>
      </c>
      <c r="BE1002" s="6">
        <v>0</v>
      </c>
      <c r="BF1002" s="6">
        <v>0</v>
      </c>
      <c r="BG1002" s="6">
        <v>0</v>
      </c>
      <c r="BH1002" s="6">
        <v>0</v>
      </c>
      <c r="BI1002" s="6">
        <f>IF(Table3[[#This Row],[Type]]="EM",IF((Table3[[#This Row],[Diameter]]/2)-Table3[[#This Row],[CornerRadius]]-0.012&gt;0,(Table3[[#This Row],[Diameter]]/2)-Table3[[#This Row],[CornerRadius]]-0.012,0),)</f>
        <v>0</v>
      </c>
      <c r="BK1002" s="6" t="str">
        <f>IF(Table3[[#This Row],[ShoulderLength]]="","",IF(Table3[[#This Row],[ShoulderLength]]&lt;Table3[[#This Row],[LOC]],"FIX",""))</f>
        <v/>
      </c>
    </row>
    <row r="1003" spans="1:63" x14ac:dyDescent="0.25">
      <c r="A1003" s="7">
        <f>IF(Table3[[#This Row],[SoflexRule]]="",1,IF(Table3[[#This Row],[MinOHL]]="",1,IF(Table3[[#This Row],[Type]]="CT",1,IF(Table3[[#This Row],[I]]=1,0,1))))</f>
        <v>1</v>
      </c>
      <c r="E1003" s="6">
        <v>1002</v>
      </c>
      <c r="H1003" s="10" t="s">
        <v>1916</v>
      </c>
      <c r="I1003" s="11" t="s">
        <v>1922</v>
      </c>
      <c r="J1003" s="12" t="s">
        <v>1923</v>
      </c>
      <c r="K1003" s="11" t="str">
        <f>CONCATENATE(Table3[[#This Row],[Type]]," "&amp;TEXT(Table3[[#This Row],[Diameter]],".0000")&amp;""," "&amp;Table3[[#This Row],[NumFlutes]]&amp;"FL")</f>
        <v>PR .0787 FL</v>
      </c>
      <c r="M1003" s="13">
        <v>7.8700000000000006E-2</v>
      </c>
      <c r="R1003" s="14">
        <f>IF(Table3[[#This Row],[ShoulderLenEnd]]="",0,90-(DEGREES(ATAN((Q1003-P1003)/((N1003-O1003)/2)))))</f>
        <v>0</v>
      </c>
      <c r="AA1003" s="13" t="str">
        <f t="shared" si="16"/>
        <v/>
      </c>
      <c r="AE1003" s="6" t="s">
        <v>118</v>
      </c>
      <c r="AF1003" s="6" t="s">
        <v>119</v>
      </c>
      <c r="AG1003" s="6" t="s">
        <v>1919</v>
      </c>
      <c r="AI1003" s="6">
        <v>0</v>
      </c>
      <c r="AJ1003" s="6">
        <v>0</v>
      </c>
      <c r="AK1003" s="6">
        <v>0</v>
      </c>
      <c r="AL1003" s="6">
        <v>0</v>
      </c>
      <c r="AM1003" s="6">
        <v>0</v>
      </c>
      <c r="AN1003" s="6">
        <v>0</v>
      </c>
      <c r="AO1003" s="6">
        <v>0</v>
      </c>
      <c r="AQ1003" s="6">
        <v>0</v>
      </c>
      <c r="AR1003" s="6">
        <v>0</v>
      </c>
      <c r="AS1003" s="6">
        <v>0</v>
      </c>
      <c r="AT1003" s="6">
        <v>0</v>
      </c>
      <c r="AU1003" s="6">
        <f>IF(Table3[[#This Row],[ShankDiameter]]&gt;0.5,0,2)</f>
        <v>2</v>
      </c>
      <c r="AV1003" s="6">
        <v>0</v>
      </c>
      <c r="AW1003" s="6">
        <v>0</v>
      </c>
      <c r="AX1003" s="6">
        <v>2</v>
      </c>
      <c r="AY1003" s="6">
        <f>IF(Table3[[#This Row],[ShankDiameter]]=0.225,2,IF(Table3[[#This Row],[ShankDiameter]]=0.25,2,IF(Table3[[#This Row],[ShankDiameter]]=0.2875,2,0)))</f>
        <v>0</v>
      </c>
      <c r="AZ1003" s="6">
        <v>0</v>
      </c>
      <c r="BA1003" s="6">
        <v>0</v>
      </c>
      <c r="BB1003" s="6">
        <v>0</v>
      </c>
      <c r="BC1003" s="6">
        <v>0</v>
      </c>
      <c r="BD1003" s="6">
        <v>0</v>
      </c>
      <c r="BE1003" s="6">
        <v>0</v>
      </c>
      <c r="BF1003" s="6">
        <v>0</v>
      </c>
      <c r="BG1003" s="6">
        <v>0</v>
      </c>
      <c r="BH1003" s="6">
        <v>0</v>
      </c>
      <c r="BI1003" s="6">
        <f>IF(Table3[[#This Row],[Type]]="EM",IF((Table3[[#This Row],[Diameter]]/2)-Table3[[#This Row],[CornerRadius]]-0.012&gt;0,(Table3[[#This Row],[Diameter]]/2)-Table3[[#This Row],[CornerRadius]]-0.012,0),)</f>
        <v>0</v>
      </c>
      <c r="BK1003" s="6" t="str">
        <f>IF(Table3[[#This Row],[ShoulderLength]]="","",IF(Table3[[#This Row],[ShoulderLength]]&lt;Table3[[#This Row],[LOC]],"FIX",""))</f>
        <v/>
      </c>
    </row>
    <row r="1004" spans="1:63" x14ac:dyDescent="0.25">
      <c r="A1004" s="7">
        <f>IF(Table3[[#This Row],[SoflexRule]]="",1,IF(Table3[[#This Row],[MinOHL]]="",1,IF(Table3[[#This Row],[Type]]="CT",1,IF(Table3[[#This Row],[I]]=1,0,1))))</f>
        <v>1</v>
      </c>
      <c r="B1004" s="6" t="s">
        <v>1924</v>
      </c>
      <c r="D1004" s="6" t="s">
        <v>1924</v>
      </c>
      <c r="E1004" s="6">
        <v>1003</v>
      </c>
      <c r="H1004" s="10" t="s">
        <v>1924</v>
      </c>
      <c r="I1004" s="11" t="s">
        <v>1925</v>
      </c>
      <c r="J1004" s="12" t="s">
        <v>1926</v>
      </c>
      <c r="K1004" s="11" t="str">
        <f>CONCATENATE(Table3[[#This Row],[Type]]," "&amp;TEXT(Table3[[#This Row],[Diameter]],".0000")&amp;""," "&amp;Table3[[#This Row],[NumFlutes]]&amp;"FL")</f>
        <v>RM .0217 4FL</v>
      </c>
      <c r="M1004" s="13">
        <v>2.1700000000000001E-2</v>
      </c>
      <c r="N1004" s="13">
        <v>2.1700000000000001E-2</v>
      </c>
      <c r="R1004" s="14">
        <f>IF(Table3[[#This Row],[ShoulderLenEnd]]="",0,90-(DEGREES(ATAN((Q1004-P1004)/((N1004-O1004)/2)))))</f>
        <v>0</v>
      </c>
      <c r="T1004" s="6">
        <v>4</v>
      </c>
      <c r="U1004" s="6">
        <v>1.5</v>
      </c>
      <c r="V1004" s="6">
        <v>0.25</v>
      </c>
      <c r="AA1004" s="13" t="str">
        <f t="shared" si="16"/>
        <v/>
      </c>
      <c r="AE1004" s="6" t="s">
        <v>44</v>
      </c>
      <c r="AF1004" s="6" t="s">
        <v>62</v>
      </c>
      <c r="AI1004" s="6">
        <v>1</v>
      </c>
      <c r="AJ1004" s="6">
        <v>0</v>
      </c>
      <c r="AK1004" s="6">
        <v>0</v>
      </c>
      <c r="AL1004" s="6">
        <v>0</v>
      </c>
      <c r="AM1004" s="6">
        <v>0</v>
      </c>
      <c r="AN1004" s="6">
        <v>0</v>
      </c>
      <c r="AO1004" s="6">
        <v>1</v>
      </c>
      <c r="AQ1004" s="6">
        <v>0</v>
      </c>
      <c r="AR1004" s="6">
        <v>0</v>
      </c>
      <c r="AS1004" s="6">
        <v>0</v>
      </c>
      <c r="AT1004" s="6">
        <v>0</v>
      </c>
      <c r="AU1004" s="6">
        <f>IF(Table3[[#This Row],[ShankDiameter]]&gt;0.5,0,2)</f>
        <v>2</v>
      </c>
      <c r="AV1004" s="6">
        <v>0</v>
      </c>
      <c r="AW1004" s="6">
        <v>0</v>
      </c>
      <c r="AX1004" s="6">
        <v>2</v>
      </c>
      <c r="AY1004" s="6">
        <f>IF(Table3[[#This Row],[ShankDiameter]]=0.225,2,IF(Table3[[#This Row],[ShankDiameter]]=0.25,2,IF(Table3[[#This Row],[ShankDiameter]]=0.2875,2,0)))</f>
        <v>0</v>
      </c>
      <c r="AZ1004" s="6">
        <v>0</v>
      </c>
      <c r="BA1004" s="6">
        <v>0</v>
      </c>
      <c r="BB1004" s="6">
        <v>0</v>
      </c>
      <c r="BC1004" s="6">
        <v>0</v>
      </c>
      <c r="BD1004" s="6">
        <v>0</v>
      </c>
      <c r="BE1004" s="6">
        <v>0</v>
      </c>
      <c r="BF1004" s="6">
        <v>0</v>
      </c>
      <c r="BG1004" s="6">
        <v>0</v>
      </c>
      <c r="BH1004" s="6">
        <v>0</v>
      </c>
      <c r="BI1004" s="6">
        <f>IF(Table3[[#This Row],[Type]]="EM",IF((Table3[[#This Row],[Diameter]]/2)-Table3[[#This Row],[CornerRadius]]-0.012&gt;0,(Table3[[#This Row],[Diameter]]/2)-Table3[[#This Row],[CornerRadius]]-0.012,0),)</f>
        <v>0</v>
      </c>
      <c r="BK1004" s="6" t="str">
        <f>IF(Table3[[#This Row],[ShoulderLength]]="","",IF(Table3[[#This Row],[ShoulderLength]]&lt;Table3[[#This Row],[LOC]],"FIX",""))</f>
        <v/>
      </c>
    </row>
    <row r="1005" spans="1:63" x14ac:dyDescent="0.25">
      <c r="A1005" s="7">
        <f>IF(Table3[[#This Row],[SoflexRule]]="",1,IF(Table3[[#This Row],[MinOHL]]="",1,IF(Table3[[#This Row],[Type]]="CT",1,IF(Table3[[#This Row],[I]]=1,0,1))))</f>
        <v>1</v>
      </c>
      <c r="B1005" s="6" t="s">
        <v>1924</v>
      </c>
      <c r="D1005" s="6" t="s">
        <v>1924</v>
      </c>
      <c r="E1005" s="6">
        <v>1004</v>
      </c>
      <c r="G1005" s="9" t="s">
        <v>74</v>
      </c>
      <c r="H1005" s="10" t="s">
        <v>1924</v>
      </c>
      <c r="I1005" s="11" t="s">
        <v>1927</v>
      </c>
      <c r="J1005" s="12">
        <v>27207200</v>
      </c>
      <c r="K1005" s="11" t="str">
        <f>CONCATENATE(Table3[[#This Row],[Type]]," "&amp;TEXT(Table3[[#This Row],[Diameter]],".0000")&amp;""," "&amp;Table3[[#This Row],[NumFlutes]]&amp;"FL")</f>
        <v>RM .0720 4FL</v>
      </c>
      <c r="M1005" s="13">
        <v>7.1999999999999995E-2</v>
      </c>
      <c r="N1005" s="13">
        <v>6.5000000000000002E-2</v>
      </c>
      <c r="O1005" s="6">
        <v>7.1999999999999995E-2</v>
      </c>
      <c r="P1005" s="6">
        <v>0.57999999999999996</v>
      </c>
      <c r="R1005" s="14">
        <f>IF(Table3[[#This Row],[ShoulderLenEnd]]="",0,90-(DEGREES(ATAN((Q1005-P1005)/((N1005-O1005)/2)))))</f>
        <v>0</v>
      </c>
      <c r="S1005" s="15">
        <v>0.85</v>
      </c>
      <c r="T1005" s="6">
        <v>4</v>
      </c>
      <c r="U1005" s="6">
        <v>1.5</v>
      </c>
      <c r="V1005" s="6">
        <v>0.57999999999999996</v>
      </c>
      <c r="AA1005" s="13" t="str">
        <f t="shared" si="16"/>
        <v/>
      </c>
      <c r="AB1005" s="6">
        <v>5.0000000000000001E-3</v>
      </c>
      <c r="AC1005" s="6">
        <v>0.05</v>
      </c>
      <c r="AE1005" s="6" t="s">
        <v>44</v>
      </c>
      <c r="AF1005" s="6" t="s">
        <v>62</v>
      </c>
      <c r="AG1005" s="6" t="s">
        <v>495</v>
      </c>
      <c r="AI1005" s="6">
        <v>1</v>
      </c>
      <c r="AJ1005" s="6">
        <v>0</v>
      </c>
      <c r="AK1005" s="6">
        <v>0</v>
      </c>
      <c r="AL1005" s="6">
        <v>0</v>
      </c>
      <c r="AM1005" s="6">
        <v>0</v>
      </c>
      <c r="AN1005" s="6">
        <v>0</v>
      </c>
      <c r="AO1005" s="6">
        <v>1</v>
      </c>
      <c r="AQ1005" s="6">
        <v>0</v>
      </c>
      <c r="AR1005" s="6">
        <v>0</v>
      </c>
      <c r="AS1005" s="6">
        <v>0</v>
      </c>
      <c r="AT1005" s="6">
        <v>0</v>
      </c>
      <c r="AU1005" s="6">
        <f>IF(Table3[[#This Row],[ShankDiameter]]&gt;0.5,0,2)</f>
        <v>2</v>
      </c>
      <c r="AV1005" s="6">
        <v>0</v>
      </c>
      <c r="AW1005" s="6">
        <v>0</v>
      </c>
      <c r="AX1005" s="6">
        <v>2</v>
      </c>
      <c r="AY1005" s="6">
        <f>IF(Table3[[#This Row],[ShankDiameter]]=0.225,2,IF(Table3[[#This Row],[ShankDiameter]]=0.25,2,IF(Table3[[#This Row],[ShankDiameter]]=0.2875,2,0)))</f>
        <v>0</v>
      </c>
      <c r="AZ1005" s="6">
        <v>0</v>
      </c>
      <c r="BA1005" s="6">
        <v>0</v>
      </c>
      <c r="BB1005" s="6">
        <v>0</v>
      </c>
      <c r="BC1005" s="6">
        <v>0</v>
      </c>
      <c r="BD1005" s="6">
        <v>0</v>
      </c>
      <c r="BE1005" s="6">
        <v>0</v>
      </c>
      <c r="BF1005" s="6">
        <v>0</v>
      </c>
      <c r="BG1005" s="6">
        <v>0</v>
      </c>
      <c r="BH1005" s="6">
        <v>0</v>
      </c>
      <c r="BI1005" s="6">
        <f>IF(Table3[[#This Row],[Type]]="EM",IF((Table3[[#This Row],[Diameter]]/2)-Table3[[#This Row],[CornerRadius]]-0.012&gt;0,(Table3[[#This Row],[Diameter]]/2)-Table3[[#This Row],[CornerRadius]]-0.012,0),)</f>
        <v>0</v>
      </c>
      <c r="BK1005" s="6" t="str">
        <f>IF(Table3[[#This Row],[ShoulderLength]]="","",IF(Table3[[#This Row],[ShoulderLength]]&lt;Table3[[#This Row],[LOC]],"FIX",""))</f>
        <v/>
      </c>
    </row>
    <row r="1006" spans="1:63" x14ac:dyDescent="0.25">
      <c r="A1006" s="7">
        <f>IF(Table3[[#This Row],[SoflexRule]]="",1,IF(Table3[[#This Row],[MinOHL]]="",1,IF(Table3[[#This Row],[Type]]="CT",1,IF(Table3[[#This Row],[I]]=1,0,1))))</f>
        <v>1</v>
      </c>
      <c r="B1006" s="6" t="s">
        <v>1924</v>
      </c>
      <c r="D1006" s="6" t="s">
        <v>1924</v>
      </c>
      <c r="E1006" s="6">
        <v>1005</v>
      </c>
      <c r="H1006" s="10" t="s">
        <v>1924</v>
      </c>
      <c r="I1006" s="11" t="s">
        <v>1928</v>
      </c>
      <c r="J1006" s="12" t="s">
        <v>1929</v>
      </c>
      <c r="K1006" s="11" t="str">
        <f>CONCATENATE(Table3[[#This Row],[Type]]," "&amp;TEXT(Table3[[#This Row],[Diameter]],".0000")&amp;""," "&amp;Table3[[#This Row],[NumFlutes]]&amp;"FL")</f>
        <v>RM .0318 4FL</v>
      </c>
      <c r="M1006" s="13">
        <v>3.1800000000000002E-2</v>
      </c>
      <c r="N1006" s="13">
        <v>3.1800000000000002E-2</v>
      </c>
      <c r="R1006" s="14">
        <f>IF(Table3[[#This Row],[ShoulderLenEnd]]="",0,90-(DEGREES(ATAN((Q1006-P1006)/((N1006-O1006)/2)))))</f>
        <v>0</v>
      </c>
      <c r="T1006" s="6">
        <v>4</v>
      </c>
      <c r="U1006" s="6">
        <v>1.5</v>
      </c>
      <c r="V1006" s="6">
        <v>0.45</v>
      </c>
      <c r="AA1006" s="13" t="str">
        <f t="shared" si="16"/>
        <v/>
      </c>
      <c r="AE1006" s="6" t="s">
        <v>44</v>
      </c>
      <c r="AF1006" s="6" t="s">
        <v>62</v>
      </c>
      <c r="AI1006" s="6">
        <v>1</v>
      </c>
      <c r="AJ1006" s="6">
        <v>0</v>
      </c>
      <c r="AK1006" s="6">
        <v>0</v>
      </c>
      <c r="AL1006" s="6">
        <v>0</v>
      </c>
      <c r="AM1006" s="6">
        <v>0</v>
      </c>
      <c r="AN1006" s="6">
        <v>0</v>
      </c>
      <c r="AO1006" s="6">
        <v>1</v>
      </c>
      <c r="AQ1006" s="6">
        <v>0</v>
      </c>
      <c r="AR1006" s="6">
        <v>0</v>
      </c>
      <c r="AS1006" s="6">
        <v>0</v>
      </c>
      <c r="AT1006" s="6">
        <v>0</v>
      </c>
      <c r="AU1006" s="6">
        <f>IF(Table3[[#This Row],[ShankDiameter]]&gt;0.5,0,2)</f>
        <v>2</v>
      </c>
      <c r="AV1006" s="6">
        <v>0</v>
      </c>
      <c r="AW1006" s="6">
        <v>0</v>
      </c>
      <c r="AX1006" s="6">
        <v>2</v>
      </c>
      <c r="AY1006" s="6">
        <f>IF(Table3[[#This Row],[ShankDiameter]]=0.225,2,IF(Table3[[#This Row],[ShankDiameter]]=0.25,2,IF(Table3[[#This Row],[ShankDiameter]]=0.2875,2,0)))</f>
        <v>0</v>
      </c>
      <c r="AZ1006" s="6">
        <v>0</v>
      </c>
      <c r="BA1006" s="6">
        <v>0</v>
      </c>
      <c r="BB1006" s="6">
        <v>0</v>
      </c>
      <c r="BC1006" s="6">
        <v>0</v>
      </c>
      <c r="BD1006" s="6">
        <v>0</v>
      </c>
      <c r="BE1006" s="6">
        <v>0</v>
      </c>
      <c r="BF1006" s="6">
        <v>0</v>
      </c>
      <c r="BG1006" s="6">
        <v>0</v>
      </c>
      <c r="BH1006" s="6">
        <v>0</v>
      </c>
      <c r="BI1006" s="6">
        <f>IF(Table3[[#This Row],[Type]]="EM",IF((Table3[[#This Row],[Diameter]]/2)-Table3[[#This Row],[CornerRadius]]-0.012&gt;0,(Table3[[#This Row],[Diameter]]/2)-Table3[[#This Row],[CornerRadius]]-0.012,0),)</f>
        <v>0</v>
      </c>
      <c r="BK1006" s="6" t="str">
        <f>IF(Table3[[#This Row],[ShoulderLength]]="","",IF(Table3[[#This Row],[ShoulderLength]]&lt;Table3[[#This Row],[LOC]],"FIX",""))</f>
        <v/>
      </c>
    </row>
    <row r="1007" spans="1:63" x14ac:dyDescent="0.25">
      <c r="A1007" s="7">
        <f>IF(Table3[[#This Row],[SoflexRule]]="",1,IF(Table3[[#This Row],[MinOHL]]="",1,IF(Table3[[#This Row],[Type]]="CT",1,IF(Table3[[#This Row],[I]]=1,0,1))))</f>
        <v>1</v>
      </c>
      <c r="B1007" s="6" t="s">
        <v>1924</v>
      </c>
      <c r="D1007" s="6" t="s">
        <v>1924</v>
      </c>
      <c r="E1007" s="6">
        <v>1006</v>
      </c>
      <c r="H1007" s="10" t="s">
        <v>1924</v>
      </c>
      <c r="I1007" s="11" t="s">
        <v>1930</v>
      </c>
      <c r="J1007" s="12" t="s">
        <v>1931</v>
      </c>
      <c r="K1007" s="11" t="str">
        <f>CONCATENATE(Table3[[#This Row],[Type]]," "&amp;TEXT(Table3[[#This Row],[Diameter]],".0000")&amp;""," "&amp;Table3[[#This Row],[NumFlutes]]&amp;"FL")</f>
        <v>RM .0402 4FL</v>
      </c>
      <c r="M1007" s="13">
        <v>4.02E-2</v>
      </c>
      <c r="N1007" s="13">
        <v>3.5999999999999997E-2</v>
      </c>
      <c r="R1007" s="14">
        <f>IF(Table3[[#This Row],[ShoulderLenEnd]]="",0,90-(DEGREES(ATAN((Q1007-P1007)/((N1007-O1007)/2)))))</f>
        <v>0</v>
      </c>
      <c r="T1007" s="6">
        <v>4</v>
      </c>
      <c r="U1007" s="6">
        <v>2.6</v>
      </c>
      <c r="V1007" s="6">
        <v>0.5</v>
      </c>
      <c r="AA1007" s="13" t="str">
        <f t="shared" si="16"/>
        <v/>
      </c>
      <c r="AE1007" s="6" t="s">
        <v>49</v>
      </c>
      <c r="AF1007" s="6" t="s">
        <v>62</v>
      </c>
      <c r="AI1007" s="6">
        <v>1</v>
      </c>
      <c r="AJ1007" s="6">
        <v>0</v>
      </c>
      <c r="AK1007" s="6">
        <v>0</v>
      </c>
      <c r="AL1007" s="6">
        <v>0</v>
      </c>
      <c r="AM1007" s="6">
        <v>0</v>
      </c>
      <c r="AN1007" s="6">
        <v>0</v>
      </c>
      <c r="AO1007" s="6">
        <v>1</v>
      </c>
      <c r="AQ1007" s="6">
        <v>0</v>
      </c>
      <c r="AR1007" s="6">
        <v>0</v>
      </c>
      <c r="AS1007" s="6">
        <v>0</v>
      </c>
      <c r="AT1007" s="6">
        <v>0</v>
      </c>
      <c r="AU1007" s="6">
        <f>IF(Table3[[#This Row],[ShankDiameter]]&gt;0.5,0,2)</f>
        <v>2</v>
      </c>
      <c r="AV1007" s="6">
        <v>0</v>
      </c>
      <c r="AW1007" s="6">
        <v>0</v>
      </c>
      <c r="AX1007" s="6">
        <v>2</v>
      </c>
      <c r="AY1007" s="6">
        <f>IF(Table3[[#This Row],[ShankDiameter]]=0.225,2,IF(Table3[[#This Row],[ShankDiameter]]=0.25,2,IF(Table3[[#This Row],[ShankDiameter]]=0.2875,2,0)))</f>
        <v>0</v>
      </c>
      <c r="AZ1007" s="6">
        <v>0</v>
      </c>
      <c r="BA1007" s="6">
        <v>0</v>
      </c>
      <c r="BB1007" s="6">
        <v>0</v>
      </c>
      <c r="BC1007" s="6">
        <v>0</v>
      </c>
      <c r="BD1007" s="6">
        <v>0</v>
      </c>
      <c r="BE1007" s="6">
        <v>0</v>
      </c>
      <c r="BF1007" s="6">
        <v>0</v>
      </c>
      <c r="BG1007" s="6">
        <v>0</v>
      </c>
      <c r="BH1007" s="6">
        <v>0</v>
      </c>
      <c r="BI1007" s="6">
        <f>IF(Table3[[#This Row],[Type]]="EM",IF((Table3[[#This Row],[Diameter]]/2)-Table3[[#This Row],[CornerRadius]]-0.012&gt;0,(Table3[[#This Row],[Diameter]]/2)-Table3[[#This Row],[CornerRadius]]-0.012,0),)</f>
        <v>0</v>
      </c>
      <c r="BK1007" s="6" t="str">
        <f>IF(Table3[[#This Row],[ShoulderLength]]="","",IF(Table3[[#This Row],[ShoulderLength]]&lt;Table3[[#This Row],[LOC]],"FIX",""))</f>
        <v/>
      </c>
    </row>
    <row r="1008" spans="1:63" x14ac:dyDescent="0.25">
      <c r="A1008" s="7">
        <f>IF(Table3[[#This Row],[SoflexRule]]="",1,IF(Table3[[#This Row],[MinOHL]]="",1,IF(Table3[[#This Row],[Type]]="CT",1,IF(Table3[[#This Row],[I]]=1,0,1))))</f>
        <v>1</v>
      </c>
      <c r="B1008" s="6" t="s">
        <v>1924</v>
      </c>
      <c r="D1008" s="6" t="s">
        <v>1924</v>
      </c>
      <c r="E1008" s="6">
        <v>1007</v>
      </c>
      <c r="H1008" s="10" t="s">
        <v>1924</v>
      </c>
      <c r="I1008" s="11" t="s">
        <v>1932</v>
      </c>
      <c r="J1008" s="12">
        <v>533.03700000000003</v>
      </c>
      <c r="K1008" s="11" t="str">
        <f>CONCATENATE(Table3[[#This Row],[Type]]," "&amp;TEXT(Table3[[#This Row],[Diameter]],".0000")&amp;""," "&amp;Table3[[#This Row],[NumFlutes]]&amp;"FL")</f>
        <v>RM .0370 4FL</v>
      </c>
      <c r="M1008" s="13">
        <v>3.6999999999999998E-2</v>
      </c>
      <c r="N1008" s="13">
        <v>3.6999999999999998E-2</v>
      </c>
      <c r="R1008" s="14">
        <f>IF(Table3[[#This Row],[ShoulderLenEnd]]="",0,90-(DEGREES(ATAN((Q1008-P1008)/((N1008-O1008)/2)))))</f>
        <v>0</v>
      </c>
      <c r="T1008" s="6">
        <v>4</v>
      </c>
      <c r="U1008" s="6">
        <v>1.6</v>
      </c>
      <c r="V1008" s="6">
        <v>0.55000000000000004</v>
      </c>
      <c r="AA1008" s="13" t="str">
        <f t="shared" si="16"/>
        <v/>
      </c>
      <c r="AE1008" s="6" t="s">
        <v>49</v>
      </c>
      <c r="AF1008" s="6" t="s">
        <v>62</v>
      </c>
      <c r="AI1008" s="6">
        <v>1</v>
      </c>
      <c r="AJ1008" s="6">
        <v>0</v>
      </c>
      <c r="AK1008" s="6">
        <v>0</v>
      </c>
      <c r="AL1008" s="6">
        <v>0</v>
      </c>
      <c r="AM1008" s="6">
        <v>0</v>
      </c>
      <c r="AN1008" s="6">
        <v>0</v>
      </c>
      <c r="AO1008" s="6">
        <v>1</v>
      </c>
      <c r="AQ1008" s="6">
        <v>0</v>
      </c>
      <c r="AR1008" s="6">
        <v>0</v>
      </c>
      <c r="AS1008" s="6">
        <v>0</v>
      </c>
      <c r="AT1008" s="6">
        <v>0</v>
      </c>
      <c r="AU1008" s="6">
        <f>IF(Table3[[#This Row],[ShankDiameter]]&gt;0.5,0,2)</f>
        <v>2</v>
      </c>
      <c r="AV1008" s="6">
        <v>0</v>
      </c>
      <c r="AW1008" s="6">
        <v>0</v>
      </c>
      <c r="AX1008" s="6">
        <v>2</v>
      </c>
      <c r="AY1008" s="6">
        <f>IF(Table3[[#This Row],[ShankDiameter]]=0.225,2,IF(Table3[[#This Row],[ShankDiameter]]=0.25,2,IF(Table3[[#This Row],[ShankDiameter]]=0.2875,2,0)))</f>
        <v>0</v>
      </c>
      <c r="AZ1008" s="6">
        <v>0</v>
      </c>
      <c r="BA1008" s="6">
        <v>0</v>
      </c>
      <c r="BB1008" s="6">
        <v>0</v>
      </c>
      <c r="BC1008" s="6">
        <v>0</v>
      </c>
      <c r="BD1008" s="6">
        <v>0</v>
      </c>
      <c r="BE1008" s="6">
        <v>0</v>
      </c>
      <c r="BF1008" s="6">
        <v>0</v>
      </c>
      <c r="BG1008" s="6">
        <v>0</v>
      </c>
      <c r="BH1008" s="6">
        <v>0</v>
      </c>
      <c r="BI1008" s="6">
        <f>IF(Table3[[#This Row],[Type]]="EM",IF((Table3[[#This Row],[Diameter]]/2)-Table3[[#This Row],[CornerRadius]]-0.012&gt;0,(Table3[[#This Row],[Diameter]]/2)-Table3[[#This Row],[CornerRadius]]-0.012,0),)</f>
        <v>0</v>
      </c>
      <c r="BK1008" s="6" t="str">
        <f>IF(Table3[[#This Row],[ShoulderLength]]="","",IF(Table3[[#This Row],[ShoulderLength]]&lt;Table3[[#This Row],[LOC]],"FIX",""))</f>
        <v/>
      </c>
    </row>
    <row r="1009" spans="1:63" x14ac:dyDescent="0.25">
      <c r="A1009" s="7">
        <f>IF(Table3[[#This Row],[SoflexRule]]="",1,IF(Table3[[#This Row],[MinOHL]]="",1,IF(Table3[[#This Row],[Type]]="CT",1,IF(Table3[[#This Row],[I]]=1,0,1))))</f>
        <v>1</v>
      </c>
      <c r="B1009" s="6" t="s">
        <v>1924</v>
      </c>
      <c r="D1009" s="6" t="s">
        <v>1924</v>
      </c>
      <c r="E1009" s="6">
        <v>1008</v>
      </c>
      <c r="H1009" s="10" t="s">
        <v>1924</v>
      </c>
      <c r="I1009" s="11" t="s">
        <v>1933</v>
      </c>
      <c r="J1009" s="12">
        <v>27203740</v>
      </c>
      <c r="K1009" s="11" t="str">
        <f>CONCATENATE(Table3[[#This Row],[Type]]," "&amp;TEXT(Table3[[#This Row],[Diameter]],".0000")&amp;""," "&amp;Table3[[#This Row],[NumFlutes]]&amp;"FL")</f>
        <v>RM .0374 4FL</v>
      </c>
      <c r="M1009" s="13">
        <v>3.7400000000000003E-2</v>
      </c>
      <c r="N1009" s="13">
        <v>3.7400000000000003E-2</v>
      </c>
      <c r="R1009" s="14">
        <f>IF(Table3[[#This Row],[ShoulderLenEnd]]="",0,90-(DEGREES(ATAN((Q1009-P1009)/((N1009-O1009)/2)))))</f>
        <v>0</v>
      </c>
      <c r="T1009" s="6">
        <v>4</v>
      </c>
      <c r="U1009" s="6">
        <v>1.6</v>
      </c>
      <c r="V1009" s="6">
        <v>0.45</v>
      </c>
      <c r="AA1009" s="13" t="str">
        <f t="shared" si="16"/>
        <v/>
      </c>
      <c r="AE1009" s="6" t="s">
        <v>44</v>
      </c>
      <c r="AF1009" s="6" t="s">
        <v>62</v>
      </c>
      <c r="AI1009" s="6">
        <v>1</v>
      </c>
      <c r="AJ1009" s="6">
        <v>0</v>
      </c>
      <c r="AK1009" s="6">
        <v>0</v>
      </c>
      <c r="AL1009" s="6">
        <v>0</v>
      </c>
      <c r="AM1009" s="6">
        <v>0</v>
      </c>
      <c r="AN1009" s="6">
        <v>0</v>
      </c>
      <c r="AO1009" s="6">
        <v>1</v>
      </c>
      <c r="AQ1009" s="6">
        <v>0</v>
      </c>
      <c r="AR1009" s="6">
        <v>0</v>
      </c>
      <c r="AS1009" s="6">
        <v>0</v>
      </c>
      <c r="AT1009" s="6">
        <v>0</v>
      </c>
      <c r="AU1009" s="6">
        <f>IF(Table3[[#This Row],[ShankDiameter]]&gt;0.5,0,2)</f>
        <v>2</v>
      </c>
      <c r="AV1009" s="6">
        <v>0</v>
      </c>
      <c r="AW1009" s="6">
        <v>0</v>
      </c>
      <c r="AX1009" s="6">
        <v>2</v>
      </c>
      <c r="AY1009" s="6">
        <f>IF(Table3[[#This Row],[ShankDiameter]]=0.225,2,IF(Table3[[#This Row],[ShankDiameter]]=0.25,2,IF(Table3[[#This Row],[ShankDiameter]]=0.2875,2,0)))</f>
        <v>0</v>
      </c>
      <c r="AZ1009" s="6">
        <v>0</v>
      </c>
      <c r="BA1009" s="6">
        <v>0</v>
      </c>
      <c r="BB1009" s="6">
        <v>0</v>
      </c>
      <c r="BC1009" s="6">
        <v>0</v>
      </c>
      <c r="BD1009" s="6">
        <v>0</v>
      </c>
      <c r="BE1009" s="6">
        <v>0</v>
      </c>
      <c r="BF1009" s="6">
        <v>0</v>
      </c>
      <c r="BG1009" s="6">
        <v>0</v>
      </c>
      <c r="BH1009" s="6">
        <v>0</v>
      </c>
      <c r="BI1009" s="6">
        <f>IF(Table3[[#This Row],[Type]]="EM",IF((Table3[[#This Row],[Diameter]]/2)-Table3[[#This Row],[CornerRadius]]-0.012&gt;0,(Table3[[#This Row],[Diameter]]/2)-Table3[[#This Row],[CornerRadius]]-0.012,0),)</f>
        <v>0</v>
      </c>
      <c r="BK1009" s="6" t="str">
        <f>IF(Table3[[#This Row],[ShoulderLength]]="","",IF(Table3[[#This Row],[ShoulderLength]]&lt;Table3[[#This Row],[LOC]],"FIX",""))</f>
        <v/>
      </c>
    </row>
    <row r="1010" spans="1:63" x14ac:dyDescent="0.25">
      <c r="A1010" s="7">
        <f>IF(Table3[[#This Row],[SoflexRule]]="",1,IF(Table3[[#This Row],[MinOHL]]="",1,IF(Table3[[#This Row],[Type]]="CT",1,IF(Table3[[#This Row],[I]]=1,0,1))))</f>
        <v>1</v>
      </c>
      <c r="B1010" s="6" t="s">
        <v>1924</v>
      </c>
      <c r="D1010" s="6" t="s">
        <v>1924</v>
      </c>
      <c r="E1010" s="6">
        <v>1009</v>
      </c>
      <c r="G1010" s="9" t="s">
        <v>74</v>
      </c>
      <c r="H1010" s="10" t="s">
        <v>1924</v>
      </c>
      <c r="I1010" s="11" t="s">
        <v>1934</v>
      </c>
      <c r="J1010" s="12" t="s">
        <v>1935</v>
      </c>
      <c r="K1010" s="11" t="str">
        <f>CONCATENATE(Table3[[#This Row],[Type]]," "&amp;TEXT(Table3[[#This Row],[Diameter]],".0000")&amp;""," "&amp;Table3[[#This Row],[NumFlutes]]&amp;"FL")</f>
        <v>RM .0380 3FL</v>
      </c>
      <c r="M1010" s="13">
        <v>3.7999999999999999E-2</v>
      </c>
      <c r="N1010" s="13">
        <v>3.7999999999999999E-2</v>
      </c>
      <c r="O1010" s="6">
        <v>3.7999999999999999E-2</v>
      </c>
      <c r="P1010" s="6">
        <v>0.65</v>
      </c>
      <c r="R1010" s="14">
        <f>IF(Table3[[#This Row],[ShoulderLenEnd]]="",0,90-(DEGREES(ATAN((Q1010-P1010)/((N1010-O1010)/2)))))</f>
        <v>0</v>
      </c>
      <c r="S1010" s="15">
        <v>0.67500000000000004</v>
      </c>
      <c r="T1010" s="6">
        <v>3</v>
      </c>
      <c r="U1010" s="6">
        <v>1.5</v>
      </c>
      <c r="V1010" s="6">
        <v>0.5</v>
      </c>
      <c r="AA1010" s="13" t="str">
        <f t="shared" si="16"/>
        <v/>
      </c>
      <c r="AB1010" s="6">
        <v>0.02</v>
      </c>
      <c r="AC1010" s="6">
        <v>1.2999999999999999E-2</v>
      </c>
      <c r="AE1010" s="6" t="s">
        <v>49</v>
      </c>
      <c r="AF1010" s="6" t="s">
        <v>62</v>
      </c>
      <c r="AI1010" s="6">
        <v>1</v>
      </c>
      <c r="AJ1010" s="6">
        <v>0</v>
      </c>
      <c r="AK1010" s="6">
        <v>0</v>
      </c>
      <c r="AL1010" s="6">
        <v>0</v>
      </c>
      <c r="AM1010" s="6">
        <v>0</v>
      </c>
      <c r="AN1010" s="6">
        <v>0</v>
      </c>
      <c r="AO1010" s="6">
        <v>1</v>
      </c>
      <c r="AQ1010" s="6">
        <v>0</v>
      </c>
      <c r="AR1010" s="6">
        <v>0</v>
      </c>
      <c r="AS1010" s="6">
        <v>0</v>
      </c>
      <c r="AT1010" s="6">
        <v>0</v>
      </c>
      <c r="AU1010" s="6">
        <f>IF(Table3[[#This Row],[ShankDiameter]]&gt;0.5,0,2)</f>
        <v>2</v>
      </c>
      <c r="AV1010" s="6">
        <v>0</v>
      </c>
      <c r="AW1010" s="6">
        <v>0</v>
      </c>
      <c r="AX1010" s="6">
        <v>2</v>
      </c>
      <c r="AY1010" s="6">
        <f>IF(Table3[[#This Row],[ShankDiameter]]=0.225,2,IF(Table3[[#This Row],[ShankDiameter]]=0.25,2,IF(Table3[[#This Row],[ShankDiameter]]=0.2875,2,0)))</f>
        <v>0</v>
      </c>
      <c r="AZ1010" s="6">
        <v>0</v>
      </c>
      <c r="BA1010" s="6">
        <v>0</v>
      </c>
      <c r="BB1010" s="6">
        <v>0</v>
      </c>
      <c r="BC1010" s="6">
        <v>0</v>
      </c>
      <c r="BD1010" s="6">
        <v>0</v>
      </c>
      <c r="BE1010" s="6">
        <v>0</v>
      </c>
      <c r="BF1010" s="6">
        <v>0</v>
      </c>
      <c r="BG1010" s="6">
        <v>0</v>
      </c>
      <c r="BH1010" s="6">
        <v>0</v>
      </c>
      <c r="BI1010" s="6">
        <f>IF(Table3[[#This Row],[Type]]="EM",IF((Table3[[#This Row],[Diameter]]/2)-Table3[[#This Row],[CornerRadius]]-0.012&gt;0,(Table3[[#This Row],[Diameter]]/2)-Table3[[#This Row],[CornerRadius]]-0.012,0),)</f>
        <v>0</v>
      </c>
      <c r="BK1010" s="6" t="str">
        <f>IF(Table3[[#This Row],[ShoulderLength]]="","",IF(Table3[[#This Row],[ShoulderLength]]&lt;Table3[[#This Row],[LOC]],"FIX",""))</f>
        <v/>
      </c>
    </row>
    <row r="1011" spans="1:63" x14ac:dyDescent="0.25">
      <c r="A1011" s="7">
        <f>IF(Table3[[#This Row],[SoflexRule]]="",1,IF(Table3[[#This Row],[MinOHL]]="",1,IF(Table3[[#This Row],[Type]]="CT",1,IF(Table3[[#This Row],[I]]=1,0,1))))</f>
        <v>1</v>
      </c>
      <c r="B1011" s="6" t="s">
        <v>1924</v>
      </c>
      <c r="D1011" s="6" t="s">
        <v>1924</v>
      </c>
      <c r="E1011" s="6">
        <v>1010</v>
      </c>
      <c r="H1011" s="10" t="s">
        <v>1924</v>
      </c>
      <c r="I1011" s="11" t="s">
        <v>1936</v>
      </c>
      <c r="J1011" s="12">
        <v>27203800</v>
      </c>
      <c r="K1011" s="11" t="str">
        <f>CONCATENATE(Table3[[#This Row],[Type]]," "&amp;TEXT(Table3[[#This Row],[Diameter]],".0000")&amp;""," "&amp;Table3[[#This Row],[NumFlutes]]&amp;"FL")</f>
        <v>RM .0380 4FL</v>
      </c>
      <c r="M1011" s="13">
        <v>3.7999999999999999E-2</v>
      </c>
      <c r="N1011" s="13">
        <v>3.7999999999999999E-2</v>
      </c>
      <c r="R1011" s="14">
        <f>IF(Table3[[#This Row],[ShoulderLenEnd]]="",0,90-(DEGREES(ATAN((Q1011-P1011)/((N1011-O1011)/2)))))</f>
        <v>0</v>
      </c>
      <c r="T1011" s="6">
        <v>4</v>
      </c>
      <c r="U1011" s="6">
        <v>1.5</v>
      </c>
      <c r="V1011" s="6">
        <v>0.4</v>
      </c>
      <c r="AA1011" s="13" t="str">
        <f t="shared" si="16"/>
        <v/>
      </c>
      <c r="AE1011" s="6" t="s">
        <v>44</v>
      </c>
      <c r="AF1011" s="6" t="s">
        <v>62</v>
      </c>
      <c r="AI1011" s="6">
        <v>1</v>
      </c>
      <c r="AJ1011" s="6">
        <v>0</v>
      </c>
      <c r="AK1011" s="6">
        <v>0</v>
      </c>
      <c r="AL1011" s="6">
        <v>0</v>
      </c>
      <c r="AM1011" s="6">
        <v>0</v>
      </c>
      <c r="AN1011" s="6">
        <v>0</v>
      </c>
      <c r="AO1011" s="6">
        <v>1</v>
      </c>
      <c r="AQ1011" s="6">
        <v>0</v>
      </c>
      <c r="AR1011" s="6">
        <v>0</v>
      </c>
      <c r="AS1011" s="6">
        <v>0</v>
      </c>
      <c r="AT1011" s="6">
        <v>0</v>
      </c>
      <c r="AU1011" s="6">
        <f>IF(Table3[[#This Row],[ShankDiameter]]&gt;0.5,0,2)</f>
        <v>2</v>
      </c>
      <c r="AV1011" s="6">
        <v>0</v>
      </c>
      <c r="AW1011" s="6">
        <v>0</v>
      </c>
      <c r="AX1011" s="6">
        <v>2</v>
      </c>
      <c r="AY1011" s="6">
        <f>IF(Table3[[#This Row],[ShankDiameter]]=0.225,2,IF(Table3[[#This Row],[ShankDiameter]]=0.25,2,IF(Table3[[#This Row],[ShankDiameter]]=0.2875,2,0)))</f>
        <v>0</v>
      </c>
      <c r="AZ1011" s="6">
        <v>0</v>
      </c>
      <c r="BA1011" s="6">
        <v>0</v>
      </c>
      <c r="BB1011" s="6">
        <v>0</v>
      </c>
      <c r="BC1011" s="6">
        <v>0</v>
      </c>
      <c r="BD1011" s="6">
        <v>0</v>
      </c>
      <c r="BE1011" s="6">
        <v>0</v>
      </c>
      <c r="BF1011" s="6">
        <v>0</v>
      </c>
      <c r="BG1011" s="6">
        <v>0</v>
      </c>
      <c r="BH1011" s="6">
        <v>0</v>
      </c>
      <c r="BI1011" s="6">
        <f>IF(Table3[[#This Row],[Type]]="EM",IF((Table3[[#This Row],[Diameter]]/2)-Table3[[#This Row],[CornerRadius]]-0.012&gt;0,(Table3[[#This Row],[Diameter]]/2)-Table3[[#This Row],[CornerRadius]]-0.012,0),)</f>
        <v>0</v>
      </c>
      <c r="BK1011" s="6" t="str">
        <f>IF(Table3[[#This Row],[ShoulderLength]]="","",IF(Table3[[#This Row],[ShoulderLength]]&lt;Table3[[#This Row],[LOC]],"FIX",""))</f>
        <v/>
      </c>
    </row>
    <row r="1012" spans="1:63" x14ac:dyDescent="0.25">
      <c r="A1012" s="7">
        <f>IF(Table3[[#This Row],[SoflexRule]]="",1,IF(Table3[[#This Row],[MinOHL]]="",1,IF(Table3[[#This Row],[Type]]="CT",1,IF(Table3[[#This Row],[I]]=1,0,1))))</f>
        <v>1</v>
      </c>
      <c r="B1012" s="6" t="s">
        <v>1924</v>
      </c>
      <c r="D1012" s="6" t="s">
        <v>1924</v>
      </c>
      <c r="E1012" s="6">
        <v>1011</v>
      </c>
      <c r="H1012" s="10" t="s">
        <v>1924</v>
      </c>
      <c r="I1012" s="11" t="s">
        <v>1937</v>
      </c>
      <c r="J1012" s="12" t="s">
        <v>1938</v>
      </c>
      <c r="K1012" s="11" t="str">
        <f>CONCATENATE(Table3[[#This Row],[Type]]," "&amp;TEXT(Table3[[#This Row],[Diameter]],".0000")&amp;""," "&amp;Table3[[#This Row],[NumFlutes]]&amp;"FL")</f>
        <v>RM .0390 3FL</v>
      </c>
      <c r="M1012" s="13">
        <v>3.9E-2</v>
      </c>
      <c r="N1012" s="13">
        <v>3.9E-2</v>
      </c>
      <c r="R1012" s="14">
        <f>IF(Table3[[#This Row],[ShoulderLenEnd]]="",0,90-(DEGREES(ATAN((Q1012-P1012)/((N1012-O1012)/2)))))</f>
        <v>0</v>
      </c>
      <c r="T1012" s="6">
        <v>3</v>
      </c>
      <c r="U1012" s="6">
        <v>1.5</v>
      </c>
      <c r="V1012" s="6">
        <v>0.5</v>
      </c>
      <c r="AA1012" s="13" t="str">
        <f t="shared" si="16"/>
        <v/>
      </c>
      <c r="AE1012" s="6" t="s">
        <v>49</v>
      </c>
      <c r="AF1012" s="6" t="s">
        <v>62</v>
      </c>
      <c r="AG1012" s="6" t="s">
        <v>437</v>
      </c>
      <c r="AI1012" s="6">
        <v>1</v>
      </c>
      <c r="AJ1012" s="6">
        <v>0</v>
      </c>
      <c r="AK1012" s="6">
        <v>0</v>
      </c>
      <c r="AL1012" s="6">
        <v>0</v>
      </c>
      <c r="AM1012" s="6">
        <v>0</v>
      </c>
      <c r="AN1012" s="6">
        <v>0</v>
      </c>
      <c r="AO1012" s="6">
        <v>1</v>
      </c>
      <c r="AQ1012" s="6">
        <v>0</v>
      </c>
      <c r="AR1012" s="6">
        <v>0</v>
      </c>
      <c r="AS1012" s="6">
        <v>0</v>
      </c>
      <c r="AT1012" s="6">
        <v>0</v>
      </c>
      <c r="AU1012" s="6">
        <f>IF(Table3[[#This Row],[ShankDiameter]]&gt;0.5,0,2)</f>
        <v>2</v>
      </c>
      <c r="AV1012" s="6">
        <v>0</v>
      </c>
      <c r="AW1012" s="6">
        <v>0</v>
      </c>
      <c r="AX1012" s="6">
        <v>2</v>
      </c>
      <c r="AY1012" s="6">
        <f>IF(Table3[[#This Row],[ShankDiameter]]=0.225,2,IF(Table3[[#This Row],[ShankDiameter]]=0.25,2,IF(Table3[[#This Row],[ShankDiameter]]=0.2875,2,0)))</f>
        <v>0</v>
      </c>
      <c r="AZ1012" s="6">
        <v>0</v>
      </c>
      <c r="BA1012" s="6">
        <v>0</v>
      </c>
      <c r="BB1012" s="6">
        <v>0</v>
      </c>
      <c r="BC1012" s="6">
        <v>0</v>
      </c>
      <c r="BD1012" s="6">
        <v>0</v>
      </c>
      <c r="BE1012" s="6">
        <v>0</v>
      </c>
      <c r="BF1012" s="6">
        <v>0</v>
      </c>
      <c r="BG1012" s="6">
        <v>0</v>
      </c>
      <c r="BH1012" s="6">
        <v>0</v>
      </c>
      <c r="BI1012" s="6">
        <f>IF(Table3[[#This Row],[Type]]="EM",IF((Table3[[#This Row],[Diameter]]/2)-Table3[[#This Row],[CornerRadius]]-0.012&gt;0,(Table3[[#This Row],[Diameter]]/2)-Table3[[#This Row],[CornerRadius]]-0.012,0),)</f>
        <v>0</v>
      </c>
      <c r="BK1012" s="6" t="str">
        <f>IF(Table3[[#This Row],[ShoulderLength]]="","",IF(Table3[[#This Row],[ShoulderLength]]&lt;Table3[[#This Row],[LOC]],"FIX",""))</f>
        <v/>
      </c>
    </row>
    <row r="1013" spans="1:63" x14ac:dyDescent="0.25">
      <c r="A1013" s="7">
        <f>IF(Table3[[#This Row],[SoflexRule]]="",1,IF(Table3[[#This Row],[MinOHL]]="",1,IF(Table3[[#This Row],[Type]]="CT",1,IF(Table3[[#This Row],[I]]=1,0,1))))</f>
        <v>1</v>
      </c>
      <c r="B1013" s="6" t="s">
        <v>1924</v>
      </c>
      <c r="D1013" s="6" t="s">
        <v>1924</v>
      </c>
      <c r="E1013" s="6">
        <v>1012</v>
      </c>
      <c r="H1013" s="10" t="s">
        <v>1924</v>
      </c>
      <c r="I1013" s="11" t="s">
        <v>1939</v>
      </c>
      <c r="J1013" s="12" t="s">
        <v>1935</v>
      </c>
      <c r="K1013" s="11" t="str">
        <f>CONCATENATE(Table3[[#This Row],[Type]]," "&amp;TEXT(Table3[[#This Row],[Diameter]],".0000")&amp;""," "&amp;Table3[[#This Row],[NumFlutes]]&amp;"FL")</f>
        <v>RM .0397 4FL</v>
      </c>
      <c r="M1013" s="13">
        <v>3.9699999999999999E-2</v>
      </c>
      <c r="N1013" s="13">
        <v>3.9E-2</v>
      </c>
      <c r="R1013" s="14">
        <f>IF(Table3[[#This Row],[ShoulderLenEnd]]="",0,90-(DEGREES(ATAN((Q1013-P1013)/((N1013-O1013)/2)))))</f>
        <v>0</v>
      </c>
      <c r="T1013" s="6">
        <v>4</v>
      </c>
      <c r="U1013" s="6">
        <v>2.5</v>
      </c>
      <c r="V1013" s="6">
        <v>0.5</v>
      </c>
      <c r="AA1013" s="13" t="str">
        <f t="shared" si="16"/>
        <v/>
      </c>
      <c r="AE1013" s="6" t="s">
        <v>49</v>
      </c>
      <c r="AF1013" s="6" t="s">
        <v>62</v>
      </c>
      <c r="AI1013" s="6">
        <v>1</v>
      </c>
      <c r="AJ1013" s="6">
        <v>0</v>
      </c>
      <c r="AK1013" s="6">
        <v>0</v>
      </c>
      <c r="AL1013" s="6">
        <v>0</v>
      </c>
      <c r="AM1013" s="6">
        <v>0</v>
      </c>
      <c r="AN1013" s="6">
        <v>0</v>
      </c>
      <c r="AO1013" s="6">
        <v>1</v>
      </c>
      <c r="AQ1013" s="6">
        <v>0</v>
      </c>
      <c r="AR1013" s="6">
        <v>0</v>
      </c>
      <c r="AS1013" s="6">
        <v>0</v>
      </c>
      <c r="AT1013" s="6">
        <v>0</v>
      </c>
      <c r="AU1013" s="6">
        <f>IF(Table3[[#This Row],[ShankDiameter]]&gt;0.5,0,2)</f>
        <v>2</v>
      </c>
      <c r="AV1013" s="6">
        <v>0</v>
      </c>
      <c r="AW1013" s="6">
        <v>0</v>
      </c>
      <c r="AX1013" s="6">
        <v>2</v>
      </c>
      <c r="AY1013" s="6">
        <f>IF(Table3[[#This Row],[ShankDiameter]]=0.225,2,IF(Table3[[#This Row],[ShankDiameter]]=0.25,2,IF(Table3[[#This Row],[ShankDiameter]]=0.2875,2,0)))</f>
        <v>0</v>
      </c>
      <c r="AZ1013" s="6">
        <v>0</v>
      </c>
      <c r="BA1013" s="6">
        <v>0</v>
      </c>
      <c r="BB1013" s="6">
        <v>0</v>
      </c>
      <c r="BC1013" s="6">
        <v>0</v>
      </c>
      <c r="BD1013" s="6">
        <v>0</v>
      </c>
      <c r="BE1013" s="6">
        <v>0</v>
      </c>
      <c r="BF1013" s="6">
        <v>0</v>
      </c>
      <c r="BG1013" s="6">
        <v>0</v>
      </c>
      <c r="BH1013" s="6">
        <v>0</v>
      </c>
      <c r="BI1013" s="6">
        <f>IF(Table3[[#This Row],[Type]]="EM",IF((Table3[[#This Row],[Diameter]]/2)-Table3[[#This Row],[CornerRadius]]-0.012&gt;0,(Table3[[#This Row],[Diameter]]/2)-Table3[[#This Row],[CornerRadius]]-0.012,0),)</f>
        <v>0</v>
      </c>
      <c r="BK1013" s="6" t="str">
        <f>IF(Table3[[#This Row],[ShoulderLength]]="","",IF(Table3[[#This Row],[ShoulderLength]]&lt;Table3[[#This Row],[LOC]],"FIX",""))</f>
        <v/>
      </c>
    </row>
    <row r="1014" spans="1:63" x14ac:dyDescent="0.25">
      <c r="A1014" s="7">
        <f>IF(Table3[[#This Row],[SoflexRule]]="",1,IF(Table3[[#This Row],[MinOHL]]="",1,IF(Table3[[#This Row],[Type]]="CT",1,IF(Table3[[#This Row],[I]]=1,0,1))))</f>
        <v>1</v>
      </c>
      <c r="B1014" s="6" t="s">
        <v>1924</v>
      </c>
      <c r="D1014" s="6" t="s">
        <v>1924</v>
      </c>
      <c r="E1014" s="6">
        <v>1013</v>
      </c>
      <c r="H1014" s="10" t="s">
        <v>1924</v>
      </c>
      <c r="I1014" s="11" t="s">
        <v>1940</v>
      </c>
      <c r="J1014" s="12" t="s">
        <v>1935</v>
      </c>
      <c r="K1014" s="11" t="str">
        <f>CONCATENATE(Table3[[#This Row],[Type]]," "&amp;TEXT(Table3[[#This Row],[Diameter]],".0000")&amp;""," "&amp;Table3[[#This Row],[NumFlutes]]&amp;"FL")</f>
        <v>RM .0398 4FL</v>
      </c>
      <c r="M1014" s="13">
        <v>3.9800000000000002E-2</v>
      </c>
      <c r="N1014" s="13">
        <v>3.9E-2</v>
      </c>
      <c r="R1014" s="14">
        <f>IF(Table3[[#This Row],[ShoulderLenEnd]]="",0,90-(DEGREES(ATAN((Q1014-P1014)/((N1014-O1014)/2)))))</f>
        <v>0</v>
      </c>
      <c r="T1014" s="6">
        <v>4</v>
      </c>
      <c r="U1014" s="6">
        <v>2.5</v>
      </c>
      <c r="V1014" s="6">
        <v>0.5</v>
      </c>
      <c r="AA1014" s="13" t="str">
        <f t="shared" si="16"/>
        <v/>
      </c>
      <c r="AE1014" s="6" t="s">
        <v>49</v>
      </c>
      <c r="AF1014" s="6" t="s">
        <v>62</v>
      </c>
      <c r="AI1014" s="6">
        <v>1</v>
      </c>
      <c r="AJ1014" s="6">
        <v>0</v>
      </c>
      <c r="AK1014" s="6">
        <v>0</v>
      </c>
      <c r="AL1014" s="6">
        <v>0</v>
      </c>
      <c r="AM1014" s="6">
        <v>0</v>
      </c>
      <c r="AN1014" s="6">
        <v>0</v>
      </c>
      <c r="AO1014" s="6">
        <v>1</v>
      </c>
      <c r="AQ1014" s="6">
        <v>0</v>
      </c>
      <c r="AR1014" s="6">
        <v>0</v>
      </c>
      <c r="AS1014" s="6">
        <v>0</v>
      </c>
      <c r="AT1014" s="6">
        <v>0</v>
      </c>
      <c r="AU1014" s="6">
        <f>IF(Table3[[#This Row],[ShankDiameter]]&gt;0.5,0,2)</f>
        <v>2</v>
      </c>
      <c r="AV1014" s="6">
        <v>0</v>
      </c>
      <c r="AW1014" s="6">
        <v>0</v>
      </c>
      <c r="AX1014" s="6">
        <v>2</v>
      </c>
      <c r="AY1014" s="6">
        <f>IF(Table3[[#This Row],[ShankDiameter]]=0.225,2,IF(Table3[[#This Row],[ShankDiameter]]=0.25,2,IF(Table3[[#This Row],[ShankDiameter]]=0.2875,2,0)))</f>
        <v>0</v>
      </c>
      <c r="AZ1014" s="6">
        <v>0</v>
      </c>
      <c r="BA1014" s="6">
        <v>0</v>
      </c>
      <c r="BB1014" s="6">
        <v>0</v>
      </c>
      <c r="BC1014" s="6">
        <v>0</v>
      </c>
      <c r="BD1014" s="6">
        <v>0</v>
      </c>
      <c r="BE1014" s="6">
        <v>0</v>
      </c>
      <c r="BF1014" s="6">
        <v>0</v>
      </c>
      <c r="BG1014" s="6">
        <v>0</v>
      </c>
      <c r="BH1014" s="6">
        <v>0</v>
      </c>
      <c r="BI1014" s="6">
        <f>IF(Table3[[#This Row],[Type]]="EM",IF((Table3[[#This Row],[Diameter]]/2)-Table3[[#This Row],[CornerRadius]]-0.012&gt;0,(Table3[[#This Row],[Diameter]]/2)-Table3[[#This Row],[CornerRadius]]-0.012,0),)</f>
        <v>0</v>
      </c>
      <c r="BK1014" s="6" t="str">
        <f>IF(Table3[[#This Row],[ShoulderLength]]="","",IF(Table3[[#This Row],[ShoulderLength]]&lt;Table3[[#This Row],[LOC]],"FIX",""))</f>
        <v/>
      </c>
    </row>
    <row r="1015" spans="1:63" x14ac:dyDescent="0.25">
      <c r="A1015" s="7">
        <f>IF(Table3[[#This Row],[SoflexRule]]="",1,IF(Table3[[#This Row],[MinOHL]]="",1,IF(Table3[[#This Row],[Type]]="CT",1,IF(Table3[[#This Row],[I]]=1,0,1))))</f>
        <v>1</v>
      </c>
      <c r="B1015" s="6" t="s">
        <v>1924</v>
      </c>
      <c r="D1015" s="6" t="s">
        <v>1924</v>
      </c>
      <c r="E1015" s="6">
        <v>1014</v>
      </c>
      <c r="H1015" s="10" t="s">
        <v>1924</v>
      </c>
      <c r="I1015" s="11" t="s">
        <v>1941</v>
      </c>
      <c r="J1015" s="12" t="s">
        <v>1942</v>
      </c>
      <c r="K1015" s="11" t="str">
        <f>CONCATENATE(Table3[[#This Row],[Type]]," "&amp;TEXT(Table3[[#This Row],[Diameter]],".0000")&amp;""," "&amp;Table3[[#This Row],[NumFlutes]]&amp;"FL")</f>
        <v>RM .0400 4FL</v>
      </c>
      <c r="M1015" s="13">
        <v>0.04</v>
      </c>
      <c r="N1015" s="13">
        <v>3.9E-2</v>
      </c>
      <c r="R1015" s="14">
        <f>IF(Table3[[#This Row],[ShoulderLenEnd]]="",0,90-(DEGREES(ATAN((Q1015-P1015)/((N1015-O1015)/2)))))</f>
        <v>0</v>
      </c>
      <c r="T1015" s="6">
        <v>4</v>
      </c>
      <c r="U1015" s="6">
        <v>2.5</v>
      </c>
      <c r="V1015" s="6">
        <v>0.6</v>
      </c>
      <c r="AA1015" s="13" t="str">
        <f t="shared" si="16"/>
        <v/>
      </c>
      <c r="AE1015" s="6" t="s">
        <v>49</v>
      </c>
      <c r="AF1015" s="6" t="s">
        <v>62</v>
      </c>
      <c r="AI1015" s="6">
        <v>1</v>
      </c>
      <c r="AJ1015" s="6">
        <v>0</v>
      </c>
      <c r="AK1015" s="6">
        <v>0</v>
      </c>
      <c r="AL1015" s="6">
        <v>0</v>
      </c>
      <c r="AM1015" s="6">
        <v>0</v>
      </c>
      <c r="AN1015" s="6">
        <v>0</v>
      </c>
      <c r="AO1015" s="6">
        <v>1</v>
      </c>
      <c r="AQ1015" s="6">
        <v>0</v>
      </c>
      <c r="AR1015" s="6">
        <v>0</v>
      </c>
      <c r="AS1015" s="6">
        <v>0</v>
      </c>
      <c r="AT1015" s="6">
        <v>0</v>
      </c>
      <c r="AU1015" s="6">
        <f>IF(Table3[[#This Row],[ShankDiameter]]&gt;0.5,0,2)</f>
        <v>2</v>
      </c>
      <c r="AV1015" s="6">
        <v>0</v>
      </c>
      <c r="AW1015" s="6">
        <v>0</v>
      </c>
      <c r="AX1015" s="6">
        <v>2</v>
      </c>
      <c r="AY1015" s="6">
        <f>IF(Table3[[#This Row],[ShankDiameter]]=0.225,2,IF(Table3[[#This Row],[ShankDiameter]]=0.25,2,IF(Table3[[#This Row],[ShankDiameter]]=0.2875,2,0)))</f>
        <v>0</v>
      </c>
      <c r="AZ1015" s="6">
        <v>0</v>
      </c>
      <c r="BA1015" s="6">
        <v>0</v>
      </c>
      <c r="BB1015" s="6">
        <v>0</v>
      </c>
      <c r="BC1015" s="6">
        <v>0</v>
      </c>
      <c r="BD1015" s="6">
        <v>0</v>
      </c>
      <c r="BE1015" s="6">
        <v>0</v>
      </c>
      <c r="BF1015" s="6">
        <v>0</v>
      </c>
      <c r="BG1015" s="6">
        <v>0</v>
      </c>
      <c r="BH1015" s="6">
        <v>0</v>
      </c>
      <c r="BI1015" s="6">
        <f>IF(Table3[[#This Row],[Type]]="EM",IF((Table3[[#This Row],[Diameter]]/2)-Table3[[#This Row],[CornerRadius]]-0.012&gt;0,(Table3[[#This Row],[Diameter]]/2)-Table3[[#This Row],[CornerRadius]]-0.012,0),)</f>
        <v>0</v>
      </c>
      <c r="BK1015" s="6" t="str">
        <f>IF(Table3[[#This Row],[ShoulderLength]]="","",IF(Table3[[#This Row],[ShoulderLength]]&lt;Table3[[#This Row],[LOC]],"FIX",""))</f>
        <v/>
      </c>
    </row>
    <row r="1016" spans="1:63" x14ac:dyDescent="0.25">
      <c r="A1016" s="7">
        <f>IF(Table3[[#This Row],[SoflexRule]]="",1,IF(Table3[[#This Row],[MinOHL]]="",1,IF(Table3[[#This Row],[Type]]="CT",1,IF(Table3[[#This Row],[I]]=1,0,1))))</f>
        <v>1</v>
      </c>
      <c r="B1016" s="6" t="s">
        <v>1924</v>
      </c>
      <c r="D1016" s="6" t="s">
        <v>1924</v>
      </c>
      <c r="E1016" s="6">
        <v>1015</v>
      </c>
      <c r="H1016" s="10" t="s">
        <v>1924</v>
      </c>
      <c r="I1016" s="11" t="s">
        <v>1943</v>
      </c>
      <c r="J1016" s="12" t="s">
        <v>1931</v>
      </c>
      <c r="K1016" s="11" t="str">
        <f>CONCATENATE(Table3[[#This Row],[Type]]," "&amp;TEXT(Table3[[#This Row],[Diameter]],".0000")&amp;""," "&amp;Table3[[#This Row],[NumFlutes]]&amp;"FL")</f>
        <v>RM .0391 3FL</v>
      </c>
      <c r="M1016" s="13">
        <v>3.9100000000000003E-2</v>
      </c>
      <c r="N1016" s="13">
        <v>3.9100000000000003E-2</v>
      </c>
      <c r="R1016" s="14">
        <f>IF(Table3[[#This Row],[ShoulderLenEnd]]="",0,90-(DEGREES(ATAN((Q1016-P1016)/((N1016-O1016)/2)))))</f>
        <v>0</v>
      </c>
      <c r="T1016" s="6">
        <v>3</v>
      </c>
      <c r="U1016" s="6">
        <v>1.5</v>
      </c>
      <c r="V1016" s="6">
        <v>0.5</v>
      </c>
      <c r="AA1016" s="13" t="str">
        <f t="shared" si="16"/>
        <v/>
      </c>
      <c r="AE1016" s="6" t="s">
        <v>49</v>
      </c>
      <c r="AF1016" s="6" t="s">
        <v>62</v>
      </c>
      <c r="AI1016" s="6">
        <v>1</v>
      </c>
      <c r="AJ1016" s="6">
        <v>0</v>
      </c>
      <c r="AK1016" s="6">
        <v>0</v>
      </c>
      <c r="AL1016" s="6">
        <v>0</v>
      </c>
      <c r="AM1016" s="6">
        <v>0</v>
      </c>
      <c r="AN1016" s="6">
        <v>0</v>
      </c>
      <c r="AO1016" s="6">
        <v>1</v>
      </c>
      <c r="AQ1016" s="6">
        <v>0</v>
      </c>
      <c r="AR1016" s="6">
        <v>0</v>
      </c>
      <c r="AS1016" s="6">
        <v>0</v>
      </c>
      <c r="AT1016" s="6">
        <v>0</v>
      </c>
      <c r="AU1016" s="6">
        <f>IF(Table3[[#This Row],[ShankDiameter]]&gt;0.5,0,2)</f>
        <v>2</v>
      </c>
      <c r="AV1016" s="6">
        <v>0</v>
      </c>
      <c r="AW1016" s="6">
        <v>0</v>
      </c>
      <c r="AX1016" s="6">
        <v>2</v>
      </c>
      <c r="AY1016" s="6">
        <f>IF(Table3[[#This Row],[ShankDiameter]]=0.225,2,IF(Table3[[#This Row],[ShankDiameter]]=0.25,2,IF(Table3[[#This Row],[ShankDiameter]]=0.2875,2,0)))</f>
        <v>0</v>
      </c>
      <c r="AZ1016" s="6">
        <v>0</v>
      </c>
      <c r="BA1016" s="6">
        <v>0</v>
      </c>
      <c r="BB1016" s="6">
        <v>0</v>
      </c>
      <c r="BC1016" s="6">
        <v>0</v>
      </c>
      <c r="BD1016" s="6">
        <v>0</v>
      </c>
      <c r="BE1016" s="6">
        <v>0</v>
      </c>
      <c r="BF1016" s="6">
        <v>0</v>
      </c>
      <c r="BG1016" s="6">
        <v>0</v>
      </c>
      <c r="BH1016" s="6">
        <v>0</v>
      </c>
      <c r="BI1016" s="6">
        <f>IF(Table3[[#This Row],[Type]]="EM",IF((Table3[[#This Row],[Diameter]]/2)-Table3[[#This Row],[CornerRadius]]-0.012&gt;0,(Table3[[#This Row],[Diameter]]/2)-Table3[[#This Row],[CornerRadius]]-0.012,0),)</f>
        <v>0</v>
      </c>
      <c r="BK1016" s="6" t="str">
        <f>IF(Table3[[#This Row],[ShoulderLength]]="","",IF(Table3[[#This Row],[ShoulderLength]]&lt;Table3[[#This Row],[LOC]],"FIX",""))</f>
        <v/>
      </c>
    </row>
    <row r="1017" spans="1:63" x14ac:dyDescent="0.25">
      <c r="A1017" s="7">
        <f>IF(Table3[[#This Row],[SoflexRule]]="",1,IF(Table3[[#This Row],[MinOHL]]="",1,IF(Table3[[#This Row],[Type]]="CT",1,IF(Table3[[#This Row],[I]]=1,0,1))))</f>
        <v>1</v>
      </c>
      <c r="B1017" s="6" t="s">
        <v>1924</v>
      </c>
      <c r="D1017" s="6" t="s">
        <v>1924</v>
      </c>
      <c r="E1017" s="6">
        <v>1016</v>
      </c>
      <c r="H1017" s="10" t="s">
        <v>1924</v>
      </c>
      <c r="I1017" s="11" t="s">
        <v>1944</v>
      </c>
      <c r="J1017" s="12" t="s">
        <v>1945</v>
      </c>
      <c r="K1017" s="11" t="str">
        <f>CONCATENATE(Table3[[#This Row],[Type]]," "&amp;TEXT(Table3[[#This Row],[Diameter]],".0000")&amp;""," "&amp;Table3[[#This Row],[NumFlutes]]&amp;"FL")</f>
        <v>RM .0394 4FL</v>
      </c>
      <c r="M1017" s="13">
        <v>3.9399999999999998E-2</v>
      </c>
      <c r="N1017" s="13">
        <v>3.9399999999999998E-2</v>
      </c>
      <c r="R1017" s="14">
        <f>IF(Table3[[#This Row],[ShoulderLenEnd]]="",0,90-(DEGREES(ATAN((Q1017-P1017)/((N1017-O1017)/2)))))</f>
        <v>0</v>
      </c>
      <c r="T1017" s="6">
        <v>4</v>
      </c>
      <c r="U1017" s="6">
        <v>2.5</v>
      </c>
      <c r="V1017" s="6">
        <v>0.5</v>
      </c>
      <c r="AA1017" s="13" t="str">
        <f t="shared" si="16"/>
        <v/>
      </c>
      <c r="AE1017" s="6" t="s">
        <v>49</v>
      </c>
      <c r="AF1017" s="6" t="s">
        <v>62</v>
      </c>
      <c r="AI1017" s="6">
        <v>1</v>
      </c>
      <c r="AJ1017" s="6">
        <v>0</v>
      </c>
      <c r="AK1017" s="6">
        <v>0</v>
      </c>
      <c r="AL1017" s="6">
        <v>0</v>
      </c>
      <c r="AM1017" s="6">
        <v>0</v>
      </c>
      <c r="AN1017" s="6">
        <v>0</v>
      </c>
      <c r="AO1017" s="6">
        <v>1</v>
      </c>
      <c r="AQ1017" s="6">
        <v>0</v>
      </c>
      <c r="AR1017" s="6">
        <v>0</v>
      </c>
      <c r="AS1017" s="6">
        <v>0</v>
      </c>
      <c r="AT1017" s="6">
        <v>0</v>
      </c>
      <c r="AU1017" s="6">
        <f>IF(Table3[[#This Row],[ShankDiameter]]&gt;0.5,0,2)</f>
        <v>2</v>
      </c>
      <c r="AV1017" s="6">
        <v>0</v>
      </c>
      <c r="AW1017" s="6">
        <v>0</v>
      </c>
      <c r="AX1017" s="6">
        <v>2</v>
      </c>
      <c r="AY1017" s="6">
        <f>IF(Table3[[#This Row],[ShankDiameter]]=0.225,2,IF(Table3[[#This Row],[ShankDiameter]]=0.25,2,IF(Table3[[#This Row],[ShankDiameter]]=0.2875,2,0)))</f>
        <v>0</v>
      </c>
      <c r="AZ1017" s="6">
        <v>0</v>
      </c>
      <c r="BA1017" s="6">
        <v>0</v>
      </c>
      <c r="BB1017" s="6">
        <v>0</v>
      </c>
      <c r="BC1017" s="6">
        <v>0</v>
      </c>
      <c r="BD1017" s="6">
        <v>0</v>
      </c>
      <c r="BE1017" s="6">
        <v>0</v>
      </c>
      <c r="BF1017" s="6">
        <v>0</v>
      </c>
      <c r="BG1017" s="6">
        <v>0</v>
      </c>
      <c r="BH1017" s="6">
        <v>0</v>
      </c>
      <c r="BI1017" s="6">
        <f>IF(Table3[[#This Row],[Type]]="EM",IF((Table3[[#This Row],[Diameter]]/2)-Table3[[#This Row],[CornerRadius]]-0.012&gt;0,(Table3[[#This Row],[Diameter]]/2)-Table3[[#This Row],[CornerRadius]]-0.012,0),)</f>
        <v>0</v>
      </c>
      <c r="BK1017" s="6" t="str">
        <f>IF(Table3[[#This Row],[ShoulderLength]]="","",IF(Table3[[#This Row],[ShoulderLength]]&lt;Table3[[#This Row],[LOC]],"FIX",""))</f>
        <v/>
      </c>
    </row>
    <row r="1018" spans="1:63" x14ac:dyDescent="0.25">
      <c r="A1018" s="7">
        <f>IF(Table3[[#This Row],[SoflexRule]]="",1,IF(Table3[[#This Row],[MinOHL]]="",1,IF(Table3[[#This Row],[Type]]="CT",1,IF(Table3[[#This Row],[I]]=1,0,1))))</f>
        <v>1</v>
      </c>
      <c r="B1018" s="6" t="s">
        <v>1924</v>
      </c>
      <c r="D1018" s="6" t="s">
        <v>1924</v>
      </c>
      <c r="E1018" s="6">
        <v>1017</v>
      </c>
      <c r="H1018" s="10" t="s">
        <v>1924</v>
      </c>
      <c r="I1018" s="11" t="s">
        <v>1946</v>
      </c>
      <c r="J1018" s="12" t="s">
        <v>1947</v>
      </c>
      <c r="K1018" s="11" t="str">
        <f>CONCATENATE(Table3[[#This Row],[Type]]," "&amp;TEXT(Table3[[#This Row],[Diameter]],".0000")&amp;""," "&amp;Table3[[#This Row],[NumFlutes]]&amp;"FL")</f>
        <v>RM .0465 4FL</v>
      </c>
      <c r="M1018" s="13">
        <v>4.65E-2</v>
      </c>
      <c r="N1018" s="13">
        <v>4.4999999999999998E-2</v>
      </c>
      <c r="R1018" s="14">
        <f>IF(Table3[[#This Row],[ShoulderLenEnd]]="",0,90-(DEGREES(ATAN((Q1018-P1018)/((N1018-O1018)/2)))))</f>
        <v>0</v>
      </c>
      <c r="T1018" s="6">
        <v>4</v>
      </c>
      <c r="U1018" s="6">
        <v>2.5</v>
      </c>
      <c r="V1018" s="6">
        <v>0.5</v>
      </c>
      <c r="AA1018" s="13" t="str">
        <f t="shared" si="16"/>
        <v/>
      </c>
      <c r="AE1018" s="6" t="s">
        <v>49</v>
      </c>
      <c r="AF1018" s="6" t="s">
        <v>62</v>
      </c>
      <c r="AI1018" s="6">
        <v>1</v>
      </c>
      <c r="AJ1018" s="6">
        <v>0</v>
      </c>
      <c r="AK1018" s="6">
        <v>0</v>
      </c>
      <c r="AL1018" s="6">
        <v>0</v>
      </c>
      <c r="AM1018" s="6">
        <v>0</v>
      </c>
      <c r="AN1018" s="6">
        <v>0</v>
      </c>
      <c r="AO1018" s="6">
        <v>1</v>
      </c>
      <c r="AQ1018" s="6">
        <v>0</v>
      </c>
      <c r="AR1018" s="6">
        <v>0</v>
      </c>
      <c r="AS1018" s="6">
        <v>0</v>
      </c>
      <c r="AT1018" s="6">
        <v>0</v>
      </c>
      <c r="AU1018" s="6">
        <f>IF(Table3[[#This Row],[ShankDiameter]]&gt;0.5,0,2)</f>
        <v>2</v>
      </c>
      <c r="AV1018" s="6">
        <v>0</v>
      </c>
      <c r="AW1018" s="6">
        <v>0</v>
      </c>
      <c r="AX1018" s="6">
        <v>2</v>
      </c>
      <c r="AY1018" s="6">
        <f>IF(Table3[[#This Row],[ShankDiameter]]=0.225,2,IF(Table3[[#This Row],[ShankDiameter]]=0.25,2,IF(Table3[[#This Row],[ShankDiameter]]=0.2875,2,0)))</f>
        <v>0</v>
      </c>
      <c r="AZ1018" s="6">
        <v>0</v>
      </c>
      <c r="BA1018" s="6">
        <v>0</v>
      </c>
      <c r="BB1018" s="6">
        <v>0</v>
      </c>
      <c r="BC1018" s="6">
        <v>0</v>
      </c>
      <c r="BD1018" s="6">
        <v>0</v>
      </c>
      <c r="BE1018" s="6">
        <v>0</v>
      </c>
      <c r="BF1018" s="6">
        <v>0</v>
      </c>
      <c r="BG1018" s="6">
        <v>0</v>
      </c>
      <c r="BH1018" s="6">
        <v>0</v>
      </c>
      <c r="BI1018" s="6">
        <f>IF(Table3[[#This Row],[Type]]="EM",IF((Table3[[#This Row],[Diameter]]/2)-Table3[[#This Row],[CornerRadius]]-0.012&gt;0,(Table3[[#This Row],[Diameter]]/2)-Table3[[#This Row],[CornerRadius]]-0.012,0),)</f>
        <v>0</v>
      </c>
      <c r="BK1018" s="6" t="str">
        <f>IF(Table3[[#This Row],[ShoulderLength]]="","",IF(Table3[[#This Row],[ShoulderLength]]&lt;Table3[[#This Row],[LOC]],"FIX",""))</f>
        <v/>
      </c>
    </row>
    <row r="1019" spans="1:63" x14ac:dyDescent="0.25">
      <c r="A1019" s="7">
        <f>IF(Table3[[#This Row],[SoflexRule]]="",1,IF(Table3[[#This Row],[MinOHL]]="",1,IF(Table3[[#This Row],[Type]]="CT",1,IF(Table3[[#This Row],[I]]=1,0,1))))</f>
        <v>1</v>
      </c>
      <c r="B1019" s="6" t="s">
        <v>1924</v>
      </c>
      <c r="D1019" s="6" t="s">
        <v>1924</v>
      </c>
      <c r="E1019" s="6">
        <v>1018</v>
      </c>
      <c r="H1019" s="10" t="s">
        <v>1924</v>
      </c>
      <c r="I1019" s="11" t="s">
        <v>1948</v>
      </c>
      <c r="J1019" s="12" t="s">
        <v>1949</v>
      </c>
      <c r="K1019" s="11" t="str">
        <f>CONCATENATE(Table3[[#This Row],[Type]]," "&amp;TEXT(Table3[[#This Row],[Diameter]],".0000")&amp;""," "&amp;Table3[[#This Row],[NumFlutes]]&amp;"FL")</f>
        <v>RM .0480 4FL</v>
      </c>
      <c r="M1019" s="13">
        <v>4.8000000000000001E-2</v>
      </c>
      <c r="N1019" s="13">
        <v>4.5999999999999999E-2</v>
      </c>
      <c r="R1019" s="14">
        <f>IF(Table3[[#This Row],[ShoulderLenEnd]]="",0,90-(DEGREES(ATAN((Q1019-P1019)/((N1019-O1019)/2)))))</f>
        <v>0</v>
      </c>
      <c r="T1019" s="6">
        <v>4</v>
      </c>
      <c r="U1019" s="6">
        <v>2.5</v>
      </c>
      <c r="V1019" s="6">
        <v>0.55000000000000004</v>
      </c>
      <c r="AA1019" s="13" t="str">
        <f t="shared" si="16"/>
        <v/>
      </c>
      <c r="AE1019" s="6" t="s">
        <v>49</v>
      </c>
      <c r="AF1019" s="6" t="s">
        <v>62</v>
      </c>
      <c r="AI1019" s="6">
        <v>1</v>
      </c>
      <c r="AJ1019" s="6">
        <v>0</v>
      </c>
      <c r="AK1019" s="6">
        <v>0</v>
      </c>
      <c r="AL1019" s="6">
        <v>0</v>
      </c>
      <c r="AM1019" s="6">
        <v>0</v>
      </c>
      <c r="AN1019" s="6">
        <v>0</v>
      </c>
      <c r="AO1019" s="6">
        <v>1</v>
      </c>
      <c r="AQ1019" s="6">
        <v>0</v>
      </c>
      <c r="AR1019" s="6">
        <v>0</v>
      </c>
      <c r="AS1019" s="6">
        <v>0</v>
      </c>
      <c r="AT1019" s="6">
        <v>0</v>
      </c>
      <c r="AU1019" s="6">
        <f>IF(Table3[[#This Row],[ShankDiameter]]&gt;0.5,0,2)</f>
        <v>2</v>
      </c>
      <c r="AV1019" s="6">
        <v>0</v>
      </c>
      <c r="AW1019" s="6">
        <v>0</v>
      </c>
      <c r="AX1019" s="6">
        <v>2</v>
      </c>
      <c r="AY1019" s="6">
        <f>IF(Table3[[#This Row],[ShankDiameter]]=0.225,2,IF(Table3[[#This Row],[ShankDiameter]]=0.25,2,IF(Table3[[#This Row],[ShankDiameter]]=0.2875,2,0)))</f>
        <v>0</v>
      </c>
      <c r="AZ1019" s="6">
        <v>0</v>
      </c>
      <c r="BA1019" s="6">
        <v>0</v>
      </c>
      <c r="BB1019" s="6">
        <v>0</v>
      </c>
      <c r="BC1019" s="6">
        <v>0</v>
      </c>
      <c r="BD1019" s="6">
        <v>0</v>
      </c>
      <c r="BE1019" s="6">
        <v>0</v>
      </c>
      <c r="BF1019" s="6">
        <v>0</v>
      </c>
      <c r="BG1019" s="6">
        <v>0</v>
      </c>
      <c r="BH1019" s="6">
        <v>0</v>
      </c>
      <c r="BI1019" s="6">
        <f>IF(Table3[[#This Row],[Type]]="EM",IF((Table3[[#This Row],[Diameter]]/2)-Table3[[#This Row],[CornerRadius]]-0.012&gt;0,(Table3[[#This Row],[Diameter]]/2)-Table3[[#This Row],[CornerRadius]]-0.012,0),)</f>
        <v>0</v>
      </c>
      <c r="BK1019" s="6" t="str">
        <f>IF(Table3[[#This Row],[ShoulderLength]]="","",IF(Table3[[#This Row],[ShoulderLength]]&lt;Table3[[#This Row],[LOC]],"FIX",""))</f>
        <v/>
      </c>
    </row>
    <row r="1020" spans="1:63" x14ac:dyDescent="0.25">
      <c r="A1020" s="7">
        <f>IF(Table3[[#This Row],[SoflexRule]]="",1,IF(Table3[[#This Row],[MinOHL]]="",1,IF(Table3[[#This Row],[Type]]="CT",1,IF(Table3[[#This Row],[I]]=1,0,1))))</f>
        <v>1</v>
      </c>
      <c r="B1020" s="6" t="s">
        <v>1924</v>
      </c>
      <c r="D1020" s="6" t="s">
        <v>1924</v>
      </c>
      <c r="E1020" s="6">
        <v>1019</v>
      </c>
      <c r="H1020" s="10" t="s">
        <v>1924</v>
      </c>
      <c r="I1020" s="11" t="s">
        <v>1950</v>
      </c>
      <c r="J1020" s="12" t="s">
        <v>1951</v>
      </c>
      <c r="K1020" s="11" t="str">
        <f>CONCATENATE(Table3[[#This Row],[Type]]," "&amp;TEXT(Table3[[#This Row],[Diameter]],".0000")&amp;""," "&amp;Table3[[#This Row],[NumFlutes]]&amp;"FL")</f>
        <v>RM .0398 4FL</v>
      </c>
      <c r="M1020" s="13">
        <v>3.9800000000000002E-2</v>
      </c>
      <c r="N1020" s="13">
        <v>4.7E-2</v>
      </c>
      <c r="R1020" s="14">
        <f>IF(Table3[[#This Row],[ShoulderLenEnd]]="",0,90-(DEGREES(ATAN((Q1020-P1020)/((N1020-O1020)/2)))))</f>
        <v>0</v>
      </c>
      <c r="T1020" s="6">
        <v>4</v>
      </c>
      <c r="U1020" s="6">
        <v>1.5</v>
      </c>
      <c r="V1020" s="6">
        <v>0.375</v>
      </c>
      <c r="AA1020" s="13" t="str">
        <f t="shared" si="16"/>
        <v/>
      </c>
      <c r="AE1020" s="6" t="s">
        <v>44</v>
      </c>
      <c r="AF1020" s="6" t="s">
        <v>62</v>
      </c>
      <c r="AI1020" s="6">
        <v>1</v>
      </c>
      <c r="AJ1020" s="6">
        <v>0</v>
      </c>
      <c r="AK1020" s="6">
        <v>0</v>
      </c>
      <c r="AL1020" s="6">
        <v>0</v>
      </c>
      <c r="AM1020" s="6">
        <v>0</v>
      </c>
      <c r="AN1020" s="6">
        <v>0</v>
      </c>
      <c r="AO1020" s="6">
        <v>1</v>
      </c>
      <c r="AQ1020" s="6">
        <v>0</v>
      </c>
      <c r="AR1020" s="6">
        <v>0</v>
      </c>
      <c r="AS1020" s="6">
        <v>0</v>
      </c>
      <c r="AT1020" s="6">
        <v>0</v>
      </c>
      <c r="AU1020" s="6">
        <f>IF(Table3[[#This Row],[ShankDiameter]]&gt;0.5,0,2)</f>
        <v>2</v>
      </c>
      <c r="AV1020" s="6">
        <v>0</v>
      </c>
      <c r="AW1020" s="6">
        <v>0</v>
      </c>
      <c r="AX1020" s="6">
        <v>2</v>
      </c>
      <c r="AY1020" s="6">
        <f>IF(Table3[[#This Row],[ShankDiameter]]=0.225,2,IF(Table3[[#This Row],[ShankDiameter]]=0.25,2,IF(Table3[[#This Row],[ShankDiameter]]=0.2875,2,0)))</f>
        <v>0</v>
      </c>
      <c r="AZ1020" s="6">
        <v>0</v>
      </c>
      <c r="BA1020" s="6">
        <v>0</v>
      </c>
      <c r="BB1020" s="6">
        <v>0</v>
      </c>
      <c r="BC1020" s="6">
        <v>0</v>
      </c>
      <c r="BD1020" s="6">
        <v>0</v>
      </c>
      <c r="BE1020" s="6">
        <v>0</v>
      </c>
      <c r="BF1020" s="6">
        <v>0</v>
      </c>
      <c r="BG1020" s="6">
        <v>0</v>
      </c>
      <c r="BH1020" s="6">
        <v>0</v>
      </c>
      <c r="BI1020" s="6">
        <f>IF(Table3[[#This Row],[Type]]="EM",IF((Table3[[#This Row],[Diameter]]/2)-Table3[[#This Row],[CornerRadius]]-0.012&gt;0,(Table3[[#This Row],[Diameter]]/2)-Table3[[#This Row],[CornerRadius]]-0.012,0),)</f>
        <v>0</v>
      </c>
      <c r="BK1020" s="6" t="str">
        <f>IF(Table3[[#This Row],[ShoulderLength]]="","",IF(Table3[[#This Row],[ShoulderLength]]&lt;Table3[[#This Row],[LOC]],"FIX",""))</f>
        <v/>
      </c>
    </row>
    <row r="1021" spans="1:63" x14ac:dyDescent="0.25">
      <c r="A1021" s="7">
        <f>IF(Table3[[#This Row],[SoflexRule]]="",1,IF(Table3[[#This Row],[MinOHL]]="",1,IF(Table3[[#This Row],[Type]]="CT",1,IF(Table3[[#This Row],[I]]=1,0,1))))</f>
        <v>1</v>
      </c>
      <c r="B1021" s="6" t="s">
        <v>1924</v>
      </c>
      <c r="D1021" s="6" t="s">
        <v>1924</v>
      </c>
      <c r="E1021" s="6">
        <v>1020</v>
      </c>
      <c r="G1021" s="9" t="s">
        <v>74</v>
      </c>
      <c r="H1021" s="10" t="s">
        <v>1924</v>
      </c>
      <c r="I1021" s="11" t="s">
        <v>1952</v>
      </c>
      <c r="J1021" s="12" t="s">
        <v>1953</v>
      </c>
      <c r="K1021" s="11" t="str">
        <f>CONCATENATE(Table3[[#This Row],[Type]]," "&amp;TEXT(Table3[[#This Row],[Diameter]],".0000")&amp;""," "&amp;Table3[[#This Row],[NumFlutes]]&amp;"FL")</f>
        <v>RM .0368 4FL</v>
      </c>
      <c r="M1021" s="13">
        <v>3.6799999999999999E-2</v>
      </c>
      <c r="N1021" s="13">
        <v>4.7E-2</v>
      </c>
      <c r="O1021" s="6">
        <v>3.4000000000000002E-2</v>
      </c>
      <c r="P1021" s="6">
        <v>0.755</v>
      </c>
      <c r="R1021" s="14">
        <f>IF(Table3[[#This Row],[ShoulderLenEnd]]="",0,90-(DEGREES(ATAN((Q1021-P1021)/((N1021-O1021)/2)))))</f>
        <v>0</v>
      </c>
      <c r="S1021" s="15">
        <v>0.78</v>
      </c>
      <c r="T1021" s="6">
        <v>4</v>
      </c>
      <c r="U1021" s="6">
        <v>1.5</v>
      </c>
      <c r="V1021" s="6">
        <v>0.75</v>
      </c>
      <c r="AA1021" s="13" t="str">
        <f t="shared" si="16"/>
        <v/>
      </c>
      <c r="AB1021" s="6">
        <v>0.02</v>
      </c>
      <c r="AC1021" s="6">
        <v>1.7000000000000001E-2</v>
      </c>
      <c r="AE1021" s="6" t="s">
        <v>44</v>
      </c>
      <c r="AF1021" s="6" t="s">
        <v>62</v>
      </c>
      <c r="AG1021" s="6" t="s">
        <v>79</v>
      </c>
      <c r="AI1021" s="6">
        <v>1</v>
      </c>
      <c r="AJ1021" s="6">
        <v>0</v>
      </c>
      <c r="AK1021" s="6">
        <v>0</v>
      </c>
      <c r="AL1021" s="6">
        <v>0</v>
      </c>
      <c r="AM1021" s="6">
        <v>0</v>
      </c>
      <c r="AN1021" s="6">
        <v>0</v>
      </c>
      <c r="AO1021" s="6">
        <v>1</v>
      </c>
      <c r="AQ1021" s="6">
        <v>0</v>
      </c>
      <c r="AR1021" s="6">
        <v>0</v>
      </c>
      <c r="AS1021" s="6">
        <v>0</v>
      </c>
      <c r="AT1021" s="6">
        <v>0</v>
      </c>
      <c r="AU1021" s="6">
        <f>IF(Table3[[#This Row],[ShankDiameter]]&gt;0.5,0,2)</f>
        <v>2</v>
      </c>
      <c r="AV1021" s="6">
        <v>0</v>
      </c>
      <c r="AW1021" s="6">
        <v>0</v>
      </c>
      <c r="AX1021" s="6">
        <v>2</v>
      </c>
      <c r="AY1021" s="6">
        <f>IF(Table3[[#This Row],[ShankDiameter]]=0.225,2,IF(Table3[[#This Row],[ShankDiameter]]=0.25,2,IF(Table3[[#This Row],[ShankDiameter]]=0.2875,2,0)))</f>
        <v>0</v>
      </c>
      <c r="AZ1021" s="6">
        <v>0</v>
      </c>
      <c r="BA1021" s="6">
        <v>0</v>
      </c>
      <c r="BB1021" s="6">
        <v>0</v>
      </c>
      <c r="BC1021" s="6">
        <v>0</v>
      </c>
      <c r="BD1021" s="6">
        <v>0</v>
      </c>
      <c r="BE1021" s="6">
        <v>0</v>
      </c>
      <c r="BF1021" s="6">
        <v>0</v>
      </c>
      <c r="BG1021" s="6">
        <v>0</v>
      </c>
      <c r="BH1021" s="6">
        <v>0</v>
      </c>
      <c r="BI1021" s="6">
        <f>IF(Table3[[#This Row],[Type]]="EM",IF((Table3[[#This Row],[Diameter]]/2)-Table3[[#This Row],[CornerRadius]]-0.012&gt;0,(Table3[[#This Row],[Diameter]]/2)-Table3[[#This Row],[CornerRadius]]-0.012,0),)</f>
        <v>0</v>
      </c>
      <c r="BK1021" s="6" t="str">
        <f>IF(Table3[[#This Row],[ShoulderLength]]="","",IF(Table3[[#This Row],[ShoulderLength]]&lt;Table3[[#This Row],[LOC]],"FIX",""))</f>
        <v/>
      </c>
    </row>
    <row r="1022" spans="1:63" x14ac:dyDescent="0.25">
      <c r="A1022" s="7">
        <f>IF(Table3[[#This Row],[SoflexRule]]="",1,IF(Table3[[#This Row],[MinOHL]]="",1,IF(Table3[[#This Row],[Type]]="CT",1,IF(Table3[[#This Row],[I]]=1,0,1))))</f>
        <v>1</v>
      </c>
      <c r="B1022" s="6" t="s">
        <v>1924</v>
      </c>
      <c r="D1022" s="6" t="s">
        <v>1924</v>
      </c>
      <c r="E1022" s="6">
        <v>1021</v>
      </c>
      <c r="H1022" s="10" t="s">
        <v>1924</v>
      </c>
      <c r="I1022" s="11" t="s">
        <v>1954</v>
      </c>
      <c r="J1022" s="12" t="s">
        <v>1931</v>
      </c>
      <c r="K1022" s="11" t="str">
        <f>CONCATENATE(Table3[[#This Row],[Type]]," "&amp;TEXT(Table3[[#This Row],[Diameter]],".0000")&amp;""," "&amp;Table3[[#This Row],[NumFlutes]]&amp;"FL")</f>
        <v>RM .0587 4FL</v>
      </c>
      <c r="M1022" s="13">
        <v>5.8700000000000002E-2</v>
      </c>
      <c r="N1022" s="13">
        <v>4.9000000000000002E-2</v>
      </c>
      <c r="R1022" s="14">
        <f>IF(Table3[[#This Row],[ShoulderLenEnd]]="",0,90-(DEGREES(ATAN((Q1022-P1022)/((N1022-O1022)/2)))))</f>
        <v>0</v>
      </c>
      <c r="T1022" s="6">
        <v>4</v>
      </c>
      <c r="U1022" s="6">
        <v>2.5</v>
      </c>
      <c r="V1022" s="6">
        <v>0.47499999999999998</v>
      </c>
      <c r="AA1022" s="13" t="str">
        <f t="shared" si="16"/>
        <v/>
      </c>
      <c r="AE1022" s="6" t="s">
        <v>49</v>
      </c>
      <c r="AF1022" s="6" t="s">
        <v>62</v>
      </c>
      <c r="AI1022" s="6">
        <v>1</v>
      </c>
      <c r="AJ1022" s="6">
        <v>0</v>
      </c>
      <c r="AK1022" s="6">
        <v>0</v>
      </c>
      <c r="AL1022" s="6">
        <v>0</v>
      </c>
      <c r="AM1022" s="6">
        <v>0</v>
      </c>
      <c r="AN1022" s="6">
        <v>0</v>
      </c>
      <c r="AO1022" s="6">
        <v>1</v>
      </c>
      <c r="AQ1022" s="6">
        <v>0</v>
      </c>
      <c r="AR1022" s="6">
        <v>0</v>
      </c>
      <c r="AS1022" s="6">
        <v>0</v>
      </c>
      <c r="AT1022" s="6">
        <v>0</v>
      </c>
      <c r="AU1022" s="6">
        <f>IF(Table3[[#This Row],[ShankDiameter]]&gt;0.5,0,2)</f>
        <v>2</v>
      </c>
      <c r="AV1022" s="6">
        <v>0</v>
      </c>
      <c r="AW1022" s="6">
        <v>0</v>
      </c>
      <c r="AX1022" s="6">
        <v>2</v>
      </c>
      <c r="AY1022" s="6">
        <f>IF(Table3[[#This Row],[ShankDiameter]]=0.225,2,IF(Table3[[#This Row],[ShankDiameter]]=0.25,2,IF(Table3[[#This Row],[ShankDiameter]]=0.2875,2,0)))</f>
        <v>0</v>
      </c>
      <c r="AZ1022" s="6">
        <v>0</v>
      </c>
      <c r="BA1022" s="6">
        <v>0</v>
      </c>
      <c r="BB1022" s="6">
        <v>0</v>
      </c>
      <c r="BC1022" s="6">
        <v>0</v>
      </c>
      <c r="BD1022" s="6">
        <v>0</v>
      </c>
      <c r="BE1022" s="6">
        <v>0</v>
      </c>
      <c r="BF1022" s="6">
        <v>0</v>
      </c>
      <c r="BG1022" s="6">
        <v>0</v>
      </c>
      <c r="BH1022" s="6">
        <v>0</v>
      </c>
      <c r="BI1022" s="6">
        <f>IF(Table3[[#This Row],[Type]]="EM",IF((Table3[[#This Row],[Diameter]]/2)-Table3[[#This Row],[CornerRadius]]-0.012&gt;0,(Table3[[#This Row],[Diameter]]/2)-Table3[[#This Row],[CornerRadius]]-0.012,0),)</f>
        <v>0</v>
      </c>
      <c r="BK1022" s="6" t="str">
        <f>IF(Table3[[#This Row],[ShoulderLength]]="","",IF(Table3[[#This Row],[ShoulderLength]]&lt;Table3[[#This Row],[LOC]],"FIX",""))</f>
        <v/>
      </c>
    </row>
    <row r="1023" spans="1:63" x14ac:dyDescent="0.25">
      <c r="A1023" s="7">
        <f>IF(Table3[[#This Row],[SoflexRule]]="",1,IF(Table3[[#This Row],[MinOHL]]="",1,IF(Table3[[#This Row],[Type]]="CT",1,IF(Table3[[#This Row],[I]]=1,0,1))))</f>
        <v>1</v>
      </c>
      <c r="B1023" s="6" t="s">
        <v>1924</v>
      </c>
      <c r="D1023" s="6" t="s">
        <v>1924</v>
      </c>
      <c r="E1023" s="6">
        <v>1022</v>
      </c>
      <c r="H1023" s="10" t="s">
        <v>1924</v>
      </c>
      <c r="I1023" s="11" t="s">
        <v>1955</v>
      </c>
      <c r="J1023" s="12" t="s">
        <v>1956</v>
      </c>
      <c r="K1023" s="11" t="str">
        <f>CONCATENATE(Table3[[#This Row],[Type]]," "&amp;TEXT(Table3[[#This Row],[Diameter]],".0000")&amp;""," "&amp;Table3[[#This Row],[NumFlutes]]&amp;"FL")</f>
        <v>RM .0520 4FL</v>
      </c>
      <c r="M1023" s="13">
        <v>5.1999999999999998E-2</v>
      </c>
      <c r="N1023" s="13">
        <v>5.0999999999999997E-2</v>
      </c>
      <c r="R1023" s="14">
        <f>IF(Table3[[#This Row],[ShoulderLenEnd]]="",0,90-(DEGREES(ATAN((Q1023-P1023)/((N1023-O1023)/2)))))</f>
        <v>0</v>
      </c>
      <c r="T1023" s="6">
        <v>4</v>
      </c>
      <c r="U1023" s="6">
        <v>2.5</v>
      </c>
      <c r="V1023" s="6">
        <v>0.52500000000000002</v>
      </c>
      <c r="AA1023" s="13" t="str">
        <f t="shared" si="16"/>
        <v/>
      </c>
      <c r="AE1023" s="6" t="s">
        <v>49</v>
      </c>
      <c r="AF1023" s="6" t="s">
        <v>62</v>
      </c>
      <c r="AI1023" s="6">
        <v>1</v>
      </c>
      <c r="AJ1023" s="6">
        <v>0</v>
      </c>
      <c r="AK1023" s="6">
        <v>0</v>
      </c>
      <c r="AL1023" s="6">
        <v>0</v>
      </c>
      <c r="AM1023" s="6">
        <v>0</v>
      </c>
      <c r="AN1023" s="6">
        <v>0</v>
      </c>
      <c r="AO1023" s="6">
        <v>1</v>
      </c>
      <c r="AQ1023" s="6">
        <v>0</v>
      </c>
      <c r="AR1023" s="6">
        <v>0</v>
      </c>
      <c r="AS1023" s="6">
        <v>0</v>
      </c>
      <c r="AT1023" s="6">
        <v>0</v>
      </c>
      <c r="AU1023" s="6">
        <f>IF(Table3[[#This Row],[ShankDiameter]]&gt;0.5,0,2)</f>
        <v>2</v>
      </c>
      <c r="AV1023" s="6">
        <v>0</v>
      </c>
      <c r="AW1023" s="6">
        <v>0</v>
      </c>
      <c r="AX1023" s="6">
        <v>2</v>
      </c>
      <c r="AY1023" s="6">
        <f>IF(Table3[[#This Row],[ShankDiameter]]=0.225,2,IF(Table3[[#This Row],[ShankDiameter]]=0.25,2,IF(Table3[[#This Row],[ShankDiameter]]=0.2875,2,0)))</f>
        <v>0</v>
      </c>
      <c r="AZ1023" s="6">
        <v>0</v>
      </c>
      <c r="BA1023" s="6">
        <v>0</v>
      </c>
      <c r="BB1023" s="6">
        <v>0</v>
      </c>
      <c r="BC1023" s="6">
        <v>0</v>
      </c>
      <c r="BD1023" s="6">
        <v>0</v>
      </c>
      <c r="BE1023" s="6">
        <v>0</v>
      </c>
      <c r="BF1023" s="6">
        <v>0</v>
      </c>
      <c r="BG1023" s="6">
        <v>0</v>
      </c>
      <c r="BH1023" s="6">
        <v>0</v>
      </c>
      <c r="BI1023" s="6">
        <f>IF(Table3[[#This Row],[Type]]="EM",IF((Table3[[#This Row],[Diameter]]/2)-Table3[[#This Row],[CornerRadius]]-0.012&gt;0,(Table3[[#This Row],[Diameter]]/2)-Table3[[#This Row],[CornerRadius]]-0.012,0),)</f>
        <v>0</v>
      </c>
      <c r="BK1023" s="6" t="str">
        <f>IF(Table3[[#This Row],[ShoulderLength]]="","",IF(Table3[[#This Row],[ShoulderLength]]&lt;Table3[[#This Row],[LOC]],"FIX",""))</f>
        <v/>
      </c>
    </row>
    <row r="1024" spans="1:63" x14ac:dyDescent="0.25">
      <c r="A1024" s="7">
        <f>IF(Table3[[#This Row],[SoflexRule]]="",1,IF(Table3[[#This Row],[MinOHL]]="",1,IF(Table3[[#This Row],[Type]]="CT",1,IF(Table3[[#This Row],[I]]=1,0,1))))</f>
        <v>1</v>
      </c>
      <c r="B1024" s="6" t="s">
        <v>1924</v>
      </c>
      <c r="D1024" s="6" t="s">
        <v>1924</v>
      </c>
      <c r="E1024" s="6">
        <v>1023</v>
      </c>
      <c r="H1024" s="10" t="s">
        <v>1924</v>
      </c>
      <c r="I1024" s="11" t="s">
        <v>1957</v>
      </c>
      <c r="J1024" s="12" t="s">
        <v>1931</v>
      </c>
      <c r="K1024" s="11" t="str">
        <f>CONCATENATE(Table3[[#This Row],[Type]]," "&amp;TEXT(Table3[[#This Row],[Diameter]],".0000")&amp;""," "&amp;Table3[[#This Row],[NumFlutes]]&amp;"FL")</f>
        <v>RM .0590 4FL</v>
      </c>
      <c r="M1024" s="13">
        <v>5.8999999999999997E-2</v>
      </c>
      <c r="N1024" s="13">
        <v>5.0999999999999997E-2</v>
      </c>
      <c r="R1024" s="14">
        <f>IF(Table3[[#This Row],[ShoulderLenEnd]]="",0,90-(DEGREES(ATAN((Q1024-P1024)/((N1024-O1024)/2)))))</f>
        <v>0</v>
      </c>
      <c r="T1024" s="6">
        <v>4</v>
      </c>
      <c r="U1024" s="6">
        <v>2.5</v>
      </c>
      <c r="V1024" s="6">
        <v>0.5</v>
      </c>
      <c r="AA1024" s="13" t="str">
        <f t="shared" si="16"/>
        <v/>
      </c>
      <c r="AE1024" s="6" t="s">
        <v>49</v>
      </c>
      <c r="AF1024" s="6" t="s">
        <v>62</v>
      </c>
      <c r="AI1024" s="6">
        <v>1</v>
      </c>
      <c r="AJ1024" s="6">
        <v>0</v>
      </c>
      <c r="AK1024" s="6">
        <v>0</v>
      </c>
      <c r="AL1024" s="6">
        <v>0</v>
      </c>
      <c r="AM1024" s="6">
        <v>0</v>
      </c>
      <c r="AN1024" s="6">
        <v>0</v>
      </c>
      <c r="AO1024" s="6">
        <v>1</v>
      </c>
      <c r="AQ1024" s="6">
        <v>0</v>
      </c>
      <c r="AR1024" s="6">
        <v>0</v>
      </c>
      <c r="AS1024" s="6">
        <v>0</v>
      </c>
      <c r="AT1024" s="6">
        <v>0</v>
      </c>
      <c r="AU1024" s="6">
        <f>IF(Table3[[#This Row],[ShankDiameter]]&gt;0.5,0,2)</f>
        <v>2</v>
      </c>
      <c r="AV1024" s="6">
        <v>0</v>
      </c>
      <c r="AW1024" s="6">
        <v>0</v>
      </c>
      <c r="AX1024" s="6">
        <v>2</v>
      </c>
      <c r="AY1024" s="6">
        <f>IF(Table3[[#This Row],[ShankDiameter]]=0.225,2,IF(Table3[[#This Row],[ShankDiameter]]=0.25,2,IF(Table3[[#This Row],[ShankDiameter]]=0.2875,2,0)))</f>
        <v>0</v>
      </c>
      <c r="AZ1024" s="6">
        <v>0</v>
      </c>
      <c r="BA1024" s="6">
        <v>0</v>
      </c>
      <c r="BB1024" s="6">
        <v>0</v>
      </c>
      <c r="BC1024" s="6">
        <v>0</v>
      </c>
      <c r="BD1024" s="6">
        <v>0</v>
      </c>
      <c r="BE1024" s="6">
        <v>0</v>
      </c>
      <c r="BF1024" s="6">
        <v>0</v>
      </c>
      <c r="BG1024" s="6">
        <v>0</v>
      </c>
      <c r="BH1024" s="6">
        <v>0</v>
      </c>
      <c r="BI1024" s="6">
        <f>IF(Table3[[#This Row],[Type]]="EM",IF((Table3[[#This Row],[Diameter]]/2)-Table3[[#This Row],[CornerRadius]]-0.012&gt;0,(Table3[[#This Row],[Diameter]]/2)-Table3[[#This Row],[CornerRadius]]-0.012,0),)</f>
        <v>0</v>
      </c>
      <c r="BK1024" s="6" t="str">
        <f>IF(Table3[[#This Row],[ShoulderLength]]="","",IF(Table3[[#This Row],[ShoulderLength]]&lt;Table3[[#This Row],[LOC]],"FIX",""))</f>
        <v/>
      </c>
    </row>
    <row r="1025" spans="1:63" x14ac:dyDescent="0.25">
      <c r="A1025" s="7">
        <f>IF(Table3[[#This Row],[SoflexRule]]="",1,IF(Table3[[#This Row],[MinOHL]]="",1,IF(Table3[[#This Row],[Type]]="CT",1,IF(Table3[[#This Row],[I]]=1,0,1))))</f>
        <v>1</v>
      </c>
      <c r="B1025" s="6" t="s">
        <v>1924</v>
      </c>
      <c r="D1025" s="6" t="s">
        <v>1924</v>
      </c>
      <c r="E1025" s="6">
        <v>1024</v>
      </c>
      <c r="H1025" s="10" t="s">
        <v>1924</v>
      </c>
      <c r="I1025" s="11" t="s">
        <v>1958</v>
      </c>
      <c r="J1025" s="12" t="s">
        <v>1959</v>
      </c>
      <c r="K1025" s="11" t="str">
        <f>CONCATENATE(Table3[[#This Row],[Type]]," "&amp;TEXT(Table3[[#This Row],[Diameter]],".0000")&amp;""," "&amp;Table3[[#This Row],[NumFlutes]]&amp;"FL")</f>
        <v>RM .0595 4FL</v>
      </c>
      <c r="M1025" s="13">
        <v>5.9499999999999997E-2</v>
      </c>
      <c r="N1025" s="13">
        <v>5.7000000000000002E-2</v>
      </c>
      <c r="R1025" s="14">
        <f>IF(Table3[[#This Row],[ShoulderLenEnd]]="",0,90-(DEGREES(ATAN((Q1025-P1025)/((N1025-O1025)/2)))))</f>
        <v>0</v>
      </c>
      <c r="T1025" s="6">
        <v>4</v>
      </c>
      <c r="U1025" s="6">
        <v>1.5</v>
      </c>
      <c r="V1025" s="6">
        <v>0.4</v>
      </c>
      <c r="AA1025" s="13" t="str">
        <f t="shared" si="16"/>
        <v/>
      </c>
      <c r="AE1025" s="6" t="s">
        <v>44</v>
      </c>
      <c r="AF1025" s="6" t="s">
        <v>62</v>
      </c>
      <c r="AI1025" s="6">
        <v>1</v>
      </c>
      <c r="AJ1025" s="6">
        <v>0</v>
      </c>
      <c r="AK1025" s="6">
        <v>0</v>
      </c>
      <c r="AL1025" s="6">
        <v>0</v>
      </c>
      <c r="AM1025" s="6">
        <v>0</v>
      </c>
      <c r="AN1025" s="6">
        <v>0</v>
      </c>
      <c r="AO1025" s="6">
        <v>1</v>
      </c>
      <c r="AQ1025" s="6">
        <v>0</v>
      </c>
      <c r="AR1025" s="6">
        <v>0</v>
      </c>
      <c r="AS1025" s="6">
        <v>0</v>
      </c>
      <c r="AT1025" s="6">
        <v>0</v>
      </c>
      <c r="AU1025" s="6">
        <f>IF(Table3[[#This Row],[ShankDiameter]]&gt;0.5,0,2)</f>
        <v>2</v>
      </c>
      <c r="AV1025" s="6">
        <v>0</v>
      </c>
      <c r="AW1025" s="6">
        <v>0</v>
      </c>
      <c r="AX1025" s="6">
        <v>2</v>
      </c>
      <c r="AY1025" s="6">
        <f>IF(Table3[[#This Row],[ShankDiameter]]=0.225,2,IF(Table3[[#This Row],[ShankDiameter]]=0.25,2,IF(Table3[[#This Row],[ShankDiameter]]=0.2875,2,0)))</f>
        <v>0</v>
      </c>
      <c r="AZ1025" s="6">
        <v>0</v>
      </c>
      <c r="BA1025" s="6">
        <v>0</v>
      </c>
      <c r="BB1025" s="6">
        <v>0</v>
      </c>
      <c r="BC1025" s="6">
        <v>0</v>
      </c>
      <c r="BD1025" s="6">
        <v>0</v>
      </c>
      <c r="BE1025" s="6">
        <v>0</v>
      </c>
      <c r="BF1025" s="6">
        <v>0</v>
      </c>
      <c r="BG1025" s="6">
        <v>0</v>
      </c>
      <c r="BH1025" s="6">
        <v>0</v>
      </c>
      <c r="BI1025" s="6">
        <f>IF(Table3[[#This Row],[Type]]="EM",IF((Table3[[#This Row],[Diameter]]/2)-Table3[[#This Row],[CornerRadius]]-0.012&gt;0,(Table3[[#This Row],[Diameter]]/2)-Table3[[#This Row],[CornerRadius]]-0.012,0),)</f>
        <v>0</v>
      </c>
      <c r="BK1025" s="6" t="str">
        <f>IF(Table3[[#This Row],[ShoulderLength]]="","",IF(Table3[[#This Row],[ShoulderLength]]&lt;Table3[[#This Row],[LOC]],"FIX",""))</f>
        <v/>
      </c>
    </row>
    <row r="1026" spans="1:63" x14ac:dyDescent="0.25">
      <c r="A1026" s="7">
        <f>IF(Table3[[#This Row],[SoflexRule]]="",1,IF(Table3[[#This Row],[MinOHL]]="",1,IF(Table3[[#This Row],[Type]]="CT",1,IF(Table3[[#This Row],[I]]=1,0,1))))</f>
        <v>1</v>
      </c>
      <c r="B1026" s="6" t="s">
        <v>1924</v>
      </c>
      <c r="D1026" s="6" t="s">
        <v>1924</v>
      </c>
      <c r="E1026" s="6">
        <v>1025</v>
      </c>
      <c r="H1026" s="10" t="s">
        <v>1924</v>
      </c>
      <c r="I1026" s="11" t="s">
        <v>1960</v>
      </c>
      <c r="J1026" s="12" t="s">
        <v>1961</v>
      </c>
      <c r="K1026" s="11" t="str">
        <f>CONCATENATE(Table3[[#This Row],[Type]]," "&amp;TEXT(Table3[[#This Row],[Diameter]],".0000")&amp;""," "&amp;Table3[[#This Row],[NumFlutes]]&amp;"FL")</f>
        <v>RM .0615 4FL</v>
      </c>
      <c r="M1026" s="13">
        <v>6.1499999999999999E-2</v>
      </c>
      <c r="N1026" s="13">
        <v>5.7000000000000002E-2</v>
      </c>
      <c r="R1026" s="14">
        <f>IF(Table3[[#This Row],[ShoulderLenEnd]]="",0,90-(DEGREES(ATAN((Q1026-P1026)/((N1026-O1026)/2)))))</f>
        <v>0</v>
      </c>
      <c r="T1026" s="6">
        <v>4</v>
      </c>
      <c r="U1026" s="6">
        <v>1.5</v>
      </c>
      <c r="V1026" s="6">
        <v>0.4</v>
      </c>
      <c r="AA1026" s="13" t="str">
        <f t="shared" si="16"/>
        <v/>
      </c>
      <c r="AE1026" s="6" t="s">
        <v>44</v>
      </c>
      <c r="AF1026" s="6" t="s">
        <v>62</v>
      </c>
      <c r="AI1026" s="6">
        <v>1</v>
      </c>
      <c r="AJ1026" s="6">
        <v>0</v>
      </c>
      <c r="AK1026" s="6">
        <v>0</v>
      </c>
      <c r="AL1026" s="6">
        <v>0</v>
      </c>
      <c r="AM1026" s="6">
        <v>0</v>
      </c>
      <c r="AN1026" s="6">
        <v>0</v>
      </c>
      <c r="AO1026" s="6">
        <v>1</v>
      </c>
      <c r="AQ1026" s="6">
        <v>0</v>
      </c>
      <c r="AR1026" s="6">
        <v>0</v>
      </c>
      <c r="AS1026" s="6">
        <v>0</v>
      </c>
      <c r="AT1026" s="6">
        <v>0</v>
      </c>
      <c r="AU1026" s="6">
        <f>IF(Table3[[#This Row],[ShankDiameter]]&gt;0.5,0,2)</f>
        <v>2</v>
      </c>
      <c r="AV1026" s="6">
        <v>0</v>
      </c>
      <c r="AW1026" s="6">
        <v>0</v>
      </c>
      <c r="AX1026" s="6">
        <v>2</v>
      </c>
      <c r="AY1026" s="6">
        <f>IF(Table3[[#This Row],[ShankDiameter]]=0.225,2,IF(Table3[[#This Row],[ShankDiameter]]=0.25,2,IF(Table3[[#This Row],[ShankDiameter]]=0.2875,2,0)))</f>
        <v>0</v>
      </c>
      <c r="AZ1026" s="6">
        <v>0</v>
      </c>
      <c r="BA1026" s="6">
        <v>0</v>
      </c>
      <c r="BB1026" s="6">
        <v>0</v>
      </c>
      <c r="BC1026" s="6">
        <v>0</v>
      </c>
      <c r="BD1026" s="6">
        <v>0</v>
      </c>
      <c r="BE1026" s="6">
        <v>0</v>
      </c>
      <c r="BF1026" s="6">
        <v>0</v>
      </c>
      <c r="BG1026" s="6">
        <v>0</v>
      </c>
      <c r="BH1026" s="6">
        <v>0</v>
      </c>
      <c r="BI1026" s="6">
        <f>IF(Table3[[#This Row],[Type]]="EM",IF((Table3[[#This Row],[Diameter]]/2)-Table3[[#This Row],[CornerRadius]]-0.012&gt;0,(Table3[[#This Row],[Diameter]]/2)-Table3[[#This Row],[CornerRadius]]-0.012,0),)</f>
        <v>0</v>
      </c>
      <c r="BK1026" s="6" t="str">
        <f>IF(Table3[[#This Row],[ShoulderLength]]="","",IF(Table3[[#This Row],[ShoulderLength]]&lt;Table3[[#This Row],[LOC]],"FIX",""))</f>
        <v/>
      </c>
    </row>
    <row r="1027" spans="1:63" x14ac:dyDescent="0.25">
      <c r="A1027" s="7">
        <f>IF(Table3[[#This Row],[SoflexRule]]="",1,IF(Table3[[#This Row],[MinOHL]]="",1,IF(Table3[[#This Row],[Type]]="CT",1,IF(Table3[[#This Row],[I]]=1,0,1))))</f>
        <v>1</v>
      </c>
      <c r="B1027" s="6" t="s">
        <v>1924</v>
      </c>
      <c r="D1027" s="6" t="s">
        <v>1924</v>
      </c>
      <c r="E1027" s="6">
        <v>1026</v>
      </c>
      <c r="H1027" s="10" t="s">
        <v>1924</v>
      </c>
      <c r="I1027" s="11" t="s">
        <v>1962</v>
      </c>
      <c r="J1027" s="12" t="s">
        <v>1963</v>
      </c>
      <c r="K1027" s="11" t="str">
        <f>CONCATENATE(Table3[[#This Row],[Type]]," "&amp;TEXT(Table3[[#This Row],[Diameter]],".0000")&amp;""," "&amp;Table3[[#This Row],[NumFlutes]]&amp;"FL")</f>
        <v>RM .0620 4FL</v>
      </c>
      <c r="M1027" s="13">
        <v>6.2E-2</v>
      </c>
      <c r="N1027" s="13">
        <v>5.7000000000000002E-2</v>
      </c>
      <c r="R1027" s="14">
        <f>IF(Table3[[#This Row],[ShoulderLenEnd]]="",0,90-(DEGREES(ATAN((Q1027-P1027)/((N1027-O1027)/2)))))</f>
        <v>0</v>
      </c>
      <c r="T1027" s="6">
        <v>4</v>
      </c>
      <c r="U1027" s="6">
        <v>1.5</v>
      </c>
      <c r="V1027" s="6">
        <v>0.45</v>
      </c>
      <c r="AA1027" s="13" t="str">
        <f t="shared" si="16"/>
        <v/>
      </c>
      <c r="AE1027" s="6" t="s">
        <v>44</v>
      </c>
      <c r="AF1027" s="6" t="s">
        <v>62</v>
      </c>
      <c r="AI1027" s="6">
        <v>1</v>
      </c>
      <c r="AJ1027" s="6">
        <v>0</v>
      </c>
      <c r="AK1027" s="6">
        <v>0</v>
      </c>
      <c r="AL1027" s="6">
        <v>0</v>
      </c>
      <c r="AM1027" s="6">
        <v>0</v>
      </c>
      <c r="AN1027" s="6">
        <v>0</v>
      </c>
      <c r="AO1027" s="6">
        <v>1</v>
      </c>
      <c r="AQ1027" s="6">
        <v>0</v>
      </c>
      <c r="AR1027" s="6">
        <v>0</v>
      </c>
      <c r="AS1027" s="6">
        <v>0</v>
      </c>
      <c r="AT1027" s="6">
        <v>0</v>
      </c>
      <c r="AU1027" s="6">
        <f>IF(Table3[[#This Row],[ShankDiameter]]&gt;0.5,0,2)</f>
        <v>2</v>
      </c>
      <c r="AV1027" s="6">
        <v>0</v>
      </c>
      <c r="AW1027" s="6">
        <v>0</v>
      </c>
      <c r="AX1027" s="6">
        <v>2</v>
      </c>
      <c r="AY1027" s="6">
        <f>IF(Table3[[#This Row],[ShankDiameter]]=0.225,2,IF(Table3[[#This Row],[ShankDiameter]]=0.25,2,IF(Table3[[#This Row],[ShankDiameter]]=0.2875,2,0)))</f>
        <v>0</v>
      </c>
      <c r="AZ1027" s="6">
        <v>0</v>
      </c>
      <c r="BA1027" s="6">
        <v>0</v>
      </c>
      <c r="BB1027" s="6">
        <v>0</v>
      </c>
      <c r="BC1027" s="6">
        <v>0</v>
      </c>
      <c r="BD1027" s="6">
        <v>0</v>
      </c>
      <c r="BE1027" s="6">
        <v>0</v>
      </c>
      <c r="BF1027" s="6">
        <v>0</v>
      </c>
      <c r="BG1027" s="6">
        <v>0</v>
      </c>
      <c r="BH1027" s="6">
        <v>0</v>
      </c>
      <c r="BI1027" s="6">
        <f>IF(Table3[[#This Row],[Type]]="EM",IF((Table3[[#This Row],[Diameter]]/2)-Table3[[#This Row],[CornerRadius]]-0.012&gt;0,(Table3[[#This Row],[Diameter]]/2)-Table3[[#This Row],[CornerRadius]]-0.012,0),)</f>
        <v>0</v>
      </c>
      <c r="BK1027" s="6" t="str">
        <f>IF(Table3[[#This Row],[ShoulderLength]]="","",IF(Table3[[#This Row],[ShoulderLength]]&lt;Table3[[#This Row],[LOC]],"FIX",""))</f>
        <v/>
      </c>
    </row>
    <row r="1028" spans="1:63" x14ac:dyDescent="0.25">
      <c r="A1028" s="7">
        <f>IF(Table3[[#This Row],[SoflexRule]]="",1,IF(Table3[[#This Row],[MinOHL]]="",1,IF(Table3[[#This Row],[Type]]="CT",1,IF(Table3[[#This Row],[I]]=1,0,1))))</f>
        <v>1</v>
      </c>
      <c r="B1028" s="6" t="s">
        <v>1924</v>
      </c>
      <c r="D1028" s="6" t="s">
        <v>1924</v>
      </c>
      <c r="E1028" s="6">
        <v>1027</v>
      </c>
      <c r="H1028" s="10" t="s">
        <v>1924</v>
      </c>
      <c r="I1028" s="11" t="s">
        <v>1964</v>
      </c>
      <c r="J1028" s="12">
        <v>27206250</v>
      </c>
      <c r="K1028" s="11" t="str">
        <f>CONCATENATE(Table3[[#This Row],[Type]]," "&amp;TEXT(Table3[[#This Row],[Diameter]],".0000")&amp;""," "&amp;Table3[[#This Row],[NumFlutes]]&amp;"FL")</f>
        <v>RM .0625 4FL</v>
      </c>
      <c r="M1028" s="13">
        <v>6.25E-2</v>
      </c>
      <c r="N1028" s="13">
        <v>5.7000000000000002E-2</v>
      </c>
      <c r="R1028" s="14">
        <f>IF(Table3[[#This Row],[ShoulderLenEnd]]="",0,90-(DEGREES(ATAN((Q1028-P1028)/((N1028-O1028)/2)))))</f>
        <v>0</v>
      </c>
      <c r="T1028" s="6">
        <v>4</v>
      </c>
      <c r="U1028" s="6">
        <v>1.5</v>
      </c>
      <c r="V1028" s="6">
        <v>0.45</v>
      </c>
      <c r="AA1028" s="13" t="str">
        <f t="shared" si="16"/>
        <v/>
      </c>
      <c r="AE1028" s="6" t="s">
        <v>44</v>
      </c>
      <c r="AF1028" s="6" t="s">
        <v>62</v>
      </c>
      <c r="AI1028" s="6">
        <v>1</v>
      </c>
      <c r="AJ1028" s="6">
        <v>0</v>
      </c>
      <c r="AK1028" s="6">
        <v>0</v>
      </c>
      <c r="AL1028" s="6">
        <v>0</v>
      </c>
      <c r="AM1028" s="6">
        <v>0</v>
      </c>
      <c r="AN1028" s="6">
        <v>0</v>
      </c>
      <c r="AO1028" s="6">
        <v>1</v>
      </c>
      <c r="AQ1028" s="6">
        <v>0</v>
      </c>
      <c r="AR1028" s="6">
        <v>0</v>
      </c>
      <c r="AS1028" s="6">
        <v>0</v>
      </c>
      <c r="AT1028" s="6">
        <v>0</v>
      </c>
      <c r="AU1028" s="6">
        <f>IF(Table3[[#This Row],[ShankDiameter]]&gt;0.5,0,2)</f>
        <v>2</v>
      </c>
      <c r="AV1028" s="6">
        <v>0</v>
      </c>
      <c r="AW1028" s="6">
        <v>0</v>
      </c>
      <c r="AX1028" s="6">
        <v>2</v>
      </c>
      <c r="AY1028" s="6">
        <f>IF(Table3[[#This Row],[ShankDiameter]]=0.225,2,IF(Table3[[#This Row],[ShankDiameter]]=0.25,2,IF(Table3[[#This Row],[ShankDiameter]]=0.2875,2,0)))</f>
        <v>0</v>
      </c>
      <c r="AZ1028" s="6">
        <v>0</v>
      </c>
      <c r="BA1028" s="6">
        <v>0</v>
      </c>
      <c r="BB1028" s="6">
        <v>0</v>
      </c>
      <c r="BC1028" s="6">
        <v>0</v>
      </c>
      <c r="BD1028" s="6">
        <v>0</v>
      </c>
      <c r="BE1028" s="6">
        <v>0</v>
      </c>
      <c r="BF1028" s="6">
        <v>0</v>
      </c>
      <c r="BG1028" s="6">
        <v>0</v>
      </c>
      <c r="BH1028" s="6">
        <v>0</v>
      </c>
      <c r="BI1028" s="6">
        <f>IF(Table3[[#This Row],[Type]]="EM",IF((Table3[[#This Row],[Diameter]]/2)-Table3[[#This Row],[CornerRadius]]-0.012&gt;0,(Table3[[#This Row],[Diameter]]/2)-Table3[[#This Row],[CornerRadius]]-0.012,0),)</f>
        <v>0</v>
      </c>
      <c r="BK1028" s="6" t="str">
        <f>IF(Table3[[#This Row],[ShoulderLength]]="","",IF(Table3[[#This Row],[ShoulderLength]]&lt;Table3[[#This Row],[LOC]],"FIX",""))</f>
        <v/>
      </c>
    </row>
    <row r="1029" spans="1:63" x14ac:dyDescent="0.25">
      <c r="A1029" s="7">
        <f>IF(Table3[[#This Row],[SoflexRule]]="",1,IF(Table3[[#This Row],[MinOHL]]="",1,IF(Table3[[#This Row],[Type]]="CT",1,IF(Table3[[#This Row],[I]]=1,0,1))))</f>
        <v>1</v>
      </c>
      <c r="B1029" s="6" t="s">
        <v>1924</v>
      </c>
      <c r="D1029" s="6" t="s">
        <v>1924</v>
      </c>
      <c r="E1029" s="6">
        <v>1028</v>
      </c>
      <c r="H1029" s="10" t="s">
        <v>1924</v>
      </c>
      <c r="I1029" s="11" t="s">
        <v>1965</v>
      </c>
      <c r="J1029" s="12">
        <v>1233</v>
      </c>
      <c r="K1029" s="11" t="str">
        <f>CONCATENATE(Table3[[#This Row],[Type]]," "&amp;TEXT(Table3[[#This Row],[Diameter]],".0000")&amp;""," "&amp;Table3[[#This Row],[NumFlutes]]&amp;"FL")</f>
        <v>RM .0635 4FL</v>
      </c>
      <c r="M1029" s="13">
        <v>6.3500000000000001E-2</v>
      </c>
      <c r="N1029" s="13">
        <v>5.7000000000000002E-2</v>
      </c>
      <c r="R1029" s="14">
        <f>IF(Table3[[#This Row],[ShoulderLenEnd]]="",0,90-(DEGREES(ATAN((Q1029-P1029)/((N1029-O1029)/2)))))</f>
        <v>0</v>
      </c>
      <c r="T1029" s="6">
        <v>4</v>
      </c>
      <c r="U1029" s="6">
        <v>1.5</v>
      </c>
      <c r="V1029" s="6">
        <v>0.47499999999999998</v>
      </c>
      <c r="AA1029" s="13" t="str">
        <f t="shared" si="16"/>
        <v/>
      </c>
      <c r="AE1029" s="6" t="s">
        <v>44</v>
      </c>
      <c r="AF1029" s="6" t="s">
        <v>62</v>
      </c>
      <c r="AG1029" s="6" t="s">
        <v>495</v>
      </c>
      <c r="AI1029" s="6">
        <v>1</v>
      </c>
      <c r="AJ1029" s="6">
        <v>1</v>
      </c>
      <c r="AK1029" s="6">
        <v>1</v>
      </c>
      <c r="AL1029" s="6">
        <v>0</v>
      </c>
      <c r="AM1029" s="6">
        <v>1</v>
      </c>
      <c r="AN1029" s="6">
        <v>0</v>
      </c>
      <c r="AO1029" s="6">
        <v>1</v>
      </c>
      <c r="AQ1029" s="6">
        <v>0</v>
      </c>
      <c r="AR1029" s="6">
        <v>0</v>
      </c>
      <c r="AS1029" s="6">
        <v>0</v>
      </c>
      <c r="AT1029" s="6">
        <v>0</v>
      </c>
      <c r="AU1029" s="6">
        <f>IF(Table3[[#This Row],[ShankDiameter]]&gt;0.5,0,2)</f>
        <v>2</v>
      </c>
      <c r="AV1029" s="6">
        <v>0</v>
      </c>
      <c r="AW1029" s="6">
        <v>0</v>
      </c>
      <c r="AX1029" s="6">
        <v>2</v>
      </c>
      <c r="AY1029" s="6">
        <f>IF(Table3[[#This Row],[ShankDiameter]]=0.225,2,IF(Table3[[#This Row],[ShankDiameter]]=0.25,2,IF(Table3[[#This Row],[ShankDiameter]]=0.2875,2,0)))</f>
        <v>0</v>
      </c>
      <c r="AZ1029" s="6">
        <v>0</v>
      </c>
      <c r="BA1029" s="6">
        <v>0</v>
      </c>
      <c r="BB1029" s="6">
        <v>0</v>
      </c>
      <c r="BC1029" s="6">
        <v>0</v>
      </c>
      <c r="BD1029" s="6">
        <v>0</v>
      </c>
      <c r="BE1029" s="6">
        <v>0</v>
      </c>
      <c r="BF1029" s="6">
        <v>0</v>
      </c>
      <c r="BG1029" s="6">
        <v>0</v>
      </c>
      <c r="BH1029" s="6">
        <v>0</v>
      </c>
      <c r="BI1029" s="6">
        <f>IF(Table3[[#This Row],[Type]]="EM",IF((Table3[[#This Row],[Diameter]]/2)-Table3[[#This Row],[CornerRadius]]-0.012&gt;0,(Table3[[#This Row],[Diameter]]/2)-Table3[[#This Row],[CornerRadius]]-0.012,0),)</f>
        <v>0</v>
      </c>
      <c r="BK1029" s="6" t="str">
        <f>IF(Table3[[#This Row],[ShoulderLength]]="","",IF(Table3[[#This Row],[ShoulderLength]]&lt;Table3[[#This Row],[LOC]],"FIX",""))</f>
        <v/>
      </c>
    </row>
    <row r="1030" spans="1:63" x14ac:dyDescent="0.25">
      <c r="A1030" s="7">
        <f>IF(Table3[[#This Row],[SoflexRule]]="",1,IF(Table3[[#This Row],[MinOHL]]="",1,IF(Table3[[#This Row],[Type]]="CT",1,IF(Table3[[#This Row],[I]]=1,0,1))))</f>
        <v>1</v>
      </c>
      <c r="B1030" s="6" t="s">
        <v>1924</v>
      </c>
      <c r="D1030" s="6" t="s">
        <v>1924</v>
      </c>
      <c r="E1030" s="6">
        <v>1029</v>
      </c>
      <c r="H1030" s="10" t="s">
        <v>1924</v>
      </c>
      <c r="I1030" s="11" t="s">
        <v>1966</v>
      </c>
      <c r="J1030" s="12">
        <v>27206500</v>
      </c>
      <c r="K1030" s="11" t="str">
        <f>CONCATENATE(Table3[[#This Row],[Type]]," "&amp;TEXT(Table3[[#This Row],[Diameter]],".0000")&amp;""," "&amp;Table3[[#This Row],[NumFlutes]]&amp;"FL")</f>
        <v>RM .0650 4FL</v>
      </c>
      <c r="M1030" s="13">
        <v>6.5000000000000002E-2</v>
      </c>
      <c r="N1030" s="13">
        <v>5.7000000000000002E-2</v>
      </c>
      <c r="R1030" s="14">
        <f>IF(Table3[[#This Row],[ShoulderLenEnd]]="",0,90-(DEGREES(ATAN((Q1030-P1030)/((N1030-O1030)/2)))))</f>
        <v>0</v>
      </c>
      <c r="T1030" s="6">
        <v>4</v>
      </c>
      <c r="U1030" s="6">
        <v>1.5</v>
      </c>
      <c r="V1030" s="6">
        <v>0.42499999999999999</v>
      </c>
      <c r="AA1030" s="13" t="str">
        <f t="shared" si="16"/>
        <v/>
      </c>
      <c r="AE1030" s="6" t="s">
        <v>44</v>
      </c>
      <c r="AF1030" s="6" t="s">
        <v>62</v>
      </c>
      <c r="AI1030" s="6">
        <v>1</v>
      </c>
      <c r="AJ1030" s="6">
        <v>0</v>
      </c>
      <c r="AK1030" s="6">
        <v>0</v>
      </c>
      <c r="AL1030" s="6">
        <v>0</v>
      </c>
      <c r="AM1030" s="6">
        <v>0</v>
      </c>
      <c r="AN1030" s="6">
        <v>0</v>
      </c>
      <c r="AO1030" s="6">
        <v>1</v>
      </c>
      <c r="AQ1030" s="6">
        <v>0</v>
      </c>
      <c r="AR1030" s="6">
        <v>0</v>
      </c>
      <c r="AS1030" s="6">
        <v>0</v>
      </c>
      <c r="AT1030" s="6">
        <v>0</v>
      </c>
      <c r="AU1030" s="6">
        <f>IF(Table3[[#This Row],[ShankDiameter]]&gt;0.5,0,2)</f>
        <v>2</v>
      </c>
      <c r="AV1030" s="6">
        <v>0</v>
      </c>
      <c r="AW1030" s="6">
        <v>0</v>
      </c>
      <c r="AX1030" s="6">
        <v>2</v>
      </c>
      <c r="AY1030" s="6">
        <f>IF(Table3[[#This Row],[ShankDiameter]]=0.225,2,IF(Table3[[#This Row],[ShankDiameter]]=0.25,2,IF(Table3[[#This Row],[ShankDiameter]]=0.2875,2,0)))</f>
        <v>0</v>
      </c>
      <c r="AZ1030" s="6">
        <v>0</v>
      </c>
      <c r="BA1030" s="6">
        <v>0</v>
      </c>
      <c r="BB1030" s="6">
        <v>0</v>
      </c>
      <c r="BC1030" s="6">
        <v>0</v>
      </c>
      <c r="BD1030" s="6">
        <v>0</v>
      </c>
      <c r="BE1030" s="6">
        <v>0</v>
      </c>
      <c r="BF1030" s="6">
        <v>0</v>
      </c>
      <c r="BG1030" s="6">
        <v>0</v>
      </c>
      <c r="BH1030" s="6">
        <v>0</v>
      </c>
      <c r="BI1030" s="6">
        <f>IF(Table3[[#This Row],[Type]]="EM",IF((Table3[[#This Row],[Diameter]]/2)-Table3[[#This Row],[CornerRadius]]-0.012&gt;0,(Table3[[#This Row],[Diameter]]/2)-Table3[[#This Row],[CornerRadius]]-0.012,0),)</f>
        <v>0</v>
      </c>
      <c r="BK1030" s="6" t="str">
        <f>IF(Table3[[#This Row],[ShoulderLength]]="","",IF(Table3[[#This Row],[ShoulderLength]]&lt;Table3[[#This Row],[LOC]],"FIX",""))</f>
        <v/>
      </c>
    </row>
    <row r="1031" spans="1:63" x14ac:dyDescent="0.25">
      <c r="A1031" s="7">
        <f>IF(Table3[[#This Row],[SoflexRule]]="",1,IF(Table3[[#This Row],[MinOHL]]="",1,IF(Table3[[#This Row],[Type]]="CT",1,IF(Table3[[#This Row],[I]]=1,0,1))))</f>
        <v>1</v>
      </c>
      <c r="B1031" s="6" t="s">
        <v>1924</v>
      </c>
      <c r="D1031" s="6" t="s">
        <v>1924</v>
      </c>
      <c r="E1031" s="6">
        <v>1030</v>
      </c>
      <c r="H1031" s="10" t="s">
        <v>1924</v>
      </c>
      <c r="I1031" s="11" t="s">
        <v>1967</v>
      </c>
      <c r="J1031" s="12" t="s">
        <v>1931</v>
      </c>
      <c r="K1031" s="11" t="str">
        <f>CONCATENATE(Table3[[#This Row],[Type]]," "&amp;TEXT(Table3[[#This Row],[Diameter]],".0000")&amp;""," "&amp;Table3[[#This Row],[NumFlutes]]&amp;"FL")</f>
        <v>RM .0593 4FL</v>
      </c>
      <c r="M1031" s="13">
        <v>5.9299999999999999E-2</v>
      </c>
      <c r="N1031" s="13">
        <v>5.8000000000000003E-2</v>
      </c>
      <c r="R1031" s="14">
        <f>IF(Table3[[#This Row],[ShoulderLenEnd]]="",0,90-(DEGREES(ATAN((Q1031-P1031)/((N1031-O1031)/2)))))</f>
        <v>0</v>
      </c>
      <c r="T1031" s="6">
        <v>4</v>
      </c>
      <c r="U1031" s="6">
        <v>2.5</v>
      </c>
      <c r="V1031" s="6">
        <v>0.5</v>
      </c>
      <c r="AA1031" s="13" t="str">
        <f t="shared" si="16"/>
        <v/>
      </c>
      <c r="AE1031" s="6" t="s">
        <v>49</v>
      </c>
      <c r="AF1031" s="6" t="s">
        <v>62</v>
      </c>
      <c r="AI1031" s="6">
        <v>1</v>
      </c>
      <c r="AJ1031" s="6">
        <v>0</v>
      </c>
      <c r="AK1031" s="6">
        <v>0</v>
      </c>
      <c r="AL1031" s="6">
        <v>0</v>
      </c>
      <c r="AM1031" s="6">
        <v>0</v>
      </c>
      <c r="AN1031" s="6">
        <v>0</v>
      </c>
      <c r="AO1031" s="6">
        <v>1</v>
      </c>
      <c r="AQ1031" s="6">
        <v>0</v>
      </c>
      <c r="AR1031" s="6">
        <v>0</v>
      </c>
      <c r="AS1031" s="6">
        <v>0</v>
      </c>
      <c r="AT1031" s="6">
        <v>0</v>
      </c>
      <c r="AU1031" s="6">
        <f>IF(Table3[[#This Row],[ShankDiameter]]&gt;0.5,0,2)</f>
        <v>2</v>
      </c>
      <c r="AV1031" s="6">
        <v>0</v>
      </c>
      <c r="AW1031" s="6">
        <v>0</v>
      </c>
      <c r="AX1031" s="6">
        <v>2</v>
      </c>
      <c r="AY1031" s="6">
        <f>IF(Table3[[#This Row],[ShankDiameter]]=0.225,2,IF(Table3[[#This Row],[ShankDiameter]]=0.25,2,IF(Table3[[#This Row],[ShankDiameter]]=0.2875,2,0)))</f>
        <v>0</v>
      </c>
      <c r="AZ1031" s="6">
        <v>0</v>
      </c>
      <c r="BA1031" s="6">
        <v>0</v>
      </c>
      <c r="BB1031" s="6">
        <v>0</v>
      </c>
      <c r="BC1031" s="6">
        <v>0</v>
      </c>
      <c r="BD1031" s="6">
        <v>0</v>
      </c>
      <c r="BE1031" s="6">
        <v>0</v>
      </c>
      <c r="BF1031" s="6">
        <v>0</v>
      </c>
      <c r="BG1031" s="6">
        <v>0</v>
      </c>
      <c r="BH1031" s="6">
        <v>0</v>
      </c>
      <c r="BI1031" s="6">
        <f>IF(Table3[[#This Row],[Type]]="EM",IF((Table3[[#This Row],[Diameter]]/2)-Table3[[#This Row],[CornerRadius]]-0.012&gt;0,(Table3[[#This Row],[Diameter]]/2)-Table3[[#This Row],[CornerRadius]]-0.012,0),)</f>
        <v>0</v>
      </c>
      <c r="BK1031" s="6" t="str">
        <f>IF(Table3[[#This Row],[ShoulderLength]]="","",IF(Table3[[#This Row],[ShoulderLength]]&lt;Table3[[#This Row],[LOC]],"FIX",""))</f>
        <v/>
      </c>
    </row>
    <row r="1032" spans="1:63" x14ac:dyDescent="0.25">
      <c r="A1032" s="7">
        <f>IF(Table3[[#This Row],[SoflexRule]]="",1,IF(Table3[[#This Row],[MinOHL]]="",1,IF(Table3[[#This Row],[Type]]="CT",1,IF(Table3[[#This Row],[I]]=1,0,1))))</f>
        <v>1</v>
      </c>
      <c r="B1032" s="6" t="s">
        <v>1924</v>
      </c>
      <c r="D1032" s="6" t="s">
        <v>1924</v>
      </c>
      <c r="E1032" s="6">
        <v>1031</v>
      </c>
      <c r="H1032" s="10" t="s">
        <v>1924</v>
      </c>
      <c r="I1032" s="11" t="s">
        <v>1968</v>
      </c>
      <c r="J1032" s="12" t="s">
        <v>1931</v>
      </c>
      <c r="K1032" s="11" t="str">
        <f>CONCATENATE(Table3[[#This Row],[Type]]," "&amp;TEXT(Table3[[#This Row],[Diameter]],".0000")&amp;""," "&amp;Table3[[#This Row],[NumFlutes]]&amp;"FL")</f>
        <v>RM .0594 4FL</v>
      </c>
      <c r="M1032" s="13">
        <v>5.9400000000000001E-2</v>
      </c>
      <c r="N1032" s="13">
        <v>5.8000000000000003E-2</v>
      </c>
      <c r="R1032" s="14">
        <f>IF(Table3[[#This Row],[ShoulderLenEnd]]="",0,90-(DEGREES(ATAN((Q1032-P1032)/((N1032-O1032)/2)))))</f>
        <v>0</v>
      </c>
      <c r="T1032" s="6">
        <v>4</v>
      </c>
      <c r="U1032" s="6">
        <v>2.5</v>
      </c>
      <c r="V1032" s="6">
        <v>0.5</v>
      </c>
      <c r="AA1032" s="13" t="str">
        <f t="shared" si="16"/>
        <v/>
      </c>
      <c r="AE1032" s="6" t="s">
        <v>49</v>
      </c>
      <c r="AF1032" s="6" t="s">
        <v>62</v>
      </c>
      <c r="AI1032" s="6">
        <v>1</v>
      </c>
      <c r="AJ1032" s="6">
        <v>0</v>
      </c>
      <c r="AK1032" s="6">
        <v>0</v>
      </c>
      <c r="AL1032" s="6">
        <v>0</v>
      </c>
      <c r="AM1032" s="6">
        <v>0</v>
      </c>
      <c r="AN1032" s="6">
        <v>0</v>
      </c>
      <c r="AO1032" s="6">
        <v>1</v>
      </c>
      <c r="AQ1032" s="6">
        <v>0</v>
      </c>
      <c r="AR1032" s="6">
        <v>0</v>
      </c>
      <c r="AS1032" s="6">
        <v>0</v>
      </c>
      <c r="AT1032" s="6">
        <v>0</v>
      </c>
      <c r="AU1032" s="6">
        <f>IF(Table3[[#This Row],[ShankDiameter]]&gt;0.5,0,2)</f>
        <v>2</v>
      </c>
      <c r="AV1032" s="6">
        <v>0</v>
      </c>
      <c r="AW1032" s="6">
        <v>0</v>
      </c>
      <c r="AX1032" s="6">
        <v>2</v>
      </c>
      <c r="AY1032" s="6">
        <f>IF(Table3[[#This Row],[ShankDiameter]]=0.225,2,IF(Table3[[#This Row],[ShankDiameter]]=0.25,2,IF(Table3[[#This Row],[ShankDiameter]]=0.2875,2,0)))</f>
        <v>0</v>
      </c>
      <c r="AZ1032" s="6">
        <v>0</v>
      </c>
      <c r="BA1032" s="6">
        <v>0</v>
      </c>
      <c r="BB1032" s="6">
        <v>0</v>
      </c>
      <c r="BC1032" s="6">
        <v>0</v>
      </c>
      <c r="BD1032" s="6">
        <v>0</v>
      </c>
      <c r="BE1032" s="6">
        <v>0</v>
      </c>
      <c r="BF1032" s="6">
        <v>0</v>
      </c>
      <c r="BG1032" s="6">
        <v>0</v>
      </c>
      <c r="BH1032" s="6">
        <v>0</v>
      </c>
      <c r="BI1032" s="6">
        <f>IF(Table3[[#This Row],[Type]]="EM",IF((Table3[[#This Row],[Diameter]]/2)-Table3[[#This Row],[CornerRadius]]-0.012&gt;0,(Table3[[#This Row],[Diameter]]/2)-Table3[[#This Row],[CornerRadius]]-0.012,0),)</f>
        <v>0</v>
      </c>
      <c r="BK1032" s="6" t="str">
        <f>IF(Table3[[#This Row],[ShoulderLength]]="","",IF(Table3[[#This Row],[ShoulderLength]]&lt;Table3[[#This Row],[LOC]],"FIX",""))</f>
        <v/>
      </c>
    </row>
    <row r="1033" spans="1:63" x14ac:dyDescent="0.25">
      <c r="A1033" s="7">
        <f>IF(Table3[[#This Row],[SoflexRule]]="",1,IF(Table3[[#This Row],[MinOHL]]="",1,IF(Table3[[#This Row],[Type]]="CT",1,IF(Table3[[#This Row],[I]]=1,0,1))))</f>
        <v>1</v>
      </c>
      <c r="B1033" s="6" t="s">
        <v>1924</v>
      </c>
      <c r="D1033" s="6" t="s">
        <v>1924</v>
      </c>
      <c r="E1033" s="6">
        <v>1032</v>
      </c>
      <c r="H1033" s="10" t="s">
        <v>1924</v>
      </c>
      <c r="I1033" s="11" t="s">
        <v>1969</v>
      </c>
      <c r="J1033" s="12" t="s">
        <v>1931</v>
      </c>
      <c r="K1033" s="11" t="str">
        <f>CONCATENATE(Table3[[#This Row],[Type]]," "&amp;TEXT(Table3[[#This Row],[Diameter]],".0000")&amp;""," "&amp;Table3[[#This Row],[NumFlutes]]&amp;"FL")</f>
        <v>RM .0600 4FL</v>
      </c>
      <c r="M1033" s="13">
        <v>0.06</v>
      </c>
      <c r="N1033" s="13">
        <v>5.8000000000000003E-2</v>
      </c>
      <c r="R1033" s="14">
        <f>IF(Table3[[#This Row],[ShoulderLenEnd]]="",0,90-(DEGREES(ATAN((Q1033-P1033)/((N1033-O1033)/2)))))</f>
        <v>0</v>
      </c>
      <c r="T1033" s="6">
        <v>4</v>
      </c>
      <c r="U1033" s="6">
        <v>2.5</v>
      </c>
      <c r="V1033" s="6">
        <v>0.52500000000000002</v>
      </c>
      <c r="AA1033" s="13" t="str">
        <f t="shared" si="16"/>
        <v/>
      </c>
      <c r="AE1033" s="6" t="s">
        <v>49</v>
      </c>
      <c r="AF1033" s="6" t="s">
        <v>62</v>
      </c>
      <c r="AI1033" s="6">
        <v>1</v>
      </c>
      <c r="AJ1033" s="6">
        <v>0</v>
      </c>
      <c r="AK1033" s="6">
        <v>0</v>
      </c>
      <c r="AL1033" s="6">
        <v>0</v>
      </c>
      <c r="AM1033" s="6">
        <v>0</v>
      </c>
      <c r="AN1033" s="6">
        <v>0</v>
      </c>
      <c r="AO1033" s="6">
        <v>1</v>
      </c>
      <c r="AQ1033" s="6">
        <v>0</v>
      </c>
      <c r="AR1033" s="6">
        <v>0</v>
      </c>
      <c r="AS1033" s="6">
        <v>0</v>
      </c>
      <c r="AT1033" s="6">
        <v>0</v>
      </c>
      <c r="AU1033" s="6">
        <f>IF(Table3[[#This Row],[ShankDiameter]]&gt;0.5,0,2)</f>
        <v>2</v>
      </c>
      <c r="AV1033" s="6">
        <v>0</v>
      </c>
      <c r="AW1033" s="6">
        <v>0</v>
      </c>
      <c r="AX1033" s="6">
        <v>2</v>
      </c>
      <c r="AY1033" s="6">
        <f>IF(Table3[[#This Row],[ShankDiameter]]=0.225,2,IF(Table3[[#This Row],[ShankDiameter]]=0.25,2,IF(Table3[[#This Row],[ShankDiameter]]=0.2875,2,0)))</f>
        <v>0</v>
      </c>
      <c r="AZ1033" s="6">
        <v>0</v>
      </c>
      <c r="BA1033" s="6">
        <v>0</v>
      </c>
      <c r="BB1033" s="6">
        <v>0</v>
      </c>
      <c r="BC1033" s="6">
        <v>0</v>
      </c>
      <c r="BD1033" s="6">
        <v>0</v>
      </c>
      <c r="BE1033" s="6">
        <v>0</v>
      </c>
      <c r="BF1033" s="6">
        <v>0</v>
      </c>
      <c r="BG1033" s="6">
        <v>0</v>
      </c>
      <c r="BH1033" s="6">
        <v>0</v>
      </c>
      <c r="BI1033" s="6">
        <f>IF(Table3[[#This Row],[Type]]="EM",IF((Table3[[#This Row],[Diameter]]/2)-Table3[[#This Row],[CornerRadius]]-0.012&gt;0,(Table3[[#This Row],[Diameter]]/2)-Table3[[#This Row],[CornerRadius]]-0.012,0),)</f>
        <v>0</v>
      </c>
      <c r="BK1033" s="6" t="str">
        <f>IF(Table3[[#This Row],[ShoulderLength]]="","",IF(Table3[[#This Row],[ShoulderLength]]&lt;Table3[[#This Row],[LOC]],"FIX",""))</f>
        <v/>
      </c>
    </row>
    <row r="1034" spans="1:63" x14ac:dyDescent="0.25">
      <c r="A1034" s="7">
        <f>IF(Table3[[#This Row],[SoflexRule]]="",1,IF(Table3[[#This Row],[MinOHL]]="",1,IF(Table3[[#This Row],[Type]]="CT",1,IF(Table3[[#This Row],[I]]=1,0,1))))</f>
        <v>1</v>
      </c>
      <c r="B1034" s="6" t="s">
        <v>1924</v>
      </c>
      <c r="D1034" s="6" t="s">
        <v>1924</v>
      </c>
      <c r="E1034" s="6">
        <v>1033</v>
      </c>
      <c r="G1034" s="9" t="s">
        <v>74</v>
      </c>
      <c r="H1034" s="10" t="s">
        <v>1924</v>
      </c>
      <c r="I1034" s="11" t="s">
        <v>1970</v>
      </c>
      <c r="J1034" s="12" t="s">
        <v>1971</v>
      </c>
      <c r="K1034" s="11" t="str">
        <f>CONCATENATE(Table3[[#This Row],[Type]]," "&amp;TEXT(Table3[[#This Row],[Diameter]],".0000")&amp;""," "&amp;Table3[[#This Row],[NumFlutes]]&amp;"FL")</f>
        <v>RM .0635 4FL</v>
      </c>
      <c r="M1034" s="13">
        <v>6.3500000000000001E-2</v>
      </c>
      <c r="N1034" s="13">
        <v>5.8000000000000003E-2</v>
      </c>
      <c r="O1034" s="6">
        <v>6.3500000000000001E-2</v>
      </c>
      <c r="P1034" s="6">
        <v>0.53</v>
      </c>
      <c r="R1034" s="14">
        <f>IF(Table3[[#This Row],[ShoulderLenEnd]]="",0,90-(DEGREES(ATAN((Q1034-P1034)/((N1034-O1034)/2)))))</f>
        <v>0</v>
      </c>
      <c r="S1034" s="15">
        <v>0.82</v>
      </c>
      <c r="T1034" s="6">
        <v>4</v>
      </c>
      <c r="U1034" s="6">
        <v>2.5</v>
      </c>
      <c r="V1034" s="6">
        <v>0.52500000000000002</v>
      </c>
      <c r="AA1034" s="13" t="str">
        <f t="shared" si="16"/>
        <v/>
      </c>
      <c r="AB1034" s="6">
        <v>5.0000000000000001E-3</v>
      </c>
      <c r="AC1034" s="6">
        <v>4.4999999999999998E-2</v>
      </c>
      <c r="AE1034" s="6" t="s">
        <v>49</v>
      </c>
      <c r="AF1034" s="6" t="s">
        <v>62</v>
      </c>
      <c r="AI1034" s="6">
        <v>1</v>
      </c>
      <c r="AJ1034" s="6">
        <v>0</v>
      </c>
      <c r="AK1034" s="6">
        <v>0</v>
      </c>
      <c r="AL1034" s="6">
        <v>0</v>
      </c>
      <c r="AM1034" s="6">
        <v>0</v>
      </c>
      <c r="AN1034" s="6">
        <v>0</v>
      </c>
      <c r="AO1034" s="6">
        <v>1</v>
      </c>
      <c r="AQ1034" s="6">
        <v>0</v>
      </c>
      <c r="AR1034" s="6">
        <v>0</v>
      </c>
      <c r="AS1034" s="6">
        <v>0</v>
      </c>
      <c r="AT1034" s="6">
        <v>0</v>
      </c>
      <c r="AU1034" s="6">
        <f>IF(Table3[[#This Row],[ShankDiameter]]&gt;0.5,0,2)</f>
        <v>2</v>
      </c>
      <c r="AV1034" s="6">
        <v>0</v>
      </c>
      <c r="AW1034" s="6">
        <v>0</v>
      </c>
      <c r="AX1034" s="6">
        <v>2</v>
      </c>
      <c r="AY1034" s="6">
        <f>IF(Table3[[#This Row],[ShankDiameter]]=0.225,2,IF(Table3[[#This Row],[ShankDiameter]]=0.25,2,IF(Table3[[#This Row],[ShankDiameter]]=0.2875,2,0)))</f>
        <v>0</v>
      </c>
      <c r="AZ1034" s="6">
        <v>0</v>
      </c>
      <c r="BA1034" s="6">
        <v>0</v>
      </c>
      <c r="BB1034" s="6">
        <v>0</v>
      </c>
      <c r="BC1034" s="6">
        <v>0</v>
      </c>
      <c r="BD1034" s="6">
        <v>0</v>
      </c>
      <c r="BE1034" s="6">
        <v>0</v>
      </c>
      <c r="BF1034" s="6">
        <v>0</v>
      </c>
      <c r="BG1034" s="6">
        <v>0</v>
      </c>
      <c r="BH1034" s="6">
        <v>0</v>
      </c>
      <c r="BI1034" s="6">
        <f>IF(Table3[[#This Row],[Type]]="EM",IF((Table3[[#This Row],[Diameter]]/2)-Table3[[#This Row],[CornerRadius]]-0.012&gt;0,(Table3[[#This Row],[Diameter]]/2)-Table3[[#This Row],[CornerRadius]]-0.012,0),)</f>
        <v>0</v>
      </c>
      <c r="BK1034" s="6" t="str">
        <f>IF(Table3[[#This Row],[ShoulderLength]]="","",IF(Table3[[#This Row],[ShoulderLength]]&lt;Table3[[#This Row],[LOC]],"FIX",""))</f>
        <v/>
      </c>
    </row>
    <row r="1035" spans="1:63" x14ac:dyDescent="0.25">
      <c r="A1035" s="7">
        <f>IF(Table3[[#This Row],[SoflexRule]]="",1,IF(Table3[[#This Row],[MinOHL]]="",1,IF(Table3[[#This Row],[Type]]="CT",1,IF(Table3[[#This Row],[I]]=1,0,1))))</f>
        <v>1</v>
      </c>
      <c r="B1035" s="6" t="s">
        <v>1924</v>
      </c>
      <c r="D1035" s="6" t="s">
        <v>1924</v>
      </c>
      <c r="E1035" s="6">
        <v>1034</v>
      </c>
      <c r="H1035" s="10" t="s">
        <v>1924</v>
      </c>
      <c r="I1035" s="11" t="s">
        <v>1972</v>
      </c>
      <c r="J1035" s="12" t="s">
        <v>1973</v>
      </c>
      <c r="K1035" s="11" t="str">
        <f>CONCATENATE(Table3[[#This Row],[Type]]," "&amp;TEXT(Table3[[#This Row],[Diameter]],".0000")&amp;""," "&amp;Table3[[#This Row],[NumFlutes]]&amp;"FL")</f>
        <v>RM .0645 4FL</v>
      </c>
      <c r="M1035" s="13">
        <v>6.4500000000000002E-2</v>
      </c>
      <c r="N1035" s="13">
        <v>5.8000000000000003E-2</v>
      </c>
      <c r="R1035" s="14">
        <f>IF(Table3[[#This Row],[ShoulderLenEnd]]="",0,90-(DEGREES(ATAN((Q1035-P1035)/((N1035-O1035)/2)))))</f>
        <v>0</v>
      </c>
      <c r="T1035" s="6">
        <v>4</v>
      </c>
      <c r="U1035" s="6">
        <v>2.5</v>
      </c>
      <c r="V1035" s="6">
        <v>0.52500000000000002</v>
      </c>
      <c r="AA1035" s="13" t="str">
        <f t="shared" si="16"/>
        <v/>
      </c>
      <c r="AE1035" s="6" t="s">
        <v>49</v>
      </c>
      <c r="AF1035" s="6" t="s">
        <v>62</v>
      </c>
      <c r="AI1035" s="6">
        <v>1</v>
      </c>
      <c r="AJ1035" s="6">
        <v>0</v>
      </c>
      <c r="AK1035" s="6">
        <v>0</v>
      </c>
      <c r="AL1035" s="6">
        <v>0</v>
      </c>
      <c r="AM1035" s="6">
        <v>0</v>
      </c>
      <c r="AN1035" s="6">
        <v>0</v>
      </c>
      <c r="AO1035" s="6">
        <v>1</v>
      </c>
      <c r="AQ1035" s="6">
        <v>0</v>
      </c>
      <c r="AR1035" s="6">
        <v>0</v>
      </c>
      <c r="AS1035" s="6">
        <v>0</v>
      </c>
      <c r="AT1035" s="6">
        <v>0</v>
      </c>
      <c r="AU1035" s="6">
        <f>IF(Table3[[#This Row],[ShankDiameter]]&gt;0.5,0,2)</f>
        <v>2</v>
      </c>
      <c r="AV1035" s="6">
        <v>0</v>
      </c>
      <c r="AW1035" s="6">
        <v>0</v>
      </c>
      <c r="AX1035" s="6">
        <v>2</v>
      </c>
      <c r="AY1035" s="6">
        <f>IF(Table3[[#This Row],[ShankDiameter]]=0.225,2,IF(Table3[[#This Row],[ShankDiameter]]=0.25,2,IF(Table3[[#This Row],[ShankDiameter]]=0.2875,2,0)))</f>
        <v>0</v>
      </c>
      <c r="AZ1035" s="6">
        <v>0</v>
      </c>
      <c r="BA1035" s="6">
        <v>0</v>
      </c>
      <c r="BB1035" s="6">
        <v>0</v>
      </c>
      <c r="BC1035" s="6">
        <v>0</v>
      </c>
      <c r="BD1035" s="6">
        <v>0</v>
      </c>
      <c r="BE1035" s="6">
        <v>0</v>
      </c>
      <c r="BF1035" s="6">
        <v>0</v>
      </c>
      <c r="BG1035" s="6">
        <v>0</v>
      </c>
      <c r="BH1035" s="6">
        <v>0</v>
      </c>
      <c r="BI1035" s="6">
        <f>IF(Table3[[#This Row],[Type]]="EM",IF((Table3[[#This Row],[Diameter]]/2)-Table3[[#This Row],[CornerRadius]]-0.012&gt;0,(Table3[[#This Row],[Diameter]]/2)-Table3[[#This Row],[CornerRadius]]-0.012,0),)</f>
        <v>0</v>
      </c>
      <c r="BK1035" s="6" t="str">
        <f>IF(Table3[[#This Row],[ShoulderLength]]="","",IF(Table3[[#This Row],[ShoulderLength]]&lt;Table3[[#This Row],[LOC]],"FIX",""))</f>
        <v/>
      </c>
    </row>
    <row r="1036" spans="1:63" x14ac:dyDescent="0.25">
      <c r="A1036" s="7">
        <f>IF(Table3[[#This Row],[SoflexRule]]="",1,IF(Table3[[#This Row],[MinOHL]]="",1,IF(Table3[[#This Row],[Type]]="CT",1,IF(Table3[[#This Row],[I]]=1,0,1))))</f>
        <v>1</v>
      </c>
      <c r="B1036" s="6" t="s">
        <v>1924</v>
      </c>
      <c r="D1036" s="6" t="s">
        <v>1924</v>
      </c>
      <c r="E1036" s="6">
        <v>1035</v>
      </c>
      <c r="H1036" s="10" t="s">
        <v>1924</v>
      </c>
      <c r="I1036" s="11" t="s">
        <v>1974</v>
      </c>
      <c r="J1036" s="12" t="s">
        <v>1975</v>
      </c>
      <c r="K1036" s="11" t="str">
        <f>CONCATENATE(Table3[[#This Row],[Type]]," "&amp;TEXT(Table3[[#This Row],[Diameter]],".0000")&amp;""," "&amp;Table3[[#This Row],[NumFlutes]]&amp;"FL")</f>
        <v>RM .0705 4FL</v>
      </c>
      <c r="M1036" s="13">
        <v>7.0499999999999993E-2</v>
      </c>
      <c r="N1036" s="13">
        <v>6.5000000000000002E-2</v>
      </c>
      <c r="R1036" s="14">
        <f>IF(Table3[[#This Row],[ShoulderLenEnd]]="",0,90-(DEGREES(ATAN((Q1036-P1036)/((N1036-O1036)/2)))))</f>
        <v>0</v>
      </c>
      <c r="T1036" s="6">
        <v>4</v>
      </c>
      <c r="U1036" s="6">
        <v>3</v>
      </c>
      <c r="V1036" s="6">
        <v>0.75</v>
      </c>
      <c r="AA1036" s="13" t="str">
        <f t="shared" si="16"/>
        <v/>
      </c>
      <c r="AE1036" s="6" t="s">
        <v>49</v>
      </c>
      <c r="AF1036" s="6" t="s">
        <v>62</v>
      </c>
      <c r="AI1036" s="6">
        <v>1</v>
      </c>
      <c r="AJ1036" s="6">
        <v>0</v>
      </c>
      <c r="AK1036" s="6">
        <v>0</v>
      </c>
      <c r="AL1036" s="6">
        <v>0</v>
      </c>
      <c r="AM1036" s="6">
        <v>0</v>
      </c>
      <c r="AN1036" s="6">
        <v>0</v>
      </c>
      <c r="AO1036" s="6">
        <v>1</v>
      </c>
      <c r="AQ1036" s="6">
        <v>0</v>
      </c>
      <c r="AR1036" s="6">
        <v>0</v>
      </c>
      <c r="AS1036" s="6">
        <v>0</v>
      </c>
      <c r="AT1036" s="6">
        <v>0</v>
      </c>
      <c r="AU1036" s="6">
        <f>IF(Table3[[#This Row],[ShankDiameter]]&gt;0.5,0,2)</f>
        <v>2</v>
      </c>
      <c r="AV1036" s="6">
        <v>0</v>
      </c>
      <c r="AW1036" s="6">
        <v>0</v>
      </c>
      <c r="AX1036" s="6">
        <v>2</v>
      </c>
      <c r="AY1036" s="6">
        <f>IF(Table3[[#This Row],[ShankDiameter]]=0.225,2,IF(Table3[[#This Row],[ShankDiameter]]=0.25,2,IF(Table3[[#This Row],[ShankDiameter]]=0.2875,2,0)))</f>
        <v>0</v>
      </c>
      <c r="AZ1036" s="6">
        <v>0</v>
      </c>
      <c r="BA1036" s="6">
        <v>0</v>
      </c>
      <c r="BB1036" s="6">
        <v>0</v>
      </c>
      <c r="BC1036" s="6">
        <v>0</v>
      </c>
      <c r="BD1036" s="6">
        <v>0</v>
      </c>
      <c r="BE1036" s="6">
        <v>0</v>
      </c>
      <c r="BF1036" s="6">
        <v>0</v>
      </c>
      <c r="BG1036" s="6">
        <v>0</v>
      </c>
      <c r="BH1036" s="6">
        <v>0</v>
      </c>
      <c r="BI1036" s="6">
        <f>IF(Table3[[#This Row],[Type]]="EM",IF((Table3[[#This Row],[Diameter]]/2)-Table3[[#This Row],[CornerRadius]]-0.012&gt;0,(Table3[[#This Row],[Diameter]]/2)-Table3[[#This Row],[CornerRadius]]-0.012,0),)</f>
        <v>0</v>
      </c>
      <c r="BK1036" s="6" t="str">
        <f>IF(Table3[[#This Row],[ShoulderLength]]="","",IF(Table3[[#This Row],[ShoulderLength]]&lt;Table3[[#This Row],[LOC]],"FIX",""))</f>
        <v/>
      </c>
    </row>
    <row r="1037" spans="1:63" x14ac:dyDescent="0.25">
      <c r="A1037" s="7">
        <f>IF(Table3[[#This Row],[SoflexRule]]="",1,IF(Table3[[#This Row],[MinOHL]]="",1,IF(Table3[[#This Row],[Type]]="CT",1,IF(Table3[[#This Row],[I]]=1,0,1))))</f>
        <v>1</v>
      </c>
      <c r="B1037" s="6" t="s">
        <v>1924</v>
      </c>
      <c r="D1037" s="6" t="s">
        <v>1924</v>
      </c>
      <c r="E1037" s="6">
        <v>1036</v>
      </c>
      <c r="G1037" s="9" t="s">
        <v>74</v>
      </c>
      <c r="H1037" s="10" t="s">
        <v>1924</v>
      </c>
      <c r="I1037" s="11" t="s">
        <v>1976</v>
      </c>
      <c r="J1037" s="12" t="s">
        <v>1977</v>
      </c>
      <c r="K1037" s="11" t="str">
        <f>CONCATENATE(Table3[[#This Row],[Type]]," "&amp;TEXT(Table3[[#This Row],[Diameter]],".0000")&amp;""," "&amp;Table3[[#This Row],[NumFlutes]]&amp;"FL")</f>
        <v>RM .0710 4FL</v>
      </c>
      <c r="M1037" s="13">
        <v>7.0999999999999994E-2</v>
      </c>
      <c r="N1037" s="13">
        <v>6.5000000000000002E-2</v>
      </c>
      <c r="O1037" s="6">
        <v>7.0999999999999994E-2</v>
      </c>
      <c r="P1037" s="6">
        <v>0.83</v>
      </c>
      <c r="R1037" s="14">
        <f>IF(Table3[[#This Row],[ShoulderLenEnd]]="",0,90-(DEGREES(ATAN((Q1037-P1037)/((N1037-O1037)/2)))))</f>
        <v>0</v>
      </c>
      <c r="S1037" s="15">
        <v>1.17</v>
      </c>
      <c r="T1037" s="6">
        <v>4</v>
      </c>
      <c r="U1037" s="6">
        <v>3</v>
      </c>
      <c r="V1037" s="6">
        <v>0.75</v>
      </c>
      <c r="AA1037" s="13" t="str">
        <f t="shared" si="16"/>
        <v/>
      </c>
      <c r="AB1037" s="6">
        <v>3.0000000000000001E-3</v>
      </c>
      <c r="AC1037" s="6">
        <v>0.05</v>
      </c>
      <c r="AE1037" s="6" t="s">
        <v>49</v>
      </c>
      <c r="AF1037" s="6" t="s">
        <v>62</v>
      </c>
      <c r="AI1037" s="6">
        <v>1</v>
      </c>
      <c r="AJ1037" s="6">
        <v>0</v>
      </c>
      <c r="AK1037" s="6">
        <v>0</v>
      </c>
      <c r="AL1037" s="6">
        <v>0</v>
      </c>
      <c r="AM1037" s="6">
        <v>0</v>
      </c>
      <c r="AN1037" s="6">
        <v>0</v>
      </c>
      <c r="AO1037" s="6">
        <v>1</v>
      </c>
      <c r="AQ1037" s="6">
        <v>0</v>
      </c>
      <c r="AR1037" s="6">
        <v>0</v>
      </c>
      <c r="AS1037" s="6">
        <v>0</v>
      </c>
      <c r="AT1037" s="6">
        <v>0</v>
      </c>
      <c r="AU1037" s="6">
        <f>IF(Table3[[#This Row],[ShankDiameter]]&gt;0.5,0,2)</f>
        <v>2</v>
      </c>
      <c r="AV1037" s="6">
        <v>0</v>
      </c>
      <c r="AW1037" s="6">
        <v>0</v>
      </c>
      <c r="AX1037" s="6">
        <v>2</v>
      </c>
      <c r="AY1037" s="6">
        <f>IF(Table3[[#This Row],[ShankDiameter]]=0.225,2,IF(Table3[[#This Row],[ShankDiameter]]=0.25,2,IF(Table3[[#This Row],[ShankDiameter]]=0.2875,2,0)))</f>
        <v>0</v>
      </c>
      <c r="AZ1037" s="6">
        <v>0</v>
      </c>
      <c r="BA1037" s="6">
        <v>0</v>
      </c>
      <c r="BB1037" s="6">
        <v>0</v>
      </c>
      <c r="BC1037" s="6">
        <v>0</v>
      </c>
      <c r="BD1037" s="6">
        <v>0</v>
      </c>
      <c r="BE1037" s="6">
        <v>0</v>
      </c>
      <c r="BF1037" s="6">
        <v>0</v>
      </c>
      <c r="BG1037" s="6">
        <v>0</v>
      </c>
      <c r="BH1037" s="6">
        <v>0</v>
      </c>
      <c r="BI1037" s="6">
        <f>IF(Table3[[#This Row],[Type]]="EM",IF((Table3[[#This Row],[Diameter]]/2)-Table3[[#This Row],[CornerRadius]]-0.012&gt;0,(Table3[[#This Row],[Diameter]]/2)-Table3[[#This Row],[CornerRadius]]-0.012,0),)</f>
        <v>0</v>
      </c>
      <c r="BK1037" s="6" t="str">
        <f>IF(Table3[[#This Row],[ShoulderLength]]="","",IF(Table3[[#This Row],[ShoulderLength]]&lt;Table3[[#This Row],[LOC]],"FIX",""))</f>
        <v/>
      </c>
    </row>
    <row r="1038" spans="1:63" x14ac:dyDescent="0.25">
      <c r="A1038" s="7">
        <f>IF(Table3[[#This Row],[SoflexRule]]="",1,IF(Table3[[#This Row],[MinOHL]]="",1,IF(Table3[[#This Row],[Type]]="CT",1,IF(Table3[[#This Row],[I]]=1,0,1))))</f>
        <v>1</v>
      </c>
      <c r="B1038" s="6" t="s">
        <v>1924</v>
      </c>
      <c r="D1038" s="6" t="s">
        <v>1924</v>
      </c>
      <c r="E1038" s="6">
        <v>1037</v>
      </c>
      <c r="H1038" s="10" t="s">
        <v>1924</v>
      </c>
      <c r="I1038" s="11" t="s">
        <v>1978</v>
      </c>
      <c r="J1038" s="12" t="s">
        <v>1931</v>
      </c>
      <c r="K1038" s="11" t="str">
        <f>CONCATENATE(Table3[[#This Row],[Type]]," "&amp;TEXT(Table3[[#This Row],[Diameter]],".0000")&amp;""," "&amp;Table3[[#This Row],[NumFlutes]]&amp;"FL")</f>
        <v>RM .0750 4FL</v>
      </c>
      <c r="M1038" s="13">
        <v>7.4999999999999997E-2</v>
      </c>
      <c r="N1038" s="13">
        <v>7.0999999999999994E-2</v>
      </c>
      <c r="R1038" s="14">
        <f>IF(Table3[[#This Row],[ShoulderLenEnd]]="",0,90-(DEGREES(ATAN((Q1038-P1038)/((N1038-O1038)/2)))))</f>
        <v>0</v>
      </c>
      <c r="T1038" s="6">
        <v>4</v>
      </c>
      <c r="U1038" s="6">
        <v>3</v>
      </c>
      <c r="V1038" s="6">
        <v>0.75</v>
      </c>
      <c r="AA1038" s="13" t="str">
        <f t="shared" si="16"/>
        <v/>
      </c>
      <c r="AE1038" s="6" t="s">
        <v>49</v>
      </c>
      <c r="AF1038" s="6" t="s">
        <v>62</v>
      </c>
      <c r="AI1038" s="6">
        <v>1</v>
      </c>
      <c r="AJ1038" s="6">
        <v>0</v>
      </c>
      <c r="AK1038" s="6">
        <v>0</v>
      </c>
      <c r="AL1038" s="6">
        <v>0</v>
      </c>
      <c r="AM1038" s="6">
        <v>0</v>
      </c>
      <c r="AN1038" s="6">
        <v>0</v>
      </c>
      <c r="AO1038" s="6">
        <v>1</v>
      </c>
      <c r="AQ1038" s="6">
        <v>0</v>
      </c>
      <c r="AR1038" s="6">
        <v>0</v>
      </c>
      <c r="AS1038" s="6">
        <v>0</v>
      </c>
      <c r="AT1038" s="6">
        <v>0</v>
      </c>
      <c r="AU1038" s="6">
        <f>IF(Table3[[#This Row],[ShankDiameter]]&gt;0.5,0,2)</f>
        <v>2</v>
      </c>
      <c r="AV1038" s="6">
        <v>0</v>
      </c>
      <c r="AW1038" s="6">
        <v>0</v>
      </c>
      <c r="AX1038" s="6">
        <v>2</v>
      </c>
      <c r="AY1038" s="6">
        <f>IF(Table3[[#This Row],[ShankDiameter]]=0.225,2,IF(Table3[[#This Row],[ShankDiameter]]=0.25,2,IF(Table3[[#This Row],[ShankDiameter]]=0.2875,2,0)))</f>
        <v>0</v>
      </c>
      <c r="AZ1038" s="6">
        <v>0</v>
      </c>
      <c r="BA1038" s="6">
        <v>0</v>
      </c>
      <c r="BB1038" s="6">
        <v>0</v>
      </c>
      <c r="BC1038" s="6">
        <v>0</v>
      </c>
      <c r="BD1038" s="6">
        <v>0</v>
      </c>
      <c r="BE1038" s="6">
        <v>0</v>
      </c>
      <c r="BF1038" s="6">
        <v>0</v>
      </c>
      <c r="BG1038" s="6">
        <v>0</v>
      </c>
      <c r="BH1038" s="6">
        <v>0</v>
      </c>
      <c r="BI1038" s="6">
        <f>IF(Table3[[#This Row],[Type]]="EM",IF((Table3[[#This Row],[Diameter]]/2)-Table3[[#This Row],[CornerRadius]]-0.012&gt;0,(Table3[[#This Row],[Diameter]]/2)-Table3[[#This Row],[CornerRadius]]-0.012,0),)</f>
        <v>0</v>
      </c>
      <c r="BK1038" s="6" t="str">
        <f>IF(Table3[[#This Row],[ShoulderLength]]="","",IF(Table3[[#This Row],[ShoulderLength]]&lt;Table3[[#This Row],[LOC]],"FIX",""))</f>
        <v/>
      </c>
    </row>
    <row r="1039" spans="1:63" x14ac:dyDescent="0.25">
      <c r="A1039" s="7">
        <f>IF(Table3[[#This Row],[SoflexRule]]="",1,IF(Table3[[#This Row],[MinOHL]]="",1,IF(Table3[[#This Row],[Type]]="CT",1,IF(Table3[[#This Row],[I]]=1,0,1))))</f>
        <v>1</v>
      </c>
      <c r="B1039" s="6" t="s">
        <v>1924</v>
      </c>
      <c r="D1039" s="6" t="s">
        <v>1924</v>
      </c>
      <c r="E1039" s="6">
        <v>1038</v>
      </c>
      <c r="H1039" s="10" t="s">
        <v>1924</v>
      </c>
      <c r="I1039" s="11" t="s">
        <v>1979</v>
      </c>
      <c r="J1039" s="12" t="s">
        <v>1980</v>
      </c>
      <c r="K1039" s="11" t="str">
        <f>CONCATENATE(Table3[[#This Row],[Type]]," "&amp;TEXT(Table3[[#This Row],[Diameter]],".0000")&amp;""," "&amp;Table3[[#This Row],[NumFlutes]]&amp;"FL")</f>
        <v>RM .0765 4FL</v>
      </c>
      <c r="M1039" s="13">
        <v>7.6499999999999999E-2</v>
      </c>
      <c r="N1039" s="13">
        <v>7.0999999999999994E-2</v>
      </c>
      <c r="R1039" s="14">
        <f>IF(Table3[[#This Row],[ShoulderLenEnd]]="",0,90-(DEGREES(ATAN((Q1039-P1039)/((N1039-O1039)/2)))))</f>
        <v>0</v>
      </c>
      <c r="T1039" s="6">
        <v>4</v>
      </c>
      <c r="U1039" s="6">
        <v>3</v>
      </c>
      <c r="V1039" s="6">
        <v>0.75</v>
      </c>
      <c r="AA1039" s="13" t="str">
        <f t="shared" si="16"/>
        <v/>
      </c>
      <c r="AE1039" s="6" t="s">
        <v>49</v>
      </c>
      <c r="AF1039" s="6" t="s">
        <v>62</v>
      </c>
      <c r="AI1039" s="6">
        <v>1</v>
      </c>
      <c r="AJ1039" s="6">
        <v>0</v>
      </c>
      <c r="AK1039" s="6">
        <v>0</v>
      </c>
      <c r="AL1039" s="6">
        <v>0</v>
      </c>
      <c r="AM1039" s="6">
        <v>0</v>
      </c>
      <c r="AN1039" s="6">
        <v>0</v>
      </c>
      <c r="AO1039" s="6">
        <v>1</v>
      </c>
      <c r="AQ1039" s="6">
        <v>0</v>
      </c>
      <c r="AR1039" s="6">
        <v>0</v>
      </c>
      <c r="AS1039" s="6">
        <v>0</v>
      </c>
      <c r="AT1039" s="6">
        <v>0</v>
      </c>
      <c r="AU1039" s="6">
        <f>IF(Table3[[#This Row],[ShankDiameter]]&gt;0.5,0,2)</f>
        <v>2</v>
      </c>
      <c r="AV1039" s="6">
        <v>0</v>
      </c>
      <c r="AW1039" s="6">
        <v>0</v>
      </c>
      <c r="AX1039" s="6">
        <v>2</v>
      </c>
      <c r="AY1039" s="6">
        <f>IF(Table3[[#This Row],[ShankDiameter]]=0.225,2,IF(Table3[[#This Row],[ShankDiameter]]=0.25,2,IF(Table3[[#This Row],[ShankDiameter]]=0.2875,2,0)))</f>
        <v>0</v>
      </c>
      <c r="AZ1039" s="6">
        <v>0</v>
      </c>
      <c r="BA1039" s="6">
        <v>0</v>
      </c>
      <c r="BB1039" s="6">
        <v>0</v>
      </c>
      <c r="BC1039" s="6">
        <v>0</v>
      </c>
      <c r="BD1039" s="6">
        <v>0</v>
      </c>
      <c r="BE1039" s="6">
        <v>0</v>
      </c>
      <c r="BF1039" s="6">
        <v>0</v>
      </c>
      <c r="BG1039" s="6">
        <v>0</v>
      </c>
      <c r="BH1039" s="6">
        <v>0</v>
      </c>
      <c r="BI1039" s="6">
        <f>IF(Table3[[#This Row],[Type]]="EM",IF((Table3[[#This Row],[Diameter]]/2)-Table3[[#This Row],[CornerRadius]]-0.012&gt;0,(Table3[[#This Row],[Diameter]]/2)-Table3[[#This Row],[CornerRadius]]-0.012,0),)</f>
        <v>0</v>
      </c>
      <c r="BK1039" s="6" t="str">
        <f>IF(Table3[[#This Row],[ShoulderLength]]="","",IF(Table3[[#This Row],[ShoulderLength]]&lt;Table3[[#This Row],[LOC]],"FIX",""))</f>
        <v/>
      </c>
    </row>
    <row r="1040" spans="1:63" x14ac:dyDescent="0.25">
      <c r="A1040" s="7">
        <f>IF(Table3[[#This Row],[SoflexRule]]="",1,IF(Table3[[#This Row],[MinOHL]]="",1,IF(Table3[[#This Row],[Type]]="CT",1,IF(Table3[[#This Row],[I]]=1,0,1))))</f>
        <v>1</v>
      </c>
      <c r="B1040" s="6" t="s">
        <v>1924</v>
      </c>
      <c r="D1040" s="6" t="s">
        <v>1924</v>
      </c>
      <c r="E1040" s="6">
        <v>1039</v>
      </c>
      <c r="H1040" s="10" t="s">
        <v>1924</v>
      </c>
      <c r="I1040" s="11" t="s">
        <v>1981</v>
      </c>
      <c r="J1040" s="12" t="s">
        <v>1931</v>
      </c>
      <c r="K1040" s="11" t="str">
        <f>CONCATENATE(Table3[[#This Row],[Type]]," "&amp;TEXT(Table3[[#This Row],[Diameter]],".0000")&amp;""," "&amp;Table3[[#This Row],[NumFlutes]]&amp;"FL")</f>
        <v>RM .0780 4FL</v>
      </c>
      <c r="M1040" s="13">
        <v>7.8E-2</v>
      </c>
      <c r="N1040" s="13">
        <v>7.0999999999999994E-2</v>
      </c>
      <c r="R1040" s="14">
        <f>IF(Table3[[#This Row],[ShoulderLenEnd]]="",0,90-(DEGREES(ATAN((Q1040-P1040)/((N1040-O1040)/2)))))</f>
        <v>0</v>
      </c>
      <c r="T1040" s="6">
        <v>4</v>
      </c>
      <c r="U1040" s="6">
        <v>3</v>
      </c>
      <c r="V1040" s="6">
        <v>0.72499999999999998</v>
      </c>
      <c r="AA1040" s="13" t="str">
        <f t="shared" si="16"/>
        <v/>
      </c>
      <c r="AE1040" s="6" t="s">
        <v>49</v>
      </c>
      <c r="AF1040" s="6" t="s">
        <v>62</v>
      </c>
      <c r="AI1040" s="6">
        <v>1</v>
      </c>
      <c r="AJ1040" s="6">
        <v>0</v>
      </c>
      <c r="AK1040" s="6">
        <v>0</v>
      </c>
      <c r="AL1040" s="6">
        <v>0</v>
      </c>
      <c r="AM1040" s="6">
        <v>0</v>
      </c>
      <c r="AN1040" s="6">
        <v>0</v>
      </c>
      <c r="AO1040" s="6">
        <v>1</v>
      </c>
      <c r="AQ1040" s="6">
        <v>0</v>
      </c>
      <c r="AR1040" s="6">
        <v>0</v>
      </c>
      <c r="AS1040" s="6">
        <v>0</v>
      </c>
      <c r="AT1040" s="6">
        <v>0</v>
      </c>
      <c r="AU1040" s="6">
        <f>IF(Table3[[#This Row],[ShankDiameter]]&gt;0.5,0,2)</f>
        <v>2</v>
      </c>
      <c r="AV1040" s="6">
        <v>0</v>
      </c>
      <c r="AW1040" s="6">
        <v>0</v>
      </c>
      <c r="AX1040" s="6">
        <v>2</v>
      </c>
      <c r="AY1040" s="6">
        <f>IF(Table3[[#This Row],[ShankDiameter]]=0.225,2,IF(Table3[[#This Row],[ShankDiameter]]=0.25,2,IF(Table3[[#This Row],[ShankDiameter]]=0.2875,2,0)))</f>
        <v>0</v>
      </c>
      <c r="AZ1040" s="6">
        <v>0</v>
      </c>
      <c r="BA1040" s="6">
        <v>0</v>
      </c>
      <c r="BB1040" s="6">
        <v>0</v>
      </c>
      <c r="BC1040" s="6">
        <v>0</v>
      </c>
      <c r="BD1040" s="6">
        <v>0</v>
      </c>
      <c r="BE1040" s="6">
        <v>0</v>
      </c>
      <c r="BF1040" s="6">
        <v>0</v>
      </c>
      <c r="BG1040" s="6">
        <v>0</v>
      </c>
      <c r="BH1040" s="6">
        <v>0</v>
      </c>
      <c r="BI1040" s="6">
        <f>IF(Table3[[#This Row],[Type]]="EM",IF((Table3[[#This Row],[Diameter]]/2)-Table3[[#This Row],[CornerRadius]]-0.012&gt;0,(Table3[[#This Row],[Diameter]]/2)-Table3[[#This Row],[CornerRadius]]-0.012,0),)</f>
        <v>0</v>
      </c>
      <c r="BK1040" s="6" t="str">
        <f>IF(Table3[[#This Row],[ShoulderLength]]="","",IF(Table3[[#This Row],[ShoulderLength]]&lt;Table3[[#This Row],[LOC]],"FIX",""))</f>
        <v/>
      </c>
    </row>
    <row r="1041" spans="1:63" x14ac:dyDescent="0.25">
      <c r="A1041" s="7">
        <f>IF(Table3[[#This Row],[SoflexRule]]="",1,IF(Table3[[#This Row],[MinOHL]]="",1,IF(Table3[[#This Row],[Type]]="CT",1,IF(Table3[[#This Row],[I]]=1,0,1))))</f>
        <v>1</v>
      </c>
      <c r="B1041" s="6" t="s">
        <v>1924</v>
      </c>
      <c r="D1041" s="6" t="s">
        <v>1924</v>
      </c>
      <c r="E1041" s="6">
        <v>1040</v>
      </c>
      <c r="H1041" s="10" t="s">
        <v>1924</v>
      </c>
      <c r="I1041" s="11" t="s">
        <v>1982</v>
      </c>
      <c r="J1041" s="12" t="s">
        <v>1931</v>
      </c>
      <c r="K1041" s="11" t="str">
        <f>CONCATENATE(Table3[[#This Row],[Type]]," "&amp;TEXT(Table3[[#This Row],[Diameter]],".0000")&amp;""," "&amp;Table3[[#This Row],[NumFlutes]]&amp;"FL")</f>
        <v>RM .0781 4FL</v>
      </c>
      <c r="M1041" s="13">
        <v>7.8100000000000003E-2</v>
      </c>
      <c r="N1041" s="13">
        <v>7.0999999999999994E-2</v>
      </c>
      <c r="R1041" s="14">
        <f>IF(Table3[[#This Row],[ShoulderLenEnd]]="",0,90-(DEGREES(ATAN((Q1041-P1041)/((N1041-O1041)/2)))))</f>
        <v>0</v>
      </c>
      <c r="T1041" s="6">
        <v>4</v>
      </c>
      <c r="U1041" s="6">
        <v>3</v>
      </c>
      <c r="V1041" s="6">
        <v>0.75</v>
      </c>
      <c r="AA1041" s="13" t="str">
        <f t="shared" ref="AA1041:AA1104" si="17">IF(Z1041 &lt; 1, "", (M1041/2)/TAN(RADIANS(Z1041/2)))</f>
        <v/>
      </c>
      <c r="AE1041" s="6" t="s">
        <v>49</v>
      </c>
      <c r="AF1041" s="6" t="s">
        <v>62</v>
      </c>
      <c r="AI1041" s="6">
        <v>1</v>
      </c>
      <c r="AJ1041" s="6">
        <v>0</v>
      </c>
      <c r="AK1041" s="6">
        <v>0</v>
      </c>
      <c r="AL1041" s="6">
        <v>0</v>
      </c>
      <c r="AM1041" s="6">
        <v>0</v>
      </c>
      <c r="AN1041" s="6">
        <v>0</v>
      </c>
      <c r="AO1041" s="6">
        <v>1</v>
      </c>
      <c r="AQ1041" s="6">
        <v>0</v>
      </c>
      <c r="AR1041" s="6">
        <v>0</v>
      </c>
      <c r="AS1041" s="6">
        <v>0</v>
      </c>
      <c r="AT1041" s="6">
        <v>0</v>
      </c>
      <c r="AU1041" s="6">
        <f>IF(Table3[[#This Row],[ShankDiameter]]&gt;0.5,0,2)</f>
        <v>2</v>
      </c>
      <c r="AV1041" s="6">
        <v>0</v>
      </c>
      <c r="AW1041" s="6">
        <v>0</v>
      </c>
      <c r="AX1041" s="6">
        <v>2</v>
      </c>
      <c r="AY1041" s="6">
        <f>IF(Table3[[#This Row],[ShankDiameter]]=0.225,2,IF(Table3[[#This Row],[ShankDiameter]]=0.25,2,IF(Table3[[#This Row],[ShankDiameter]]=0.2875,2,0)))</f>
        <v>0</v>
      </c>
      <c r="AZ1041" s="6">
        <v>0</v>
      </c>
      <c r="BA1041" s="6">
        <v>0</v>
      </c>
      <c r="BB1041" s="6">
        <v>0</v>
      </c>
      <c r="BC1041" s="6">
        <v>0</v>
      </c>
      <c r="BD1041" s="6">
        <v>0</v>
      </c>
      <c r="BE1041" s="6">
        <v>0</v>
      </c>
      <c r="BF1041" s="6">
        <v>0</v>
      </c>
      <c r="BG1041" s="6">
        <v>0</v>
      </c>
      <c r="BH1041" s="6">
        <v>0</v>
      </c>
      <c r="BI1041" s="6">
        <f>IF(Table3[[#This Row],[Type]]="EM",IF((Table3[[#This Row],[Diameter]]/2)-Table3[[#This Row],[CornerRadius]]-0.012&gt;0,(Table3[[#This Row],[Diameter]]/2)-Table3[[#This Row],[CornerRadius]]-0.012,0),)</f>
        <v>0</v>
      </c>
      <c r="BK1041" s="6" t="str">
        <f>IF(Table3[[#This Row],[ShoulderLength]]="","",IF(Table3[[#This Row],[ShoulderLength]]&lt;Table3[[#This Row],[LOC]],"FIX",""))</f>
        <v/>
      </c>
    </row>
    <row r="1042" spans="1:63" x14ac:dyDescent="0.25">
      <c r="A1042" s="7">
        <f>IF(Table3[[#This Row],[SoflexRule]]="",1,IF(Table3[[#This Row],[MinOHL]]="",1,IF(Table3[[#This Row],[Type]]="CT",1,IF(Table3[[#This Row],[I]]=1,0,1))))</f>
        <v>1</v>
      </c>
      <c r="B1042" s="6" t="s">
        <v>1924</v>
      </c>
      <c r="D1042" s="6" t="s">
        <v>1924</v>
      </c>
      <c r="E1042" s="6">
        <v>1041</v>
      </c>
      <c r="H1042" s="10" t="s">
        <v>1924</v>
      </c>
      <c r="I1042" s="11" t="s">
        <v>1983</v>
      </c>
      <c r="J1042" s="12" t="s">
        <v>1931</v>
      </c>
      <c r="K1042" s="11" t="str">
        <f>CONCATENATE(Table3[[#This Row],[Type]]," "&amp;TEXT(Table3[[#This Row],[Diameter]],".0000")&amp;""," "&amp;Table3[[#This Row],[NumFlutes]]&amp;"FL")</f>
        <v>RM .0782 4FL</v>
      </c>
      <c r="M1042" s="13">
        <v>7.8200000000000006E-2</v>
      </c>
      <c r="N1042" s="13">
        <v>7.0999999999999994E-2</v>
      </c>
      <c r="R1042" s="14">
        <f>IF(Table3[[#This Row],[ShoulderLenEnd]]="",0,90-(DEGREES(ATAN((Q1042-P1042)/((N1042-O1042)/2)))))</f>
        <v>0</v>
      </c>
      <c r="T1042" s="6">
        <v>4</v>
      </c>
      <c r="U1042" s="6">
        <v>3</v>
      </c>
      <c r="V1042" s="6">
        <v>0.75</v>
      </c>
      <c r="AA1042" s="13" t="str">
        <f t="shared" si="17"/>
        <v/>
      </c>
      <c r="AE1042" s="6" t="s">
        <v>49</v>
      </c>
      <c r="AF1042" s="6" t="s">
        <v>62</v>
      </c>
      <c r="AI1042" s="6">
        <v>1</v>
      </c>
      <c r="AJ1042" s="6">
        <v>0</v>
      </c>
      <c r="AK1042" s="6">
        <v>0</v>
      </c>
      <c r="AL1042" s="6">
        <v>0</v>
      </c>
      <c r="AM1042" s="6">
        <v>0</v>
      </c>
      <c r="AN1042" s="6">
        <v>0</v>
      </c>
      <c r="AO1042" s="6">
        <v>1</v>
      </c>
      <c r="AQ1042" s="6">
        <v>0</v>
      </c>
      <c r="AR1042" s="6">
        <v>0</v>
      </c>
      <c r="AS1042" s="6">
        <v>0</v>
      </c>
      <c r="AT1042" s="6">
        <v>0</v>
      </c>
      <c r="AU1042" s="6">
        <f>IF(Table3[[#This Row],[ShankDiameter]]&gt;0.5,0,2)</f>
        <v>2</v>
      </c>
      <c r="AV1042" s="6">
        <v>0</v>
      </c>
      <c r="AW1042" s="6">
        <v>0</v>
      </c>
      <c r="AX1042" s="6">
        <v>2</v>
      </c>
      <c r="AY1042" s="6">
        <f>IF(Table3[[#This Row],[ShankDiameter]]=0.225,2,IF(Table3[[#This Row],[ShankDiameter]]=0.25,2,IF(Table3[[#This Row],[ShankDiameter]]=0.2875,2,0)))</f>
        <v>0</v>
      </c>
      <c r="AZ1042" s="6">
        <v>0</v>
      </c>
      <c r="BA1042" s="6">
        <v>0</v>
      </c>
      <c r="BB1042" s="6">
        <v>0</v>
      </c>
      <c r="BC1042" s="6">
        <v>0</v>
      </c>
      <c r="BD1042" s="6">
        <v>0</v>
      </c>
      <c r="BE1042" s="6">
        <v>0</v>
      </c>
      <c r="BF1042" s="6">
        <v>0</v>
      </c>
      <c r="BG1042" s="6">
        <v>0</v>
      </c>
      <c r="BH1042" s="6">
        <v>0</v>
      </c>
      <c r="BI1042" s="6">
        <f>IF(Table3[[#This Row],[Type]]="EM",IF((Table3[[#This Row],[Diameter]]/2)-Table3[[#This Row],[CornerRadius]]-0.012&gt;0,(Table3[[#This Row],[Diameter]]/2)-Table3[[#This Row],[CornerRadius]]-0.012,0),)</f>
        <v>0</v>
      </c>
      <c r="BK1042" s="6" t="str">
        <f>IF(Table3[[#This Row],[ShoulderLength]]="","",IF(Table3[[#This Row],[ShoulderLength]]&lt;Table3[[#This Row],[LOC]],"FIX",""))</f>
        <v/>
      </c>
    </row>
    <row r="1043" spans="1:63" x14ac:dyDescent="0.25">
      <c r="A1043" s="7">
        <f>IF(Table3[[#This Row],[SoflexRule]]="",1,IF(Table3[[#This Row],[MinOHL]]="",1,IF(Table3[[#This Row],[Type]]="CT",1,IF(Table3[[#This Row],[I]]=1,0,1))))</f>
        <v>1</v>
      </c>
      <c r="B1043" s="6" t="s">
        <v>1924</v>
      </c>
      <c r="D1043" s="6" t="s">
        <v>1924</v>
      </c>
      <c r="E1043" s="6">
        <v>1042</v>
      </c>
      <c r="H1043" s="10" t="s">
        <v>1924</v>
      </c>
      <c r="I1043" s="11" t="s">
        <v>1984</v>
      </c>
      <c r="J1043" s="12">
        <v>27207810</v>
      </c>
      <c r="K1043" s="11" t="str">
        <f>CONCATENATE(Table3[[#This Row],[Type]]," "&amp;TEXT(Table3[[#This Row],[Diameter]],".0000")&amp;""," "&amp;Table3[[#This Row],[NumFlutes]]&amp;"FL")</f>
        <v>RM .0781 4FL</v>
      </c>
      <c r="M1043" s="13">
        <v>7.8100000000000003E-2</v>
      </c>
      <c r="N1043" s="13">
        <v>7.1999999999999995E-2</v>
      </c>
      <c r="R1043" s="14">
        <f>IF(Table3[[#This Row],[ShoulderLenEnd]]="",0,90-(DEGREES(ATAN((Q1043-P1043)/((N1043-O1043)/2)))))</f>
        <v>0</v>
      </c>
      <c r="T1043" s="6">
        <v>4</v>
      </c>
      <c r="U1043" s="6">
        <v>1.75</v>
      </c>
      <c r="V1043" s="6">
        <v>0.6</v>
      </c>
      <c r="AA1043" s="13" t="str">
        <f t="shared" si="17"/>
        <v/>
      </c>
      <c r="AE1043" s="6" t="s">
        <v>44</v>
      </c>
      <c r="AF1043" s="6" t="s">
        <v>62</v>
      </c>
      <c r="AI1043" s="6">
        <v>1</v>
      </c>
      <c r="AJ1043" s="6">
        <v>0</v>
      </c>
      <c r="AK1043" s="6">
        <v>0</v>
      </c>
      <c r="AL1043" s="6">
        <v>0</v>
      </c>
      <c r="AM1043" s="6">
        <v>0</v>
      </c>
      <c r="AN1043" s="6">
        <v>0</v>
      </c>
      <c r="AO1043" s="6">
        <v>1</v>
      </c>
      <c r="AQ1043" s="6">
        <v>0</v>
      </c>
      <c r="AR1043" s="6">
        <v>0</v>
      </c>
      <c r="AS1043" s="6">
        <v>0</v>
      </c>
      <c r="AT1043" s="6">
        <v>0</v>
      </c>
      <c r="AU1043" s="6">
        <f>IF(Table3[[#This Row],[ShankDiameter]]&gt;0.5,0,2)</f>
        <v>2</v>
      </c>
      <c r="AV1043" s="6">
        <v>0</v>
      </c>
      <c r="AW1043" s="6">
        <v>0</v>
      </c>
      <c r="AX1043" s="6">
        <v>2</v>
      </c>
      <c r="AY1043" s="6">
        <f>IF(Table3[[#This Row],[ShankDiameter]]=0.225,2,IF(Table3[[#This Row],[ShankDiameter]]=0.25,2,IF(Table3[[#This Row],[ShankDiameter]]=0.2875,2,0)))</f>
        <v>0</v>
      </c>
      <c r="AZ1043" s="6">
        <v>0</v>
      </c>
      <c r="BA1043" s="6">
        <v>0</v>
      </c>
      <c r="BB1043" s="6">
        <v>0</v>
      </c>
      <c r="BC1043" s="6">
        <v>0</v>
      </c>
      <c r="BD1043" s="6">
        <v>0</v>
      </c>
      <c r="BE1043" s="6">
        <v>0</v>
      </c>
      <c r="BF1043" s="6">
        <v>0</v>
      </c>
      <c r="BG1043" s="6">
        <v>0</v>
      </c>
      <c r="BH1043" s="6">
        <v>0</v>
      </c>
      <c r="BI1043" s="6">
        <f>IF(Table3[[#This Row],[Type]]="EM",IF((Table3[[#This Row],[Diameter]]/2)-Table3[[#This Row],[CornerRadius]]-0.012&gt;0,(Table3[[#This Row],[Diameter]]/2)-Table3[[#This Row],[CornerRadius]]-0.012,0),)</f>
        <v>0</v>
      </c>
      <c r="BK1043" s="6" t="str">
        <f>IF(Table3[[#This Row],[ShoulderLength]]="","",IF(Table3[[#This Row],[ShoulderLength]]&lt;Table3[[#This Row],[LOC]],"FIX",""))</f>
        <v/>
      </c>
    </row>
    <row r="1044" spans="1:63" x14ac:dyDescent="0.25">
      <c r="A1044" s="7">
        <f>IF(Table3[[#This Row],[SoflexRule]]="",1,IF(Table3[[#This Row],[MinOHL]]="",1,IF(Table3[[#This Row],[Type]]="CT",1,IF(Table3[[#This Row],[I]]=1,0,1))))</f>
        <v>1</v>
      </c>
      <c r="B1044" s="6" t="s">
        <v>1924</v>
      </c>
      <c r="D1044" s="6" t="s">
        <v>1924</v>
      </c>
      <c r="E1044" s="6">
        <v>1043</v>
      </c>
      <c r="H1044" s="10" t="s">
        <v>1924</v>
      </c>
      <c r="I1044" s="11" t="s">
        <v>1985</v>
      </c>
      <c r="J1044" s="12">
        <v>27207950</v>
      </c>
      <c r="K1044" s="11" t="str">
        <f>CONCATENATE(Table3[[#This Row],[Type]]," "&amp;TEXT(Table3[[#This Row],[Diameter]],".0000")&amp;""," "&amp;Table3[[#This Row],[NumFlutes]]&amp;"FL")</f>
        <v>RM .0795 4FL</v>
      </c>
      <c r="M1044" s="13">
        <v>7.9500000000000001E-2</v>
      </c>
      <c r="N1044" s="13">
        <v>7.1999999999999995E-2</v>
      </c>
      <c r="R1044" s="14">
        <f>IF(Table3[[#This Row],[ShoulderLenEnd]]="",0,90-(DEGREES(ATAN((Q1044-P1044)/((N1044-O1044)/2)))))</f>
        <v>0</v>
      </c>
      <c r="T1044" s="6">
        <v>4</v>
      </c>
      <c r="U1044" s="6">
        <v>1.75</v>
      </c>
      <c r="V1044" s="6">
        <v>0.6</v>
      </c>
      <c r="AA1044" s="13" t="str">
        <f t="shared" si="17"/>
        <v/>
      </c>
      <c r="AE1044" s="6" t="s">
        <v>44</v>
      </c>
      <c r="AF1044" s="6" t="s">
        <v>62</v>
      </c>
      <c r="AI1044" s="6">
        <v>1</v>
      </c>
      <c r="AJ1044" s="6">
        <v>0</v>
      </c>
      <c r="AK1044" s="6">
        <v>0</v>
      </c>
      <c r="AL1044" s="6">
        <v>0</v>
      </c>
      <c r="AM1044" s="6">
        <v>0</v>
      </c>
      <c r="AN1044" s="6">
        <v>0</v>
      </c>
      <c r="AO1044" s="6">
        <v>1</v>
      </c>
      <c r="AQ1044" s="6">
        <v>0</v>
      </c>
      <c r="AR1044" s="6">
        <v>0</v>
      </c>
      <c r="AS1044" s="6">
        <v>0</v>
      </c>
      <c r="AT1044" s="6">
        <v>0</v>
      </c>
      <c r="AU1044" s="6">
        <f>IF(Table3[[#This Row],[ShankDiameter]]&gt;0.5,0,2)</f>
        <v>2</v>
      </c>
      <c r="AV1044" s="6">
        <v>0</v>
      </c>
      <c r="AW1044" s="6">
        <v>0</v>
      </c>
      <c r="AX1044" s="6">
        <v>2</v>
      </c>
      <c r="AY1044" s="6">
        <f>IF(Table3[[#This Row],[ShankDiameter]]=0.225,2,IF(Table3[[#This Row],[ShankDiameter]]=0.25,2,IF(Table3[[#This Row],[ShankDiameter]]=0.2875,2,0)))</f>
        <v>0</v>
      </c>
      <c r="AZ1044" s="6">
        <v>0</v>
      </c>
      <c r="BA1044" s="6">
        <v>0</v>
      </c>
      <c r="BB1044" s="6">
        <v>0</v>
      </c>
      <c r="BC1044" s="6">
        <v>0</v>
      </c>
      <c r="BD1044" s="6">
        <v>0</v>
      </c>
      <c r="BE1044" s="6">
        <v>0</v>
      </c>
      <c r="BF1044" s="6">
        <v>0</v>
      </c>
      <c r="BG1044" s="6">
        <v>0</v>
      </c>
      <c r="BH1044" s="6">
        <v>0</v>
      </c>
      <c r="BI1044" s="6">
        <f>IF(Table3[[#This Row],[Type]]="EM",IF((Table3[[#This Row],[Diameter]]/2)-Table3[[#This Row],[CornerRadius]]-0.012&gt;0,(Table3[[#This Row],[Diameter]]/2)-Table3[[#This Row],[CornerRadius]]-0.012,0),)</f>
        <v>0</v>
      </c>
      <c r="BK1044" s="6" t="str">
        <f>IF(Table3[[#This Row],[ShoulderLength]]="","",IF(Table3[[#This Row],[ShoulderLength]]&lt;Table3[[#This Row],[LOC]],"FIX",""))</f>
        <v/>
      </c>
    </row>
    <row r="1045" spans="1:63" x14ac:dyDescent="0.25">
      <c r="A1045" s="7">
        <f>IF(Table3[[#This Row],[SoflexRule]]="",1,IF(Table3[[#This Row],[MinOHL]]="",1,IF(Table3[[#This Row],[Type]]="CT",1,IF(Table3[[#This Row],[I]]=1,0,1))))</f>
        <v>1</v>
      </c>
      <c r="B1045" s="6" t="s">
        <v>1924</v>
      </c>
      <c r="D1045" s="6" t="s">
        <v>1924</v>
      </c>
      <c r="E1045" s="6">
        <v>1044</v>
      </c>
      <c r="H1045" s="10" t="s">
        <v>1924</v>
      </c>
      <c r="I1045" s="11" t="s">
        <v>1986</v>
      </c>
      <c r="J1045" s="12">
        <v>27208100</v>
      </c>
      <c r="K1045" s="11" t="str">
        <f>CONCATENATE(Table3[[#This Row],[Type]]," "&amp;TEXT(Table3[[#This Row],[Diameter]],".0000")&amp;""," "&amp;Table3[[#This Row],[NumFlutes]]&amp;"FL")</f>
        <v>RM .0810 4FL</v>
      </c>
      <c r="M1045" s="13">
        <v>8.1000000000000003E-2</v>
      </c>
      <c r="N1045" s="13">
        <v>7.1999999999999995E-2</v>
      </c>
      <c r="R1045" s="14">
        <f>IF(Table3[[#This Row],[ShoulderLenEnd]]="",0,90-(DEGREES(ATAN((Q1045-P1045)/((N1045-O1045)/2)))))</f>
        <v>0</v>
      </c>
      <c r="T1045" s="6">
        <v>4</v>
      </c>
      <c r="U1045" s="6">
        <v>1.75</v>
      </c>
      <c r="V1045" s="6">
        <v>0.6</v>
      </c>
      <c r="AA1045" s="13" t="str">
        <f t="shared" si="17"/>
        <v/>
      </c>
      <c r="AE1045" s="6" t="s">
        <v>44</v>
      </c>
      <c r="AF1045" s="6" t="s">
        <v>62</v>
      </c>
      <c r="AI1045" s="6">
        <v>1</v>
      </c>
      <c r="AJ1045" s="6">
        <v>0</v>
      </c>
      <c r="AK1045" s="6">
        <v>0</v>
      </c>
      <c r="AL1045" s="6">
        <v>0</v>
      </c>
      <c r="AM1045" s="6">
        <v>0</v>
      </c>
      <c r="AN1045" s="6">
        <v>0</v>
      </c>
      <c r="AO1045" s="6">
        <v>1</v>
      </c>
      <c r="AQ1045" s="6">
        <v>0</v>
      </c>
      <c r="AR1045" s="6">
        <v>0</v>
      </c>
      <c r="AS1045" s="6">
        <v>0</v>
      </c>
      <c r="AT1045" s="6">
        <v>0</v>
      </c>
      <c r="AU1045" s="6">
        <f>IF(Table3[[#This Row],[ShankDiameter]]&gt;0.5,0,2)</f>
        <v>2</v>
      </c>
      <c r="AV1045" s="6">
        <v>0</v>
      </c>
      <c r="AW1045" s="6">
        <v>0</v>
      </c>
      <c r="AX1045" s="6">
        <v>2</v>
      </c>
      <c r="AY1045" s="6">
        <f>IF(Table3[[#This Row],[ShankDiameter]]=0.225,2,IF(Table3[[#This Row],[ShankDiameter]]=0.25,2,IF(Table3[[#This Row],[ShankDiameter]]=0.2875,2,0)))</f>
        <v>0</v>
      </c>
      <c r="AZ1045" s="6">
        <v>0</v>
      </c>
      <c r="BA1045" s="6">
        <v>0</v>
      </c>
      <c r="BB1045" s="6">
        <v>0</v>
      </c>
      <c r="BC1045" s="6">
        <v>0</v>
      </c>
      <c r="BD1045" s="6">
        <v>0</v>
      </c>
      <c r="BE1045" s="6">
        <v>0</v>
      </c>
      <c r="BF1045" s="6">
        <v>0</v>
      </c>
      <c r="BG1045" s="6">
        <v>0</v>
      </c>
      <c r="BH1045" s="6">
        <v>0</v>
      </c>
      <c r="BI1045" s="6">
        <f>IF(Table3[[#This Row],[Type]]="EM",IF((Table3[[#This Row],[Diameter]]/2)-Table3[[#This Row],[CornerRadius]]-0.012&gt;0,(Table3[[#This Row],[Diameter]]/2)-Table3[[#This Row],[CornerRadius]]-0.012,0),)</f>
        <v>0</v>
      </c>
      <c r="BK1045" s="6" t="str">
        <f>IF(Table3[[#This Row],[ShoulderLength]]="","",IF(Table3[[#This Row],[ShoulderLength]]&lt;Table3[[#This Row],[LOC]],"FIX",""))</f>
        <v/>
      </c>
    </row>
    <row r="1046" spans="1:63" x14ac:dyDescent="0.25">
      <c r="A1046" s="7">
        <f>IF(Table3[[#This Row],[SoflexRule]]="",1,IF(Table3[[#This Row],[MinOHL]]="",1,IF(Table3[[#This Row],[Type]]="CT",1,IF(Table3[[#This Row],[I]]=1,0,1))))</f>
        <v>1</v>
      </c>
      <c r="B1046" s="6" t="s">
        <v>1924</v>
      </c>
      <c r="D1046" s="6" t="s">
        <v>1924</v>
      </c>
      <c r="E1046" s="6">
        <v>1045</v>
      </c>
      <c r="H1046" s="10" t="s">
        <v>1924</v>
      </c>
      <c r="I1046" s="11" t="s">
        <v>1987</v>
      </c>
      <c r="J1046" s="12">
        <v>733.07950000000005</v>
      </c>
      <c r="K1046" s="11" t="str">
        <f>CONCATENATE(Table3[[#This Row],[Type]]," "&amp;TEXT(Table3[[#This Row],[Diameter]],".0000")&amp;""," "&amp;Table3[[#This Row],[NumFlutes]]&amp;"FL")</f>
        <v>RM .0795 4FL</v>
      </c>
      <c r="M1046" s="13">
        <v>7.9500000000000001E-2</v>
      </c>
      <c r="N1046" s="13">
        <v>7.6999999999999999E-2</v>
      </c>
      <c r="R1046" s="14">
        <f>IF(Table3[[#This Row],[ShoulderLenEnd]]="",0,90-(DEGREES(ATAN((Q1046-P1046)/((N1046-O1046)/2)))))</f>
        <v>0</v>
      </c>
      <c r="T1046" s="6">
        <v>4</v>
      </c>
      <c r="U1046" s="6">
        <v>3</v>
      </c>
      <c r="V1046" s="6">
        <v>0.75</v>
      </c>
      <c r="AA1046" s="13" t="str">
        <f t="shared" si="17"/>
        <v/>
      </c>
      <c r="AE1046" s="6" t="s">
        <v>49</v>
      </c>
      <c r="AF1046" s="6" t="s">
        <v>62</v>
      </c>
      <c r="AI1046" s="6">
        <v>1</v>
      </c>
      <c r="AJ1046" s="6">
        <v>0</v>
      </c>
      <c r="AK1046" s="6">
        <v>0</v>
      </c>
      <c r="AL1046" s="6">
        <v>0</v>
      </c>
      <c r="AM1046" s="6">
        <v>0</v>
      </c>
      <c r="AN1046" s="6">
        <v>0</v>
      </c>
      <c r="AO1046" s="6">
        <v>1</v>
      </c>
      <c r="AQ1046" s="6">
        <v>0</v>
      </c>
      <c r="AR1046" s="6">
        <v>0</v>
      </c>
      <c r="AS1046" s="6">
        <v>0</v>
      </c>
      <c r="AT1046" s="6">
        <v>0</v>
      </c>
      <c r="AU1046" s="6">
        <f>IF(Table3[[#This Row],[ShankDiameter]]&gt;0.5,0,2)</f>
        <v>2</v>
      </c>
      <c r="AV1046" s="6">
        <v>0</v>
      </c>
      <c r="AW1046" s="6">
        <v>0</v>
      </c>
      <c r="AX1046" s="6">
        <v>2</v>
      </c>
      <c r="AY1046" s="6">
        <f>IF(Table3[[#This Row],[ShankDiameter]]=0.225,2,IF(Table3[[#This Row],[ShankDiameter]]=0.25,2,IF(Table3[[#This Row],[ShankDiameter]]=0.2875,2,0)))</f>
        <v>0</v>
      </c>
      <c r="AZ1046" s="6">
        <v>0</v>
      </c>
      <c r="BA1046" s="6">
        <v>0</v>
      </c>
      <c r="BB1046" s="6">
        <v>0</v>
      </c>
      <c r="BC1046" s="6">
        <v>0</v>
      </c>
      <c r="BD1046" s="6">
        <v>0</v>
      </c>
      <c r="BE1046" s="6">
        <v>0</v>
      </c>
      <c r="BF1046" s="6">
        <v>0</v>
      </c>
      <c r="BG1046" s="6">
        <v>0</v>
      </c>
      <c r="BH1046" s="6">
        <v>0</v>
      </c>
      <c r="BI1046" s="6">
        <f>IF(Table3[[#This Row],[Type]]="EM",IF((Table3[[#This Row],[Diameter]]/2)-Table3[[#This Row],[CornerRadius]]-0.012&gt;0,(Table3[[#This Row],[Diameter]]/2)-Table3[[#This Row],[CornerRadius]]-0.012,0),)</f>
        <v>0</v>
      </c>
      <c r="BK1046" s="6" t="str">
        <f>IF(Table3[[#This Row],[ShoulderLength]]="","",IF(Table3[[#This Row],[ShoulderLength]]&lt;Table3[[#This Row],[LOC]],"FIX",""))</f>
        <v/>
      </c>
    </row>
    <row r="1047" spans="1:63" x14ac:dyDescent="0.25">
      <c r="A1047" s="7">
        <f>IF(Table3[[#This Row],[SoflexRule]]="",1,IF(Table3[[#This Row],[MinOHL]]="",1,IF(Table3[[#This Row],[Type]]="CT",1,IF(Table3[[#This Row],[I]]=1,0,1))))</f>
        <v>1</v>
      </c>
      <c r="B1047" s="6" t="s">
        <v>1924</v>
      </c>
      <c r="D1047" s="6" t="s">
        <v>1924</v>
      </c>
      <c r="E1047" s="6">
        <v>1046</v>
      </c>
      <c r="H1047" s="10" t="s">
        <v>1924</v>
      </c>
      <c r="I1047" s="11" t="s">
        <v>1988</v>
      </c>
      <c r="J1047" s="12">
        <v>27208150</v>
      </c>
      <c r="K1047" s="11" t="str">
        <f>CONCATENATE(Table3[[#This Row],[Type]]," "&amp;TEXT(Table3[[#This Row],[Diameter]],".0000")&amp;""," "&amp;Table3[[#This Row],[NumFlutes]]&amp;"FL")</f>
        <v>RM .0815 4FL</v>
      </c>
      <c r="M1047" s="13">
        <v>8.1500000000000003E-2</v>
      </c>
      <c r="N1047" s="13">
        <v>7.9000000000000001E-2</v>
      </c>
      <c r="R1047" s="14">
        <f>IF(Table3[[#This Row],[ShoulderLenEnd]]="",0,90-(DEGREES(ATAN((Q1047-P1047)/((N1047-O1047)/2)))))</f>
        <v>0</v>
      </c>
      <c r="T1047" s="6">
        <v>4</v>
      </c>
      <c r="U1047" s="6">
        <v>2</v>
      </c>
      <c r="V1047" s="6">
        <v>0.625</v>
      </c>
      <c r="AA1047" s="13" t="str">
        <f t="shared" si="17"/>
        <v/>
      </c>
      <c r="AE1047" s="6" t="s">
        <v>44</v>
      </c>
      <c r="AF1047" s="6" t="s">
        <v>62</v>
      </c>
      <c r="AI1047" s="6">
        <v>1</v>
      </c>
      <c r="AJ1047" s="6">
        <v>0</v>
      </c>
      <c r="AK1047" s="6">
        <v>0</v>
      </c>
      <c r="AL1047" s="6">
        <v>0</v>
      </c>
      <c r="AM1047" s="6">
        <v>0</v>
      </c>
      <c r="AN1047" s="6">
        <v>0</v>
      </c>
      <c r="AO1047" s="6">
        <v>1</v>
      </c>
      <c r="AQ1047" s="6">
        <v>0</v>
      </c>
      <c r="AR1047" s="6">
        <v>0</v>
      </c>
      <c r="AS1047" s="6">
        <v>0</v>
      </c>
      <c r="AT1047" s="6">
        <v>0</v>
      </c>
      <c r="AU1047" s="6">
        <f>IF(Table3[[#This Row],[ShankDiameter]]&gt;0.5,0,2)</f>
        <v>2</v>
      </c>
      <c r="AV1047" s="6">
        <v>0</v>
      </c>
      <c r="AW1047" s="6">
        <v>0</v>
      </c>
      <c r="AX1047" s="6">
        <v>2</v>
      </c>
      <c r="AY1047" s="6">
        <f>IF(Table3[[#This Row],[ShankDiameter]]=0.225,2,IF(Table3[[#This Row],[ShankDiameter]]=0.25,2,IF(Table3[[#This Row],[ShankDiameter]]=0.2875,2,0)))</f>
        <v>0</v>
      </c>
      <c r="AZ1047" s="6">
        <v>0</v>
      </c>
      <c r="BA1047" s="6">
        <v>0</v>
      </c>
      <c r="BB1047" s="6">
        <v>0</v>
      </c>
      <c r="BC1047" s="6">
        <v>0</v>
      </c>
      <c r="BD1047" s="6">
        <v>0</v>
      </c>
      <c r="BE1047" s="6">
        <v>0</v>
      </c>
      <c r="BF1047" s="6">
        <v>0</v>
      </c>
      <c r="BG1047" s="6">
        <v>0</v>
      </c>
      <c r="BH1047" s="6">
        <v>0</v>
      </c>
      <c r="BI1047" s="6">
        <f>IF(Table3[[#This Row],[Type]]="EM",IF((Table3[[#This Row],[Diameter]]/2)-Table3[[#This Row],[CornerRadius]]-0.012&gt;0,(Table3[[#This Row],[Diameter]]/2)-Table3[[#This Row],[CornerRadius]]-0.012,0),)</f>
        <v>0</v>
      </c>
      <c r="BK1047" s="6" t="str">
        <f>IF(Table3[[#This Row],[ShoulderLength]]="","",IF(Table3[[#This Row],[ShoulderLength]]&lt;Table3[[#This Row],[LOC]],"FIX",""))</f>
        <v/>
      </c>
    </row>
    <row r="1048" spans="1:63" x14ac:dyDescent="0.25">
      <c r="A1048" s="7">
        <f>IF(Table3[[#This Row],[SoflexRule]]="",1,IF(Table3[[#This Row],[MinOHL]]="",1,IF(Table3[[#This Row],[Type]]="CT",1,IF(Table3[[#This Row],[I]]=1,0,1))))</f>
        <v>1</v>
      </c>
      <c r="B1048" s="6" t="s">
        <v>1924</v>
      </c>
      <c r="D1048" s="6" t="s">
        <v>1924</v>
      </c>
      <c r="E1048" s="6">
        <v>1047</v>
      </c>
      <c r="H1048" s="10" t="s">
        <v>1924</v>
      </c>
      <c r="I1048" s="11" t="s">
        <v>1989</v>
      </c>
      <c r="J1048" s="12">
        <v>27208200</v>
      </c>
      <c r="K1048" s="11" t="str">
        <f>CONCATENATE(Table3[[#This Row],[Type]]," "&amp;TEXT(Table3[[#This Row],[Diameter]],".0000")&amp;""," "&amp;Table3[[#This Row],[NumFlutes]]&amp;"FL")</f>
        <v>RM .0820 4FL</v>
      </c>
      <c r="M1048" s="13">
        <v>8.2000000000000003E-2</v>
      </c>
      <c r="N1048" s="13">
        <v>7.9000000000000001E-2</v>
      </c>
      <c r="R1048" s="14">
        <f>IF(Table3[[#This Row],[ShoulderLenEnd]]="",0,90-(DEGREES(ATAN((Q1048-P1048)/((N1048-O1048)/2)))))</f>
        <v>0</v>
      </c>
      <c r="T1048" s="6">
        <v>4</v>
      </c>
      <c r="U1048" s="6">
        <v>2</v>
      </c>
      <c r="V1048" s="6">
        <v>0.6</v>
      </c>
      <c r="AA1048" s="13" t="str">
        <f t="shared" si="17"/>
        <v/>
      </c>
      <c r="AE1048" s="6" t="s">
        <v>44</v>
      </c>
      <c r="AF1048" s="6" t="s">
        <v>62</v>
      </c>
      <c r="AI1048" s="6">
        <v>1</v>
      </c>
      <c r="AJ1048" s="6">
        <v>0</v>
      </c>
      <c r="AK1048" s="6">
        <v>0</v>
      </c>
      <c r="AL1048" s="6">
        <v>0</v>
      </c>
      <c r="AM1048" s="6">
        <v>0</v>
      </c>
      <c r="AN1048" s="6">
        <v>0</v>
      </c>
      <c r="AO1048" s="6">
        <v>1</v>
      </c>
      <c r="AQ1048" s="6">
        <v>0</v>
      </c>
      <c r="AR1048" s="6">
        <v>0</v>
      </c>
      <c r="AS1048" s="6">
        <v>0</v>
      </c>
      <c r="AT1048" s="6">
        <v>0</v>
      </c>
      <c r="AU1048" s="6">
        <f>IF(Table3[[#This Row],[ShankDiameter]]&gt;0.5,0,2)</f>
        <v>2</v>
      </c>
      <c r="AV1048" s="6">
        <v>0</v>
      </c>
      <c r="AW1048" s="6">
        <v>0</v>
      </c>
      <c r="AX1048" s="6">
        <v>2</v>
      </c>
      <c r="AY1048" s="6">
        <f>IF(Table3[[#This Row],[ShankDiameter]]=0.225,2,IF(Table3[[#This Row],[ShankDiameter]]=0.25,2,IF(Table3[[#This Row],[ShankDiameter]]=0.2875,2,0)))</f>
        <v>0</v>
      </c>
      <c r="AZ1048" s="6">
        <v>0</v>
      </c>
      <c r="BA1048" s="6">
        <v>0</v>
      </c>
      <c r="BB1048" s="6">
        <v>0</v>
      </c>
      <c r="BC1048" s="6">
        <v>0</v>
      </c>
      <c r="BD1048" s="6">
        <v>0</v>
      </c>
      <c r="BE1048" s="6">
        <v>0</v>
      </c>
      <c r="BF1048" s="6">
        <v>0</v>
      </c>
      <c r="BG1048" s="6">
        <v>0</v>
      </c>
      <c r="BH1048" s="6">
        <v>0</v>
      </c>
      <c r="BI1048" s="6">
        <f>IF(Table3[[#This Row],[Type]]="EM",IF((Table3[[#This Row],[Diameter]]/2)-Table3[[#This Row],[CornerRadius]]-0.012&gt;0,(Table3[[#This Row],[Diameter]]/2)-Table3[[#This Row],[CornerRadius]]-0.012,0),)</f>
        <v>0</v>
      </c>
      <c r="BK1048" s="6" t="str">
        <f>IF(Table3[[#This Row],[ShoulderLength]]="","",IF(Table3[[#This Row],[ShoulderLength]]&lt;Table3[[#This Row],[LOC]],"FIX",""))</f>
        <v/>
      </c>
    </row>
    <row r="1049" spans="1:63" x14ac:dyDescent="0.25">
      <c r="A1049" s="7">
        <f>IF(Table3[[#This Row],[SoflexRule]]="",1,IF(Table3[[#This Row],[MinOHL]]="",1,IF(Table3[[#This Row],[Type]]="CT",1,IF(Table3[[#This Row],[I]]=1,0,1))))</f>
        <v>1</v>
      </c>
      <c r="B1049" s="6" t="s">
        <v>1924</v>
      </c>
      <c r="D1049" s="6" t="s">
        <v>1924</v>
      </c>
      <c r="E1049" s="6">
        <v>1048</v>
      </c>
      <c r="H1049" s="10" t="s">
        <v>1924</v>
      </c>
      <c r="I1049" s="11" t="s">
        <v>1990</v>
      </c>
      <c r="J1049" s="12">
        <v>27208270</v>
      </c>
      <c r="K1049" s="11" t="str">
        <f>CONCATENATE(Table3[[#This Row],[Type]]," "&amp;TEXT(Table3[[#This Row],[Diameter]],".0000")&amp;""," "&amp;Table3[[#This Row],[NumFlutes]]&amp;"FL")</f>
        <v>RM .0827 4FL</v>
      </c>
      <c r="M1049" s="13">
        <v>8.2699999999999996E-2</v>
      </c>
      <c r="N1049" s="13">
        <v>7.9000000000000001E-2</v>
      </c>
      <c r="R1049" s="14">
        <f>IF(Table3[[#This Row],[ShoulderLenEnd]]="",0,90-(DEGREES(ATAN((Q1049-P1049)/((N1049-O1049)/2)))))</f>
        <v>0</v>
      </c>
      <c r="T1049" s="6">
        <v>4</v>
      </c>
      <c r="U1049" s="6">
        <v>2</v>
      </c>
      <c r="V1049" s="6">
        <v>0.625</v>
      </c>
      <c r="AA1049" s="13" t="str">
        <f t="shared" si="17"/>
        <v/>
      </c>
      <c r="AE1049" s="6" t="s">
        <v>44</v>
      </c>
      <c r="AF1049" s="6" t="s">
        <v>62</v>
      </c>
      <c r="AI1049" s="6">
        <v>1</v>
      </c>
      <c r="AJ1049" s="6">
        <v>0</v>
      </c>
      <c r="AK1049" s="6">
        <v>0</v>
      </c>
      <c r="AL1049" s="6">
        <v>0</v>
      </c>
      <c r="AM1049" s="6">
        <v>0</v>
      </c>
      <c r="AN1049" s="6">
        <v>0</v>
      </c>
      <c r="AO1049" s="6">
        <v>1</v>
      </c>
      <c r="AQ1049" s="6">
        <v>0</v>
      </c>
      <c r="AR1049" s="6">
        <v>0</v>
      </c>
      <c r="AS1049" s="6">
        <v>0</v>
      </c>
      <c r="AT1049" s="6">
        <v>0</v>
      </c>
      <c r="AU1049" s="6">
        <f>IF(Table3[[#This Row],[ShankDiameter]]&gt;0.5,0,2)</f>
        <v>2</v>
      </c>
      <c r="AV1049" s="6">
        <v>0</v>
      </c>
      <c r="AW1049" s="6">
        <v>0</v>
      </c>
      <c r="AX1049" s="6">
        <v>2</v>
      </c>
      <c r="AY1049" s="6">
        <f>IF(Table3[[#This Row],[ShankDiameter]]=0.225,2,IF(Table3[[#This Row],[ShankDiameter]]=0.25,2,IF(Table3[[#This Row],[ShankDiameter]]=0.2875,2,0)))</f>
        <v>0</v>
      </c>
      <c r="AZ1049" s="6">
        <v>0</v>
      </c>
      <c r="BA1049" s="6">
        <v>0</v>
      </c>
      <c r="BB1049" s="6">
        <v>0</v>
      </c>
      <c r="BC1049" s="6">
        <v>0</v>
      </c>
      <c r="BD1049" s="6">
        <v>0</v>
      </c>
      <c r="BE1049" s="6">
        <v>0</v>
      </c>
      <c r="BF1049" s="6">
        <v>0</v>
      </c>
      <c r="BG1049" s="6">
        <v>0</v>
      </c>
      <c r="BH1049" s="6">
        <v>0</v>
      </c>
      <c r="BI1049" s="6">
        <f>IF(Table3[[#This Row],[Type]]="EM",IF((Table3[[#This Row],[Diameter]]/2)-Table3[[#This Row],[CornerRadius]]-0.012&gt;0,(Table3[[#This Row],[Diameter]]/2)-Table3[[#This Row],[CornerRadius]]-0.012,0),)</f>
        <v>0</v>
      </c>
      <c r="BK1049" s="6" t="str">
        <f>IF(Table3[[#This Row],[ShoulderLength]]="","",IF(Table3[[#This Row],[ShoulderLength]]&lt;Table3[[#This Row],[LOC]],"FIX",""))</f>
        <v/>
      </c>
    </row>
    <row r="1050" spans="1:63" x14ac:dyDescent="0.25">
      <c r="A1050" s="7">
        <f>IF(Table3[[#This Row],[SoflexRule]]="",1,IF(Table3[[#This Row],[MinOHL]]="",1,IF(Table3[[#This Row],[Type]]="CT",1,IF(Table3[[#This Row],[I]]=1,0,1))))</f>
        <v>1</v>
      </c>
      <c r="B1050" s="6" t="s">
        <v>1924</v>
      </c>
      <c r="D1050" s="6" t="s">
        <v>1924</v>
      </c>
      <c r="E1050" s="6">
        <v>1049</v>
      </c>
      <c r="H1050" s="10" t="s">
        <v>1924</v>
      </c>
      <c r="I1050" s="11" t="s">
        <v>1991</v>
      </c>
      <c r="J1050" s="12">
        <v>27208900</v>
      </c>
      <c r="K1050" s="11" t="str">
        <f>CONCATENATE(Table3[[#This Row],[Type]]," "&amp;TEXT(Table3[[#This Row],[Diameter]],".0000")&amp;""," "&amp;Table3[[#This Row],[NumFlutes]]&amp;"FL")</f>
        <v>RM .0890 4FL</v>
      </c>
      <c r="M1050" s="13">
        <v>8.8999999999999996E-2</v>
      </c>
      <c r="N1050" s="13">
        <v>7.9000000000000001E-2</v>
      </c>
      <c r="R1050" s="14">
        <f>IF(Table3[[#This Row],[ShoulderLenEnd]]="",0,90-(DEGREES(ATAN((Q1050-P1050)/((N1050-O1050)/2)))))</f>
        <v>0</v>
      </c>
      <c r="T1050" s="6">
        <v>4</v>
      </c>
      <c r="U1050" s="6">
        <v>2</v>
      </c>
      <c r="V1050" s="6">
        <v>0.52500000000000002</v>
      </c>
      <c r="AA1050" s="13" t="str">
        <f t="shared" si="17"/>
        <v/>
      </c>
      <c r="AE1050" s="6" t="s">
        <v>44</v>
      </c>
      <c r="AF1050" s="6" t="s">
        <v>62</v>
      </c>
      <c r="AI1050" s="6">
        <v>1</v>
      </c>
      <c r="AJ1050" s="6">
        <v>0</v>
      </c>
      <c r="AK1050" s="6">
        <v>0</v>
      </c>
      <c r="AL1050" s="6">
        <v>0</v>
      </c>
      <c r="AM1050" s="6">
        <v>0</v>
      </c>
      <c r="AN1050" s="6">
        <v>0</v>
      </c>
      <c r="AO1050" s="6">
        <v>1</v>
      </c>
      <c r="AQ1050" s="6">
        <v>0</v>
      </c>
      <c r="AR1050" s="6">
        <v>0</v>
      </c>
      <c r="AS1050" s="6">
        <v>0</v>
      </c>
      <c r="AT1050" s="6">
        <v>0</v>
      </c>
      <c r="AU1050" s="6">
        <f>IF(Table3[[#This Row],[ShankDiameter]]&gt;0.5,0,2)</f>
        <v>2</v>
      </c>
      <c r="AV1050" s="6">
        <v>0</v>
      </c>
      <c r="AW1050" s="6">
        <v>0</v>
      </c>
      <c r="AX1050" s="6">
        <v>2</v>
      </c>
      <c r="AY1050" s="6">
        <f>IF(Table3[[#This Row],[ShankDiameter]]=0.225,2,IF(Table3[[#This Row],[ShankDiameter]]=0.25,2,IF(Table3[[#This Row],[ShankDiameter]]=0.2875,2,0)))</f>
        <v>0</v>
      </c>
      <c r="AZ1050" s="6">
        <v>0</v>
      </c>
      <c r="BA1050" s="6">
        <v>0</v>
      </c>
      <c r="BB1050" s="6">
        <v>0</v>
      </c>
      <c r="BC1050" s="6">
        <v>0</v>
      </c>
      <c r="BD1050" s="6">
        <v>0</v>
      </c>
      <c r="BE1050" s="6">
        <v>0</v>
      </c>
      <c r="BF1050" s="6">
        <v>0</v>
      </c>
      <c r="BG1050" s="6">
        <v>0</v>
      </c>
      <c r="BH1050" s="6">
        <v>0</v>
      </c>
      <c r="BI1050" s="6">
        <f>IF(Table3[[#This Row],[Type]]="EM",IF((Table3[[#This Row],[Diameter]]/2)-Table3[[#This Row],[CornerRadius]]-0.012&gt;0,(Table3[[#This Row],[Diameter]]/2)-Table3[[#This Row],[CornerRadius]]-0.012,0),)</f>
        <v>0</v>
      </c>
      <c r="BK1050" s="6" t="str">
        <f>IF(Table3[[#This Row],[ShoulderLength]]="","",IF(Table3[[#This Row],[ShoulderLength]]&lt;Table3[[#This Row],[LOC]],"FIX",""))</f>
        <v/>
      </c>
    </row>
    <row r="1051" spans="1:63" x14ac:dyDescent="0.25">
      <c r="A1051" s="7">
        <f>IF(Table3[[#This Row],[SoflexRule]]="",1,IF(Table3[[#This Row],[MinOHL]]="",1,IF(Table3[[#This Row],[Type]]="CT",1,IF(Table3[[#This Row],[I]]=1,0,1))))</f>
        <v>1</v>
      </c>
      <c r="B1051" s="6" t="s">
        <v>1924</v>
      </c>
      <c r="D1051" s="6" t="s">
        <v>1924</v>
      </c>
      <c r="E1051" s="6">
        <v>1050</v>
      </c>
      <c r="H1051" s="10" t="s">
        <v>1924</v>
      </c>
      <c r="I1051" s="11" t="s">
        <v>1992</v>
      </c>
      <c r="J1051" s="12" t="s">
        <v>1931</v>
      </c>
      <c r="K1051" s="11" t="str">
        <f>CONCATENATE(Table3[[#This Row],[Type]]," "&amp;TEXT(Table3[[#This Row],[Diameter]],".0000")&amp;""," "&amp;Table3[[#This Row],[NumFlutes]]&amp;"FL")</f>
        <v>RM .0830 4FL</v>
      </c>
      <c r="M1051" s="13">
        <v>8.3000000000000004E-2</v>
      </c>
      <c r="N1051" s="13">
        <v>0.08</v>
      </c>
      <c r="R1051" s="14">
        <f>IF(Table3[[#This Row],[ShoulderLenEnd]]="",0,90-(DEGREES(ATAN((Q1051-P1051)/((N1051-O1051)/2)))))</f>
        <v>0</v>
      </c>
      <c r="T1051" s="6">
        <v>4</v>
      </c>
      <c r="U1051" s="6">
        <v>3</v>
      </c>
      <c r="V1051" s="6">
        <v>0.75</v>
      </c>
      <c r="AA1051" s="13" t="str">
        <f t="shared" si="17"/>
        <v/>
      </c>
      <c r="AE1051" s="6" t="s">
        <v>49</v>
      </c>
      <c r="AF1051" s="6" t="s">
        <v>62</v>
      </c>
      <c r="AI1051" s="6">
        <v>1</v>
      </c>
      <c r="AJ1051" s="6">
        <v>0</v>
      </c>
      <c r="AK1051" s="6">
        <v>0</v>
      </c>
      <c r="AL1051" s="6">
        <v>0</v>
      </c>
      <c r="AM1051" s="6">
        <v>0</v>
      </c>
      <c r="AN1051" s="6">
        <v>0</v>
      </c>
      <c r="AO1051" s="6">
        <v>1</v>
      </c>
      <c r="AQ1051" s="6">
        <v>0</v>
      </c>
      <c r="AR1051" s="6">
        <v>0</v>
      </c>
      <c r="AS1051" s="6">
        <v>0</v>
      </c>
      <c r="AT1051" s="6">
        <v>0</v>
      </c>
      <c r="AU1051" s="6">
        <f>IF(Table3[[#This Row],[ShankDiameter]]&gt;0.5,0,2)</f>
        <v>2</v>
      </c>
      <c r="AV1051" s="6">
        <v>0</v>
      </c>
      <c r="AW1051" s="6">
        <v>0</v>
      </c>
      <c r="AX1051" s="6">
        <v>2</v>
      </c>
      <c r="AY1051" s="6">
        <f>IF(Table3[[#This Row],[ShankDiameter]]=0.225,2,IF(Table3[[#This Row],[ShankDiameter]]=0.25,2,IF(Table3[[#This Row],[ShankDiameter]]=0.2875,2,0)))</f>
        <v>0</v>
      </c>
      <c r="AZ1051" s="6">
        <v>0</v>
      </c>
      <c r="BA1051" s="6">
        <v>0</v>
      </c>
      <c r="BB1051" s="6">
        <v>0</v>
      </c>
      <c r="BC1051" s="6">
        <v>0</v>
      </c>
      <c r="BD1051" s="6">
        <v>0</v>
      </c>
      <c r="BE1051" s="6">
        <v>0</v>
      </c>
      <c r="BF1051" s="6">
        <v>0</v>
      </c>
      <c r="BG1051" s="6">
        <v>0</v>
      </c>
      <c r="BH1051" s="6">
        <v>0</v>
      </c>
      <c r="BI1051" s="6">
        <f>IF(Table3[[#This Row],[Type]]="EM",IF((Table3[[#This Row],[Diameter]]/2)-Table3[[#This Row],[CornerRadius]]-0.012&gt;0,(Table3[[#This Row],[Diameter]]/2)-Table3[[#This Row],[CornerRadius]]-0.012,0),)</f>
        <v>0</v>
      </c>
      <c r="BK1051" s="6" t="str">
        <f>IF(Table3[[#This Row],[ShoulderLength]]="","",IF(Table3[[#This Row],[ShoulderLength]]&lt;Table3[[#This Row],[LOC]],"FIX",""))</f>
        <v/>
      </c>
    </row>
    <row r="1052" spans="1:63" x14ac:dyDescent="0.25">
      <c r="A1052" s="7">
        <f>IF(Table3[[#This Row],[SoflexRule]]="",1,IF(Table3[[#This Row],[MinOHL]]="",1,IF(Table3[[#This Row],[Type]]="CT",1,IF(Table3[[#This Row],[I]]=1,0,1))))</f>
        <v>1</v>
      </c>
      <c r="B1052" s="6" t="s">
        <v>1924</v>
      </c>
      <c r="D1052" s="6" t="s">
        <v>1924</v>
      </c>
      <c r="E1052" s="6">
        <v>1051</v>
      </c>
      <c r="H1052" s="10" t="s">
        <v>1924</v>
      </c>
      <c r="I1052" s="11" t="s">
        <v>1993</v>
      </c>
      <c r="J1052" s="12" t="s">
        <v>1931</v>
      </c>
      <c r="K1052" s="11" t="str">
        <f>CONCATENATE(Table3[[#This Row],[Type]]," "&amp;TEXT(Table3[[#This Row],[Diameter]],".0000")&amp;""," "&amp;Table3[[#This Row],[NumFlutes]]&amp;"FL")</f>
        <v>RM .0840 4FL</v>
      </c>
      <c r="M1052" s="13">
        <v>8.4000000000000005E-2</v>
      </c>
      <c r="N1052" s="13">
        <v>0.08</v>
      </c>
      <c r="R1052" s="14">
        <f>IF(Table3[[#This Row],[ShoulderLenEnd]]="",0,90-(DEGREES(ATAN((Q1052-P1052)/((N1052-O1052)/2)))))</f>
        <v>0</v>
      </c>
      <c r="T1052" s="6">
        <v>4</v>
      </c>
      <c r="U1052" s="6">
        <v>3</v>
      </c>
      <c r="V1052" s="6">
        <v>0.75</v>
      </c>
      <c r="AA1052" s="13" t="str">
        <f t="shared" si="17"/>
        <v/>
      </c>
      <c r="AE1052" s="6" t="s">
        <v>49</v>
      </c>
      <c r="AF1052" s="6" t="s">
        <v>62</v>
      </c>
      <c r="AI1052" s="6">
        <v>1</v>
      </c>
      <c r="AJ1052" s="6">
        <v>0</v>
      </c>
      <c r="AK1052" s="6">
        <v>0</v>
      </c>
      <c r="AL1052" s="6">
        <v>0</v>
      </c>
      <c r="AM1052" s="6">
        <v>0</v>
      </c>
      <c r="AN1052" s="6">
        <v>0</v>
      </c>
      <c r="AO1052" s="6">
        <v>1</v>
      </c>
      <c r="AQ1052" s="6">
        <v>0</v>
      </c>
      <c r="AR1052" s="6">
        <v>0</v>
      </c>
      <c r="AS1052" s="6">
        <v>0</v>
      </c>
      <c r="AT1052" s="6">
        <v>0</v>
      </c>
      <c r="AU1052" s="6">
        <f>IF(Table3[[#This Row],[ShankDiameter]]&gt;0.5,0,2)</f>
        <v>2</v>
      </c>
      <c r="AV1052" s="6">
        <v>0</v>
      </c>
      <c r="AW1052" s="6">
        <v>0</v>
      </c>
      <c r="AX1052" s="6">
        <v>2</v>
      </c>
      <c r="AY1052" s="6">
        <f>IF(Table3[[#This Row],[ShankDiameter]]=0.225,2,IF(Table3[[#This Row],[ShankDiameter]]=0.25,2,IF(Table3[[#This Row],[ShankDiameter]]=0.2875,2,0)))</f>
        <v>0</v>
      </c>
      <c r="AZ1052" s="6">
        <v>0</v>
      </c>
      <c r="BA1052" s="6">
        <v>0</v>
      </c>
      <c r="BB1052" s="6">
        <v>0</v>
      </c>
      <c r="BC1052" s="6">
        <v>0</v>
      </c>
      <c r="BD1052" s="6">
        <v>0</v>
      </c>
      <c r="BE1052" s="6">
        <v>0</v>
      </c>
      <c r="BF1052" s="6">
        <v>0</v>
      </c>
      <c r="BG1052" s="6">
        <v>0</v>
      </c>
      <c r="BH1052" s="6">
        <v>0</v>
      </c>
      <c r="BI1052" s="6">
        <f>IF(Table3[[#This Row],[Type]]="EM",IF((Table3[[#This Row],[Diameter]]/2)-Table3[[#This Row],[CornerRadius]]-0.012&gt;0,(Table3[[#This Row],[Diameter]]/2)-Table3[[#This Row],[CornerRadius]]-0.012,0),)</f>
        <v>0</v>
      </c>
      <c r="BK1052" s="6" t="str">
        <f>IF(Table3[[#This Row],[ShoulderLength]]="","",IF(Table3[[#This Row],[ShoulderLength]]&lt;Table3[[#This Row],[LOC]],"FIX",""))</f>
        <v/>
      </c>
    </row>
    <row r="1053" spans="1:63" x14ac:dyDescent="0.25">
      <c r="A1053" s="7">
        <f>IF(Table3[[#This Row],[SoflexRule]]="",1,IF(Table3[[#This Row],[MinOHL]]="",1,IF(Table3[[#This Row],[Type]]="CT",1,IF(Table3[[#This Row],[I]]=1,0,1))))</f>
        <v>1</v>
      </c>
      <c r="B1053" s="6" t="s">
        <v>1924</v>
      </c>
      <c r="D1053" s="6" t="s">
        <v>1924</v>
      </c>
      <c r="E1053" s="6">
        <v>1052</v>
      </c>
      <c r="H1053" s="10" t="s">
        <v>1924</v>
      </c>
      <c r="I1053" s="11" t="s">
        <v>1994</v>
      </c>
      <c r="J1053" s="12" t="s">
        <v>1931</v>
      </c>
      <c r="K1053" s="11" t="str">
        <f>CONCATENATE(Table3[[#This Row],[Type]]," "&amp;TEXT(Table3[[#This Row],[Diameter]],".0000")&amp;""," "&amp;Table3[[#This Row],[NumFlutes]]&amp;"FL")</f>
        <v>RM .0850 4FL</v>
      </c>
      <c r="M1053" s="13">
        <v>8.5000000000000006E-2</v>
      </c>
      <c r="N1053" s="13">
        <v>0.08</v>
      </c>
      <c r="R1053" s="14">
        <f>IF(Table3[[#This Row],[ShoulderLenEnd]]="",0,90-(DEGREES(ATAN((Q1053-P1053)/((N1053-O1053)/2)))))</f>
        <v>0</v>
      </c>
      <c r="T1053" s="6">
        <v>4</v>
      </c>
      <c r="U1053" s="6">
        <v>3</v>
      </c>
      <c r="V1053" s="6">
        <v>0.75</v>
      </c>
      <c r="AA1053" s="13" t="str">
        <f t="shared" si="17"/>
        <v/>
      </c>
      <c r="AE1053" s="6" t="s">
        <v>49</v>
      </c>
      <c r="AF1053" s="6" t="s">
        <v>62</v>
      </c>
      <c r="AI1053" s="6">
        <v>1</v>
      </c>
      <c r="AJ1053" s="6">
        <v>0</v>
      </c>
      <c r="AK1053" s="6">
        <v>0</v>
      </c>
      <c r="AL1053" s="6">
        <v>0</v>
      </c>
      <c r="AM1053" s="6">
        <v>0</v>
      </c>
      <c r="AN1053" s="6">
        <v>0</v>
      </c>
      <c r="AO1053" s="6">
        <v>1</v>
      </c>
      <c r="AQ1053" s="6">
        <v>0</v>
      </c>
      <c r="AR1053" s="6">
        <v>0</v>
      </c>
      <c r="AS1053" s="6">
        <v>0</v>
      </c>
      <c r="AT1053" s="6">
        <v>0</v>
      </c>
      <c r="AU1053" s="6">
        <f>IF(Table3[[#This Row],[ShankDiameter]]&gt;0.5,0,2)</f>
        <v>2</v>
      </c>
      <c r="AV1053" s="6">
        <v>0</v>
      </c>
      <c r="AW1053" s="6">
        <v>0</v>
      </c>
      <c r="AX1053" s="6">
        <v>2</v>
      </c>
      <c r="AY1053" s="6">
        <f>IF(Table3[[#This Row],[ShankDiameter]]=0.225,2,IF(Table3[[#This Row],[ShankDiameter]]=0.25,2,IF(Table3[[#This Row],[ShankDiameter]]=0.2875,2,0)))</f>
        <v>0</v>
      </c>
      <c r="AZ1053" s="6">
        <v>0</v>
      </c>
      <c r="BA1053" s="6">
        <v>0</v>
      </c>
      <c r="BB1053" s="6">
        <v>0</v>
      </c>
      <c r="BC1053" s="6">
        <v>0</v>
      </c>
      <c r="BD1053" s="6">
        <v>0</v>
      </c>
      <c r="BE1053" s="6">
        <v>0</v>
      </c>
      <c r="BF1053" s="6">
        <v>0</v>
      </c>
      <c r="BG1053" s="6">
        <v>0</v>
      </c>
      <c r="BH1053" s="6">
        <v>0</v>
      </c>
      <c r="BI1053" s="6">
        <f>IF(Table3[[#This Row],[Type]]="EM",IF((Table3[[#This Row],[Diameter]]/2)-Table3[[#This Row],[CornerRadius]]-0.012&gt;0,(Table3[[#This Row],[Diameter]]/2)-Table3[[#This Row],[CornerRadius]]-0.012,0),)</f>
        <v>0</v>
      </c>
      <c r="BK1053" s="6" t="str">
        <f>IF(Table3[[#This Row],[ShoulderLength]]="","",IF(Table3[[#This Row],[ShoulderLength]]&lt;Table3[[#This Row],[LOC]],"FIX",""))</f>
        <v/>
      </c>
    </row>
    <row r="1054" spans="1:63" x14ac:dyDescent="0.25">
      <c r="A1054" s="7">
        <f>IF(Table3[[#This Row],[SoflexRule]]="",1,IF(Table3[[#This Row],[MinOHL]]="",1,IF(Table3[[#This Row],[Type]]="CT",1,IF(Table3[[#This Row],[I]]=1,0,1))))</f>
        <v>1</v>
      </c>
      <c r="B1054" s="6" t="s">
        <v>1924</v>
      </c>
      <c r="D1054" s="6" t="s">
        <v>1924</v>
      </c>
      <c r="E1054" s="6">
        <v>1053</v>
      </c>
      <c r="H1054" s="10" t="s">
        <v>1924</v>
      </c>
      <c r="I1054" s="11" t="s">
        <v>1995</v>
      </c>
      <c r="J1054" s="12" t="s">
        <v>1996</v>
      </c>
      <c r="K1054" s="11" t="str">
        <f>CONCATENATE(Table3[[#This Row],[Type]]," "&amp;TEXT(Table3[[#This Row],[Diameter]],".0000")&amp;""," "&amp;Table3[[#This Row],[NumFlutes]]&amp;"FL")</f>
        <v>RM .0880 4FL</v>
      </c>
      <c r="M1054" s="13">
        <v>8.7999999999999995E-2</v>
      </c>
      <c r="N1054" s="13">
        <v>8.1000000000000003E-2</v>
      </c>
      <c r="R1054" s="14">
        <f>IF(Table3[[#This Row],[ShoulderLenEnd]]="",0,90-(DEGREES(ATAN((Q1054-P1054)/((N1054-O1054)/2)))))</f>
        <v>0</v>
      </c>
      <c r="T1054" s="6">
        <v>4</v>
      </c>
      <c r="U1054" s="6">
        <v>3</v>
      </c>
      <c r="V1054" s="6">
        <v>0.75</v>
      </c>
      <c r="AA1054" s="13" t="str">
        <f t="shared" si="17"/>
        <v/>
      </c>
      <c r="AE1054" s="6" t="s">
        <v>49</v>
      </c>
      <c r="AF1054" s="6" t="s">
        <v>62</v>
      </c>
      <c r="AI1054" s="6">
        <v>1</v>
      </c>
      <c r="AJ1054" s="6">
        <v>0</v>
      </c>
      <c r="AK1054" s="6">
        <v>0</v>
      </c>
      <c r="AL1054" s="6">
        <v>0</v>
      </c>
      <c r="AM1054" s="6">
        <v>0</v>
      </c>
      <c r="AN1054" s="6">
        <v>0</v>
      </c>
      <c r="AO1054" s="6">
        <v>1</v>
      </c>
      <c r="AQ1054" s="6">
        <v>0</v>
      </c>
      <c r="AR1054" s="6">
        <v>0</v>
      </c>
      <c r="AS1054" s="6">
        <v>0</v>
      </c>
      <c r="AT1054" s="6">
        <v>0</v>
      </c>
      <c r="AU1054" s="6">
        <f>IF(Table3[[#This Row],[ShankDiameter]]&gt;0.5,0,2)</f>
        <v>2</v>
      </c>
      <c r="AV1054" s="6">
        <v>0</v>
      </c>
      <c r="AW1054" s="6">
        <v>0</v>
      </c>
      <c r="AX1054" s="6">
        <v>2</v>
      </c>
      <c r="AY1054" s="6">
        <f>IF(Table3[[#This Row],[ShankDiameter]]=0.225,2,IF(Table3[[#This Row],[ShankDiameter]]=0.25,2,IF(Table3[[#This Row],[ShankDiameter]]=0.2875,2,0)))</f>
        <v>0</v>
      </c>
      <c r="AZ1054" s="6">
        <v>0</v>
      </c>
      <c r="BA1054" s="6">
        <v>0</v>
      </c>
      <c r="BB1054" s="6">
        <v>0</v>
      </c>
      <c r="BC1054" s="6">
        <v>0</v>
      </c>
      <c r="BD1054" s="6">
        <v>0</v>
      </c>
      <c r="BE1054" s="6">
        <v>0</v>
      </c>
      <c r="BF1054" s="6">
        <v>0</v>
      </c>
      <c r="BG1054" s="6">
        <v>0</v>
      </c>
      <c r="BH1054" s="6">
        <v>0</v>
      </c>
      <c r="BI1054" s="6">
        <f>IF(Table3[[#This Row],[Type]]="EM",IF((Table3[[#This Row],[Diameter]]/2)-Table3[[#This Row],[CornerRadius]]-0.012&gt;0,(Table3[[#This Row],[Diameter]]/2)-Table3[[#This Row],[CornerRadius]]-0.012,0),)</f>
        <v>0</v>
      </c>
      <c r="BK1054" s="6" t="str">
        <f>IF(Table3[[#This Row],[ShoulderLength]]="","",IF(Table3[[#This Row],[ShoulderLength]]&lt;Table3[[#This Row],[LOC]],"FIX",""))</f>
        <v/>
      </c>
    </row>
    <row r="1055" spans="1:63" x14ac:dyDescent="0.25">
      <c r="A1055" s="7">
        <f>IF(Table3[[#This Row],[SoflexRule]]="",1,IF(Table3[[#This Row],[MinOHL]]="",1,IF(Table3[[#This Row],[Type]]="CT",1,IF(Table3[[#This Row],[I]]=1,0,1))))</f>
        <v>1</v>
      </c>
      <c r="B1055" s="6" t="s">
        <v>1924</v>
      </c>
      <c r="D1055" s="6" t="s">
        <v>1924</v>
      </c>
      <c r="E1055" s="6">
        <v>1054</v>
      </c>
      <c r="H1055" s="10" t="s">
        <v>1924</v>
      </c>
      <c r="I1055" s="11" t="s">
        <v>1997</v>
      </c>
      <c r="J1055" s="12" t="s">
        <v>1998</v>
      </c>
      <c r="K1055" s="11" t="str">
        <f>CONCATENATE(Table3[[#This Row],[Type]]," "&amp;TEXT(Table3[[#This Row],[Diameter]],".0000")&amp;""," "&amp;Table3[[#This Row],[NumFlutes]]&amp;"FL")</f>
        <v>RM .0933 4FL</v>
      </c>
      <c r="M1055" s="13">
        <v>9.3299999999999994E-2</v>
      </c>
      <c r="N1055" s="13">
        <v>8.5999999999999993E-2</v>
      </c>
      <c r="R1055" s="14">
        <f>IF(Table3[[#This Row],[ShoulderLenEnd]]="",0,90-(DEGREES(ATAN((Q1055-P1055)/((N1055-O1055)/2)))))</f>
        <v>0</v>
      </c>
      <c r="T1055" s="6">
        <v>4</v>
      </c>
      <c r="U1055" s="6">
        <v>3</v>
      </c>
      <c r="V1055" s="6">
        <v>0.75</v>
      </c>
      <c r="AA1055" s="13" t="str">
        <f t="shared" si="17"/>
        <v/>
      </c>
      <c r="AE1055" s="6" t="s">
        <v>49</v>
      </c>
      <c r="AF1055" s="6" t="s">
        <v>62</v>
      </c>
      <c r="AI1055" s="6">
        <v>1</v>
      </c>
      <c r="AJ1055" s="6">
        <v>0</v>
      </c>
      <c r="AK1055" s="6">
        <v>0</v>
      </c>
      <c r="AL1055" s="6">
        <v>0</v>
      </c>
      <c r="AM1055" s="6">
        <v>0</v>
      </c>
      <c r="AN1055" s="6">
        <v>0</v>
      </c>
      <c r="AO1055" s="6">
        <v>1</v>
      </c>
      <c r="AQ1055" s="6">
        <v>0</v>
      </c>
      <c r="AR1055" s="6">
        <v>0</v>
      </c>
      <c r="AS1055" s="6">
        <v>0</v>
      </c>
      <c r="AT1055" s="6">
        <v>0</v>
      </c>
      <c r="AU1055" s="6">
        <f>IF(Table3[[#This Row],[ShankDiameter]]&gt;0.5,0,2)</f>
        <v>2</v>
      </c>
      <c r="AV1055" s="6">
        <v>0</v>
      </c>
      <c r="AW1055" s="6">
        <v>0</v>
      </c>
      <c r="AX1055" s="6">
        <v>2</v>
      </c>
      <c r="AY1055" s="6">
        <f>IF(Table3[[#This Row],[ShankDiameter]]=0.225,2,IF(Table3[[#This Row],[ShankDiameter]]=0.25,2,IF(Table3[[#This Row],[ShankDiameter]]=0.2875,2,0)))</f>
        <v>0</v>
      </c>
      <c r="AZ1055" s="6">
        <v>0</v>
      </c>
      <c r="BA1055" s="6">
        <v>0</v>
      </c>
      <c r="BB1055" s="6">
        <v>0</v>
      </c>
      <c r="BC1055" s="6">
        <v>0</v>
      </c>
      <c r="BD1055" s="6">
        <v>0</v>
      </c>
      <c r="BE1055" s="6">
        <v>0</v>
      </c>
      <c r="BF1055" s="6">
        <v>0</v>
      </c>
      <c r="BG1055" s="6">
        <v>0</v>
      </c>
      <c r="BH1055" s="6">
        <v>0</v>
      </c>
      <c r="BI1055" s="6">
        <f>IF(Table3[[#This Row],[Type]]="EM",IF((Table3[[#This Row],[Diameter]]/2)-Table3[[#This Row],[CornerRadius]]-0.012&gt;0,(Table3[[#This Row],[Diameter]]/2)-Table3[[#This Row],[CornerRadius]]-0.012,0),)</f>
        <v>0</v>
      </c>
      <c r="BK1055" s="6" t="str">
        <f>IF(Table3[[#This Row],[ShoulderLength]]="","",IF(Table3[[#This Row],[ShoulderLength]]&lt;Table3[[#This Row],[LOC]],"FIX",""))</f>
        <v/>
      </c>
    </row>
    <row r="1056" spans="1:63" x14ac:dyDescent="0.25">
      <c r="A1056" s="7">
        <f>IF(Table3[[#This Row],[SoflexRule]]="",1,IF(Table3[[#This Row],[MinOHL]]="",1,IF(Table3[[#This Row],[Type]]="CT",1,IF(Table3[[#This Row],[I]]=1,0,1))))</f>
        <v>1</v>
      </c>
      <c r="B1056" s="6" t="s">
        <v>1924</v>
      </c>
      <c r="D1056" s="6" t="s">
        <v>1924</v>
      </c>
      <c r="E1056" s="6">
        <v>1055</v>
      </c>
      <c r="H1056" s="10" t="s">
        <v>1924</v>
      </c>
      <c r="I1056" s="11" t="s">
        <v>1999</v>
      </c>
      <c r="J1056" s="12">
        <v>27209150</v>
      </c>
      <c r="K1056" s="11" t="str">
        <f>CONCATENATE(Table3[[#This Row],[Type]]," "&amp;TEXT(Table3[[#This Row],[Diameter]],".0000")&amp;""," "&amp;Table3[[#This Row],[NumFlutes]]&amp;"FL")</f>
        <v>RM .0915 4FL</v>
      </c>
      <c r="M1056" s="13">
        <v>9.1499999999999998E-2</v>
      </c>
      <c r="N1056" s="13">
        <v>8.6999999999999994E-2</v>
      </c>
      <c r="R1056" s="14">
        <f>IF(Table3[[#This Row],[ShoulderLenEnd]]="",0,90-(DEGREES(ATAN((Q1056-P1056)/((N1056-O1056)/2)))))</f>
        <v>0</v>
      </c>
      <c r="T1056" s="6">
        <v>4</v>
      </c>
      <c r="U1056" s="6">
        <v>2</v>
      </c>
      <c r="V1056" s="6">
        <v>0.6</v>
      </c>
      <c r="AA1056" s="13" t="str">
        <f t="shared" si="17"/>
        <v/>
      </c>
      <c r="AE1056" s="6" t="s">
        <v>44</v>
      </c>
      <c r="AF1056" s="6" t="s">
        <v>62</v>
      </c>
      <c r="AI1056" s="6">
        <v>1</v>
      </c>
      <c r="AJ1056" s="6">
        <v>0</v>
      </c>
      <c r="AK1056" s="6">
        <v>0</v>
      </c>
      <c r="AL1056" s="6">
        <v>0</v>
      </c>
      <c r="AM1056" s="6">
        <v>0</v>
      </c>
      <c r="AN1056" s="6">
        <v>0</v>
      </c>
      <c r="AO1056" s="6">
        <v>1</v>
      </c>
      <c r="AQ1056" s="6">
        <v>0</v>
      </c>
      <c r="AR1056" s="6">
        <v>0</v>
      </c>
      <c r="AS1056" s="6">
        <v>0</v>
      </c>
      <c r="AT1056" s="6">
        <v>0</v>
      </c>
      <c r="AU1056" s="6">
        <f>IF(Table3[[#This Row],[ShankDiameter]]&gt;0.5,0,2)</f>
        <v>2</v>
      </c>
      <c r="AV1056" s="6">
        <v>0</v>
      </c>
      <c r="AW1056" s="6">
        <v>0</v>
      </c>
      <c r="AX1056" s="6">
        <v>2</v>
      </c>
      <c r="AY1056" s="6">
        <f>IF(Table3[[#This Row],[ShankDiameter]]=0.225,2,IF(Table3[[#This Row],[ShankDiameter]]=0.25,2,IF(Table3[[#This Row],[ShankDiameter]]=0.2875,2,0)))</f>
        <v>0</v>
      </c>
      <c r="AZ1056" s="6">
        <v>0</v>
      </c>
      <c r="BA1056" s="6">
        <v>0</v>
      </c>
      <c r="BB1056" s="6">
        <v>0</v>
      </c>
      <c r="BC1056" s="6">
        <v>0</v>
      </c>
      <c r="BD1056" s="6">
        <v>0</v>
      </c>
      <c r="BE1056" s="6">
        <v>0</v>
      </c>
      <c r="BF1056" s="6">
        <v>0</v>
      </c>
      <c r="BG1056" s="6">
        <v>0</v>
      </c>
      <c r="BH1056" s="6">
        <v>0</v>
      </c>
      <c r="BI1056" s="6">
        <f>IF(Table3[[#This Row],[Type]]="EM",IF((Table3[[#This Row],[Diameter]]/2)-Table3[[#This Row],[CornerRadius]]-0.012&gt;0,(Table3[[#This Row],[Diameter]]/2)-Table3[[#This Row],[CornerRadius]]-0.012,0),)</f>
        <v>0</v>
      </c>
      <c r="BK1056" s="6" t="str">
        <f>IF(Table3[[#This Row],[ShoulderLength]]="","",IF(Table3[[#This Row],[ShoulderLength]]&lt;Table3[[#This Row],[LOC]],"FIX",""))</f>
        <v/>
      </c>
    </row>
    <row r="1057" spans="1:63" x14ac:dyDescent="0.25">
      <c r="A1057" s="7">
        <f>IF(Table3[[#This Row],[SoflexRule]]="",1,IF(Table3[[#This Row],[MinOHL]]="",1,IF(Table3[[#This Row],[Type]]="CT",1,IF(Table3[[#This Row],[I]]=1,0,1))))</f>
        <v>1</v>
      </c>
      <c r="B1057" s="6" t="s">
        <v>1924</v>
      </c>
      <c r="D1057" s="6" t="s">
        <v>1924</v>
      </c>
      <c r="E1057" s="6">
        <v>1056</v>
      </c>
      <c r="G1057" s="9" t="s">
        <v>74</v>
      </c>
      <c r="H1057" s="10" t="s">
        <v>1924</v>
      </c>
      <c r="I1057" s="11" t="s">
        <v>2000</v>
      </c>
      <c r="J1057" s="12" t="s">
        <v>2001</v>
      </c>
      <c r="K1057" s="11" t="str">
        <f>CONCATENATE(Table3[[#This Row],[Type]]," "&amp;TEXT(Table3[[#This Row],[Diameter]],".0000")&amp;""," "&amp;Table3[[#This Row],[NumFlutes]]&amp;"FL")</f>
        <v>RM .0935 4FL</v>
      </c>
      <c r="M1057" s="13">
        <v>9.35E-2</v>
      </c>
      <c r="N1057" s="13">
        <v>8.6999999999999994E-2</v>
      </c>
      <c r="O1057" s="6">
        <v>9.35E-2</v>
      </c>
      <c r="P1057" s="6">
        <v>0.77500000000000002</v>
      </c>
      <c r="R1057" s="14">
        <f>IF(Table3[[#This Row],[ShoulderLenEnd]]="",0,90-(DEGREES(ATAN((Q1057-P1057)/((N1057-O1057)/2)))))</f>
        <v>0</v>
      </c>
      <c r="S1057" s="15">
        <v>1.1850000000000001</v>
      </c>
      <c r="T1057" s="6">
        <v>4</v>
      </c>
      <c r="U1057" s="6">
        <v>3</v>
      </c>
      <c r="V1057" s="6">
        <v>0.75</v>
      </c>
      <c r="AA1057" s="13" t="str">
        <f t="shared" si="17"/>
        <v/>
      </c>
      <c r="AB1057" s="6">
        <v>5.0000000000000001E-3</v>
      </c>
      <c r="AC1057" s="6">
        <v>0.06</v>
      </c>
      <c r="AE1057" s="6" t="s">
        <v>49</v>
      </c>
      <c r="AF1057" s="6" t="s">
        <v>62</v>
      </c>
      <c r="AI1057" s="6">
        <v>1</v>
      </c>
      <c r="AJ1057" s="6">
        <v>0</v>
      </c>
      <c r="AK1057" s="6">
        <v>0</v>
      </c>
      <c r="AL1057" s="6">
        <v>0</v>
      </c>
      <c r="AM1057" s="6">
        <v>0</v>
      </c>
      <c r="AN1057" s="6">
        <v>0</v>
      </c>
      <c r="AO1057" s="6">
        <v>1</v>
      </c>
      <c r="AQ1057" s="6">
        <v>0</v>
      </c>
      <c r="AR1057" s="6">
        <v>0</v>
      </c>
      <c r="AS1057" s="6">
        <v>0</v>
      </c>
      <c r="AT1057" s="6">
        <v>0</v>
      </c>
      <c r="AU1057" s="6">
        <f>IF(Table3[[#This Row],[ShankDiameter]]&gt;0.5,0,2)</f>
        <v>2</v>
      </c>
      <c r="AV1057" s="6">
        <v>0</v>
      </c>
      <c r="AW1057" s="6">
        <v>0</v>
      </c>
      <c r="AX1057" s="6">
        <v>2</v>
      </c>
      <c r="AY1057" s="6">
        <f>IF(Table3[[#This Row],[ShankDiameter]]=0.225,2,IF(Table3[[#This Row],[ShankDiameter]]=0.25,2,IF(Table3[[#This Row],[ShankDiameter]]=0.2875,2,0)))</f>
        <v>0</v>
      </c>
      <c r="AZ1057" s="6">
        <v>0</v>
      </c>
      <c r="BA1057" s="6">
        <v>0</v>
      </c>
      <c r="BB1057" s="6">
        <v>0</v>
      </c>
      <c r="BC1057" s="6">
        <v>0</v>
      </c>
      <c r="BD1057" s="6">
        <v>0</v>
      </c>
      <c r="BE1057" s="6">
        <v>0</v>
      </c>
      <c r="BF1057" s="6">
        <v>0</v>
      </c>
      <c r="BG1057" s="6">
        <v>0</v>
      </c>
      <c r="BH1057" s="6">
        <v>0</v>
      </c>
      <c r="BI1057" s="6">
        <f>IF(Table3[[#This Row],[Type]]="EM",IF((Table3[[#This Row],[Diameter]]/2)-Table3[[#This Row],[CornerRadius]]-0.012&gt;0,(Table3[[#This Row],[Diameter]]/2)-Table3[[#This Row],[CornerRadius]]-0.012,0),)</f>
        <v>0</v>
      </c>
      <c r="BK1057" s="6" t="str">
        <f>IF(Table3[[#This Row],[ShoulderLength]]="","",IF(Table3[[#This Row],[ShoulderLength]]&lt;Table3[[#This Row],[LOC]],"FIX",""))</f>
        <v/>
      </c>
    </row>
    <row r="1058" spans="1:63" x14ac:dyDescent="0.25">
      <c r="A1058" s="7">
        <f>IF(Table3[[#This Row],[SoflexRule]]="",1,IF(Table3[[#This Row],[MinOHL]]="",1,IF(Table3[[#This Row],[Type]]="CT",1,IF(Table3[[#This Row],[I]]=1,0,1))))</f>
        <v>1</v>
      </c>
      <c r="B1058" s="6" t="s">
        <v>1924</v>
      </c>
      <c r="D1058" s="6" t="s">
        <v>1924</v>
      </c>
      <c r="E1058" s="6">
        <v>1057</v>
      </c>
      <c r="G1058" s="9" t="s">
        <v>74</v>
      </c>
      <c r="H1058" s="10" t="s">
        <v>1924</v>
      </c>
      <c r="I1058" s="11" t="s">
        <v>2002</v>
      </c>
      <c r="J1058" s="12">
        <v>27209370</v>
      </c>
      <c r="K1058" s="11" t="str">
        <f>CONCATENATE(Table3[[#This Row],[Type]]," "&amp;TEXT(Table3[[#This Row],[Diameter]],".0000")&amp;""," "&amp;Table3[[#This Row],[NumFlutes]]&amp;"FL")</f>
        <v>RM .0938 4FL</v>
      </c>
      <c r="M1058" s="13">
        <v>9.3799999999999994E-2</v>
      </c>
      <c r="N1058" s="13">
        <v>8.6999999999999994E-2</v>
      </c>
      <c r="O1058" s="6">
        <v>9.3799999999999994E-2</v>
      </c>
      <c r="P1058" s="6">
        <v>0.61</v>
      </c>
      <c r="R1058" s="14">
        <f>IF(Table3[[#This Row],[ShoulderLenEnd]]="",0,90-(DEGREES(ATAN((Q1058-P1058)/((N1058-O1058)/2)))))</f>
        <v>0</v>
      </c>
      <c r="S1058" s="15">
        <v>0.98499999999999999</v>
      </c>
      <c r="T1058" s="6">
        <v>4</v>
      </c>
      <c r="U1058" s="6">
        <v>2</v>
      </c>
      <c r="V1058" s="6">
        <v>6</v>
      </c>
      <c r="AA1058" s="13" t="str">
        <f t="shared" si="17"/>
        <v/>
      </c>
      <c r="AB1058" s="6">
        <v>5.0000000000000001E-3</v>
      </c>
      <c r="AC1058" s="6">
        <v>5.5E-2</v>
      </c>
      <c r="AE1058" s="6" t="s">
        <v>44</v>
      </c>
      <c r="AF1058" s="6" t="s">
        <v>62</v>
      </c>
      <c r="AI1058" s="6">
        <v>1</v>
      </c>
      <c r="AJ1058" s="6">
        <v>0</v>
      </c>
      <c r="AK1058" s="6">
        <v>0</v>
      </c>
      <c r="AL1058" s="6">
        <v>0</v>
      </c>
      <c r="AM1058" s="6">
        <v>0</v>
      </c>
      <c r="AN1058" s="6">
        <v>0</v>
      </c>
      <c r="AO1058" s="6">
        <v>1</v>
      </c>
      <c r="AQ1058" s="6">
        <v>0</v>
      </c>
      <c r="AR1058" s="6">
        <v>0</v>
      </c>
      <c r="AS1058" s="6">
        <v>0</v>
      </c>
      <c r="AT1058" s="6">
        <v>0</v>
      </c>
      <c r="AU1058" s="6">
        <f>IF(Table3[[#This Row],[ShankDiameter]]&gt;0.5,0,2)</f>
        <v>2</v>
      </c>
      <c r="AV1058" s="6">
        <v>0</v>
      </c>
      <c r="AW1058" s="6">
        <v>0</v>
      </c>
      <c r="AX1058" s="6">
        <v>2</v>
      </c>
      <c r="AY1058" s="6">
        <f>IF(Table3[[#This Row],[ShankDiameter]]=0.225,2,IF(Table3[[#This Row],[ShankDiameter]]=0.25,2,IF(Table3[[#This Row],[ShankDiameter]]=0.2875,2,0)))</f>
        <v>0</v>
      </c>
      <c r="AZ1058" s="6">
        <v>0</v>
      </c>
      <c r="BA1058" s="6">
        <v>0</v>
      </c>
      <c r="BB1058" s="6">
        <v>0</v>
      </c>
      <c r="BC1058" s="6">
        <v>0</v>
      </c>
      <c r="BD1058" s="6">
        <v>0</v>
      </c>
      <c r="BE1058" s="6">
        <v>0</v>
      </c>
      <c r="BF1058" s="6">
        <v>0</v>
      </c>
      <c r="BG1058" s="6">
        <v>0</v>
      </c>
      <c r="BH1058" s="6">
        <v>0</v>
      </c>
      <c r="BI1058" s="6">
        <f>IF(Table3[[#This Row],[Type]]="EM",IF((Table3[[#This Row],[Diameter]]/2)-Table3[[#This Row],[CornerRadius]]-0.012&gt;0,(Table3[[#This Row],[Diameter]]/2)-Table3[[#This Row],[CornerRadius]]-0.012,0),)</f>
        <v>0</v>
      </c>
      <c r="BK1058" s="6" t="str">
        <f>IF(Table3[[#This Row],[ShoulderLength]]="","",IF(Table3[[#This Row],[ShoulderLength]]&lt;Table3[[#This Row],[LOC]],"FIX",""))</f>
        <v>FIX</v>
      </c>
    </row>
    <row r="1059" spans="1:63" x14ac:dyDescent="0.25">
      <c r="A1059" s="7">
        <f>IF(Table3[[#This Row],[SoflexRule]]="",1,IF(Table3[[#This Row],[MinOHL]]="",1,IF(Table3[[#This Row],[Type]]="CT",1,IF(Table3[[#This Row],[I]]=1,0,1))))</f>
        <v>1</v>
      </c>
      <c r="B1059" s="6" t="s">
        <v>1924</v>
      </c>
      <c r="D1059" s="6" t="s">
        <v>1924</v>
      </c>
      <c r="E1059" s="6">
        <v>1058</v>
      </c>
      <c r="G1059" s="9" t="s">
        <v>74</v>
      </c>
      <c r="H1059" s="10" t="s">
        <v>1924</v>
      </c>
      <c r="I1059" s="11" t="s">
        <v>2003</v>
      </c>
      <c r="J1059" s="12" t="s">
        <v>1931</v>
      </c>
      <c r="K1059" s="11" t="str">
        <f>CONCATENATE(Table3[[#This Row],[Type]]," "&amp;TEXT(Table3[[#This Row],[Diameter]],".0000")&amp;""," "&amp;Table3[[#This Row],[NumFlutes]]&amp;"FL")</f>
        <v>RM .0890 4FL</v>
      </c>
      <c r="M1059" s="13">
        <v>8.8999999999999996E-2</v>
      </c>
      <c r="N1059" s="13">
        <v>0.08</v>
      </c>
      <c r="O1059" s="6">
        <v>8.8999999999999996E-2</v>
      </c>
      <c r="P1059" s="6">
        <v>0.8</v>
      </c>
      <c r="R1059" s="14">
        <f>IF(Table3[[#This Row],[ShoulderLenEnd]]="",0,90-(DEGREES(ATAN((Q1059-P1059)/((N1059-O1059)/2)))))</f>
        <v>0</v>
      </c>
      <c r="S1059" s="15">
        <v>1.075</v>
      </c>
      <c r="T1059" s="6">
        <v>4</v>
      </c>
      <c r="U1059" s="6">
        <v>3</v>
      </c>
      <c r="V1059" s="6">
        <v>0.75</v>
      </c>
      <c r="AA1059" s="13" t="str">
        <f t="shared" si="17"/>
        <v/>
      </c>
      <c r="AB1059" s="6">
        <v>5.0000000000000001E-3</v>
      </c>
      <c r="AC1059" s="6">
        <v>0.05</v>
      </c>
      <c r="AE1059" s="6" t="s">
        <v>49</v>
      </c>
      <c r="AF1059" s="6" t="s">
        <v>62</v>
      </c>
      <c r="AI1059" s="6">
        <v>1</v>
      </c>
      <c r="AJ1059" s="6">
        <v>0</v>
      </c>
      <c r="AK1059" s="6">
        <v>0</v>
      </c>
      <c r="AL1059" s="6">
        <v>0</v>
      </c>
      <c r="AM1059" s="6">
        <v>0</v>
      </c>
      <c r="AN1059" s="6">
        <v>0</v>
      </c>
      <c r="AO1059" s="6">
        <v>1</v>
      </c>
      <c r="AQ1059" s="6">
        <v>0</v>
      </c>
      <c r="AR1059" s="6">
        <v>0</v>
      </c>
      <c r="AS1059" s="6">
        <v>0</v>
      </c>
      <c r="AT1059" s="6">
        <v>0</v>
      </c>
      <c r="AU1059" s="6">
        <f>IF(Table3[[#This Row],[ShankDiameter]]&gt;0.5,0,2)</f>
        <v>2</v>
      </c>
      <c r="AV1059" s="6">
        <v>0</v>
      </c>
      <c r="AW1059" s="6">
        <v>0</v>
      </c>
      <c r="AX1059" s="6">
        <v>2</v>
      </c>
      <c r="AY1059" s="6">
        <f>IF(Table3[[#This Row],[ShankDiameter]]=0.225,2,IF(Table3[[#This Row],[ShankDiameter]]=0.25,2,IF(Table3[[#This Row],[ShankDiameter]]=0.2875,2,0)))</f>
        <v>0</v>
      </c>
      <c r="AZ1059" s="6">
        <v>0</v>
      </c>
      <c r="BA1059" s="6">
        <v>0</v>
      </c>
      <c r="BB1059" s="6">
        <v>0</v>
      </c>
      <c r="BC1059" s="6">
        <v>0</v>
      </c>
      <c r="BD1059" s="6">
        <v>0</v>
      </c>
      <c r="BE1059" s="6">
        <v>0</v>
      </c>
      <c r="BF1059" s="6">
        <v>0</v>
      </c>
      <c r="BG1059" s="6">
        <v>0</v>
      </c>
      <c r="BH1059" s="6">
        <v>0</v>
      </c>
      <c r="BI1059" s="6">
        <f>IF(Table3[[#This Row],[Type]]="EM",IF((Table3[[#This Row],[Diameter]]/2)-Table3[[#This Row],[CornerRadius]]-0.012&gt;0,(Table3[[#This Row],[Diameter]]/2)-Table3[[#This Row],[CornerRadius]]-0.012,0),)</f>
        <v>0</v>
      </c>
      <c r="BK1059" s="6" t="str">
        <f>IF(Table3[[#This Row],[ShoulderLength]]="","",IF(Table3[[#This Row],[ShoulderLength]]&lt;Table3[[#This Row],[LOC]],"FIX",""))</f>
        <v/>
      </c>
    </row>
    <row r="1060" spans="1:63" x14ac:dyDescent="0.25">
      <c r="A1060" s="7">
        <f>IF(Table3[[#This Row],[SoflexRule]]="",1,IF(Table3[[#This Row],[MinOHL]]="",1,IF(Table3[[#This Row],[Type]]="CT",1,IF(Table3[[#This Row],[I]]=1,0,1))))</f>
        <v>1</v>
      </c>
      <c r="B1060" s="6" t="s">
        <v>1924</v>
      </c>
      <c r="D1060" s="6" t="s">
        <v>1924</v>
      </c>
      <c r="E1060" s="6">
        <v>1059</v>
      </c>
      <c r="G1060" s="9" t="s">
        <v>74</v>
      </c>
      <c r="H1060" s="10" t="s">
        <v>1924</v>
      </c>
      <c r="I1060" s="11" t="s">
        <v>2004</v>
      </c>
      <c r="J1060" s="12">
        <v>27209400</v>
      </c>
      <c r="K1060" s="11" t="str">
        <f>CONCATENATE(Table3[[#This Row],[Type]]," "&amp;TEXT(Table3[[#This Row],[Diameter]],".0000")&amp;""," "&amp;Table3[[#This Row],[NumFlutes]]&amp;"FL")</f>
        <v>RM .0940 4FL</v>
      </c>
      <c r="M1060" s="13">
        <v>9.4E-2</v>
      </c>
      <c r="N1060" s="13">
        <v>8.7999999999999995E-2</v>
      </c>
      <c r="O1060" s="6">
        <v>9.4E-2</v>
      </c>
      <c r="P1060" s="6">
        <v>0.6</v>
      </c>
      <c r="R1060" s="14">
        <f>IF(Table3[[#This Row],[ShoulderLenEnd]]="",0,90-(DEGREES(ATAN((Q1060-P1060)/((N1060-O1060)/2)))))</f>
        <v>0</v>
      </c>
      <c r="S1060" s="15">
        <v>0.92500000000000004</v>
      </c>
      <c r="T1060" s="6">
        <v>4</v>
      </c>
      <c r="U1060" s="6">
        <v>2</v>
      </c>
      <c r="V1060" s="6">
        <v>0.6</v>
      </c>
      <c r="AA1060" s="13" t="str">
        <f t="shared" si="17"/>
        <v/>
      </c>
      <c r="AB1060" s="6">
        <v>5.0000000000000001E-3</v>
      </c>
      <c r="AC1060" s="6">
        <v>0.06</v>
      </c>
      <c r="AE1060" s="6" t="s">
        <v>44</v>
      </c>
      <c r="AF1060" s="6" t="s">
        <v>62</v>
      </c>
      <c r="AI1060" s="6">
        <v>1</v>
      </c>
      <c r="AJ1060" s="6">
        <v>0</v>
      </c>
      <c r="AK1060" s="6">
        <v>0</v>
      </c>
      <c r="AL1060" s="6">
        <v>0</v>
      </c>
      <c r="AM1060" s="6">
        <v>0</v>
      </c>
      <c r="AN1060" s="6">
        <v>0</v>
      </c>
      <c r="AO1060" s="6">
        <v>1</v>
      </c>
      <c r="AQ1060" s="6">
        <v>0</v>
      </c>
      <c r="AR1060" s="6">
        <v>0</v>
      </c>
      <c r="AS1060" s="6">
        <v>0</v>
      </c>
      <c r="AT1060" s="6">
        <v>0</v>
      </c>
      <c r="AU1060" s="6">
        <f>IF(Table3[[#This Row],[ShankDiameter]]&gt;0.5,0,2)</f>
        <v>2</v>
      </c>
      <c r="AV1060" s="6">
        <v>0</v>
      </c>
      <c r="AW1060" s="6">
        <v>0</v>
      </c>
      <c r="AX1060" s="6">
        <v>2</v>
      </c>
      <c r="AY1060" s="6">
        <f>IF(Table3[[#This Row],[ShankDiameter]]=0.225,2,IF(Table3[[#This Row],[ShankDiameter]]=0.25,2,IF(Table3[[#This Row],[ShankDiameter]]=0.2875,2,0)))</f>
        <v>0</v>
      </c>
      <c r="AZ1060" s="6">
        <v>0</v>
      </c>
      <c r="BA1060" s="6">
        <v>0</v>
      </c>
      <c r="BB1060" s="6">
        <v>0</v>
      </c>
      <c r="BC1060" s="6">
        <v>0</v>
      </c>
      <c r="BD1060" s="6">
        <v>0</v>
      </c>
      <c r="BE1060" s="6">
        <v>0</v>
      </c>
      <c r="BF1060" s="6">
        <v>0</v>
      </c>
      <c r="BG1060" s="6">
        <v>0</v>
      </c>
      <c r="BH1060" s="6">
        <v>0</v>
      </c>
      <c r="BI1060" s="6">
        <f>IF(Table3[[#This Row],[Type]]="EM",IF((Table3[[#This Row],[Diameter]]/2)-Table3[[#This Row],[CornerRadius]]-0.012&gt;0,(Table3[[#This Row],[Diameter]]/2)-Table3[[#This Row],[CornerRadius]]-0.012,0),)</f>
        <v>0</v>
      </c>
      <c r="BK1060" s="6" t="str">
        <f>IF(Table3[[#This Row],[ShoulderLength]]="","",IF(Table3[[#This Row],[ShoulderLength]]&lt;Table3[[#This Row],[LOC]],"FIX",""))</f>
        <v/>
      </c>
    </row>
    <row r="1061" spans="1:63" x14ac:dyDescent="0.25">
      <c r="A1061" s="7">
        <f>IF(Table3[[#This Row],[SoflexRule]]="",1,IF(Table3[[#This Row],[MinOHL]]="",1,IF(Table3[[#This Row],[Type]]="CT",1,IF(Table3[[#This Row],[I]]=1,0,1))))</f>
        <v>1</v>
      </c>
      <c r="B1061" s="6" t="s">
        <v>1924</v>
      </c>
      <c r="D1061" s="6" t="s">
        <v>1924</v>
      </c>
      <c r="E1061" s="6">
        <v>1060</v>
      </c>
      <c r="H1061" s="10" t="s">
        <v>1924</v>
      </c>
      <c r="I1061" s="11" t="s">
        <v>2005</v>
      </c>
      <c r="J1061" s="12">
        <v>27209450</v>
      </c>
      <c r="K1061" s="11" t="str">
        <f>CONCATENATE(Table3[[#This Row],[Type]]," "&amp;TEXT(Table3[[#This Row],[Diameter]],".0000")&amp;""," "&amp;Table3[[#This Row],[NumFlutes]]&amp;"FL")</f>
        <v>RM .0945 4FL</v>
      </c>
      <c r="M1061" s="13">
        <v>9.4500000000000001E-2</v>
      </c>
      <c r="N1061" s="13">
        <v>8.7999999999999995E-2</v>
      </c>
      <c r="R1061" s="14">
        <f>IF(Table3[[#This Row],[ShoulderLenEnd]]="",0,90-(DEGREES(ATAN((Q1061-P1061)/((N1061-O1061)/2)))))</f>
        <v>0</v>
      </c>
      <c r="T1061" s="6">
        <v>4</v>
      </c>
      <c r="U1061" s="6">
        <v>2</v>
      </c>
      <c r="V1061" s="6">
        <v>0.6</v>
      </c>
      <c r="AA1061" s="13" t="str">
        <f t="shared" si="17"/>
        <v/>
      </c>
      <c r="AE1061" s="6" t="s">
        <v>44</v>
      </c>
      <c r="AF1061" s="6" t="s">
        <v>62</v>
      </c>
      <c r="AI1061" s="6">
        <v>1</v>
      </c>
      <c r="AJ1061" s="6">
        <v>0</v>
      </c>
      <c r="AK1061" s="6">
        <v>0</v>
      </c>
      <c r="AL1061" s="6">
        <v>0</v>
      </c>
      <c r="AM1061" s="6">
        <v>0</v>
      </c>
      <c r="AN1061" s="6">
        <v>0</v>
      </c>
      <c r="AO1061" s="6">
        <v>1</v>
      </c>
      <c r="AQ1061" s="6">
        <v>0</v>
      </c>
      <c r="AR1061" s="6">
        <v>0</v>
      </c>
      <c r="AS1061" s="6">
        <v>0</v>
      </c>
      <c r="AT1061" s="6">
        <v>0</v>
      </c>
      <c r="AU1061" s="6">
        <f>IF(Table3[[#This Row],[ShankDiameter]]&gt;0.5,0,2)</f>
        <v>2</v>
      </c>
      <c r="AV1061" s="6">
        <v>0</v>
      </c>
      <c r="AW1061" s="6">
        <v>0</v>
      </c>
      <c r="AX1061" s="6">
        <v>2</v>
      </c>
      <c r="AY1061" s="6">
        <f>IF(Table3[[#This Row],[ShankDiameter]]=0.225,2,IF(Table3[[#This Row],[ShankDiameter]]=0.25,2,IF(Table3[[#This Row],[ShankDiameter]]=0.2875,2,0)))</f>
        <v>0</v>
      </c>
      <c r="AZ1061" s="6">
        <v>0</v>
      </c>
      <c r="BA1061" s="6">
        <v>0</v>
      </c>
      <c r="BB1061" s="6">
        <v>0</v>
      </c>
      <c r="BC1061" s="6">
        <v>0</v>
      </c>
      <c r="BD1061" s="6">
        <v>0</v>
      </c>
      <c r="BE1061" s="6">
        <v>0</v>
      </c>
      <c r="BF1061" s="6">
        <v>0</v>
      </c>
      <c r="BG1061" s="6">
        <v>0</v>
      </c>
      <c r="BH1061" s="6">
        <v>0</v>
      </c>
      <c r="BI1061" s="6">
        <f>IF(Table3[[#This Row],[Type]]="EM",IF((Table3[[#This Row],[Diameter]]/2)-Table3[[#This Row],[CornerRadius]]-0.012&gt;0,(Table3[[#This Row],[Diameter]]/2)-Table3[[#This Row],[CornerRadius]]-0.012,0),)</f>
        <v>0</v>
      </c>
      <c r="BK1061" s="6" t="str">
        <f>IF(Table3[[#This Row],[ShoulderLength]]="","",IF(Table3[[#This Row],[ShoulderLength]]&lt;Table3[[#This Row],[LOC]],"FIX",""))</f>
        <v/>
      </c>
    </row>
    <row r="1062" spans="1:63" x14ac:dyDescent="0.25">
      <c r="A1062" s="7">
        <f>IF(Table3[[#This Row],[SoflexRule]]="",1,IF(Table3[[#This Row],[MinOHL]]="",1,IF(Table3[[#This Row],[Type]]="CT",1,IF(Table3[[#This Row],[I]]=1,0,1))))</f>
        <v>1</v>
      </c>
      <c r="B1062" s="6" t="s">
        <v>1924</v>
      </c>
      <c r="D1062" s="6" t="s">
        <v>1924</v>
      </c>
      <c r="E1062" s="6">
        <v>1061</v>
      </c>
      <c r="H1062" s="10" t="s">
        <v>1924</v>
      </c>
      <c r="I1062" s="11" t="s">
        <v>2006</v>
      </c>
      <c r="J1062" s="12">
        <v>27209600</v>
      </c>
      <c r="K1062" s="11" t="str">
        <f>CONCATENATE(Table3[[#This Row],[Type]]," "&amp;TEXT(Table3[[#This Row],[Diameter]],".0000")&amp;""," "&amp;Table3[[#This Row],[NumFlutes]]&amp;"FL")</f>
        <v>RM .0960 4FL</v>
      </c>
      <c r="M1062" s="13">
        <v>9.6000000000000002E-2</v>
      </c>
      <c r="N1062" s="13">
        <v>8.7999999999999995E-2</v>
      </c>
      <c r="R1062" s="14">
        <f>IF(Table3[[#This Row],[ShoulderLenEnd]]="",0,90-(DEGREES(ATAN((Q1062-P1062)/((N1062-O1062)/2)))))</f>
        <v>0</v>
      </c>
      <c r="T1062" s="6">
        <v>4</v>
      </c>
      <c r="U1062" s="6">
        <v>2</v>
      </c>
      <c r="V1062" s="6">
        <v>0.6</v>
      </c>
      <c r="AA1062" s="13" t="str">
        <f t="shared" si="17"/>
        <v/>
      </c>
      <c r="AE1062" s="6" t="s">
        <v>44</v>
      </c>
      <c r="AF1062" s="6" t="s">
        <v>62</v>
      </c>
      <c r="AI1062" s="6">
        <v>1</v>
      </c>
      <c r="AJ1062" s="6">
        <v>0</v>
      </c>
      <c r="AK1062" s="6">
        <v>0</v>
      </c>
      <c r="AL1062" s="6">
        <v>0</v>
      </c>
      <c r="AM1062" s="6">
        <v>0</v>
      </c>
      <c r="AN1062" s="6">
        <v>0</v>
      </c>
      <c r="AO1062" s="6">
        <v>1</v>
      </c>
      <c r="AQ1062" s="6">
        <v>0</v>
      </c>
      <c r="AR1062" s="6">
        <v>0</v>
      </c>
      <c r="AS1062" s="6">
        <v>0</v>
      </c>
      <c r="AT1062" s="6">
        <v>0</v>
      </c>
      <c r="AU1062" s="6">
        <f>IF(Table3[[#This Row],[ShankDiameter]]&gt;0.5,0,2)</f>
        <v>2</v>
      </c>
      <c r="AV1062" s="6">
        <v>0</v>
      </c>
      <c r="AW1062" s="6">
        <v>0</v>
      </c>
      <c r="AX1062" s="6">
        <v>2</v>
      </c>
      <c r="AY1062" s="6">
        <f>IF(Table3[[#This Row],[ShankDiameter]]=0.225,2,IF(Table3[[#This Row],[ShankDiameter]]=0.25,2,IF(Table3[[#This Row],[ShankDiameter]]=0.2875,2,0)))</f>
        <v>0</v>
      </c>
      <c r="AZ1062" s="6">
        <v>0</v>
      </c>
      <c r="BA1062" s="6">
        <v>0</v>
      </c>
      <c r="BB1062" s="6">
        <v>0</v>
      </c>
      <c r="BC1062" s="6">
        <v>0</v>
      </c>
      <c r="BD1062" s="6">
        <v>0</v>
      </c>
      <c r="BE1062" s="6">
        <v>0</v>
      </c>
      <c r="BF1062" s="6">
        <v>0</v>
      </c>
      <c r="BG1062" s="6">
        <v>0</v>
      </c>
      <c r="BH1062" s="6">
        <v>0</v>
      </c>
      <c r="BI1062" s="6">
        <f>IF(Table3[[#This Row],[Type]]="EM",IF((Table3[[#This Row],[Diameter]]/2)-Table3[[#This Row],[CornerRadius]]-0.012&gt;0,(Table3[[#This Row],[Diameter]]/2)-Table3[[#This Row],[CornerRadius]]-0.012,0),)</f>
        <v>0</v>
      </c>
      <c r="BK1062" s="6" t="str">
        <f>IF(Table3[[#This Row],[ShoulderLength]]="","",IF(Table3[[#This Row],[ShoulderLength]]&lt;Table3[[#This Row],[LOC]],"FIX",""))</f>
        <v/>
      </c>
    </row>
    <row r="1063" spans="1:63" x14ac:dyDescent="0.25">
      <c r="A1063" s="7">
        <f>IF(Table3[[#This Row],[SoflexRule]]="",1,IF(Table3[[#This Row],[MinOHL]]="",1,IF(Table3[[#This Row],[Type]]="CT",1,IF(Table3[[#This Row],[I]]=1,0,1))))</f>
        <v>1</v>
      </c>
      <c r="B1063" s="6" t="s">
        <v>1924</v>
      </c>
      <c r="D1063" s="6" t="s">
        <v>1924</v>
      </c>
      <c r="E1063" s="6">
        <v>1062</v>
      </c>
      <c r="H1063" s="10" t="s">
        <v>1924</v>
      </c>
      <c r="I1063" s="11" t="s">
        <v>2007</v>
      </c>
      <c r="J1063" s="12" t="s">
        <v>2008</v>
      </c>
      <c r="K1063" s="11" t="str">
        <f>CONCATENATE(Table3[[#This Row],[Type]]," "&amp;TEXT(Table3[[#This Row],[Diameter]],".0000")&amp;""," "&amp;Table3[[#This Row],[NumFlutes]]&amp;"FL")</f>
        <v>RM .0970 4FL</v>
      </c>
      <c r="M1063" s="13">
        <v>9.7000000000000003E-2</v>
      </c>
      <c r="N1063" s="13">
        <v>9.1999999999999998E-2</v>
      </c>
      <c r="R1063" s="14">
        <f>IF(Table3[[#This Row],[ShoulderLenEnd]]="",0,90-(DEGREES(ATAN((Q1063-P1063)/((N1063-O1063)/2)))))</f>
        <v>0</v>
      </c>
      <c r="T1063" s="6">
        <v>4</v>
      </c>
      <c r="U1063" s="6">
        <v>3.5</v>
      </c>
      <c r="V1063" s="6">
        <v>0.9</v>
      </c>
      <c r="AA1063" s="13" t="str">
        <f t="shared" si="17"/>
        <v/>
      </c>
      <c r="AE1063" s="6" t="s">
        <v>49</v>
      </c>
      <c r="AF1063" s="6" t="s">
        <v>62</v>
      </c>
      <c r="AI1063" s="6">
        <v>1</v>
      </c>
      <c r="AJ1063" s="6">
        <v>0</v>
      </c>
      <c r="AK1063" s="6">
        <v>0</v>
      </c>
      <c r="AL1063" s="6">
        <v>0</v>
      </c>
      <c r="AM1063" s="6">
        <v>0</v>
      </c>
      <c r="AN1063" s="6">
        <v>0</v>
      </c>
      <c r="AO1063" s="6">
        <v>1</v>
      </c>
      <c r="AQ1063" s="6">
        <v>0</v>
      </c>
      <c r="AR1063" s="6">
        <v>0</v>
      </c>
      <c r="AS1063" s="6">
        <v>0</v>
      </c>
      <c r="AT1063" s="6">
        <v>0</v>
      </c>
      <c r="AU1063" s="6">
        <f>IF(Table3[[#This Row],[ShankDiameter]]&gt;0.5,0,2)</f>
        <v>2</v>
      </c>
      <c r="AV1063" s="6">
        <v>0</v>
      </c>
      <c r="AW1063" s="6">
        <v>0</v>
      </c>
      <c r="AX1063" s="6">
        <v>2</v>
      </c>
      <c r="AY1063" s="6">
        <f>IF(Table3[[#This Row],[ShankDiameter]]=0.225,2,IF(Table3[[#This Row],[ShankDiameter]]=0.25,2,IF(Table3[[#This Row],[ShankDiameter]]=0.2875,2,0)))</f>
        <v>0</v>
      </c>
      <c r="AZ1063" s="6">
        <v>0</v>
      </c>
      <c r="BA1063" s="6">
        <v>0</v>
      </c>
      <c r="BB1063" s="6">
        <v>0</v>
      </c>
      <c r="BC1063" s="6">
        <v>0</v>
      </c>
      <c r="BD1063" s="6">
        <v>0</v>
      </c>
      <c r="BE1063" s="6">
        <v>0</v>
      </c>
      <c r="BF1063" s="6">
        <v>0</v>
      </c>
      <c r="BG1063" s="6">
        <v>0</v>
      </c>
      <c r="BH1063" s="6">
        <v>0</v>
      </c>
      <c r="BI1063" s="6">
        <f>IF(Table3[[#This Row],[Type]]="EM",IF((Table3[[#This Row],[Diameter]]/2)-Table3[[#This Row],[CornerRadius]]-0.012&gt;0,(Table3[[#This Row],[Diameter]]/2)-Table3[[#This Row],[CornerRadius]]-0.012,0),)</f>
        <v>0</v>
      </c>
      <c r="BK1063" s="6" t="str">
        <f>IF(Table3[[#This Row],[ShoulderLength]]="","",IF(Table3[[#This Row],[ShoulderLength]]&lt;Table3[[#This Row],[LOC]],"FIX",""))</f>
        <v/>
      </c>
    </row>
    <row r="1064" spans="1:63" x14ac:dyDescent="0.25">
      <c r="A1064" s="7">
        <f>IF(Table3[[#This Row],[SoflexRule]]="",1,IF(Table3[[#This Row],[MinOHL]]="",1,IF(Table3[[#This Row],[Type]]="CT",1,IF(Table3[[#This Row],[I]]=1,0,1))))</f>
        <v>1</v>
      </c>
      <c r="B1064" s="6" t="s">
        <v>1924</v>
      </c>
      <c r="D1064" s="6" t="s">
        <v>1924</v>
      </c>
      <c r="E1064" s="6">
        <v>1063</v>
      </c>
      <c r="H1064" s="10" t="s">
        <v>1924</v>
      </c>
      <c r="I1064" s="11" t="s">
        <v>2009</v>
      </c>
      <c r="J1064" s="12" t="s">
        <v>2010</v>
      </c>
      <c r="K1064" s="11" t="str">
        <f>CONCATENATE(Table3[[#This Row],[Type]]," "&amp;TEXT(Table3[[#This Row],[Diameter]],".0000")&amp;""," "&amp;Table3[[#This Row],[NumFlutes]]&amp;"FL")</f>
        <v>RM .0975 4FL</v>
      </c>
      <c r="M1064" s="13">
        <v>9.7500000000000003E-2</v>
      </c>
      <c r="N1064" s="13">
        <v>9.1999999999999998E-2</v>
      </c>
      <c r="R1064" s="14">
        <f>IF(Table3[[#This Row],[ShoulderLenEnd]]="",0,90-(DEGREES(ATAN((Q1064-P1064)/((N1064-O1064)/2)))))</f>
        <v>0</v>
      </c>
      <c r="T1064" s="6">
        <v>4</v>
      </c>
      <c r="U1064" s="6">
        <v>3.5</v>
      </c>
      <c r="V1064" s="6">
        <v>0.9</v>
      </c>
      <c r="AA1064" s="13" t="str">
        <f t="shared" si="17"/>
        <v/>
      </c>
      <c r="AE1064" s="6" t="s">
        <v>49</v>
      </c>
      <c r="AF1064" s="6" t="s">
        <v>62</v>
      </c>
      <c r="AI1064" s="6">
        <v>1</v>
      </c>
      <c r="AJ1064" s="6">
        <v>0</v>
      </c>
      <c r="AK1064" s="6">
        <v>0</v>
      </c>
      <c r="AL1064" s="6">
        <v>0</v>
      </c>
      <c r="AM1064" s="6">
        <v>0</v>
      </c>
      <c r="AN1064" s="6">
        <v>0</v>
      </c>
      <c r="AO1064" s="6">
        <v>1</v>
      </c>
      <c r="AQ1064" s="6">
        <v>0</v>
      </c>
      <c r="AR1064" s="6">
        <v>0</v>
      </c>
      <c r="AS1064" s="6">
        <v>0</v>
      </c>
      <c r="AT1064" s="6">
        <v>0</v>
      </c>
      <c r="AU1064" s="6">
        <f>IF(Table3[[#This Row],[ShankDiameter]]&gt;0.5,0,2)</f>
        <v>2</v>
      </c>
      <c r="AV1064" s="6">
        <v>0</v>
      </c>
      <c r="AW1064" s="6">
        <v>0</v>
      </c>
      <c r="AX1064" s="6">
        <v>2</v>
      </c>
      <c r="AY1064" s="6">
        <f>IF(Table3[[#This Row],[ShankDiameter]]=0.225,2,IF(Table3[[#This Row],[ShankDiameter]]=0.25,2,IF(Table3[[#This Row],[ShankDiameter]]=0.2875,2,0)))</f>
        <v>0</v>
      </c>
      <c r="AZ1064" s="6">
        <v>0</v>
      </c>
      <c r="BA1064" s="6">
        <v>0</v>
      </c>
      <c r="BB1064" s="6">
        <v>0</v>
      </c>
      <c r="BC1064" s="6">
        <v>0</v>
      </c>
      <c r="BD1064" s="6">
        <v>0</v>
      </c>
      <c r="BE1064" s="6">
        <v>0</v>
      </c>
      <c r="BF1064" s="6">
        <v>0</v>
      </c>
      <c r="BG1064" s="6">
        <v>0</v>
      </c>
      <c r="BH1064" s="6">
        <v>0</v>
      </c>
      <c r="BI1064" s="6">
        <f>IF(Table3[[#This Row],[Type]]="EM",IF((Table3[[#This Row],[Diameter]]/2)-Table3[[#This Row],[CornerRadius]]-0.012&gt;0,(Table3[[#This Row],[Diameter]]/2)-Table3[[#This Row],[CornerRadius]]-0.012,0),)</f>
        <v>0</v>
      </c>
      <c r="BK1064" s="6" t="str">
        <f>IF(Table3[[#This Row],[ShoulderLength]]="","",IF(Table3[[#This Row],[ShoulderLength]]&lt;Table3[[#This Row],[LOC]],"FIX",""))</f>
        <v/>
      </c>
    </row>
    <row r="1065" spans="1:63" x14ac:dyDescent="0.25">
      <c r="A1065" s="7">
        <f>IF(Table3[[#This Row],[SoflexRule]]="",1,IF(Table3[[#This Row],[MinOHL]]="",1,IF(Table3[[#This Row],[Type]]="CT",1,IF(Table3[[#This Row],[I]]=1,0,1))))</f>
        <v>1</v>
      </c>
      <c r="B1065" s="6" t="s">
        <v>1924</v>
      </c>
      <c r="D1065" s="6" t="s">
        <v>1924</v>
      </c>
      <c r="E1065" s="6">
        <v>1064</v>
      </c>
      <c r="H1065" s="10" t="s">
        <v>1924</v>
      </c>
      <c r="I1065" s="11" t="s">
        <v>2011</v>
      </c>
      <c r="J1065" s="12">
        <v>25957</v>
      </c>
      <c r="K1065" s="11" t="str">
        <f>CONCATENATE(Table3[[#This Row],[Type]]," "&amp;TEXT(Table3[[#This Row],[Diameter]],".0000")&amp;""," "&amp;Table3[[#This Row],[NumFlutes]]&amp;"FL")</f>
        <v>RM .0984 4FL</v>
      </c>
      <c r="M1065" s="13">
        <v>9.8400000000000001E-2</v>
      </c>
      <c r="N1065" s="13">
        <v>9.2999999999999999E-2</v>
      </c>
      <c r="R1065" s="14">
        <f>IF(Table3[[#This Row],[ShoulderLenEnd]]="",0,90-(DEGREES(ATAN((Q1065-P1065)/((N1065-O1065)/2)))))</f>
        <v>0</v>
      </c>
      <c r="T1065" s="6">
        <v>4</v>
      </c>
      <c r="U1065" s="6">
        <v>3.5</v>
      </c>
      <c r="V1065" s="6">
        <v>0.9</v>
      </c>
      <c r="AA1065" s="13" t="str">
        <f t="shared" si="17"/>
        <v/>
      </c>
      <c r="AE1065" s="6" t="s">
        <v>49</v>
      </c>
      <c r="AF1065" s="6" t="s">
        <v>62</v>
      </c>
      <c r="AI1065" s="6">
        <v>1</v>
      </c>
      <c r="AJ1065" s="6">
        <v>0</v>
      </c>
      <c r="AK1065" s="6">
        <v>0</v>
      </c>
      <c r="AL1065" s="6">
        <v>0</v>
      </c>
      <c r="AM1065" s="6">
        <v>0</v>
      </c>
      <c r="AN1065" s="6">
        <v>0</v>
      </c>
      <c r="AO1065" s="6">
        <v>1</v>
      </c>
      <c r="AQ1065" s="6">
        <v>0</v>
      </c>
      <c r="AR1065" s="6">
        <v>0</v>
      </c>
      <c r="AS1065" s="6">
        <v>0</v>
      </c>
      <c r="AT1065" s="6">
        <v>0</v>
      </c>
      <c r="AU1065" s="6">
        <f>IF(Table3[[#This Row],[ShankDiameter]]&gt;0.5,0,2)</f>
        <v>2</v>
      </c>
      <c r="AV1065" s="6">
        <v>0</v>
      </c>
      <c r="AW1065" s="6">
        <v>0</v>
      </c>
      <c r="AX1065" s="6">
        <v>2</v>
      </c>
      <c r="AY1065" s="6">
        <f>IF(Table3[[#This Row],[ShankDiameter]]=0.225,2,IF(Table3[[#This Row],[ShankDiameter]]=0.25,2,IF(Table3[[#This Row],[ShankDiameter]]=0.2875,2,0)))</f>
        <v>0</v>
      </c>
      <c r="AZ1065" s="6">
        <v>0</v>
      </c>
      <c r="BA1065" s="6">
        <v>0</v>
      </c>
      <c r="BB1065" s="6">
        <v>0</v>
      </c>
      <c r="BC1065" s="6">
        <v>0</v>
      </c>
      <c r="BD1065" s="6">
        <v>0</v>
      </c>
      <c r="BE1065" s="6">
        <v>0</v>
      </c>
      <c r="BF1065" s="6">
        <v>0</v>
      </c>
      <c r="BG1065" s="6">
        <v>0</v>
      </c>
      <c r="BH1065" s="6">
        <v>0</v>
      </c>
      <c r="BI1065" s="6">
        <f>IF(Table3[[#This Row],[Type]]="EM",IF((Table3[[#This Row],[Diameter]]/2)-Table3[[#This Row],[CornerRadius]]-0.012&gt;0,(Table3[[#This Row],[Diameter]]/2)-Table3[[#This Row],[CornerRadius]]-0.012,0),)</f>
        <v>0</v>
      </c>
      <c r="BK1065" s="6" t="str">
        <f>IF(Table3[[#This Row],[ShoulderLength]]="","",IF(Table3[[#This Row],[ShoulderLength]]&lt;Table3[[#This Row],[LOC]],"FIX",""))</f>
        <v/>
      </c>
    </row>
    <row r="1066" spans="1:63" x14ac:dyDescent="0.25">
      <c r="A1066" s="7">
        <f>IF(Table3[[#This Row],[SoflexRule]]="",1,IF(Table3[[#This Row],[MinOHL]]="",1,IF(Table3[[#This Row],[Type]]="CT",1,IF(Table3[[#This Row],[I]]=1,0,1))))</f>
        <v>1</v>
      </c>
      <c r="B1066" s="6" t="s">
        <v>1924</v>
      </c>
      <c r="D1066" s="6" t="s">
        <v>1924</v>
      </c>
      <c r="E1066" s="6">
        <v>1065</v>
      </c>
      <c r="H1066" s="10" t="s">
        <v>1924</v>
      </c>
      <c r="I1066" s="11" t="s">
        <v>2012</v>
      </c>
      <c r="J1066" s="12" t="s">
        <v>1931</v>
      </c>
      <c r="K1066" s="11" t="str">
        <f>CONCATENATE(Table3[[#This Row],[Type]]," "&amp;TEXT(Table3[[#This Row],[Diameter]],".0000")&amp;""," "&amp;Table3[[#This Row],[NumFlutes]]&amp;"FL")</f>
        <v>RM .0985 4FL</v>
      </c>
      <c r="M1066" s="13">
        <v>9.8500000000000004E-2</v>
      </c>
      <c r="N1066" s="13">
        <v>9.2999999999999999E-2</v>
      </c>
      <c r="R1066" s="14">
        <f>IF(Table3[[#This Row],[ShoulderLenEnd]]="",0,90-(DEGREES(ATAN((Q1066-P1066)/((N1066-O1066)/2)))))</f>
        <v>0</v>
      </c>
      <c r="T1066" s="6">
        <v>4</v>
      </c>
      <c r="U1066" s="6">
        <v>3.5</v>
      </c>
      <c r="V1066" s="6">
        <v>0.9</v>
      </c>
      <c r="AA1066" s="13" t="str">
        <f t="shared" si="17"/>
        <v/>
      </c>
      <c r="AE1066" s="6" t="s">
        <v>49</v>
      </c>
      <c r="AF1066" s="6" t="s">
        <v>62</v>
      </c>
      <c r="AI1066" s="6">
        <v>1</v>
      </c>
      <c r="AJ1066" s="6">
        <v>0</v>
      </c>
      <c r="AK1066" s="6">
        <v>0</v>
      </c>
      <c r="AL1066" s="6">
        <v>0</v>
      </c>
      <c r="AM1066" s="6">
        <v>0</v>
      </c>
      <c r="AN1066" s="6">
        <v>0</v>
      </c>
      <c r="AO1066" s="6">
        <v>1</v>
      </c>
      <c r="AQ1066" s="6">
        <v>0</v>
      </c>
      <c r="AR1066" s="6">
        <v>0</v>
      </c>
      <c r="AS1066" s="6">
        <v>0</v>
      </c>
      <c r="AT1066" s="6">
        <v>0</v>
      </c>
      <c r="AU1066" s="6">
        <f>IF(Table3[[#This Row],[ShankDiameter]]&gt;0.5,0,2)</f>
        <v>2</v>
      </c>
      <c r="AV1066" s="6">
        <v>0</v>
      </c>
      <c r="AW1066" s="6">
        <v>0</v>
      </c>
      <c r="AX1066" s="6">
        <v>2</v>
      </c>
      <c r="AY1066" s="6">
        <f>IF(Table3[[#This Row],[ShankDiameter]]=0.225,2,IF(Table3[[#This Row],[ShankDiameter]]=0.25,2,IF(Table3[[#This Row],[ShankDiameter]]=0.2875,2,0)))</f>
        <v>0</v>
      </c>
      <c r="AZ1066" s="6">
        <v>0</v>
      </c>
      <c r="BA1066" s="6">
        <v>0</v>
      </c>
      <c r="BB1066" s="6">
        <v>0</v>
      </c>
      <c r="BC1066" s="6">
        <v>0</v>
      </c>
      <c r="BD1066" s="6">
        <v>0</v>
      </c>
      <c r="BE1066" s="6">
        <v>0</v>
      </c>
      <c r="BF1066" s="6">
        <v>0</v>
      </c>
      <c r="BG1066" s="6">
        <v>0</v>
      </c>
      <c r="BH1066" s="6">
        <v>0</v>
      </c>
      <c r="BI1066" s="6">
        <f>IF(Table3[[#This Row],[Type]]="EM",IF((Table3[[#This Row],[Diameter]]/2)-Table3[[#This Row],[CornerRadius]]-0.012&gt;0,(Table3[[#This Row],[Diameter]]/2)-Table3[[#This Row],[CornerRadius]]-0.012,0),)</f>
        <v>0</v>
      </c>
      <c r="BK1066" s="6" t="str">
        <f>IF(Table3[[#This Row],[ShoulderLength]]="","",IF(Table3[[#This Row],[ShoulderLength]]&lt;Table3[[#This Row],[LOC]],"FIX",""))</f>
        <v/>
      </c>
    </row>
    <row r="1067" spans="1:63" x14ac:dyDescent="0.25">
      <c r="A1067" s="7">
        <f>IF(Table3[[#This Row],[SoflexRule]]="",1,IF(Table3[[#This Row],[MinOHL]]="",1,IF(Table3[[#This Row],[Type]]="CT",1,IF(Table3[[#This Row],[I]]=1,0,1))))</f>
        <v>1</v>
      </c>
      <c r="B1067" s="6" t="s">
        <v>1924</v>
      </c>
      <c r="D1067" s="6" t="s">
        <v>1924</v>
      </c>
      <c r="E1067" s="6">
        <v>1066</v>
      </c>
      <c r="H1067" s="10" t="s">
        <v>1924</v>
      </c>
      <c r="I1067" s="11" t="s">
        <v>2013</v>
      </c>
      <c r="J1067" s="12" t="s">
        <v>2014</v>
      </c>
      <c r="K1067" s="11" t="str">
        <f>CONCATENATE(Table3[[#This Row],[Type]]," "&amp;TEXT(Table3[[#This Row],[Diameter]],".0000")&amp;""," "&amp;Table3[[#This Row],[NumFlutes]]&amp;"FL")</f>
        <v>RM .0997 4FL</v>
      </c>
      <c r="M1067" s="13">
        <v>9.9699999999999997E-2</v>
      </c>
      <c r="N1067" s="13">
        <v>9.4E-2</v>
      </c>
      <c r="R1067" s="14">
        <f>IF(Table3[[#This Row],[ShoulderLenEnd]]="",0,90-(DEGREES(ATAN((Q1067-P1067)/((N1067-O1067)/2)))))</f>
        <v>0</v>
      </c>
      <c r="T1067" s="6">
        <v>4</v>
      </c>
      <c r="U1067" s="6">
        <v>2.25</v>
      </c>
      <c r="V1067" s="6">
        <v>0.65</v>
      </c>
      <c r="AA1067" s="13" t="str">
        <f t="shared" si="17"/>
        <v/>
      </c>
      <c r="AE1067" s="6" t="s">
        <v>44</v>
      </c>
      <c r="AF1067" s="6" t="s">
        <v>62</v>
      </c>
      <c r="AI1067" s="6">
        <v>1</v>
      </c>
      <c r="AJ1067" s="6">
        <v>0</v>
      </c>
      <c r="AK1067" s="6">
        <v>0</v>
      </c>
      <c r="AL1067" s="6">
        <v>0</v>
      </c>
      <c r="AM1067" s="6">
        <v>0</v>
      </c>
      <c r="AN1067" s="6">
        <v>0</v>
      </c>
      <c r="AO1067" s="6">
        <v>1</v>
      </c>
      <c r="AQ1067" s="6">
        <v>0</v>
      </c>
      <c r="AR1067" s="6">
        <v>0</v>
      </c>
      <c r="AS1067" s="6">
        <v>0</v>
      </c>
      <c r="AT1067" s="6">
        <v>0</v>
      </c>
      <c r="AU1067" s="6">
        <f>IF(Table3[[#This Row],[ShankDiameter]]&gt;0.5,0,2)</f>
        <v>2</v>
      </c>
      <c r="AV1067" s="6">
        <v>0</v>
      </c>
      <c r="AW1067" s="6">
        <v>0</v>
      </c>
      <c r="AX1067" s="6">
        <v>2</v>
      </c>
      <c r="AY1067" s="6">
        <f>IF(Table3[[#This Row],[ShankDiameter]]=0.225,2,IF(Table3[[#This Row],[ShankDiameter]]=0.25,2,IF(Table3[[#This Row],[ShankDiameter]]=0.2875,2,0)))</f>
        <v>0</v>
      </c>
      <c r="AZ1067" s="6">
        <v>0</v>
      </c>
      <c r="BA1067" s="6">
        <v>0</v>
      </c>
      <c r="BB1067" s="6">
        <v>0</v>
      </c>
      <c r="BC1067" s="6">
        <v>0</v>
      </c>
      <c r="BD1067" s="6">
        <v>0</v>
      </c>
      <c r="BE1067" s="6">
        <v>0</v>
      </c>
      <c r="BF1067" s="6">
        <v>0</v>
      </c>
      <c r="BG1067" s="6">
        <v>0</v>
      </c>
      <c r="BH1067" s="6">
        <v>0</v>
      </c>
      <c r="BI1067" s="6">
        <f>IF(Table3[[#This Row],[Type]]="EM",IF((Table3[[#This Row],[Diameter]]/2)-Table3[[#This Row],[CornerRadius]]-0.012&gt;0,(Table3[[#This Row],[Diameter]]/2)-Table3[[#This Row],[CornerRadius]]-0.012,0),)</f>
        <v>0</v>
      </c>
      <c r="BK1067" s="6" t="str">
        <f>IF(Table3[[#This Row],[ShoulderLength]]="","",IF(Table3[[#This Row],[ShoulderLength]]&lt;Table3[[#This Row],[LOC]],"FIX",""))</f>
        <v/>
      </c>
    </row>
    <row r="1068" spans="1:63" x14ac:dyDescent="0.25">
      <c r="A1068" s="7">
        <f>IF(Table3[[#This Row],[SoflexRule]]="",1,IF(Table3[[#This Row],[MinOHL]]="",1,IF(Table3[[#This Row],[Type]]="CT",1,IF(Table3[[#This Row],[I]]=1,0,1))))</f>
        <v>1</v>
      </c>
      <c r="B1068" s="6" t="s">
        <v>1924</v>
      </c>
      <c r="D1068" s="6" t="s">
        <v>1924</v>
      </c>
      <c r="E1068" s="6">
        <v>1067</v>
      </c>
      <c r="H1068" s="10" t="s">
        <v>1924</v>
      </c>
      <c r="I1068" s="11" t="s">
        <v>2015</v>
      </c>
      <c r="J1068" s="12" t="s">
        <v>2016</v>
      </c>
      <c r="K1068" s="11" t="str">
        <f>CONCATENATE(Table3[[#This Row],[Type]]," "&amp;TEXT(Table3[[#This Row],[Diameter]],".0000")&amp;""," "&amp;Table3[[#This Row],[NumFlutes]]&amp;"FL")</f>
        <v>RM .1040 4FL</v>
      </c>
      <c r="M1068" s="13">
        <v>0.104</v>
      </c>
      <c r="N1068" s="13">
        <v>9.5000000000000001E-2</v>
      </c>
      <c r="R1068" s="14">
        <f>IF(Table3[[#This Row],[ShoulderLenEnd]]="",0,90-(DEGREES(ATAN((Q1068-P1068)/((N1068-O1068)/2)))))</f>
        <v>0</v>
      </c>
      <c r="T1068" s="6">
        <v>4</v>
      </c>
      <c r="U1068" s="6">
        <v>3.5</v>
      </c>
      <c r="V1068" s="6">
        <v>0.9</v>
      </c>
      <c r="AA1068" s="13" t="str">
        <f t="shared" si="17"/>
        <v/>
      </c>
      <c r="AE1068" s="6" t="s">
        <v>49</v>
      </c>
      <c r="AF1068" s="6" t="s">
        <v>62</v>
      </c>
      <c r="AI1068" s="6">
        <v>1</v>
      </c>
      <c r="AJ1068" s="6">
        <v>0</v>
      </c>
      <c r="AK1068" s="6">
        <v>0</v>
      </c>
      <c r="AL1068" s="6">
        <v>0</v>
      </c>
      <c r="AM1068" s="6">
        <v>0</v>
      </c>
      <c r="AN1068" s="6">
        <v>0</v>
      </c>
      <c r="AO1068" s="6">
        <v>1</v>
      </c>
      <c r="AQ1068" s="6">
        <v>0</v>
      </c>
      <c r="AR1068" s="6">
        <v>0</v>
      </c>
      <c r="AS1068" s="6">
        <v>0</v>
      </c>
      <c r="AT1068" s="6">
        <v>0</v>
      </c>
      <c r="AU1068" s="6">
        <f>IF(Table3[[#This Row],[ShankDiameter]]&gt;0.5,0,2)</f>
        <v>2</v>
      </c>
      <c r="AV1068" s="6">
        <v>0</v>
      </c>
      <c r="AW1068" s="6">
        <v>0</v>
      </c>
      <c r="AX1068" s="6">
        <v>2</v>
      </c>
      <c r="AY1068" s="6">
        <f>IF(Table3[[#This Row],[ShankDiameter]]=0.225,2,IF(Table3[[#This Row],[ShankDiameter]]=0.25,2,IF(Table3[[#This Row],[ShankDiameter]]=0.2875,2,0)))</f>
        <v>0</v>
      </c>
      <c r="AZ1068" s="6">
        <v>0</v>
      </c>
      <c r="BA1068" s="6">
        <v>0</v>
      </c>
      <c r="BB1068" s="6">
        <v>0</v>
      </c>
      <c r="BC1068" s="6">
        <v>0</v>
      </c>
      <c r="BD1068" s="6">
        <v>0</v>
      </c>
      <c r="BE1068" s="6">
        <v>0</v>
      </c>
      <c r="BF1068" s="6">
        <v>0</v>
      </c>
      <c r="BG1068" s="6">
        <v>0</v>
      </c>
      <c r="BH1068" s="6">
        <v>0</v>
      </c>
      <c r="BI1068" s="6">
        <f>IF(Table3[[#This Row],[Type]]="EM",IF((Table3[[#This Row],[Diameter]]/2)-Table3[[#This Row],[CornerRadius]]-0.012&gt;0,(Table3[[#This Row],[Diameter]]/2)-Table3[[#This Row],[CornerRadius]]-0.012,0),)</f>
        <v>0</v>
      </c>
      <c r="BK1068" s="6" t="str">
        <f>IF(Table3[[#This Row],[ShoulderLength]]="","",IF(Table3[[#This Row],[ShoulderLength]]&lt;Table3[[#This Row],[LOC]],"FIX",""))</f>
        <v/>
      </c>
    </row>
    <row r="1069" spans="1:63" x14ac:dyDescent="0.25">
      <c r="A1069" s="7">
        <f>IF(Table3[[#This Row],[SoflexRule]]="",1,IF(Table3[[#This Row],[MinOHL]]="",1,IF(Table3[[#This Row],[Type]]="CT",1,IF(Table3[[#This Row],[I]]=1,0,1))))</f>
        <v>1</v>
      </c>
      <c r="B1069" s="6" t="s">
        <v>1924</v>
      </c>
      <c r="D1069" s="6" t="s">
        <v>1924</v>
      </c>
      <c r="E1069" s="6">
        <v>1068</v>
      </c>
      <c r="H1069" s="10" t="s">
        <v>1924</v>
      </c>
      <c r="I1069" s="11" t="s">
        <v>2017</v>
      </c>
      <c r="J1069" s="12">
        <v>27209800</v>
      </c>
      <c r="K1069" s="11" t="str">
        <f>CONCATENATE(Table3[[#This Row],[Type]]," "&amp;TEXT(Table3[[#This Row],[Diameter]],".0000")&amp;""," "&amp;Table3[[#This Row],[NumFlutes]]&amp;"FL")</f>
        <v>RM .0980 4FL</v>
      </c>
      <c r="M1069" s="13">
        <v>9.8000000000000004E-2</v>
      </c>
      <c r="N1069" s="13">
        <v>9.6000000000000002E-2</v>
      </c>
      <c r="R1069" s="14">
        <f>IF(Table3[[#This Row],[ShoulderLenEnd]]="",0,90-(DEGREES(ATAN((Q1069-P1069)/((N1069-O1069)/2)))))</f>
        <v>0</v>
      </c>
      <c r="T1069" s="6">
        <v>4</v>
      </c>
      <c r="U1069" s="6">
        <v>2.25</v>
      </c>
      <c r="V1069" s="6">
        <v>0.7</v>
      </c>
      <c r="AA1069" s="13" t="str">
        <f t="shared" si="17"/>
        <v/>
      </c>
      <c r="AE1069" s="6" t="s">
        <v>44</v>
      </c>
      <c r="AF1069" s="6" t="s">
        <v>62</v>
      </c>
      <c r="AI1069" s="6">
        <v>1</v>
      </c>
      <c r="AJ1069" s="6">
        <v>0</v>
      </c>
      <c r="AK1069" s="6">
        <v>0</v>
      </c>
      <c r="AL1069" s="6">
        <v>0</v>
      </c>
      <c r="AM1069" s="6">
        <v>0</v>
      </c>
      <c r="AN1069" s="6">
        <v>0</v>
      </c>
      <c r="AO1069" s="6">
        <v>1</v>
      </c>
      <c r="AQ1069" s="6">
        <v>0</v>
      </c>
      <c r="AR1069" s="6">
        <v>0</v>
      </c>
      <c r="AS1069" s="6">
        <v>0</v>
      </c>
      <c r="AT1069" s="6">
        <v>0</v>
      </c>
      <c r="AU1069" s="6">
        <f>IF(Table3[[#This Row],[ShankDiameter]]&gt;0.5,0,2)</f>
        <v>2</v>
      </c>
      <c r="AV1069" s="6">
        <v>0</v>
      </c>
      <c r="AW1069" s="6">
        <v>0</v>
      </c>
      <c r="AX1069" s="6">
        <v>2</v>
      </c>
      <c r="AY1069" s="6">
        <f>IF(Table3[[#This Row],[ShankDiameter]]=0.225,2,IF(Table3[[#This Row],[ShankDiameter]]=0.25,2,IF(Table3[[#This Row],[ShankDiameter]]=0.2875,2,0)))</f>
        <v>0</v>
      </c>
      <c r="AZ1069" s="6">
        <v>0</v>
      </c>
      <c r="BA1069" s="6">
        <v>0</v>
      </c>
      <c r="BB1069" s="6">
        <v>0</v>
      </c>
      <c r="BC1069" s="6">
        <v>0</v>
      </c>
      <c r="BD1069" s="6">
        <v>0</v>
      </c>
      <c r="BE1069" s="6">
        <v>0</v>
      </c>
      <c r="BF1069" s="6">
        <v>0</v>
      </c>
      <c r="BG1069" s="6">
        <v>0</v>
      </c>
      <c r="BH1069" s="6">
        <v>0</v>
      </c>
      <c r="BI1069" s="6">
        <f>IF(Table3[[#This Row],[Type]]="EM",IF((Table3[[#This Row],[Diameter]]/2)-Table3[[#This Row],[CornerRadius]]-0.012&gt;0,(Table3[[#This Row],[Diameter]]/2)-Table3[[#This Row],[CornerRadius]]-0.012,0),)</f>
        <v>0</v>
      </c>
      <c r="BK1069" s="6" t="str">
        <f>IF(Table3[[#This Row],[ShoulderLength]]="","",IF(Table3[[#This Row],[ShoulderLength]]&lt;Table3[[#This Row],[LOC]],"FIX",""))</f>
        <v/>
      </c>
    </row>
    <row r="1070" spans="1:63" x14ac:dyDescent="0.25">
      <c r="A1070" s="7">
        <f>IF(Table3[[#This Row],[SoflexRule]]="",1,IF(Table3[[#This Row],[MinOHL]]="",1,IF(Table3[[#This Row],[Type]]="CT",1,IF(Table3[[#This Row],[I]]=1,0,1))))</f>
        <v>1</v>
      </c>
      <c r="B1070" s="6" t="s">
        <v>1924</v>
      </c>
      <c r="D1070" s="6" t="s">
        <v>1924</v>
      </c>
      <c r="E1070" s="6">
        <v>1069</v>
      </c>
      <c r="H1070" s="10" t="s">
        <v>1924</v>
      </c>
      <c r="I1070" s="11" t="s">
        <v>2018</v>
      </c>
      <c r="J1070" s="12" t="s">
        <v>1931</v>
      </c>
      <c r="K1070" s="11" t="str">
        <f>CONCATENATE(Table3[[#This Row],[Type]]," "&amp;TEXT(Table3[[#This Row],[Diameter]],".0000")&amp;""," "&amp;Table3[[#This Row],[NumFlutes]]&amp;"FL")</f>
        <v>RM .1060 4FL</v>
      </c>
      <c r="M1070" s="13">
        <v>0.106</v>
      </c>
      <c r="N1070" s="13">
        <v>0.10299999999999999</v>
      </c>
      <c r="R1070" s="14">
        <f>IF(Table3[[#This Row],[ShoulderLenEnd]]="",0,90-(DEGREES(ATAN((Q1070-P1070)/((N1070-O1070)/2)))))</f>
        <v>0</v>
      </c>
      <c r="T1070" s="6">
        <v>4</v>
      </c>
      <c r="U1070" s="6">
        <v>3.5</v>
      </c>
      <c r="V1070" s="6">
        <v>0.875</v>
      </c>
      <c r="AA1070" s="13" t="str">
        <f t="shared" si="17"/>
        <v/>
      </c>
      <c r="AE1070" s="6" t="s">
        <v>49</v>
      </c>
      <c r="AF1070" s="6" t="s">
        <v>62</v>
      </c>
      <c r="AI1070" s="6">
        <v>1</v>
      </c>
      <c r="AJ1070" s="6">
        <v>0</v>
      </c>
      <c r="AK1070" s="6">
        <v>0</v>
      </c>
      <c r="AL1070" s="6">
        <v>0</v>
      </c>
      <c r="AM1070" s="6">
        <v>0</v>
      </c>
      <c r="AN1070" s="6">
        <v>0</v>
      </c>
      <c r="AO1070" s="6">
        <v>1</v>
      </c>
      <c r="AQ1070" s="6">
        <v>0</v>
      </c>
      <c r="AR1070" s="6">
        <v>0</v>
      </c>
      <c r="AS1070" s="6">
        <v>0</v>
      </c>
      <c r="AT1070" s="6">
        <v>0</v>
      </c>
      <c r="AU1070" s="6">
        <f>IF(Table3[[#This Row],[ShankDiameter]]&gt;0.5,0,2)</f>
        <v>2</v>
      </c>
      <c r="AV1070" s="6">
        <v>0</v>
      </c>
      <c r="AW1070" s="6">
        <v>0</v>
      </c>
      <c r="AX1070" s="6">
        <v>2</v>
      </c>
      <c r="AY1070" s="6">
        <f>IF(Table3[[#This Row],[ShankDiameter]]=0.225,2,IF(Table3[[#This Row],[ShankDiameter]]=0.25,2,IF(Table3[[#This Row],[ShankDiameter]]=0.2875,2,0)))</f>
        <v>0</v>
      </c>
      <c r="AZ1070" s="6">
        <v>0</v>
      </c>
      <c r="BA1070" s="6">
        <v>0</v>
      </c>
      <c r="BB1070" s="6">
        <v>0</v>
      </c>
      <c r="BC1070" s="6">
        <v>0</v>
      </c>
      <c r="BD1070" s="6">
        <v>0</v>
      </c>
      <c r="BE1070" s="6">
        <v>0</v>
      </c>
      <c r="BF1070" s="6">
        <v>0</v>
      </c>
      <c r="BG1070" s="6">
        <v>0</v>
      </c>
      <c r="BH1070" s="6">
        <v>0</v>
      </c>
      <c r="BI1070" s="6">
        <f>IF(Table3[[#This Row],[Type]]="EM",IF((Table3[[#This Row],[Diameter]]/2)-Table3[[#This Row],[CornerRadius]]-0.012&gt;0,(Table3[[#This Row],[Diameter]]/2)-Table3[[#This Row],[CornerRadius]]-0.012,0),)</f>
        <v>0</v>
      </c>
      <c r="BK1070" s="6" t="str">
        <f>IF(Table3[[#This Row],[ShoulderLength]]="","",IF(Table3[[#This Row],[ShoulderLength]]&lt;Table3[[#This Row],[LOC]],"FIX",""))</f>
        <v/>
      </c>
    </row>
    <row r="1071" spans="1:63" x14ac:dyDescent="0.25">
      <c r="A1071" s="7">
        <f>IF(Table3[[#This Row],[SoflexRule]]="",1,IF(Table3[[#This Row],[MinOHL]]="",1,IF(Table3[[#This Row],[Type]]="CT",1,IF(Table3[[#This Row],[I]]=1,0,1))))</f>
        <v>1</v>
      </c>
      <c r="B1071" s="6" t="s">
        <v>1924</v>
      </c>
      <c r="D1071" s="6" t="s">
        <v>1924</v>
      </c>
      <c r="E1071" s="6">
        <v>1070</v>
      </c>
      <c r="H1071" s="10" t="s">
        <v>1924</v>
      </c>
      <c r="I1071" s="11" t="s">
        <v>2019</v>
      </c>
      <c r="J1071" s="12">
        <v>27211100</v>
      </c>
      <c r="K1071" s="11" t="str">
        <f>CONCATENATE(Table3[[#This Row],[Type]]," "&amp;TEXT(Table3[[#This Row],[Diameter]],".0000")&amp;""," "&amp;Table3[[#This Row],[NumFlutes]]&amp;"FL")</f>
        <v>RM .1110 4FL</v>
      </c>
      <c r="M1071" s="13">
        <v>0.111</v>
      </c>
      <c r="N1071" s="13">
        <v>0.104</v>
      </c>
      <c r="R1071" s="14">
        <f>IF(Table3[[#This Row],[ShoulderLenEnd]]="",0,90-(DEGREES(ATAN((Q1071-P1071)/((N1071-O1071)/2)))))</f>
        <v>0</v>
      </c>
      <c r="T1071" s="6">
        <v>4</v>
      </c>
      <c r="U1071" s="6">
        <v>2.25</v>
      </c>
      <c r="V1071" s="6">
        <v>0.7</v>
      </c>
      <c r="AA1071" s="13" t="str">
        <f t="shared" si="17"/>
        <v/>
      </c>
      <c r="AE1071" s="6" t="s">
        <v>44</v>
      </c>
      <c r="AF1071" s="6" t="s">
        <v>62</v>
      </c>
      <c r="AI1071" s="6">
        <v>1</v>
      </c>
      <c r="AJ1071" s="6">
        <v>0</v>
      </c>
      <c r="AK1071" s="6">
        <v>0</v>
      </c>
      <c r="AL1071" s="6">
        <v>0</v>
      </c>
      <c r="AM1071" s="6">
        <v>0</v>
      </c>
      <c r="AN1071" s="6">
        <v>0</v>
      </c>
      <c r="AO1071" s="6">
        <v>1</v>
      </c>
      <c r="AQ1071" s="6">
        <v>0</v>
      </c>
      <c r="AR1071" s="6">
        <v>0</v>
      </c>
      <c r="AS1071" s="6">
        <v>0</v>
      </c>
      <c r="AT1071" s="6">
        <v>0</v>
      </c>
      <c r="AU1071" s="6">
        <f>IF(Table3[[#This Row],[ShankDiameter]]&gt;0.5,0,2)</f>
        <v>2</v>
      </c>
      <c r="AV1071" s="6">
        <v>0</v>
      </c>
      <c r="AW1071" s="6">
        <v>0</v>
      </c>
      <c r="AX1071" s="6">
        <v>2</v>
      </c>
      <c r="AY1071" s="6">
        <f>IF(Table3[[#This Row],[ShankDiameter]]=0.225,2,IF(Table3[[#This Row],[ShankDiameter]]=0.25,2,IF(Table3[[#This Row],[ShankDiameter]]=0.2875,2,0)))</f>
        <v>0</v>
      </c>
      <c r="AZ1071" s="6">
        <v>0</v>
      </c>
      <c r="BA1071" s="6">
        <v>0</v>
      </c>
      <c r="BB1071" s="6">
        <v>0</v>
      </c>
      <c r="BC1071" s="6">
        <v>0</v>
      </c>
      <c r="BD1071" s="6">
        <v>0</v>
      </c>
      <c r="BE1071" s="6">
        <v>0</v>
      </c>
      <c r="BF1071" s="6">
        <v>0</v>
      </c>
      <c r="BG1071" s="6">
        <v>0</v>
      </c>
      <c r="BH1071" s="6">
        <v>0</v>
      </c>
      <c r="BI1071" s="6">
        <f>IF(Table3[[#This Row],[Type]]="EM",IF((Table3[[#This Row],[Diameter]]/2)-Table3[[#This Row],[CornerRadius]]-0.012&gt;0,(Table3[[#This Row],[Diameter]]/2)-Table3[[#This Row],[CornerRadius]]-0.012,0),)</f>
        <v>0</v>
      </c>
      <c r="BK1071" s="6" t="str">
        <f>IF(Table3[[#This Row],[ShoulderLength]]="","",IF(Table3[[#This Row],[ShoulderLength]]&lt;Table3[[#This Row],[LOC]],"FIX",""))</f>
        <v/>
      </c>
    </row>
    <row r="1072" spans="1:63" x14ac:dyDescent="0.25">
      <c r="A1072" s="7">
        <f>IF(Table3[[#This Row],[SoflexRule]]="",1,IF(Table3[[#This Row],[MinOHL]]="",1,IF(Table3[[#This Row],[Type]]="CT",1,IF(Table3[[#This Row],[I]]=1,0,1))))</f>
        <v>1</v>
      </c>
      <c r="B1072" s="6" t="s">
        <v>1924</v>
      </c>
      <c r="D1072" s="6" t="s">
        <v>1924</v>
      </c>
      <c r="E1072" s="6">
        <v>1071</v>
      </c>
      <c r="G1072" s="9" t="s">
        <v>74</v>
      </c>
      <c r="H1072" s="10" t="s">
        <v>1924</v>
      </c>
      <c r="I1072" s="11" t="s">
        <v>2020</v>
      </c>
      <c r="J1072" s="12" t="s">
        <v>2021</v>
      </c>
      <c r="K1072" s="11" t="str">
        <f>CONCATENATE(Table3[[#This Row],[Type]]," "&amp;TEXT(Table3[[#This Row],[Diameter]],".0000")&amp;""," "&amp;Table3[[#This Row],[NumFlutes]]&amp;"FL")</f>
        <v>RM .1105 4FL</v>
      </c>
      <c r="M1072" s="13">
        <v>0.1105</v>
      </c>
      <c r="N1072" s="13">
        <v>0.105</v>
      </c>
      <c r="O1072" s="6">
        <v>0.1105</v>
      </c>
      <c r="P1072" s="6">
        <v>0.96499999999999997</v>
      </c>
      <c r="R1072" s="14">
        <f>IF(Table3[[#This Row],[ShoulderLenEnd]]="",0,90-(DEGREES(ATAN((Q1072-P1072)/((N1072-O1072)/2)))))</f>
        <v>0</v>
      </c>
      <c r="S1072" s="15">
        <v>1.43</v>
      </c>
      <c r="T1072" s="6">
        <v>4</v>
      </c>
      <c r="U1072" s="6">
        <v>3.5</v>
      </c>
      <c r="V1072" s="6">
        <v>0.9</v>
      </c>
      <c r="AA1072" s="13" t="str">
        <f t="shared" si="17"/>
        <v/>
      </c>
      <c r="AB1072" s="6">
        <v>5.0000000000000001E-3</v>
      </c>
      <c r="AC1072" s="6">
        <v>6.5000000000000002E-2</v>
      </c>
      <c r="AE1072" s="6" t="s">
        <v>49</v>
      </c>
      <c r="AF1072" s="6" t="s">
        <v>62</v>
      </c>
      <c r="AI1072" s="6">
        <v>1</v>
      </c>
      <c r="AJ1072" s="6">
        <v>0</v>
      </c>
      <c r="AK1072" s="6">
        <v>0</v>
      </c>
      <c r="AL1072" s="6">
        <v>0</v>
      </c>
      <c r="AM1072" s="6">
        <v>0</v>
      </c>
      <c r="AN1072" s="6">
        <v>0</v>
      </c>
      <c r="AO1072" s="6">
        <v>1</v>
      </c>
      <c r="AQ1072" s="6">
        <v>0</v>
      </c>
      <c r="AR1072" s="6">
        <v>0</v>
      </c>
      <c r="AS1072" s="6">
        <v>0</v>
      </c>
      <c r="AT1072" s="6">
        <v>0</v>
      </c>
      <c r="AU1072" s="6">
        <f>IF(Table3[[#This Row],[ShankDiameter]]&gt;0.5,0,2)</f>
        <v>2</v>
      </c>
      <c r="AV1072" s="6">
        <v>0</v>
      </c>
      <c r="AW1072" s="6">
        <v>0</v>
      </c>
      <c r="AX1072" s="6">
        <v>2</v>
      </c>
      <c r="AY1072" s="6">
        <f>IF(Table3[[#This Row],[ShankDiameter]]=0.225,2,IF(Table3[[#This Row],[ShankDiameter]]=0.25,2,IF(Table3[[#This Row],[ShankDiameter]]=0.2875,2,0)))</f>
        <v>0</v>
      </c>
      <c r="AZ1072" s="6">
        <v>0</v>
      </c>
      <c r="BA1072" s="6">
        <v>0</v>
      </c>
      <c r="BB1072" s="6">
        <v>0</v>
      </c>
      <c r="BC1072" s="6">
        <v>0</v>
      </c>
      <c r="BD1072" s="6">
        <v>0</v>
      </c>
      <c r="BE1072" s="6">
        <v>0</v>
      </c>
      <c r="BF1072" s="6">
        <v>0</v>
      </c>
      <c r="BG1072" s="6">
        <v>0</v>
      </c>
      <c r="BH1072" s="6">
        <v>0</v>
      </c>
      <c r="BI1072" s="6">
        <f>IF(Table3[[#This Row],[Type]]="EM",IF((Table3[[#This Row],[Diameter]]/2)-Table3[[#This Row],[CornerRadius]]-0.012&gt;0,(Table3[[#This Row],[Diameter]]/2)-Table3[[#This Row],[CornerRadius]]-0.012,0),)</f>
        <v>0</v>
      </c>
      <c r="BK1072" s="6" t="str">
        <f>IF(Table3[[#This Row],[ShoulderLength]]="","",IF(Table3[[#This Row],[ShoulderLength]]&lt;Table3[[#This Row],[LOC]],"FIX",""))</f>
        <v/>
      </c>
    </row>
    <row r="1073" spans="1:63" x14ac:dyDescent="0.25">
      <c r="A1073" s="7">
        <f>IF(Table3[[#This Row],[SoflexRule]]="",1,IF(Table3[[#This Row],[MinOHL]]="",1,IF(Table3[[#This Row],[Type]]="CT",1,IF(Table3[[#This Row],[I]]=1,0,1))))</f>
        <v>1</v>
      </c>
      <c r="B1073" s="6" t="s">
        <v>1924</v>
      </c>
      <c r="D1073" s="6" t="s">
        <v>1924</v>
      </c>
      <c r="E1073" s="6">
        <v>1072</v>
      </c>
      <c r="F1073" s="22"/>
      <c r="G1073" s="9" t="s">
        <v>74</v>
      </c>
      <c r="H1073" s="10" t="s">
        <v>1924</v>
      </c>
      <c r="I1073" s="11" t="s">
        <v>2022</v>
      </c>
      <c r="J1073" s="12" t="s">
        <v>2023</v>
      </c>
      <c r="K1073" s="11" t="str">
        <f>CONCATENATE(Table3[[#This Row],[Type]]," "&amp;TEXT(Table3[[#This Row],[Diameter]],".0000")&amp;""," "&amp;Table3[[#This Row],[NumFlutes]]&amp;"FL")</f>
        <v>RM .1252 4FL</v>
      </c>
      <c r="M1073" s="13">
        <v>0.12520000000000001</v>
      </c>
      <c r="N1073" s="13">
        <v>0.109</v>
      </c>
      <c r="O1073" s="6">
        <v>0.12520000000000001</v>
      </c>
      <c r="P1073" s="6">
        <v>0.64</v>
      </c>
      <c r="R1073" s="14">
        <f>IF(Table3[[#This Row],[ShoulderLenEnd]]="",0,90-(DEGREES(ATAN((Q1073-P1073)/((N1073-O1073)/2)))))</f>
        <v>0</v>
      </c>
      <c r="S1073" s="15">
        <v>0.91500000000000004</v>
      </c>
      <c r="T1073" s="6">
        <v>4</v>
      </c>
      <c r="U1073" s="6">
        <v>2.25</v>
      </c>
      <c r="V1073" s="6">
        <v>0.625</v>
      </c>
      <c r="AA1073" s="13" t="str">
        <f t="shared" si="17"/>
        <v/>
      </c>
      <c r="AB1073" s="6">
        <v>7.4999999999999997E-2</v>
      </c>
      <c r="AC1073" s="6">
        <v>2.7E-2</v>
      </c>
      <c r="AE1073" s="6" t="s">
        <v>44</v>
      </c>
      <c r="AF1073" s="6" t="s">
        <v>62</v>
      </c>
      <c r="AG1073" s="6" t="s">
        <v>76</v>
      </c>
      <c r="AI1073" s="6">
        <v>1</v>
      </c>
      <c r="AJ1073" s="6">
        <v>0</v>
      </c>
      <c r="AK1073" s="6">
        <v>0</v>
      </c>
      <c r="AL1073" s="6">
        <v>0</v>
      </c>
      <c r="AM1073" s="6">
        <v>0</v>
      </c>
      <c r="AN1073" s="6">
        <v>0</v>
      </c>
      <c r="AO1073" s="6">
        <v>1</v>
      </c>
      <c r="AQ1073" s="6">
        <v>0</v>
      </c>
      <c r="AR1073" s="6">
        <v>0</v>
      </c>
      <c r="AS1073" s="6">
        <v>0</v>
      </c>
      <c r="AT1073" s="6">
        <v>0</v>
      </c>
      <c r="AU1073" s="6">
        <f>IF(Table3[[#This Row],[ShankDiameter]]&gt;0.5,0,2)</f>
        <v>2</v>
      </c>
      <c r="AV1073" s="6">
        <v>0</v>
      </c>
      <c r="AW1073" s="6">
        <v>0</v>
      </c>
      <c r="AX1073" s="6">
        <v>2</v>
      </c>
      <c r="AY1073" s="6">
        <f>IF(Table3[[#This Row],[ShankDiameter]]=0.225,2,IF(Table3[[#This Row],[ShankDiameter]]=0.25,2,IF(Table3[[#This Row],[ShankDiameter]]=0.2875,2,0)))</f>
        <v>0</v>
      </c>
      <c r="AZ1073" s="6">
        <v>0</v>
      </c>
      <c r="BA1073" s="6">
        <v>0</v>
      </c>
      <c r="BB1073" s="6">
        <v>0</v>
      </c>
      <c r="BC1073" s="6">
        <v>0</v>
      </c>
      <c r="BD1073" s="6">
        <v>0</v>
      </c>
      <c r="BE1073" s="6">
        <v>0</v>
      </c>
      <c r="BF1073" s="6">
        <v>0</v>
      </c>
      <c r="BG1073" s="6">
        <v>0</v>
      </c>
      <c r="BH1073" s="6">
        <v>0</v>
      </c>
      <c r="BI1073" s="6">
        <f>IF(Table3[[#This Row],[Type]]="EM",IF((Table3[[#This Row],[Diameter]]/2)-Table3[[#This Row],[CornerRadius]]-0.012&gt;0,(Table3[[#This Row],[Diameter]]/2)-Table3[[#This Row],[CornerRadius]]-0.012,0),)</f>
        <v>0</v>
      </c>
      <c r="BK1073" s="6" t="str">
        <f>IF(Table3[[#This Row],[ShoulderLength]]="","",IF(Table3[[#This Row],[ShoulderLength]]&lt;Table3[[#This Row],[LOC]],"FIX",""))</f>
        <v/>
      </c>
    </row>
    <row r="1074" spans="1:63" x14ac:dyDescent="0.25">
      <c r="A1074" s="7">
        <f>IF(Table3[[#This Row],[SoflexRule]]="",1,IF(Table3[[#This Row],[MinOHL]]="",1,IF(Table3[[#This Row],[Type]]="CT",1,IF(Table3[[#This Row],[I]]=1,0,1))))</f>
        <v>1</v>
      </c>
      <c r="B1074" s="6" t="s">
        <v>1924</v>
      </c>
      <c r="D1074" s="6" t="s">
        <v>1924</v>
      </c>
      <c r="E1074" s="6">
        <v>1073</v>
      </c>
      <c r="H1074" s="10" t="s">
        <v>1924</v>
      </c>
      <c r="I1074" s="11" t="s">
        <v>2024</v>
      </c>
      <c r="J1074" s="12">
        <v>24289</v>
      </c>
      <c r="K1074" s="11" t="str">
        <f>CONCATENATE(Table3[[#This Row],[Type]]," "&amp;TEXT(Table3[[#This Row],[Diameter]],".0000")&amp;""," "&amp;Table3[[#This Row],[NumFlutes]]&amp;"FL")</f>
        <v>RM .1170 4FL</v>
      </c>
      <c r="M1074" s="13">
        <v>0.11700000000000001</v>
      </c>
      <c r="N1074" s="13">
        <v>0.112</v>
      </c>
      <c r="R1074" s="14">
        <f>IF(Table3[[#This Row],[ShoulderLenEnd]]="",0,90-(DEGREES(ATAN((Q1074-P1074)/((N1074-O1074)/2)))))</f>
        <v>0</v>
      </c>
      <c r="T1074" s="6">
        <v>4</v>
      </c>
      <c r="U1074" s="6">
        <v>3.5</v>
      </c>
      <c r="V1074" s="6">
        <v>0.875</v>
      </c>
      <c r="AA1074" s="13" t="str">
        <f t="shared" si="17"/>
        <v/>
      </c>
      <c r="AE1074" s="6" t="s">
        <v>49</v>
      </c>
      <c r="AF1074" s="6" t="s">
        <v>62</v>
      </c>
      <c r="AI1074" s="6">
        <v>1</v>
      </c>
      <c r="AJ1074" s="6">
        <v>0</v>
      </c>
      <c r="AK1074" s="6">
        <v>0</v>
      </c>
      <c r="AL1074" s="6">
        <v>0</v>
      </c>
      <c r="AM1074" s="6">
        <v>0</v>
      </c>
      <c r="AN1074" s="6">
        <v>0</v>
      </c>
      <c r="AO1074" s="6">
        <v>1</v>
      </c>
      <c r="AQ1074" s="6">
        <v>0</v>
      </c>
      <c r="AR1074" s="6">
        <v>0</v>
      </c>
      <c r="AS1074" s="6">
        <v>0</v>
      </c>
      <c r="AT1074" s="6">
        <v>0</v>
      </c>
      <c r="AU1074" s="6">
        <f>IF(Table3[[#This Row],[ShankDiameter]]&gt;0.5,0,2)</f>
        <v>2</v>
      </c>
      <c r="AV1074" s="6">
        <v>0</v>
      </c>
      <c r="AW1074" s="6">
        <v>0</v>
      </c>
      <c r="AX1074" s="6">
        <v>2</v>
      </c>
      <c r="AY1074" s="6">
        <f>IF(Table3[[#This Row],[ShankDiameter]]=0.225,2,IF(Table3[[#This Row],[ShankDiameter]]=0.25,2,IF(Table3[[#This Row],[ShankDiameter]]=0.2875,2,0)))</f>
        <v>0</v>
      </c>
      <c r="AZ1074" s="6">
        <v>0</v>
      </c>
      <c r="BA1074" s="6">
        <v>0</v>
      </c>
      <c r="BB1074" s="6">
        <v>0</v>
      </c>
      <c r="BC1074" s="6">
        <v>0</v>
      </c>
      <c r="BD1074" s="6">
        <v>0</v>
      </c>
      <c r="BE1074" s="6">
        <v>0</v>
      </c>
      <c r="BF1074" s="6">
        <v>0</v>
      </c>
      <c r="BG1074" s="6">
        <v>0</v>
      </c>
      <c r="BH1074" s="6">
        <v>0</v>
      </c>
      <c r="BI1074" s="6">
        <f>IF(Table3[[#This Row],[Type]]="EM",IF((Table3[[#This Row],[Diameter]]/2)-Table3[[#This Row],[CornerRadius]]-0.012&gt;0,(Table3[[#This Row],[Diameter]]/2)-Table3[[#This Row],[CornerRadius]]-0.012,0),)</f>
        <v>0</v>
      </c>
      <c r="BK1074" s="6" t="str">
        <f>IF(Table3[[#This Row],[ShoulderLength]]="","",IF(Table3[[#This Row],[ShoulderLength]]&lt;Table3[[#This Row],[LOC]],"FIX",""))</f>
        <v/>
      </c>
    </row>
    <row r="1075" spans="1:63" x14ac:dyDescent="0.25">
      <c r="A1075" s="7">
        <f>IF(Table3[[#This Row],[SoflexRule]]="",1,IF(Table3[[#This Row],[MinOHL]]="",1,IF(Table3[[#This Row],[Type]]="CT",1,IF(Table3[[#This Row],[I]]=1,0,1))))</f>
        <v>1</v>
      </c>
      <c r="B1075" s="6" t="s">
        <v>1924</v>
      </c>
      <c r="D1075" s="6" t="s">
        <v>1924</v>
      </c>
      <c r="E1075" s="6">
        <v>1074</v>
      </c>
      <c r="H1075" s="10" t="s">
        <v>1924</v>
      </c>
      <c r="I1075" s="11" t="s">
        <v>2025</v>
      </c>
      <c r="J1075" s="12" t="s">
        <v>2026</v>
      </c>
      <c r="K1075" s="11" t="str">
        <f>CONCATENATE(Table3[[#This Row],[Type]]," "&amp;TEXT(Table3[[#This Row],[Diameter]],".0000")&amp;""," "&amp;Table3[[#This Row],[NumFlutes]]&amp;"FL")</f>
        <v>RM .1181 4FL</v>
      </c>
      <c r="M1075" s="13">
        <v>0.1181</v>
      </c>
      <c r="N1075" s="13">
        <v>0.112</v>
      </c>
      <c r="R1075" s="14">
        <f>IF(Table3[[#This Row],[ShoulderLenEnd]]="",0,90-(DEGREES(ATAN((Q1075-P1075)/((N1075-O1075)/2)))))</f>
        <v>0</v>
      </c>
      <c r="T1075" s="6">
        <v>4</v>
      </c>
      <c r="U1075" s="6">
        <v>3.5</v>
      </c>
      <c r="V1075" s="6">
        <v>0.875</v>
      </c>
      <c r="AA1075" s="13" t="str">
        <f t="shared" si="17"/>
        <v/>
      </c>
      <c r="AE1075" s="6" t="s">
        <v>49</v>
      </c>
      <c r="AF1075" s="6" t="s">
        <v>62</v>
      </c>
      <c r="AI1075" s="6">
        <v>1</v>
      </c>
      <c r="AJ1075" s="6">
        <v>0</v>
      </c>
      <c r="AK1075" s="6">
        <v>0</v>
      </c>
      <c r="AL1075" s="6">
        <v>0</v>
      </c>
      <c r="AM1075" s="6">
        <v>0</v>
      </c>
      <c r="AN1075" s="6">
        <v>0</v>
      </c>
      <c r="AO1075" s="6">
        <v>1</v>
      </c>
      <c r="AQ1075" s="6">
        <v>0</v>
      </c>
      <c r="AR1075" s="6">
        <v>0</v>
      </c>
      <c r="AS1075" s="6">
        <v>0</v>
      </c>
      <c r="AT1075" s="6">
        <v>0</v>
      </c>
      <c r="AU1075" s="6">
        <f>IF(Table3[[#This Row],[ShankDiameter]]&gt;0.5,0,2)</f>
        <v>2</v>
      </c>
      <c r="AV1075" s="6">
        <v>0</v>
      </c>
      <c r="AW1075" s="6">
        <v>0</v>
      </c>
      <c r="AX1075" s="6">
        <v>2</v>
      </c>
      <c r="AY1075" s="6">
        <f>IF(Table3[[#This Row],[ShankDiameter]]=0.225,2,IF(Table3[[#This Row],[ShankDiameter]]=0.25,2,IF(Table3[[#This Row],[ShankDiameter]]=0.2875,2,0)))</f>
        <v>0</v>
      </c>
      <c r="AZ1075" s="6">
        <v>0</v>
      </c>
      <c r="BA1075" s="6">
        <v>0</v>
      </c>
      <c r="BB1075" s="6">
        <v>0</v>
      </c>
      <c r="BC1075" s="6">
        <v>0</v>
      </c>
      <c r="BD1075" s="6">
        <v>0</v>
      </c>
      <c r="BE1075" s="6">
        <v>0</v>
      </c>
      <c r="BF1075" s="6">
        <v>0</v>
      </c>
      <c r="BG1075" s="6">
        <v>0</v>
      </c>
      <c r="BH1075" s="6">
        <v>0</v>
      </c>
      <c r="BI1075" s="6">
        <f>IF(Table3[[#This Row],[Type]]="EM",IF((Table3[[#This Row],[Diameter]]/2)-Table3[[#This Row],[CornerRadius]]-0.012&gt;0,(Table3[[#This Row],[Diameter]]/2)-Table3[[#This Row],[CornerRadius]]-0.012,0),)</f>
        <v>0</v>
      </c>
      <c r="BK1075" s="6" t="str">
        <f>IF(Table3[[#This Row],[ShoulderLength]]="","",IF(Table3[[#This Row],[ShoulderLength]]&lt;Table3[[#This Row],[LOC]],"FIX",""))</f>
        <v/>
      </c>
    </row>
    <row r="1076" spans="1:63" x14ac:dyDescent="0.25">
      <c r="A1076" s="7">
        <f>IF(Table3[[#This Row],[SoflexRule]]="",1,IF(Table3[[#This Row],[MinOHL]]="",1,IF(Table3[[#This Row],[Type]]="CT",1,IF(Table3[[#This Row],[I]]=1,0,1))))</f>
        <v>1</v>
      </c>
      <c r="B1076" s="6" t="s">
        <v>1924</v>
      </c>
      <c r="D1076" s="6" t="s">
        <v>1924</v>
      </c>
      <c r="E1076" s="6">
        <v>1075</v>
      </c>
      <c r="H1076" s="10" t="s">
        <v>1924</v>
      </c>
      <c r="I1076" s="11" t="s">
        <v>2027</v>
      </c>
      <c r="J1076" s="12">
        <v>24295</v>
      </c>
      <c r="K1076" s="11" t="str">
        <f>CONCATENATE(Table3[[#This Row],[Type]]," "&amp;TEXT(Table3[[#This Row],[Diameter]],".0000")&amp;""," "&amp;Table3[[#This Row],[NumFlutes]]&amp;"FL")</f>
        <v>RM .1185 4FL</v>
      </c>
      <c r="M1076" s="13">
        <v>0.11849999999999999</v>
      </c>
      <c r="N1076" s="13">
        <v>0.112</v>
      </c>
      <c r="R1076" s="14">
        <f>IF(Table3[[#This Row],[ShoulderLenEnd]]="",0,90-(DEGREES(ATAN((Q1076-P1076)/((N1076-O1076)/2)))))</f>
        <v>0</v>
      </c>
      <c r="T1076" s="6">
        <v>4</v>
      </c>
      <c r="U1076" s="6">
        <v>3.5</v>
      </c>
      <c r="V1076" s="6">
        <v>0.875</v>
      </c>
      <c r="AA1076" s="13" t="str">
        <f t="shared" si="17"/>
        <v/>
      </c>
      <c r="AE1076" s="6" t="s">
        <v>49</v>
      </c>
      <c r="AF1076" s="6" t="s">
        <v>62</v>
      </c>
      <c r="AI1076" s="6">
        <v>1</v>
      </c>
      <c r="AJ1076" s="6">
        <v>0</v>
      </c>
      <c r="AK1076" s="6">
        <v>0</v>
      </c>
      <c r="AL1076" s="6">
        <v>0</v>
      </c>
      <c r="AM1076" s="6">
        <v>0</v>
      </c>
      <c r="AN1076" s="6">
        <v>0</v>
      </c>
      <c r="AO1076" s="6">
        <v>1</v>
      </c>
      <c r="AQ1076" s="6">
        <v>0</v>
      </c>
      <c r="AR1076" s="6">
        <v>0</v>
      </c>
      <c r="AS1076" s="6">
        <v>0</v>
      </c>
      <c r="AT1076" s="6">
        <v>0</v>
      </c>
      <c r="AU1076" s="6">
        <f>IF(Table3[[#This Row],[ShankDiameter]]&gt;0.5,0,2)</f>
        <v>2</v>
      </c>
      <c r="AV1076" s="6">
        <v>0</v>
      </c>
      <c r="AW1076" s="6">
        <v>0</v>
      </c>
      <c r="AX1076" s="6">
        <v>2</v>
      </c>
      <c r="AY1076" s="6">
        <f>IF(Table3[[#This Row],[ShankDiameter]]=0.225,2,IF(Table3[[#This Row],[ShankDiameter]]=0.25,2,IF(Table3[[#This Row],[ShankDiameter]]=0.2875,2,0)))</f>
        <v>0</v>
      </c>
      <c r="AZ1076" s="6">
        <v>0</v>
      </c>
      <c r="BA1076" s="6">
        <v>0</v>
      </c>
      <c r="BB1076" s="6">
        <v>0</v>
      </c>
      <c r="BC1076" s="6">
        <v>0</v>
      </c>
      <c r="BD1076" s="6">
        <v>0</v>
      </c>
      <c r="BE1076" s="6">
        <v>0</v>
      </c>
      <c r="BF1076" s="6">
        <v>0</v>
      </c>
      <c r="BG1076" s="6">
        <v>0</v>
      </c>
      <c r="BH1076" s="6">
        <v>0</v>
      </c>
      <c r="BI1076" s="6">
        <f>IF(Table3[[#This Row],[Type]]="EM",IF((Table3[[#This Row],[Diameter]]/2)-Table3[[#This Row],[CornerRadius]]-0.012&gt;0,(Table3[[#This Row],[Diameter]]/2)-Table3[[#This Row],[CornerRadius]]-0.012,0),)</f>
        <v>0</v>
      </c>
      <c r="BK1076" s="6" t="str">
        <f>IF(Table3[[#This Row],[ShoulderLength]]="","",IF(Table3[[#This Row],[ShoulderLength]]&lt;Table3[[#This Row],[LOC]],"FIX",""))</f>
        <v/>
      </c>
    </row>
    <row r="1077" spans="1:63" x14ac:dyDescent="0.25">
      <c r="A1077" s="7">
        <f>IF(Table3[[#This Row],[SoflexRule]]="",1,IF(Table3[[#This Row],[MinOHL]]="",1,IF(Table3[[#This Row],[Type]]="CT",1,IF(Table3[[#This Row],[I]]=1,0,1))))</f>
        <v>1</v>
      </c>
      <c r="B1077" s="6" t="s">
        <v>1924</v>
      </c>
      <c r="D1077" s="6" t="s">
        <v>1924</v>
      </c>
      <c r="E1077" s="6">
        <v>1076</v>
      </c>
      <c r="H1077" s="10" t="s">
        <v>1924</v>
      </c>
      <c r="I1077" s="11" t="s">
        <v>2028</v>
      </c>
      <c r="J1077" s="12">
        <v>27211950</v>
      </c>
      <c r="K1077" s="11" t="str">
        <f>CONCATENATE(Table3[[#This Row],[Type]]," "&amp;TEXT(Table3[[#This Row],[Diameter]],".0000")&amp;""," "&amp;Table3[[#This Row],[NumFlutes]]&amp;"FL")</f>
        <v>RM .1195 4FL</v>
      </c>
      <c r="M1077" s="13">
        <v>0.1195</v>
      </c>
      <c r="N1077" s="13">
        <v>0.112</v>
      </c>
      <c r="R1077" s="14">
        <f>IF(Table3[[#This Row],[ShoulderLenEnd]]="",0,90-(DEGREES(ATAN((Q1077-P1077)/((N1077-O1077)/2)))))</f>
        <v>0</v>
      </c>
      <c r="T1077" s="6">
        <v>4</v>
      </c>
      <c r="U1077" s="6">
        <v>2.25</v>
      </c>
      <c r="V1077" s="6">
        <v>0.7</v>
      </c>
      <c r="AA1077" s="13" t="str">
        <f t="shared" si="17"/>
        <v/>
      </c>
      <c r="AE1077" s="6" t="s">
        <v>44</v>
      </c>
      <c r="AF1077" s="6" t="s">
        <v>62</v>
      </c>
      <c r="AI1077" s="6">
        <v>1</v>
      </c>
      <c r="AJ1077" s="6">
        <v>0</v>
      </c>
      <c r="AK1077" s="6">
        <v>0</v>
      </c>
      <c r="AL1077" s="6">
        <v>0</v>
      </c>
      <c r="AM1077" s="6">
        <v>0</v>
      </c>
      <c r="AN1077" s="6">
        <v>0</v>
      </c>
      <c r="AO1077" s="6">
        <v>1</v>
      </c>
      <c r="AQ1077" s="6">
        <v>0</v>
      </c>
      <c r="AR1077" s="6">
        <v>0</v>
      </c>
      <c r="AS1077" s="6">
        <v>0</v>
      </c>
      <c r="AT1077" s="6">
        <v>0</v>
      </c>
      <c r="AU1077" s="6">
        <f>IF(Table3[[#This Row],[ShankDiameter]]&gt;0.5,0,2)</f>
        <v>2</v>
      </c>
      <c r="AV1077" s="6">
        <v>0</v>
      </c>
      <c r="AW1077" s="6">
        <v>0</v>
      </c>
      <c r="AX1077" s="6">
        <v>2</v>
      </c>
      <c r="AY1077" s="6">
        <f>IF(Table3[[#This Row],[ShankDiameter]]=0.225,2,IF(Table3[[#This Row],[ShankDiameter]]=0.25,2,IF(Table3[[#This Row],[ShankDiameter]]=0.2875,2,0)))</f>
        <v>0</v>
      </c>
      <c r="AZ1077" s="6">
        <v>0</v>
      </c>
      <c r="BA1077" s="6">
        <v>0</v>
      </c>
      <c r="BB1077" s="6">
        <v>0</v>
      </c>
      <c r="BC1077" s="6">
        <v>0</v>
      </c>
      <c r="BD1077" s="6">
        <v>0</v>
      </c>
      <c r="BE1077" s="6">
        <v>0</v>
      </c>
      <c r="BF1077" s="6">
        <v>0</v>
      </c>
      <c r="BG1077" s="6">
        <v>0</v>
      </c>
      <c r="BH1077" s="6">
        <v>0</v>
      </c>
      <c r="BI1077" s="6">
        <f>IF(Table3[[#This Row],[Type]]="EM",IF((Table3[[#This Row],[Diameter]]/2)-Table3[[#This Row],[CornerRadius]]-0.012&gt;0,(Table3[[#This Row],[Diameter]]/2)-Table3[[#This Row],[CornerRadius]]-0.012,0),)</f>
        <v>0</v>
      </c>
      <c r="BK1077" s="6" t="str">
        <f>IF(Table3[[#This Row],[ShoulderLength]]="","",IF(Table3[[#This Row],[ShoulderLength]]&lt;Table3[[#This Row],[LOC]],"FIX",""))</f>
        <v/>
      </c>
    </row>
    <row r="1078" spans="1:63" x14ac:dyDescent="0.25">
      <c r="A1078" s="7">
        <f>IF(Table3[[#This Row],[SoflexRule]]="",1,IF(Table3[[#This Row],[MinOHL]]="",1,IF(Table3[[#This Row],[Type]]="CT",1,IF(Table3[[#This Row],[I]]=1,0,1))))</f>
        <v>1</v>
      </c>
      <c r="B1078" s="6" t="s">
        <v>1924</v>
      </c>
      <c r="D1078" s="6" t="s">
        <v>1924</v>
      </c>
      <c r="E1078" s="6">
        <v>1077</v>
      </c>
      <c r="G1078" s="9" t="s">
        <v>74</v>
      </c>
      <c r="H1078" s="10" t="s">
        <v>1924</v>
      </c>
      <c r="I1078" s="11" t="s">
        <v>2029</v>
      </c>
      <c r="J1078" s="12" t="s">
        <v>2030</v>
      </c>
      <c r="K1078" s="11" t="str">
        <f>CONCATENATE(Table3[[#This Row],[Type]]," "&amp;TEXT(Table3[[#This Row],[Diameter]],".0000")&amp;""," "&amp;Table3[[#This Row],[NumFlutes]]&amp;"FL")</f>
        <v>RM .1240 4FL</v>
      </c>
      <c r="M1078" s="13">
        <v>0.124</v>
      </c>
      <c r="N1078" s="13">
        <v>0.11799999999999999</v>
      </c>
      <c r="O1078" s="6">
        <v>0.124</v>
      </c>
      <c r="P1078" s="6">
        <v>0.94</v>
      </c>
      <c r="R1078" s="14">
        <f>IF(Table3[[#This Row],[ShoulderLenEnd]]="",0,90-(DEGREES(ATAN((Q1078-P1078)/((N1078-O1078)/2)))))</f>
        <v>0</v>
      </c>
      <c r="S1078" s="15">
        <v>1.165</v>
      </c>
      <c r="T1078" s="6">
        <v>4</v>
      </c>
      <c r="U1078" s="6">
        <v>3.5</v>
      </c>
      <c r="V1078" s="6">
        <v>0.875</v>
      </c>
      <c r="AA1078" s="13" t="str">
        <f t="shared" si="17"/>
        <v/>
      </c>
      <c r="AB1078" s="6">
        <v>5.0000000000000001E-3</v>
      </c>
      <c r="AC1078" s="6">
        <v>6.5000000000000002E-2</v>
      </c>
      <c r="AE1078" s="6" t="s">
        <v>49</v>
      </c>
      <c r="AF1078" s="6" t="s">
        <v>62</v>
      </c>
      <c r="AI1078" s="6">
        <v>1</v>
      </c>
      <c r="AJ1078" s="6">
        <v>0</v>
      </c>
      <c r="AK1078" s="6">
        <v>0</v>
      </c>
      <c r="AL1078" s="6">
        <v>0</v>
      </c>
      <c r="AM1078" s="6">
        <v>0</v>
      </c>
      <c r="AN1078" s="6">
        <v>0</v>
      </c>
      <c r="AO1078" s="6">
        <v>1</v>
      </c>
      <c r="AQ1078" s="6">
        <v>0</v>
      </c>
      <c r="AR1078" s="6">
        <v>0</v>
      </c>
      <c r="AS1078" s="6">
        <v>0</v>
      </c>
      <c r="AT1078" s="6">
        <v>0</v>
      </c>
      <c r="AU1078" s="6">
        <f>IF(Table3[[#This Row],[ShankDiameter]]&gt;0.5,0,2)</f>
        <v>2</v>
      </c>
      <c r="AV1078" s="6">
        <v>0</v>
      </c>
      <c r="AW1078" s="6">
        <v>0</v>
      </c>
      <c r="AX1078" s="6">
        <v>2</v>
      </c>
      <c r="AY1078" s="6">
        <f>IF(Table3[[#This Row],[ShankDiameter]]=0.225,2,IF(Table3[[#This Row],[ShankDiameter]]=0.25,2,IF(Table3[[#This Row],[ShankDiameter]]=0.2875,2,0)))</f>
        <v>0</v>
      </c>
      <c r="AZ1078" s="6">
        <v>0</v>
      </c>
      <c r="BA1078" s="6">
        <v>0</v>
      </c>
      <c r="BB1078" s="6">
        <v>0</v>
      </c>
      <c r="BC1078" s="6">
        <v>0</v>
      </c>
      <c r="BD1078" s="6">
        <v>0</v>
      </c>
      <c r="BE1078" s="6">
        <v>0</v>
      </c>
      <c r="BF1078" s="6">
        <v>0</v>
      </c>
      <c r="BG1078" s="6">
        <v>0</v>
      </c>
      <c r="BH1078" s="6">
        <v>0</v>
      </c>
      <c r="BI1078" s="6">
        <f>IF(Table3[[#This Row],[Type]]="EM",IF((Table3[[#This Row],[Diameter]]/2)-Table3[[#This Row],[CornerRadius]]-0.012&gt;0,(Table3[[#This Row],[Diameter]]/2)-Table3[[#This Row],[CornerRadius]]-0.012,0),)</f>
        <v>0</v>
      </c>
      <c r="BK1078" s="6" t="str">
        <f>IF(Table3[[#This Row],[ShoulderLength]]="","",IF(Table3[[#This Row],[ShoulderLength]]&lt;Table3[[#This Row],[LOC]],"FIX",""))</f>
        <v/>
      </c>
    </row>
    <row r="1079" spans="1:63" x14ac:dyDescent="0.25">
      <c r="A1079" s="7">
        <f>IF(Table3[[#This Row],[SoflexRule]]="",1,IF(Table3[[#This Row],[MinOHL]]="",1,IF(Table3[[#This Row],[Type]]="CT",1,IF(Table3[[#This Row],[I]]=1,0,1))))</f>
        <v>1</v>
      </c>
      <c r="B1079" s="6" t="s">
        <v>1924</v>
      </c>
      <c r="D1079" s="6" t="s">
        <v>1924</v>
      </c>
      <c r="E1079" s="6">
        <v>1078</v>
      </c>
      <c r="H1079" s="10" t="s">
        <v>1924</v>
      </c>
      <c r="I1079" s="11" t="s">
        <v>2031</v>
      </c>
      <c r="J1079" s="12" t="s">
        <v>2032</v>
      </c>
      <c r="K1079" s="11" t="str">
        <f>CONCATENATE(Table3[[#This Row],[Type]]," "&amp;TEXT(Table3[[#This Row],[Diameter]],".0000")&amp;""," "&amp;Table3[[#This Row],[NumFlutes]]&amp;"FL")</f>
        <v>RM .1245 4FL</v>
      </c>
      <c r="M1079" s="13">
        <v>0.1245</v>
      </c>
      <c r="N1079" s="13">
        <v>0.11899999999999999</v>
      </c>
      <c r="R1079" s="14">
        <f>IF(Table3[[#This Row],[ShoulderLenEnd]]="",0,90-(DEGREES(ATAN((Q1079-P1079)/((N1079-O1079)/2)))))</f>
        <v>0</v>
      </c>
      <c r="T1079" s="6">
        <v>4</v>
      </c>
      <c r="U1079" s="6">
        <v>3.5</v>
      </c>
      <c r="V1079" s="6">
        <v>0.875</v>
      </c>
      <c r="AA1079" s="13" t="str">
        <f t="shared" si="17"/>
        <v/>
      </c>
      <c r="AE1079" s="6" t="s">
        <v>49</v>
      </c>
      <c r="AF1079" s="6" t="s">
        <v>62</v>
      </c>
      <c r="AI1079" s="6">
        <v>1</v>
      </c>
      <c r="AJ1079" s="6">
        <v>0</v>
      </c>
      <c r="AK1079" s="6">
        <v>0</v>
      </c>
      <c r="AL1079" s="6">
        <v>0</v>
      </c>
      <c r="AM1079" s="6">
        <v>0</v>
      </c>
      <c r="AN1079" s="6">
        <v>0</v>
      </c>
      <c r="AO1079" s="6">
        <v>1</v>
      </c>
      <c r="AQ1079" s="6">
        <v>0</v>
      </c>
      <c r="AR1079" s="6">
        <v>0</v>
      </c>
      <c r="AS1079" s="6">
        <v>0</v>
      </c>
      <c r="AT1079" s="6">
        <v>0</v>
      </c>
      <c r="AU1079" s="6">
        <f>IF(Table3[[#This Row],[ShankDiameter]]&gt;0.5,0,2)</f>
        <v>2</v>
      </c>
      <c r="AV1079" s="6">
        <v>0</v>
      </c>
      <c r="AW1079" s="6">
        <v>0</v>
      </c>
      <c r="AX1079" s="6">
        <v>2</v>
      </c>
      <c r="AY1079" s="6">
        <f>IF(Table3[[#This Row],[ShankDiameter]]=0.225,2,IF(Table3[[#This Row],[ShankDiameter]]=0.25,2,IF(Table3[[#This Row],[ShankDiameter]]=0.2875,2,0)))</f>
        <v>0</v>
      </c>
      <c r="AZ1079" s="6">
        <v>0</v>
      </c>
      <c r="BA1079" s="6">
        <v>0</v>
      </c>
      <c r="BB1079" s="6">
        <v>0</v>
      </c>
      <c r="BC1079" s="6">
        <v>0</v>
      </c>
      <c r="BD1079" s="6">
        <v>0</v>
      </c>
      <c r="BE1079" s="6">
        <v>0</v>
      </c>
      <c r="BF1079" s="6">
        <v>0</v>
      </c>
      <c r="BG1079" s="6">
        <v>0</v>
      </c>
      <c r="BH1079" s="6">
        <v>0</v>
      </c>
      <c r="BI1079" s="6">
        <f>IF(Table3[[#This Row],[Type]]="EM",IF((Table3[[#This Row],[Diameter]]/2)-Table3[[#This Row],[CornerRadius]]-0.012&gt;0,(Table3[[#This Row],[Diameter]]/2)-Table3[[#This Row],[CornerRadius]]-0.012,0),)</f>
        <v>0</v>
      </c>
      <c r="BK1079" s="6" t="str">
        <f>IF(Table3[[#This Row],[ShoulderLength]]="","",IF(Table3[[#This Row],[ShoulderLength]]&lt;Table3[[#This Row],[LOC]],"FIX",""))</f>
        <v/>
      </c>
    </row>
    <row r="1080" spans="1:63" x14ac:dyDescent="0.25">
      <c r="A1080" s="7">
        <f>IF(Table3[[#This Row],[SoflexRule]]="",1,IF(Table3[[#This Row],[MinOHL]]="",1,IF(Table3[[#This Row],[Type]]="CT",1,IF(Table3[[#This Row],[I]]=1,0,1))))</f>
        <v>1</v>
      </c>
      <c r="B1080" s="6" t="s">
        <v>1924</v>
      </c>
      <c r="D1080" s="6" t="s">
        <v>1924</v>
      </c>
      <c r="E1080" s="6">
        <v>1079</v>
      </c>
      <c r="H1080" s="10" t="s">
        <v>1924</v>
      </c>
      <c r="I1080" s="11" t="s">
        <v>2033</v>
      </c>
      <c r="J1080" s="12" t="s">
        <v>2034</v>
      </c>
      <c r="K1080" s="11" t="str">
        <f>CONCATENATE(Table3[[#This Row],[Type]]," "&amp;TEXT(Table3[[#This Row],[Diameter]],".0000")&amp;""," "&amp;Table3[[#This Row],[NumFlutes]]&amp;"FL")</f>
        <v>RM .1270 4FL</v>
      </c>
      <c r="M1080" s="13">
        <v>0.127</v>
      </c>
      <c r="N1080" s="13">
        <v>0.11899999999999999</v>
      </c>
      <c r="R1080" s="14">
        <f>IF(Table3[[#This Row],[ShoulderLenEnd]]="",0,90-(DEGREES(ATAN((Q1080-P1080)/((N1080-O1080)/2)))))</f>
        <v>0</v>
      </c>
      <c r="T1080" s="6">
        <v>4</v>
      </c>
      <c r="U1080" s="6">
        <v>3.5</v>
      </c>
      <c r="V1080" s="6">
        <v>0.875</v>
      </c>
      <c r="AA1080" s="13" t="str">
        <f t="shared" si="17"/>
        <v/>
      </c>
      <c r="AE1080" s="6" t="s">
        <v>49</v>
      </c>
      <c r="AF1080" s="6" t="s">
        <v>62</v>
      </c>
      <c r="AI1080" s="6">
        <v>1</v>
      </c>
      <c r="AJ1080" s="6">
        <v>0</v>
      </c>
      <c r="AK1080" s="6">
        <v>0</v>
      </c>
      <c r="AL1080" s="6">
        <v>0</v>
      </c>
      <c r="AM1080" s="6">
        <v>0</v>
      </c>
      <c r="AN1080" s="6">
        <v>0</v>
      </c>
      <c r="AO1080" s="6">
        <v>1</v>
      </c>
      <c r="AQ1080" s="6">
        <v>0</v>
      </c>
      <c r="AR1080" s="6">
        <v>0</v>
      </c>
      <c r="AS1080" s="6">
        <v>0</v>
      </c>
      <c r="AT1080" s="6">
        <v>0</v>
      </c>
      <c r="AU1080" s="6">
        <f>IF(Table3[[#This Row],[ShankDiameter]]&gt;0.5,0,2)</f>
        <v>2</v>
      </c>
      <c r="AV1080" s="6">
        <v>0</v>
      </c>
      <c r="AW1080" s="6">
        <v>0</v>
      </c>
      <c r="AX1080" s="6">
        <v>2</v>
      </c>
      <c r="AY1080" s="6">
        <f>IF(Table3[[#This Row],[ShankDiameter]]=0.225,2,IF(Table3[[#This Row],[ShankDiameter]]=0.25,2,IF(Table3[[#This Row],[ShankDiameter]]=0.2875,2,0)))</f>
        <v>0</v>
      </c>
      <c r="AZ1080" s="6">
        <v>0</v>
      </c>
      <c r="BA1080" s="6">
        <v>0</v>
      </c>
      <c r="BB1080" s="6">
        <v>0</v>
      </c>
      <c r="BC1080" s="6">
        <v>0</v>
      </c>
      <c r="BD1080" s="6">
        <v>0</v>
      </c>
      <c r="BE1080" s="6">
        <v>0</v>
      </c>
      <c r="BF1080" s="6">
        <v>0</v>
      </c>
      <c r="BG1080" s="6">
        <v>0</v>
      </c>
      <c r="BH1080" s="6">
        <v>0</v>
      </c>
      <c r="BI1080" s="6">
        <f>IF(Table3[[#This Row],[Type]]="EM",IF((Table3[[#This Row],[Diameter]]/2)-Table3[[#This Row],[CornerRadius]]-0.012&gt;0,(Table3[[#This Row],[Diameter]]/2)-Table3[[#This Row],[CornerRadius]]-0.012,0),)</f>
        <v>0</v>
      </c>
      <c r="BK1080" s="6" t="str">
        <f>IF(Table3[[#This Row],[ShoulderLength]]="","",IF(Table3[[#This Row],[ShoulderLength]]&lt;Table3[[#This Row],[LOC]],"FIX",""))</f>
        <v/>
      </c>
    </row>
    <row r="1081" spans="1:63" x14ac:dyDescent="0.25">
      <c r="A1081" s="7">
        <f>IF(Table3[[#This Row],[SoflexRule]]="",1,IF(Table3[[#This Row],[MinOHL]]="",1,IF(Table3[[#This Row],[Type]]="CT",1,IF(Table3[[#This Row],[I]]=1,0,1))))</f>
        <v>1</v>
      </c>
      <c r="B1081" s="6" t="s">
        <v>1924</v>
      </c>
      <c r="D1081" s="6" t="s">
        <v>1924</v>
      </c>
      <c r="E1081" s="6">
        <v>1080</v>
      </c>
      <c r="G1081" s="9" t="s">
        <v>74</v>
      </c>
      <c r="H1081" s="10" t="s">
        <v>1924</v>
      </c>
      <c r="I1081" s="11" t="s">
        <v>2035</v>
      </c>
      <c r="J1081" s="12">
        <v>27212500</v>
      </c>
      <c r="K1081" s="11" t="str">
        <f>CONCATENATE(Table3[[#This Row],[Type]]," "&amp;TEXT(Table3[[#This Row],[Diameter]],".0000")&amp;""," "&amp;Table3[[#This Row],[NumFlutes]]&amp;"FL")</f>
        <v>RM .1250 4FL</v>
      </c>
      <c r="M1081" s="13">
        <v>0.125</v>
      </c>
      <c r="N1081" s="13">
        <v>0.12</v>
      </c>
      <c r="O1081" s="6">
        <v>0.125</v>
      </c>
      <c r="P1081" s="6">
        <v>1.1100000000000001</v>
      </c>
      <c r="R1081" s="14">
        <f>IF(Table3[[#This Row],[ShoulderLenEnd]]="",0,90-(DEGREES(ATAN((Q1081-P1081)/((N1081-O1081)/2)))))</f>
        <v>0</v>
      </c>
      <c r="S1081" s="15">
        <v>1.135</v>
      </c>
      <c r="T1081" s="6">
        <v>4</v>
      </c>
      <c r="U1081" s="6">
        <v>2.25</v>
      </c>
      <c r="V1081" s="6">
        <v>0.7</v>
      </c>
      <c r="AA1081" s="13" t="str">
        <f t="shared" si="17"/>
        <v/>
      </c>
      <c r="AB1081" s="6">
        <v>5.0000000000000001E-3</v>
      </c>
      <c r="AC1081" s="6">
        <v>7.4999999999999997E-2</v>
      </c>
      <c r="AE1081" s="6" t="s">
        <v>44</v>
      </c>
      <c r="AF1081" s="6" t="s">
        <v>62</v>
      </c>
      <c r="AI1081" s="6">
        <v>1</v>
      </c>
      <c r="AJ1081" s="6">
        <v>0</v>
      </c>
      <c r="AK1081" s="6">
        <v>0</v>
      </c>
      <c r="AL1081" s="6">
        <v>0</v>
      </c>
      <c r="AM1081" s="6">
        <v>0</v>
      </c>
      <c r="AN1081" s="6">
        <v>0</v>
      </c>
      <c r="AO1081" s="6">
        <v>1</v>
      </c>
      <c r="AQ1081" s="6">
        <v>0</v>
      </c>
      <c r="AR1081" s="6">
        <v>0</v>
      </c>
      <c r="AS1081" s="6">
        <v>0</v>
      </c>
      <c r="AT1081" s="6">
        <v>0</v>
      </c>
      <c r="AU1081" s="6">
        <f>IF(Table3[[#This Row],[ShankDiameter]]&gt;0.5,0,2)</f>
        <v>2</v>
      </c>
      <c r="AV1081" s="6">
        <v>0</v>
      </c>
      <c r="AW1081" s="6">
        <v>0</v>
      </c>
      <c r="AX1081" s="6">
        <v>2</v>
      </c>
      <c r="AY1081" s="6">
        <f>IF(Table3[[#This Row],[ShankDiameter]]=0.225,2,IF(Table3[[#This Row],[ShankDiameter]]=0.25,2,IF(Table3[[#This Row],[ShankDiameter]]=0.2875,2,0)))</f>
        <v>0</v>
      </c>
      <c r="AZ1081" s="6">
        <v>0</v>
      </c>
      <c r="BA1081" s="6">
        <v>0</v>
      </c>
      <c r="BB1081" s="6">
        <v>0</v>
      </c>
      <c r="BC1081" s="6">
        <v>0</v>
      </c>
      <c r="BD1081" s="6">
        <v>0</v>
      </c>
      <c r="BE1081" s="6">
        <v>0</v>
      </c>
      <c r="BF1081" s="6">
        <v>0</v>
      </c>
      <c r="BG1081" s="6">
        <v>0</v>
      </c>
      <c r="BH1081" s="6">
        <v>0</v>
      </c>
      <c r="BI1081" s="6">
        <f>IF(Table3[[#This Row],[Type]]="EM",IF((Table3[[#This Row],[Diameter]]/2)-Table3[[#This Row],[CornerRadius]]-0.012&gt;0,(Table3[[#This Row],[Diameter]]/2)-Table3[[#This Row],[CornerRadius]]-0.012,0),)</f>
        <v>0</v>
      </c>
      <c r="BK1081" s="6" t="str">
        <f>IF(Table3[[#This Row],[ShoulderLength]]="","",IF(Table3[[#This Row],[ShoulderLength]]&lt;Table3[[#This Row],[LOC]],"FIX",""))</f>
        <v/>
      </c>
    </row>
    <row r="1082" spans="1:63" x14ac:dyDescent="0.25">
      <c r="A1082" s="7">
        <f>IF(Table3[[#This Row],[SoflexRule]]="",1,IF(Table3[[#This Row],[MinOHL]]="",1,IF(Table3[[#This Row],[Type]]="CT",1,IF(Table3[[#This Row],[I]]=1,0,1))))</f>
        <v>1</v>
      </c>
      <c r="B1082" s="6" t="s">
        <v>1924</v>
      </c>
      <c r="D1082" s="6" t="s">
        <v>1924</v>
      </c>
      <c r="E1082" s="6">
        <v>1081</v>
      </c>
      <c r="G1082" s="9" t="s">
        <v>74</v>
      </c>
      <c r="H1082" s="10" t="s">
        <v>1924</v>
      </c>
      <c r="I1082" s="11" t="s">
        <v>2036</v>
      </c>
      <c r="J1082" s="12">
        <v>27212550</v>
      </c>
      <c r="K1082" s="11" t="str">
        <f>CONCATENATE(Table3[[#This Row],[Type]]," "&amp;TEXT(Table3[[#This Row],[Diameter]],".0000")&amp;""," "&amp;Table3[[#This Row],[NumFlutes]]&amp;"FL")</f>
        <v>RM .1255 4FL</v>
      </c>
      <c r="M1082" s="13">
        <v>0.1255</v>
      </c>
      <c r="N1082" s="13">
        <v>0.12</v>
      </c>
      <c r="O1082" s="6">
        <v>0.1255</v>
      </c>
      <c r="P1082" s="6">
        <v>0.74</v>
      </c>
      <c r="R1082" s="14">
        <f>IF(Table3[[#This Row],[ShoulderLenEnd]]="",0,90-(DEGREES(ATAN((Q1082-P1082)/((N1082-O1082)/2)))))</f>
        <v>0</v>
      </c>
      <c r="S1082" s="15">
        <v>1.19</v>
      </c>
      <c r="T1082" s="6">
        <v>4</v>
      </c>
      <c r="U1082" s="6">
        <v>2.25</v>
      </c>
      <c r="V1082" s="6">
        <v>0.7</v>
      </c>
      <c r="AA1082" s="13" t="str">
        <f t="shared" si="17"/>
        <v/>
      </c>
      <c r="AB1082" s="6">
        <v>1E-3</v>
      </c>
      <c r="AC1082" s="6">
        <v>7.4999999999999997E-2</v>
      </c>
      <c r="AE1082" s="6" t="s">
        <v>44</v>
      </c>
      <c r="AF1082" s="6" t="s">
        <v>62</v>
      </c>
      <c r="AG1082" s="6" t="s">
        <v>495</v>
      </c>
      <c r="AI1082" s="6">
        <v>1</v>
      </c>
      <c r="AJ1082" s="6">
        <v>1</v>
      </c>
      <c r="AK1082" s="6">
        <v>0</v>
      </c>
      <c r="AL1082" s="6">
        <v>0</v>
      </c>
      <c r="AM1082" s="6">
        <v>0</v>
      </c>
      <c r="AN1082" s="6">
        <v>1</v>
      </c>
      <c r="AO1082" s="6">
        <v>1</v>
      </c>
      <c r="AQ1082" s="6">
        <v>0</v>
      </c>
      <c r="AR1082" s="6">
        <v>0</v>
      </c>
      <c r="AS1082" s="6">
        <v>0</v>
      </c>
      <c r="AT1082" s="6">
        <v>0</v>
      </c>
      <c r="AU1082" s="6">
        <f>IF(Table3[[#This Row],[ShankDiameter]]&gt;0.5,0,2)</f>
        <v>2</v>
      </c>
      <c r="AV1082" s="6">
        <v>0</v>
      </c>
      <c r="AW1082" s="6">
        <v>0</v>
      </c>
      <c r="AX1082" s="6">
        <v>2</v>
      </c>
      <c r="AY1082" s="6">
        <f>IF(Table3[[#This Row],[ShankDiameter]]=0.225,2,IF(Table3[[#This Row],[ShankDiameter]]=0.25,2,IF(Table3[[#This Row],[ShankDiameter]]=0.2875,2,0)))</f>
        <v>0</v>
      </c>
      <c r="AZ1082" s="6">
        <v>0</v>
      </c>
      <c r="BA1082" s="6">
        <v>0</v>
      </c>
      <c r="BB1082" s="6">
        <v>0</v>
      </c>
      <c r="BC1082" s="6">
        <v>0</v>
      </c>
      <c r="BD1082" s="6">
        <v>0</v>
      </c>
      <c r="BE1082" s="6">
        <v>0</v>
      </c>
      <c r="BF1082" s="6">
        <v>0</v>
      </c>
      <c r="BG1082" s="6">
        <v>0</v>
      </c>
      <c r="BH1082" s="6">
        <v>0</v>
      </c>
      <c r="BI1082" s="6">
        <f>IF(Table3[[#This Row],[Type]]="EM",IF((Table3[[#This Row],[Diameter]]/2)-Table3[[#This Row],[CornerRadius]]-0.012&gt;0,(Table3[[#This Row],[Diameter]]/2)-Table3[[#This Row],[CornerRadius]]-0.012,0),)</f>
        <v>0</v>
      </c>
      <c r="BK1082" s="6" t="str">
        <f>IF(Table3[[#This Row],[ShoulderLength]]="","",IF(Table3[[#This Row],[ShoulderLength]]&lt;Table3[[#This Row],[LOC]],"FIX",""))</f>
        <v/>
      </c>
    </row>
    <row r="1083" spans="1:63" x14ac:dyDescent="0.25">
      <c r="A1083" s="7">
        <f>IF(Table3[[#This Row],[SoflexRule]]="",1,IF(Table3[[#This Row],[MinOHL]]="",1,IF(Table3[[#This Row],[Type]]="CT",1,IF(Table3[[#This Row],[I]]=1,0,1))))</f>
        <v>1</v>
      </c>
      <c r="B1083" s="6" t="s">
        <v>1924</v>
      </c>
      <c r="D1083" s="6" t="s">
        <v>1924</v>
      </c>
      <c r="E1083" s="6">
        <v>1082</v>
      </c>
      <c r="G1083" s="9" t="s">
        <v>74</v>
      </c>
      <c r="H1083" s="10" t="s">
        <v>1924</v>
      </c>
      <c r="I1083" s="11" t="s">
        <v>2037</v>
      </c>
      <c r="J1083" s="12">
        <v>27212600</v>
      </c>
      <c r="K1083" s="11" t="str">
        <f>CONCATENATE(Table3[[#This Row],[Type]]," "&amp;TEXT(Table3[[#This Row],[Diameter]],".0000")&amp;""," "&amp;Table3[[#This Row],[NumFlutes]]&amp;"FL")</f>
        <v>RM .1260 4FL</v>
      </c>
      <c r="M1083" s="13">
        <v>0.126</v>
      </c>
      <c r="N1083" s="13">
        <v>0.12</v>
      </c>
      <c r="O1083" s="6">
        <v>0.126</v>
      </c>
      <c r="P1083" s="6">
        <v>0.74</v>
      </c>
      <c r="Q1083" s="6">
        <v>0.75</v>
      </c>
      <c r="R1083" s="14">
        <f>IF(Table3[[#This Row],[ShoulderLenEnd]]="",0,90-(DEGREES(ATAN((Q1083-P1083)/((N1083-O1083)/2)))))</f>
        <v>163.30075576600638</v>
      </c>
      <c r="S1083" s="15">
        <v>1.135</v>
      </c>
      <c r="T1083" s="6">
        <v>4</v>
      </c>
      <c r="U1083" s="6">
        <v>2.25</v>
      </c>
      <c r="V1083" s="6">
        <v>0.7</v>
      </c>
      <c r="AA1083" s="13" t="str">
        <f t="shared" si="17"/>
        <v/>
      </c>
      <c r="AB1083" s="6">
        <v>5.0000000000000001E-3</v>
      </c>
      <c r="AC1083" s="6">
        <v>0.08</v>
      </c>
      <c r="AE1083" s="6" t="s">
        <v>44</v>
      </c>
      <c r="AF1083" s="6" t="s">
        <v>62</v>
      </c>
      <c r="AI1083" s="6">
        <v>1</v>
      </c>
      <c r="AJ1083" s="6">
        <v>0</v>
      </c>
      <c r="AK1083" s="6">
        <v>0</v>
      </c>
      <c r="AL1083" s="6">
        <v>0</v>
      </c>
      <c r="AM1083" s="6">
        <v>1</v>
      </c>
      <c r="AN1083" s="6">
        <v>0</v>
      </c>
      <c r="AO1083" s="6">
        <v>1</v>
      </c>
      <c r="AQ1083" s="6">
        <v>0</v>
      </c>
      <c r="AR1083" s="6">
        <v>0</v>
      </c>
      <c r="AS1083" s="6">
        <v>0</v>
      </c>
      <c r="AT1083" s="6">
        <v>0</v>
      </c>
      <c r="AU1083" s="6">
        <f>IF(Table3[[#This Row],[ShankDiameter]]&gt;0.5,0,2)</f>
        <v>2</v>
      </c>
      <c r="AV1083" s="6">
        <v>0</v>
      </c>
      <c r="AW1083" s="6">
        <v>0</v>
      </c>
      <c r="AX1083" s="6">
        <v>2</v>
      </c>
      <c r="AY1083" s="6">
        <f>IF(Table3[[#This Row],[ShankDiameter]]=0.225,2,IF(Table3[[#This Row],[ShankDiameter]]=0.25,2,IF(Table3[[#This Row],[ShankDiameter]]=0.2875,2,0)))</f>
        <v>0</v>
      </c>
      <c r="AZ1083" s="6">
        <v>0</v>
      </c>
      <c r="BA1083" s="6">
        <v>0</v>
      </c>
      <c r="BB1083" s="6">
        <v>0</v>
      </c>
      <c r="BC1083" s="6">
        <v>0</v>
      </c>
      <c r="BD1083" s="6">
        <v>0</v>
      </c>
      <c r="BE1083" s="6">
        <v>0</v>
      </c>
      <c r="BF1083" s="6">
        <v>0</v>
      </c>
      <c r="BG1083" s="6">
        <v>0</v>
      </c>
      <c r="BH1083" s="6">
        <v>0</v>
      </c>
      <c r="BI1083" s="6">
        <f>IF(Table3[[#This Row],[Type]]="EM",IF((Table3[[#This Row],[Diameter]]/2)-Table3[[#This Row],[CornerRadius]]-0.012&gt;0,(Table3[[#This Row],[Diameter]]/2)-Table3[[#This Row],[CornerRadius]]-0.012,0),)</f>
        <v>0</v>
      </c>
      <c r="BK1083" s="6" t="str">
        <f>IF(Table3[[#This Row],[ShoulderLength]]="","",IF(Table3[[#This Row],[ShoulderLength]]&lt;Table3[[#This Row],[LOC]],"FIX",""))</f>
        <v/>
      </c>
    </row>
    <row r="1084" spans="1:63" x14ac:dyDescent="0.25">
      <c r="A1084" s="7">
        <f>IF(Table3[[#This Row],[SoflexRule]]="",1,IF(Table3[[#This Row],[MinOHL]]="",1,IF(Table3[[#This Row],[Type]]="CT",1,IF(Table3[[#This Row],[I]]=1,0,1))))</f>
        <v>1</v>
      </c>
      <c r="B1084" s="6" t="s">
        <v>1924</v>
      </c>
      <c r="D1084" s="6" t="s">
        <v>1924</v>
      </c>
      <c r="E1084" s="6">
        <v>1083</v>
      </c>
      <c r="G1084" s="9" t="s">
        <v>74</v>
      </c>
      <c r="H1084" s="10" t="s">
        <v>1924</v>
      </c>
      <c r="I1084" s="11" t="s">
        <v>2038</v>
      </c>
      <c r="J1084" s="12">
        <v>27212700</v>
      </c>
      <c r="K1084" s="11" t="str">
        <f>CONCATENATE(Table3[[#This Row],[Type]]," "&amp;TEXT(Table3[[#This Row],[Diameter]],".0000")&amp;""," "&amp;Table3[[#This Row],[NumFlutes]]&amp;"FL")</f>
        <v>RM .1270 4FL</v>
      </c>
      <c r="M1084" s="13">
        <v>0.127</v>
      </c>
      <c r="N1084" s="13">
        <v>0.12</v>
      </c>
      <c r="O1084" s="6">
        <v>0.127</v>
      </c>
      <c r="P1084" s="6">
        <v>0.74</v>
      </c>
      <c r="Q1084" s="6">
        <v>0.75</v>
      </c>
      <c r="R1084" s="14">
        <f>IF(Table3[[#This Row],[ShoulderLenEnd]]="",0,90-(DEGREES(ATAN((Q1084-P1084)/((N1084-O1084)/2)))))</f>
        <v>160.70995378081128</v>
      </c>
      <c r="S1084" s="15">
        <v>1.135</v>
      </c>
      <c r="T1084" s="6">
        <v>4</v>
      </c>
      <c r="U1084" s="6">
        <v>2.25</v>
      </c>
      <c r="V1084" s="6">
        <v>0.7</v>
      </c>
      <c r="AA1084" s="13" t="str">
        <f t="shared" si="17"/>
        <v/>
      </c>
      <c r="AB1084" s="6">
        <v>5.0000000000000001E-3</v>
      </c>
      <c r="AC1084" s="6">
        <v>0.08</v>
      </c>
      <c r="AE1084" s="6" t="s">
        <v>44</v>
      </c>
      <c r="AF1084" s="6" t="s">
        <v>62</v>
      </c>
      <c r="AI1084" s="6">
        <v>1</v>
      </c>
      <c r="AJ1084" s="6">
        <v>0</v>
      </c>
      <c r="AK1084" s="6">
        <v>0</v>
      </c>
      <c r="AL1084" s="6">
        <v>0</v>
      </c>
      <c r="AM1084" s="6">
        <v>0</v>
      </c>
      <c r="AN1084" s="6">
        <v>0</v>
      </c>
      <c r="AO1084" s="6">
        <v>1</v>
      </c>
      <c r="AQ1084" s="6">
        <v>0</v>
      </c>
      <c r="AR1084" s="6">
        <v>0</v>
      </c>
      <c r="AS1084" s="6">
        <v>0</v>
      </c>
      <c r="AT1084" s="6">
        <v>0</v>
      </c>
      <c r="AU1084" s="6">
        <f>IF(Table3[[#This Row],[ShankDiameter]]&gt;0.5,0,2)</f>
        <v>2</v>
      </c>
      <c r="AV1084" s="6">
        <v>0</v>
      </c>
      <c r="AW1084" s="6">
        <v>0</v>
      </c>
      <c r="AX1084" s="6">
        <v>2</v>
      </c>
      <c r="AY1084" s="6">
        <f>IF(Table3[[#This Row],[ShankDiameter]]=0.225,2,IF(Table3[[#This Row],[ShankDiameter]]=0.25,2,IF(Table3[[#This Row],[ShankDiameter]]=0.2875,2,0)))</f>
        <v>0</v>
      </c>
      <c r="AZ1084" s="6">
        <v>0</v>
      </c>
      <c r="BA1084" s="6">
        <v>0</v>
      </c>
      <c r="BB1084" s="6">
        <v>0</v>
      </c>
      <c r="BC1084" s="6">
        <v>0</v>
      </c>
      <c r="BD1084" s="6">
        <v>0</v>
      </c>
      <c r="BE1084" s="6">
        <v>0</v>
      </c>
      <c r="BF1084" s="6">
        <v>0</v>
      </c>
      <c r="BG1084" s="6">
        <v>0</v>
      </c>
      <c r="BH1084" s="6">
        <v>0</v>
      </c>
      <c r="BI1084" s="6">
        <f>IF(Table3[[#This Row],[Type]]="EM",IF((Table3[[#This Row],[Diameter]]/2)-Table3[[#This Row],[CornerRadius]]-0.012&gt;0,(Table3[[#This Row],[Diameter]]/2)-Table3[[#This Row],[CornerRadius]]-0.012,0),)</f>
        <v>0</v>
      </c>
      <c r="BK1084" s="6" t="str">
        <f>IF(Table3[[#This Row],[ShoulderLength]]="","",IF(Table3[[#This Row],[ShoulderLength]]&lt;Table3[[#This Row],[LOC]],"FIX",""))</f>
        <v/>
      </c>
    </row>
    <row r="1085" spans="1:63" x14ac:dyDescent="0.25">
      <c r="A1085" s="7">
        <f>IF(Table3[[#This Row],[SoflexRule]]="",1,IF(Table3[[#This Row],[MinOHL]]="",1,IF(Table3[[#This Row],[Type]]="CT",1,IF(Table3[[#This Row],[I]]=1,0,1))))</f>
        <v>1</v>
      </c>
      <c r="B1085" s="6" t="s">
        <v>1924</v>
      </c>
      <c r="D1085" s="6" t="s">
        <v>1924</v>
      </c>
      <c r="E1085" s="6">
        <v>1084</v>
      </c>
      <c r="G1085" s="9" t="s">
        <v>74</v>
      </c>
      <c r="H1085" s="10" t="s">
        <v>1924</v>
      </c>
      <c r="I1085" s="11" t="s">
        <v>2410</v>
      </c>
      <c r="J1085" s="12">
        <v>27212801</v>
      </c>
      <c r="K1085" s="11" t="str">
        <f>CONCATENATE(Table3[[#This Row],[Type]]," "&amp;TEXT(Table3[[#This Row],[Diameter]],".0000")&amp;""," "&amp;Table3[[#This Row],[NumFlutes]]&amp;"FL")</f>
        <v>RM .1280 4FL</v>
      </c>
      <c r="M1085" s="13">
        <v>0.128</v>
      </c>
      <c r="N1085" s="13">
        <v>0.12</v>
      </c>
      <c r="O1085" s="6">
        <v>0.128</v>
      </c>
      <c r="P1085" s="6">
        <v>0.74</v>
      </c>
      <c r="Q1085" s="6">
        <v>0.75</v>
      </c>
      <c r="R1085" s="14">
        <f>IF(Table3[[#This Row],[ShoulderLenEnd]]="",0,90-(DEGREES(ATAN((Q1085-P1085)/((N1085-O1085)/2)))))</f>
        <v>158.19859051364818</v>
      </c>
      <c r="S1085" s="15">
        <v>1.1499999999999999</v>
      </c>
      <c r="T1085" s="6">
        <v>4</v>
      </c>
      <c r="U1085" s="6">
        <v>2.25</v>
      </c>
      <c r="V1085" s="6">
        <v>0.7</v>
      </c>
      <c r="AA1085" s="13" t="str">
        <f t="shared" si="17"/>
        <v/>
      </c>
      <c r="AB1085" s="6">
        <v>5.0000000000000001E-3</v>
      </c>
      <c r="AC1085" s="6">
        <v>7.4999999999999997E-2</v>
      </c>
      <c r="AE1085" s="6" t="s">
        <v>44</v>
      </c>
      <c r="AF1085" s="6" t="s">
        <v>62</v>
      </c>
      <c r="AI1085" s="6">
        <v>1</v>
      </c>
      <c r="AJ1085" s="6">
        <v>0</v>
      </c>
      <c r="AK1085" s="6">
        <v>0</v>
      </c>
      <c r="AL1085" s="6">
        <v>0</v>
      </c>
      <c r="AM1085" s="6">
        <v>0</v>
      </c>
      <c r="AN1085" s="6">
        <v>0</v>
      </c>
      <c r="AO1085" s="6">
        <v>1</v>
      </c>
      <c r="AQ1085" s="6">
        <v>0</v>
      </c>
      <c r="AR1085" s="6">
        <v>0</v>
      </c>
      <c r="AS1085" s="6">
        <v>0</v>
      </c>
      <c r="AT1085" s="6">
        <v>0</v>
      </c>
      <c r="AU1085" s="6">
        <f>IF(Table3[[#This Row],[ShankDiameter]]&gt;0.5,0,2)</f>
        <v>2</v>
      </c>
      <c r="AV1085" s="6">
        <v>0</v>
      </c>
      <c r="AW1085" s="6">
        <v>0</v>
      </c>
      <c r="AX1085" s="6">
        <v>2</v>
      </c>
      <c r="AY1085" s="6">
        <f>IF(Table3[[#This Row],[ShankDiameter]]=0.225,2,IF(Table3[[#This Row],[ShankDiameter]]=0.25,2,IF(Table3[[#This Row],[ShankDiameter]]=0.2875,2,0)))</f>
        <v>0</v>
      </c>
      <c r="AZ1085" s="6">
        <v>0</v>
      </c>
      <c r="BA1085" s="6">
        <v>0</v>
      </c>
      <c r="BB1085" s="6">
        <v>0</v>
      </c>
      <c r="BC1085" s="6">
        <v>0</v>
      </c>
      <c r="BD1085" s="6">
        <v>0</v>
      </c>
      <c r="BE1085" s="6">
        <v>0</v>
      </c>
      <c r="BF1085" s="6">
        <v>0</v>
      </c>
      <c r="BG1085" s="6">
        <v>0</v>
      </c>
      <c r="BH1085" s="6">
        <v>0</v>
      </c>
      <c r="BI1085" s="6">
        <f>IF(Table3[[#This Row],[Type]]="EM",IF((Table3[[#This Row],[Diameter]]/2)-Table3[[#This Row],[CornerRadius]]-0.012&gt;0,(Table3[[#This Row],[Diameter]]/2)-Table3[[#This Row],[CornerRadius]]-0.012,0),)</f>
        <v>0</v>
      </c>
      <c r="BK1085" s="6" t="str">
        <f>IF(Table3[[#This Row],[ShoulderLength]]="","",IF(Table3[[#This Row],[ShoulderLength]]&lt;Table3[[#This Row],[LOC]],"FIX",""))</f>
        <v/>
      </c>
    </row>
    <row r="1086" spans="1:63" x14ac:dyDescent="0.25">
      <c r="A1086" s="7">
        <f>IF(Table3[[#This Row],[SoflexRule]]="",1,IF(Table3[[#This Row],[MinOHL]]="",1,IF(Table3[[#This Row],[Type]]="CT",1,IF(Table3[[#This Row],[I]]=1,0,1))))</f>
        <v>1</v>
      </c>
      <c r="B1086" s="6" t="s">
        <v>1924</v>
      </c>
      <c r="D1086" s="6" t="s">
        <v>1924</v>
      </c>
      <c r="E1086" s="6">
        <v>1085</v>
      </c>
      <c r="H1086" s="10" t="s">
        <v>1924</v>
      </c>
      <c r="I1086" s="11" t="s">
        <v>2039</v>
      </c>
      <c r="J1086" s="12">
        <v>27212900</v>
      </c>
      <c r="K1086" s="11" t="str">
        <f>CONCATENATE(Table3[[#This Row],[Type]]," "&amp;TEXT(Table3[[#This Row],[Diameter]],".0000")&amp;""," "&amp;Table3[[#This Row],[NumFlutes]]&amp;"FL")</f>
        <v>RM .1290 4FL</v>
      </c>
      <c r="M1086" s="13">
        <v>0.129</v>
      </c>
      <c r="N1086" s="13">
        <v>0.126</v>
      </c>
      <c r="R1086" s="14">
        <f>IF(Table3[[#This Row],[ShoulderLenEnd]]="",0,90-(DEGREES(ATAN((Q1086-P1086)/((N1086-O1086)/2)))))</f>
        <v>0</v>
      </c>
      <c r="T1086" s="6">
        <v>4</v>
      </c>
      <c r="U1086" s="6">
        <v>2.5</v>
      </c>
      <c r="V1086" s="6">
        <v>0.85</v>
      </c>
      <c r="AA1086" s="13" t="str">
        <f t="shared" si="17"/>
        <v/>
      </c>
      <c r="AE1086" s="6" t="s">
        <v>44</v>
      </c>
      <c r="AF1086" s="6" t="s">
        <v>62</v>
      </c>
      <c r="AI1086" s="6">
        <v>1</v>
      </c>
      <c r="AJ1086" s="6">
        <v>0</v>
      </c>
      <c r="AK1086" s="6">
        <v>0</v>
      </c>
      <c r="AL1086" s="6">
        <v>0</v>
      </c>
      <c r="AM1086" s="6">
        <v>0</v>
      </c>
      <c r="AN1086" s="6">
        <v>0</v>
      </c>
      <c r="AO1086" s="6">
        <v>1</v>
      </c>
      <c r="AQ1086" s="6">
        <v>0</v>
      </c>
      <c r="AR1086" s="6">
        <v>0</v>
      </c>
      <c r="AS1086" s="6">
        <v>0</v>
      </c>
      <c r="AT1086" s="6">
        <v>0</v>
      </c>
      <c r="AU1086" s="6">
        <f>IF(Table3[[#This Row],[ShankDiameter]]&gt;0.5,0,2)</f>
        <v>2</v>
      </c>
      <c r="AV1086" s="6">
        <v>0</v>
      </c>
      <c r="AW1086" s="6">
        <v>0</v>
      </c>
      <c r="AX1086" s="6">
        <v>2</v>
      </c>
      <c r="AY1086" s="6">
        <f>IF(Table3[[#This Row],[ShankDiameter]]=0.225,2,IF(Table3[[#This Row],[ShankDiameter]]=0.25,2,IF(Table3[[#This Row],[ShankDiameter]]=0.2875,2,0)))</f>
        <v>0</v>
      </c>
      <c r="AZ1086" s="6">
        <v>0</v>
      </c>
      <c r="BA1086" s="6">
        <v>0</v>
      </c>
      <c r="BB1086" s="6">
        <v>0</v>
      </c>
      <c r="BC1086" s="6">
        <v>0</v>
      </c>
      <c r="BD1086" s="6">
        <v>0</v>
      </c>
      <c r="BE1086" s="6">
        <v>0</v>
      </c>
      <c r="BF1086" s="6">
        <v>0</v>
      </c>
      <c r="BG1086" s="6">
        <v>0</v>
      </c>
      <c r="BH1086" s="6">
        <v>0</v>
      </c>
      <c r="BI1086" s="6">
        <f>IF(Table3[[#This Row],[Type]]="EM",IF((Table3[[#This Row],[Diameter]]/2)-Table3[[#This Row],[CornerRadius]]-0.012&gt;0,(Table3[[#This Row],[Diameter]]/2)-Table3[[#This Row],[CornerRadius]]-0.012,0),)</f>
        <v>0</v>
      </c>
      <c r="BK1086" s="6" t="str">
        <f>IF(Table3[[#This Row],[ShoulderLength]]="","",IF(Table3[[#This Row],[ShoulderLength]]&lt;Table3[[#This Row],[LOC]],"FIX",""))</f>
        <v/>
      </c>
    </row>
    <row r="1087" spans="1:63" x14ac:dyDescent="0.25">
      <c r="A1087" s="7">
        <f>IF(Table3[[#This Row],[SoflexRule]]="",1,IF(Table3[[#This Row],[MinOHL]]="",1,IF(Table3[[#This Row],[Type]]="CT",1,IF(Table3[[#This Row],[I]]=1,0,1))))</f>
        <v>1</v>
      </c>
      <c r="B1087" s="6" t="s">
        <v>1924</v>
      </c>
      <c r="D1087" s="6" t="s">
        <v>1924</v>
      </c>
      <c r="E1087" s="6">
        <v>1086</v>
      </c>
      <c r="H1087" s="10" t="s">
        <v>1924</v>
      </c>
      <c r="I1087" s="11" t="s">
        <v>2040</v>
      </c>
      <c r="J1087" s="12">
        <v>27212850</v>
      </c>
      <c r="K1087" s="11" t="str">
        <f>CONCATENATE(Table3[[#This Row],[Type]]," "&amp;TEXT(Table3[[#This Row],[Diameter]],".0000")&amp;""," "&amp;Table3[[#This Row],[NumFlutes]]&amp;"FL")</f>
        <v>RM .1285 4FL</v>
      </c>
      <c r="M1087" s="13">
        <v>0.1285</v>
      </c>
      <c r="N1087" s="13">
        <v>0.127</v>
      </c>
      <c r="R1087" s="14">
        <f>IF(Table3[[#This Row],[ShoulderLenEnd]]="",0,90-(DEGREES(ATAN((Q1087-P1087)/((N1087-O1087)/2)))))</f>
        <v>0</v>
      </c>
      <c r="T1087" s="6">
        <v>4</v>
      </c>
      <c r="U1087" s="6">
        <v>2.5</v>
      </c>
      <c r="V1087" s="6">
        <v>0.85</v>
      </c>
      <c r="AA1087" s="13" t="str">
        <f t="shared" si="17"/>
        <v/>
      </c>
      <c r="AE1087" s="6" t="s">
        <v>44</v>
      </c>
      <c r="AF1087" s="6" t="s">
        <v>62</v>
      </c>
      <c r="AI1087" s="6">
        <v>1</v>
      </c>
      <c r="AJ1087" s="6">
        <v>0</v>
      </c>
      <c r="AK1087" s="6">
        <v>0</v>
      </c>
      <c r="AL1087" s="6">
        <v>0</v>
      </c>
      <c r="AM1087" s="6">
        <v>0</v>
      </c>
      <c r="AN1087" s="6">
        <v>0</v>
      </c>
      <c r="AO1087" s="6">
        <v>1</v>
      </c>
      <c r="AQ1087" s="6">
        <v>0</v>
      </c>
      <c r="AR1087" s="6">
        <v>0</v>
      </c>
      <c r="AS1087" s="6">
        <v>0</v>
      </c>
      <c r="AT1087" s="6">
        <v>0</v>
      </c>
      <c r="AU1087" s="6">
        <f>IF(Table3[[#This Row],[ShankDiameter]]&gt;0.5,0,2)</f>
        <v>2</v>
      </c>
      <c r="AV1087" s="6">
        <v>0</v>
      </c>
      <c r="AW1087" s="6">
        <v>0</v>
      </c>
      <c r="AX1087" s="6">
        <v>2</v>
      </c>
      <c r="AY1087" s="6">
        <f>IF(Table3[[#This Row],[ShankDiameter]]=0.225,2,IF(Table3[[#This Row],[ShankDiameter]]=0.25,2,IF(Table3[[#This Row],[ShankDiameter]]=0.2875,2,0)))</f>
        <v>0</v>
      </c>
      <c r="AZ1087" s="6">
        <v>0</v>
      </c>
      <c r="BA1087" s="6">
        <v>0</v>
      </c>
      <c r="BB1087" s="6">
        <v>0</v>
      </c>
      <c r="BC1087" s="6">
        <v>0</v>
      </c>
      <c r="BD1087" s="6">
        <v>0</v>
      </c>
      <c r="BE1087" s="6">
        <v>0</v>
      </c>
      <c r="BF1087" s="6">
        <v>0</v>
      </c>
      <c r="BG1087" s="6">
        <v>0</v>
      </c>
      <c r="BH1087" s="6">
        <v>0</v>
      </c>
      <c r="BI1087" s="6">
        <f>IF(Table3[[#This Row],[Type]]="EM",IF((Table3[[#This Row],[Diameter]]/2)-Table3[[#This Row],[CornerRadius]]-0.012&gt;0,(Table3[[#This Row],[Diameter]]/2)-Table3[[#This Row],[CornerRadius]]-0.012,0),)</f>
        <v>0</v>
      </c>
      <c r="BK1087" s="6" t="str">
        <f>IF(Table3[[#This Row],[ShoulderLength]]="","",IF(Table3[[#This Row],[ShoulderLength]]&lt;Table3[[#This Row],[LOC]],"FIX",""))</f>
        <v/>
      </c>
    </row>
    <row r="1088" spans="1:63" x14ac:dyDescent="0.25">
      <c r="A1088" s="7">
        <f>IF(Table3[[#This Row],[SoflexRule]]="",1,IF(Table3[[#This Row],[MinOHL]]="",1,IF(Table3[[#This Row],[Type]]="CT",1,IF(Table3[[#This Row],[I]]=1,0,1))))</f>
        <v>1</v>
      </c>
      <c r="B1088" s="6" t="s">
        <v>1924</v>
      </c>
      <c r="D1088" s="6" t="s">
        <v>1924</v>
      </c>
      <c r="E1088" s="6">
        <v>1087</v>
      </c>
      <c r="H1088" s="10" t="s">
        <v>1924</v>
      </c>
      <c r="I1088" s="11" t="s">
        <v>2041</v>
      </c>
      <c r="J1088" s="12">
        <v>27213600</v>
      </c>
      <c r="K1088" s="11" t="str">
        <f>CONCATENATE(Table3[[#This Row],[Type]]," "&amp;TEXT(Table3[[#This Row],[Diameter]],".0000")&amp;""," "&amp;Table3[[#This Row],[NumFlutes]]&amp;"FL")</f>
        <v>RM .1360 4FL</v>
      </c>
      <c r="M1088" s="13">
        <v>0.13600000000000001</v>
      </c>
      <c r="N1088" s="13">
        <v>0.127</v>
      </c>
      <c r="R1088" s="14">
        <f>IF(Table3[[#This Row],[ShoulderLenEnd]]="",0,90-(DEGREES(ATAN((Q1088-P1088)/((N1088-O1088)/2)))))</f>
        <v>0</v>
      </c>
      <c r="T1088" s="6">
        <v>4</v>
      </c>
      <c r="U1088" s="6">
        <v>2.5</v>
      </c>
      <c r="V1088" s="6">
        <v>0.8</v>
      </c>
      <c r="AA1088" s="13" t="str">
        <f t="shared" si="17"/>
        <v/>
      </c>
      <c r="AE1088" s="6" t="s">
        <v>44</v>
      </c>
      <c r="AF1088" s="6" t="s">
        <v>62</v>
      </c>
      <c r="AI1088" s="6">
        <v>1</v>
      </c>
      <c r="AJ1088" s="6">
        <v>0</v>
      </c>
      <c r="AK1088" s="6">
        <v>0</v>
      </c>
      <c r="AL1088" s="6">
        <v>0</v>
      </c>
      <c r="AM1088" s="6">
        <v>0</v>
      </c>
      <c r="AN1088" s="6">
        <v>0</v>
      </c>
      <c r="AO1088" s="6">
        <v>1</v>
      </c>
      <c r="AQ1088" s="6">
        <v>0</v>
      </c>
      <c r="AR1088" s="6">
        <v>0</v>
      </c>
      <c r="AS1088" s="6">
        <v>0</v>
      </c>
      <c r="AT1088" s="6">
        <v>0</v>
      </c>
      <c r="AU1088" s="6">
        <f>IF(Table3[[#This Row],[ShankDiameter]]&gt;0.5,0,2)</f>
        <v>2</v>
      </c>
      <c r="AV1088" s="6">
        <v>0</v>
      </c>
      <c r="AW1088" s="6">
        <v>0</v>
      </c>
      <c r="AX1088" s="6">
        <v>2</v>
      </c>
      <c r="AY1088" s="6">
        <f>IF(Table3[[#This Row],[ShankDiameter]]=0.225,2,IF(Table3[[#This Row],[ShankDiameter]]=0.25,2,IF(Table3[[#This Row],[ShankDiameter]]=0.2875,2,0)))</f>
        <v>0</v>
      </c>
      <c r="AZ1088" s="6">
        <v>0</v>
      </c>
      <c r="BA1088" s="6">
        <v>0</v>
      </c>
      <c r="BB1088" s="6">
        <v>0</v>
      </c>
      <c r="BC1088" s="6">
        <v>0</v>
      </c>
      <c r="BD1088" s="6">
        <v>0</v>
      </c>
      <c r="BE1088" s="6">
        <v>0</v>
      </c>
      <c r="BF1088" s="6">
        <v>0</v>
      </c>
      <c r="BG1088" s="6">
        <v>0</v>
      </c>
      <c r="BH1088" s="6">
        <v>0</v>
      </c>
      <c r="BI1088" s="6">
        <f>IF(Table3[[#This Row],[Type]]="EM",IF((Table3[[#This Row],[Diameter]]/2)-Table3[[#This Row],[CornerRadius]]-0.012&gt;0,(Table3[[#This Row],[Diameter]]/2)-Table3[[#This Row],[CornerRadius]]-0.012,0),)</f>
        <v>0</v>
      </c>
      <c r="BK1088" s="6" t="str">
        <f>IF(Table3[[#This Row],[ShoulderLength]]="","",IF(Table3[[#This Row],[ShoulderLength]]&lt;Table3[[#This Row],[LOC]],"FIX",""))</f>
        <v/>
      </c>
    </row>
    <row r="1089" spans="1:63" x14ac:dyDescent="0.25">
      <c r="A1089" s="7">
        <f>IF(Table3[[#This Row],[SoflexRule]]="",1,IF(Table3[[#This Row],[MinOHL]]="",1,IF(Table3[[#This Row],[Type]]="CT",1,IF(Table3[[#This Row],[I]]=1,0,1))))</f>
        <v>1</v>
      </c>
      <c r="B1089" s="6" t="s">
        <v>1924</v>
      </c>
      <c r="D1089" s="6" t="s">
        <v>1924</v>
      </c>
      <c r="E1089" s="6">
        <v>1088</v>
      </c>
      <c r="G1089" s="9" t="s">
        <v>74</v>
      </c>
      <c r="H1089" s="10" t="s">
        <v>1924</v>
      </c>
      <c r="I1089" s="11" t="s">
        <v>2042</v>
      </c>
      <c r="J1089" s="12">
        <v>2013506</v>
      </c>
      <c r="K1089" s="11" t="str">
        <f>CONCATENATE(Table3[[#This Row],[Type]]," "&amp;TEXT(Table3[[#This Row],[Diameter]],".0000")&amp;""," "&amp;Table3[[#This Row],[NumFlutes]]&amp;"FL")</f>
        <v>RM .1350 4FL</v>
      </c>
      <c r="M1089" s="13">
        <v>0.13500000000000001</v>
      </c>
      <c r="N1089" s="13">
        <v>0.127</v>
      </c>
      <c r="O1089" s="6">
        <v>0.13500000000000001</v>
      </c>
      <c r="P1089" s="6">
        <v>1.1000000000000001</v>
      </c>
      <c r="R1089" s="14">
        <f>IF(Table3[[#This Row],[ShoulderLenEnd]]="",0,90-(DEGREES(ATAN((Q1089-P1089)/((N1089-O1089)/2)))))</f>
        <v>0</v>
      </c>
      <c r="S1089" s="15">
        <v>1.6</v>
      </c>
      <c r="T1089" s="6">
        <v>4</v>
      </c>
      <c r="U1089" s="6">
        <v>4.1749999999999998</v>
      </c>
      <c r="V1089" s="6">
        <v>1.125</v>
      </c>
      <c r="AA1089" s="13" t="str">
        <f t="shared" si="17"/>
        <v/>
      </c>
      <c r="AB1089" s="6">
        <v>1E-3</v>
      </c>
      <c r="AC1089" s="6">
        <v>7.4999999999999997E-2</v>
      </c>
      <c r="AE1089" s="6" t="s">
        <v>49</v>
      </c>
      <c r="AF1089" s="6" t="s">
        <v>62</v>
      </c>
      <c r="AG1089" s="6" t="s">
        <v>2043</v>
      </c>
      <c r="AI1089" s="6">
        <v>1</v>
      </c>
      <c r="AJ1089" s="6">
        <v>0</v>
      </c>
      <c r="AK1089" s="6">
        <v>0</v>
      </c>
      <c r="AL1089" s="6">
        <v>0</v>
      </c>
      <c r="AM1089" s="6">
        <v>0</v>
      </c>
      <c r="AN1089" s="6">
        <v>0</v>
      </c>
      <c r="AO1089" s="6">
        <v>1</v>
      </c>
      <c r="AQ1089" s="6">
        <v>0</v>
      </c>
      <c r="AR1089" s="6">
        <v>0</v>
      </c>
      <c r="AS1089" s="6">
        <v>0</v>
      </c>
      <c r="AT1089" s="6">
        <v>0</v>
      </c>
      <c r="AU1089" s="6">
        <f>IF(Table3[[#This Row],[ShankDiameter]]&gt;0.5,0,2)</f>
        <v>2</v>
      </c>
      <c r="AV1089" s="6">
        <v>0</v>
      </c>
      <c r="AW1089" s="6">
        <v>0</v>
      </c>
      <c r="AX1089" s="6">
        <v>2</v>
      </c>
      <c r="AY1089" s="6">
        <f>IF(Table3[[#This Row],[ShankDiameter]]=0.225,2,IF(Table3[[#This Row],[ShankDiameter]]=0.25,2,IF(Table3[[#This Row],[ShankDiameter]]=0.2875,2,0)))</f>
        <v>0</v>
      </c>
      <c r="AZ1089" s="6">
        <v>0</v>
      </c>
      <c r="BA1089" s="6">
        <v>0</v>
      </c>
      <c r="BB1089" s="6">
        <v>0</v>
      </c>
      <c r="BC1089" s="6">
        <v>0</v>
      </c>
      <c r="BD1089" s="6">
        <v>0</v>
      </c>
      <c r="BE1089" s="6">
        <v>0</v>
      </c>
      <c r="BF1089" s="6">
        <v>0</v>
      </c>
      <c r="BG1089" s="6">
        <v>0</v>
      </c>
      <c r="BH1089" s="6">
        <v>0</v>
      </c>
      <c r="BI1089" s="6">
        <f>IF(Table3[[#This Row],[Type]]="EM",IF((Table3[[#This Row],[Diameter]]/2)-Table3[[#This Row],[CornerRadius]]-0.012&gt;0,(Table3[[#This Row],[Diameter]]/2)-Table3[[#This Row],[CornerRadius]]-0.012,0),)</f>
        <v>0</v>
      </c>
      <c r="BK1089" s="6" t="str">
        <f>IF(Table3[[#This Row],[ShoulderLength]]="","",IF(Table3[[#This Row],[ShoulderLength]]&lt;Table3[[#This Row],[LOC]],"FIX",""))</f>
        <v>FIX</v>
      </c>
    </row>
    <row r="1090" spans="1:63" x14ac:dyDescent="0.25">
      <c r="A1090" s="7">
        <f>IF(Table3[[#This Row],[SoflexRule]]="",1,IF(Table3[[#This Row],[MinOHL]]="",1,IF(Table3[[#This Row],[Type]]="CT",1,IF(Table3[[#This Row],[I]]=1,0,1))))</f>
        <v>1</v>
      </c>
      <c r="B1090" s="6" t="s">
        <v>1924</v>
      </c>
      <c r="D1090" s="6" t="s">
        <v>1924</v>
      </c>
      <c r="E1090" s="6">
        <v>1089</v>
      </c>
      <c r="G1090" s="9" t="s">
        <v>74</v>
      </c>
      <c r="H1090" s="10" t="s">
        <v>1924</v>
      </c>
      <c r="I1090" s="11" t="s">
        <v>2044</v>
      </c>
      <c r="J1090" s="12" t="s">
        <v>2045</v>
      </c>
      <c r="K1090" s="11" t="str">
        <f>CONCATENATE(Table3[[#This Row],[Type]]," "&amp;TEXT(Table3[[#This Row],[Diameter]],".0000")&amp;""," "&amp;Table3[[#This Row],[NumFlutes]]&amp;"FL")</f>
        <v>RM .1300 4FL</v>
      </c>
      <c r="M1090" s="13">
        <v>0.13</v>
      </c>
      <c r="N1090" s="13">
        <v>0.125</v>
      </c>
      <c r="O1090" s="6">
        <v>0.125</v>
      </c>
      <c r="P1090" s="6">
        <v>1.0569999999999999</v>
      </c>
      <c r="R1090" s="14">
        <f>IF(Table3[[#This Row],[ShoulderLenEnd]]="",0,90-(DEGREES(ATAN((Q1090-P1090)/((N1090-O1090)/2)))))</f>
        <v>0</v>
      </c>
      <c r="S1090" s="15">
        <v>1.67</v>
      </c>
      <c r="T1090" s="6">
        <v>4</v>
      </c>
      <c r="U1090" s="6">
        <v>2.5</v>
      </c>
      <c r="V1090" s="6">
        <v>1.0469999999999999</v>
      </c>
      <c r="AA1090" s="13" t="str">
        <f t="shared" si="17"/>
        <v/>
      </c>
      <c r="AB1090" s="6">
        <v>1E-3</v>
      </c>
      <c r="AC1090" s="6">
        <v>7.4999999999999997E-2</v>
      </c>
      <c r="AE1090" s="6" t="s">
        <v>44</v>
      </c>
      <c r="AF1090" s="6" t="s">
        <v>62</v>
      </c>
      <c r="AI1090" s="6">
        <v>1</v>
      </c>
      <c r="AJ1090" s="6">
        <v>0</v>
      </c>
      <c r="AK1090" s="6">
        <v>0</v>
      </c>
      <c r="AL1090" s="6">
        <v>0</v>
      </c>
      <c r="AM1090" s="6">
        <v>0</v>
      </c>
      <c r="AN1090" s="6">
        <v>0</v>
      </c>
      <c r="AO1090" s="6">
        <v>1</v>
      </c>
      <c r="AQ1090" s="6">
        <v>0</v>
      </c>
      <c r="AR1090" s="6">
        <v>0</v>
      </c>
      <c r="AS1090" s="6">
        <v>0</v>
      </c>
      <c r="AT1090" s="6">
        <v>0</v>
      </c>
      <c r="AU1090" s="6">
        <f>IF(Table3[[#This Row],[ShankDiameter]]&gt;0.5,0,2)</f>
        <v>2</v>
      </c>
      <c r="AV1090" s="6">
        <v>0</v>
      </c>
      <c r="AW1090" s="6">
        <v>0</v>
      </c>
      <c r="AX1090" s="6">
        <v>2</v>
      </c>
      <c r="AY1090" s="6">
        <f>IF(Table3[[#This Row],[ShankDiameter]]=0.225,2,IF(Table3[[#This Row],[ShankDiameter]]=0.25,2,IF(Table3[[#This Row],[ShankDiameter]]=0.2875,2,0)))</f>
        <v>0</v>
      </c>
      <c r="AZ1090" s="6">
        <v>0</v>
      </c>
      <c r="BA1090" s="6">
        <v>0</v>
      </c>
      <c r="BB1090" s="6">
        <v>0</v>
      </c>
      <c r="BC1090" s="6">
        <v>0</v>
      </c>
      <c r="BD1090" s="6">
        <v>0</v>
      </c>
      <c r="BE1090" s="6">
        <v>0</v>
      </c>
      <c r="BF1090" s="6">
        <v>0</v>
      </c>
      <c r="BG1090" s="6">
        <v>0</v>
      </c>
      <c r="BH1090" s="6">
        <v>0</v>
      </c>
      <c r="BI1090" s="6">
        <f>IF(Table3[[#This Row],[Type]]="EM",IF((Table3[[#This Row],[Diameter]]/2)-Table3[[#This Row],[CornerRadius]]-0.012&gt;0,(Table3[[#This Row],[Diameter]]/2)-Table3[[#This Row],[CornerRadius]]-0.012,0),)</f>
        <v>0</v>
      </c>
      <c r="BK1090" s="6" t="str">
        <f>IF(Table3[[#This Row],[ShoulderLength]]="","",IF(Table3[[#This Row],[ShoulderLength]]&lt;Table3[[#This Row],[LOC]],"FIX",""))</f>
        <v/>
      </c>
    </row>
    <row r="1091" spans="1:63" x14ac:dyDescent="0.25">
      <c r="A1091" s="7">
        <f>IF(Table3[[#This Row],[SoflexRule]]="",1,IF(Table3[[#This Row],[MinOHL]]="",1,IF(Table3[[#This Row],[Type]]="CT",1,IF(Table3[[#This Row],[I]]=1,0,1))))</f>
        <v>1</v>
      </c>
      <c r="B1091" s="6" t="s">
        <v>1924</v>
      </c>
      <c r="D1091" s="6" t="s">
        <v>1924</v>
      </c>
      <c r="E1091" s="6">
        <v>1090</v>
      </c>
      <c r="H1091" s="10" t="s">
        <v>1924</v>
      </c>
      <c r="I1091" s="11" t="s">
        <v>2046</v>
      </c>
      <c r="J1091" s="12" t="s">
        <v>2047</v>
      </c>
      <c r="K1091" s="11" t="str">
        <f>CONCATENATE(Table3[[#This Row],[Type]]," "&amp;TEXT(Table3[[#This Row],[Diameter]],".0000")&amp;""," "&amp;Table3[[#This Row],[NumFlutes]]&amp;"FL")</f>
        <v>RM .1380 4FL</v>
      </c>
      <c r="M1091" s="13">
        <v>0.13800000000000001</v>
      </c>
      <c r="N1091" s="13">
        <v>0.13500000000000001</v>
      </c>
      <c r="R1091" s="14">
        <f>IF(Table3[[#This Row],[ShoulderLenEnd]]="",0,90-(DEGREES(ATAN((Q1091-P1091)/((N1091-O1091)/2)))))</f>
        <v>0</v>
      </c>
      <c r="T1091" s="6">
        <v>4</v>
      </c>
      <c r="U1091" s="6">
        <v>4</v>
      </c>
      <c r="V1091" s="6">
        <v>1</v>
      </c>
      <c r="AA1091" s="13" t="str">
        <f t="shared" si="17"/>
        <v/>
      </c>
      <c r="AE1091" s="6" t="s">
        <v>49</v>
      </c>
      <c r="AF1091" s="6" t="s">
        <v>62</v>
      </c>
      <c r="AI1091" s="6">
        <v>1</v>
      </c>
      <c r="AJ1091" s="6">
        <v>0</v>
      </c>
      <c r="AK1091" s="6">
        <v>0</v>
      </c>
      <c r="AL1091" s="6">
        <v>0</v>
      </c>
      <c r="AM1091" s="6">
        <v>0</v>
      </c>
      <c r="AN1091" s="6">
        <v>0</v>
      </c>
      <c r="AO1091" s="6">
        <v>1</v>
      </c>
      <c r="AQ1091" s="6">
        <v>0</v>
      </c>
      <c r="AR1091" s="6">
        <v>0</v>
      </c>
      <c r="AS1091" s="6">
        <v>0</v>
      </c>
      <c r="AT1091" s="6">
        <v>0</v>
      </c>
      <c r="AU1091" s="6">
        <f>IF(Table3[[#This Row],[ShankDiameter]]&gt;0.5,0,2)</f>
        <v>2</v>
      </c>
      <c r="AV1091" s="6">
        <v>0</v>
      </c>
      <c r="AW1091" s="6">
        <v>0</v>
      </c>
      <c r="AX1091" s="6">
        <v>2</v>
      </c>
      <c r="AY1091" s="6">
        <f>IF(Table3[[#This Row],[ShankDiameter]]=0.225,2,IF(Table3[[#This Row],[ShankDiameter]]=0.25,2,IF(Table3[[#This Row],[ShankDiameter]]=0.2875,2,0)))</f>
        <v>0</v>
      </c>
      <c r="AZ1091" s="6">
        <v>0</v>
      </c>
      <c r="BA1091" s="6">
        <v>0</v>
      </c>
      <c r="BB1091" s="6">
        <v>0</v>
      </c>
      <c r="BC1091" s="6">
        <v>0</v>
      </c>
      <c r="BD1091" s="6">
        <v>0</v>
      </c>
      <c r="BE1091" s="6">
        <v>0</v>
      </c>
      <c r="BF1091" s="6">
        <v>0</v>
      </c>
      <c r="BG1091" s="6">
        <v>0</v>
      </c>
      <c r="BH1091" s="6">
        <v>0</v>
      </c>
      <c r="BI1091" s="6">
        <f>IF(Table3[[#This Row],[Type]]="EM",IF((Table3[[#This Row],[Diameter]]/2)-Table3[[#This Row],[CornerRadius]]-0.012&gt;0,(Table3[[#This Row],[Diameter]]/2)-Table3[[#This Row],[CornerRadius]]-0.012,0),)</f>
        <v>0</v>
      </c>
      <c r="BK1091" s="6" t="str">
        <f>IF(Table3[[#This Row],[ShoulderLength]]="","",IF(Table3[[#This Row],[ShoulderLength]]&lt;Table3[[#This Row],[LOC]],"FIX",""))</f>
        <v/>
      </c>
    </row>
    <row r="1092" spans="1:63" x14ac:dyDescent="0.25">
      <c r="A1092" s="7">
        <f>IF(Table3[[#This Row],[SoflexRule]]="",1,IF(Table3[[#This Row],[MinOHL]]="",1,IF(Table3[[#This Row],[Type]]="CT",1,IF(Table3[[#This Row],[I]]=1,0,1))))</f>
        <v>1</v>
      </c>
      <c r="B1092" s="6" t="s">
        <v>1924</v>
      </c>
      <c r="D1092" s="6" t="s">
        <v>1924</v>
      </c>
      <c r="E1092" s="6">
        <v>1091</v>
      </c>
      <c r="G1092" s="9" t="s">
        <v>74</v>
      </c>
      <c r="H1092" s="10" t="s">
        <v>1924</v>
      </c>
      <c r="I1092" s="11" t="s">
        <v>2048</v>
      </c>
      <c r="J1092" s="12">
        <v>27214000</v>
      </c>
      <c r="K1092" s="11" t="str">
        <f>CONCATENATE(Table3[[#This Row],[Type]]," "&amp;TEXT(Table3[[#This Row],[Diameter]],".0000")&amp;""," "&amp;Table3[[#This Row],[NumFlutes]]&amp;"FL")</f>
        <v>RM .1400 4FL</v>
      </c>
      <c r="M1092" s="13">
        <v>0.14000000000000001</v>
      </c>
      <c r="N1092" s="13">
        <v>0.13500000000000001</v>
      </c>
      <c r="O1092" s="6">
        <v>0.14000000000000001</v>
      </c>
      <c r="P1092" s="6">
        <v>0.84</v>
      </c>
      <c r="R1092" s="14">
        <f>IF(Table3[[#This Row],[ShoulderLenEnd]]="",0,90-(DEGREES(ATAN((Q1092-P1092)/((N1092-O1092)/2)))))</f>
        <v>0</v>
      </c>
      <c r="S1092" s="15">
        <v>1.3</v>
      </c>
      <c r="T1092" s="6">
        <v>4</v>
      </c>
      <c r="U1092" s="6">
        <v>2.5</v>
      </c>
      <c r="V1092" s="6">
        <v>0.8</v>
      </c>
      <c r="AA1092" s="13" t="str">
        <f t="shared" si="17"/>
        <v/>
      </c>
      <c r="AB1092" s="6">
        <v>8.5000000000000006E-2</v>
      </c>
      <c r="AC1092" s="6">
        <v>3.5000000000000003E-2</v>
      </c>
      <c r="AE1092" s="6" t="s">
        <v>44</v>
      </c>
      <c r="AF1092" s="6" t="s">
        <v>62</v>
      </c>
      <c r="AG1092" s="6" t="s">
        <v>495</v>
      </c>
      <c r="AI1092" s="6">
        <v>1</v>
      </c>
      <c r="AJ1092" s="6">
        <v>0</v>
      </c>
      <c r="AK1092" s="6">
        <v>0</v>
      </c>
      <c r="AL1092" s="6">
        <v>0</v>
      </c>
      <c r="AM1092" s="6">
        <v>0</v>
      </c>
      <c r="AN1092" s="6">
        <v>0</v>
      </c>
      <c r="AO1092" s="6">
        <v>1</v>
      </c>
      <c r="AQ1092" s="6">
        <v>0</v>
      </c>
      <c r="AR1092" s="6">
        <v>0</v>
      </c>
      <c r="AS1092" s="6">
        <v>0</v>
      </c>
      <c r="AT1092" s="6">
        <v>0</v>
      </c>
      <c r="AU1092" s="6">
        <f>IF(Table3[[#This Row],[ShankDiameter]]&gt;0.5,0,2)</f>
        <v>2</v>
      </c>
      <c r="AV1092" s="6">
        <v>0</v>
      </c>
      <c r="AW1092" s="6">
        <v>0</v>
      </c>
      <c r="AX1092" s="6">
        <v>2</v>
      </c>
      <c r="AY1092" s="6">
        <f>IF(Table3[[#This Row],[ShankDiameter]]=0.225,2,IF(Table3[[#This Row],[ShankDiameter]]=0.25,2,IF(Table3[[#This Row],[ShankDiameter]]=0.2875,2,0)))</f>
        <v>0</v>
      </c>
      <c r="AZ1092" s="6">
        <v>0</v>
      </c>
      <c r="BA1092" s="6">
        <v>0</v>
      </c>
      <c r="BB1092" s="6">
        <v>0</v>
      </c>
      <c r="BC1092" s="6">
        <v>0</v>
      </c>
      <c r="BD1092" s="6">
        <v>0</v>
      </c>
      <c r="BE1092" s="6">
        <v>0</v>
      </c>
      <c r="BF1092" s="6">
        <v>0</v>
      </c>
      <c r="BG1092" s="6">
        <v>0</v>
      </c>
      <c r="BH1092" s="6">
        <v>0</v>
      </c>
      <c r="BI1092" s="6">
        <f>IF(Table3[[#This Row],[Type]]="EM",IF((Table3[[#This Row],[Diameter]]/2)-Table3[[#This Row],[CornerRadius]]-0.012&gt;0,(Table3[[#This Row],[Diameter]]/2)-Table3[[#This Row],[CornerRadius]]-0.012,0),)</f>
        <v>0</v>
      </c>
      <c r="BK1092" s="6" t="str">
        <f>IF(Table3[[#This Row],[ShoulderLength]]="","",IF(Table3[[#This Row],[ShoulderLength]]&lt;Table3[[#This Row],[LOC]],"FIX",""))</f>
        <v/>
      </c>
    </row>
    <row r="1093" spans="1:63" x14ac:dyDescent="0.25">
      <c r="A1093" s="7">
        <f>IF(Table3[[#This Row],[SoflexRule]]="",1,IF(Table3[[#This Row],[MinOHL]]="",1,IF(Table3[[#This Row],[Type]]="CT",1,IF(Table3[[#This Row],[I]]=1,0,1))))</f>
        <v>1</v>
      </c>
      <c r="B1093" s="6" t="s">
        <v>1924</v>
      </c>
      <c r="D1093" s="6" t="s">
        <v>1924</v>
      </c>
      <c r="E1093" s="6">
        <v>1092</v>
      </c>
      <c r="H1093" s="10" t="s">
        <v>1924</v>
      </c>
      <c r="I1093" s="11" t="s">
        <v>2049</v>
      </c>
      <c r="J1093" s="12" t="s">
        <v>2050</v>
      </c>
      <c r="K1093" s="11" t="str">
        <f>CONCATENATE(Table3[[#This Row],[Type]]," "&amp;TEXT(Table3[[#This Row],[Diameter]],".0000")&amp;""," "&amp;Table3[[#This Row],[NumFlutes]]&amp;"FL")</f>
        <v>RM .1415 4FL</v>
      </c>
      <c r="M1093" s="13">
        <v>0.14149999999999999</v>
      </c>
      <c r="N1093" s="13">
        <v>0.13500000000000001</v>
      </c>
      <c r="R1093" s="14">
        <f>IF(Table3[[#This Row],[ShoulderLenEnd]]="",0,90-(DEGREES(ATAN((Q1093-P1093)/((N1093-O1093)/2)))))</f>
        <v>0</v>
      </c>
      <c r="T1093" s="6">
        <v>4</v>
      </c>
      <c r="U1093" s="6">
        <v>4</v>
      </c>
      <c r="V1093" s="6">
        <v>1</v>
      </c>
      <c r="AA1093" s="13" t="str">
        <f t="shared" si="17"/>
        <v/>
      </c>
      <c r="AE1093" s="6" t="s">
        <v>49</v>
      </c>
      <c r="AF1093" s="6" t="s">
        <v>62</v>
      </c>
      <c r="AI1093" s="6">
        <v>1</v>
      </c>
      <c r="AJ1093" s="6">
        <v>0</v>
      </c>
      <c r="AK1093" s="6">
        <v>0</v>
      </c>
      <c r="AL1093" s="6">
        <v>0</v>
      </c>
      <c r="AM1093" s="6">
        <v>0</v>
      </c>
      <c r="AN1093" s="6">
        <v>0</v>
      </c>
      <c r="AO1093" s="6">
        <v>1</v>
      </c>
      <c r="AQ1093" s="6">
        <v>0</v>
      </c>
      <c r="AR1093" s="6">
        <v>0</v>
      </c>
      <c r="AS1093" s="6">
        <v>0</v>
      </c>
      <c r="AT1093" s="6">
        <v>0</v>
      </c>
      <c r="AU1093" s="6">
        <f>IF(Table3[[#This Row],[ShankDiameter]]&gt;0.5,0,2)</f>
        <v>2</v>
      </c>
      <c r="AV1093" s="6">
        <v>0</v>
      </c>
      <c r="AW1093" s="6">
        <v>0</v>
      </c>
      <c r="AX1093" s="6">
        <v>2</v>
      </c>
      <c r="AY1093" s="6">
        <f>IF(Table3[[#This Row],[ShankDiameter]]=0.225,2,IF(Table3[[#This Row],[ShankDiameter]]=0.25,2,IF(Table3[[#This Row],[ShankDiameter]]=0.2875,2,0)))</f>
        <v>0</v>
      </c>
      <c r="AZ1093" s="6">
        <v>0</v>
      </c>
      <c r="BA1093" s="6">
        <v>0</v>
      </c>
      <c r="BB1093" s="6">
        <v>0</v>
      </c>
      <c r="BC1093" s="6">
        <v>0</v>
      </c>
      <c r="BD1093" s="6">
        <v>0</v>
      </c>
      <c r="BE1093" s="6">
        <v>0</v>
      </c>
      <c r="BF1093" s="6">
        <v>0</v>
      </c>
      <c r="BG1093" s="6">
        <v>0</v>
      </c>
      <c r="BH1093" s="6">
        <v>0</v>
      </c>
      <c r="BI1093" s="6">
        <f>IF(Table3[[#This Row],[Type]]="EM",IF((Table3[[#This Row],[Diameter]]/2)-Table3[[#This Row],[CornerRadius]]-0.012&gt;0,(Table3[[#This Row],[Diameter]]/2)-Table3[[#This Row],[CornerRadius]]-0.012,0),)</f>
        <v>0</v>
      </c>
      <c r="BK1093" s="6" t="str">
        <f>IF(Table3[[#This Row],[ShoulderLength]]="","",IF(Table3[[#This Row],[ShoulderLength]]&lt;Table3[[#This Row],[LOC]],"FIX",""))</f>
        <v/>
      </c>
    </row>
    <row r="1094" spans="1:63" x14ac:dyDescent="0.25">
      <c r="A1094" s="7">
        <f>IF(Table3[[#This Row],[SoflexRule]]="",1,IF(Table3[[#This Row],[MinOHL]]="",1,IF(Table3[[#This Row],[Type]]="CT",1,IF(Table3[[#This Row],[I]]=1,0,1))))</f>
        <v>1</v>
      </c>
      <c r="B1094" s="6" t="s">
        <v>1924</v>
      </c>
      <c r="D1094" s="6" t="s">
        <v>1924</v>
      </c>
      <c r="E1094" s="6">
        <v>1093</v>
      </c>
      <c r="H1094" s="10" t="s">
        <v>1924</v>
      </c>
      <c r="I1094" s="11" t="s">
        <v>2051</v>
      </c>
      <c r="J1094" s="12" t="s">
        <v>2052</v>
      </c>
      <c r="K1094" s="11" t="str">
        <f>CONCATENATE(Table3[[#This Row],[Type]]," "&amp;TEXT(Table3[[#This Row],[Diameter]],".0000")&amp;""," "&amp;Table3[[#This Row],[NumFlutes]]&amp;"FL")</f>
        <v>RM .1455 4FL</v>
      </c>
      <c r="M1094" s="13">
        <v>0.14549999999999999</v>
      </c>
      <c r="N1094" s="13">
        <v>0.14299999999999999</v>
      </c>
      <c r="R1094" s="14">
        <f>IF(Table3[[#This Row],[ShoulderLenEnd]]="",0,90-(DEGREES(ATAN((Q1094-P1094)/((N1094-O1094)/2)))))</f>
        <v>0</v>
      </c>
      <c r="T1094" s="6">
        <v>4</v>
      </c>
      <c r="U1094" s="6">
        <v>4</v>
      </c>
      <c r="V1094" s="6">
        <v>1</v>
      </c>
      <c r="AA1094" s="13" t="str">
        <f t="shared" si="17"/>
        <v/>
      </c>
      <c r="AE1094" s="6" t="s">
        <v>49</v>
      </c>
      <c r="AF1094" s="6" t="s">
        <v>62</v>
      </c>
      <c r="AI1094" s="6">
        <v>1</v>
      </c>
      <c r="AJ1094" s="6">
        <v>0</v>
      </c>
      <c r="AK1094" s="6">
        <v>0</v>
      </c>
      <c r="AL1094" s="6">
        <v>0</v>
      </c>
      <c r="AM1094" s="6">
        <v>0</v>
      </c>
      <c r="AN1094" s="6">
        <v>0</v>
      </c>
      <c r="AO1094" s="6">
        <v>1</v>
      </c>
      <c r="AQ1094" s="6">
        <v>0</v>
      </c>
      <c r="AR1094" s="6">
        <v>0</v>
      </c>
      <c r="AS1094" s="6">
        <v>0</v>
      </c>
      <c r="AT1094" s="6">
        <v>0</v>
      </c>
      <c r="AU1094" s="6">
        <f>IF(Table3[[#This Row],[ShankDiameter]]&gt;0.5,0,2)</f>
        <v>2</v>
      </c>
      <c r="AV1094" s="6">
        <v>0</v>
      </c>
      <c r="AW1094" s="6">
        <v>0</v>
      </c>
      <c r="AX1094" s="6">
        <v>2</v>
      </c>
      <c r="AY1094" s="6">
        <f>IF(Table3[[#This Row],[ShankDiameter]]=0.225,2,IF(Table3[[#This Row],[ShankDiameter]]=0.25,2,IF(Table3[[#This Row],[ShankDiameter]]=0.2875,2,0)))</f>
        <v>0</v>
      </c>
      <c r="AZ1094" s="6">
        <v>0</v>
      </c>
      <c r="BA1094" s="6">
        <v>0</v>
      </c>
      <c r="BB1094" s="6">
        <v>0</v>
      </c>
      <c r="BC1094" s="6">
        <v>0</v>
      </c>
      <c r="BD1094" s="6">
        <v>0</v>
      </c>
      <c r="BE1094" s="6">
        <v>0</v>
      </c>
      <c r="BF1094" s="6">
        <v>0</v>
      </c>
      <c r="BG1094" s="6">
        <v>0</v>
      </c>
      <c r="BH1094" s="6">
        <v>0</v>
      </c>
      <c r="BI1094" s="6">
        <f>IF(Table3[[#This Row],[Type]]="EM",IF((Table3[[#This Row],[Diameter]]/2)-Table3[[#This Row],[CornerRadius]]-0.012&gt;0,(Table3[[#This Row],[Diameter]]/2)-Table3[[#This Row],[CornerRadius]]-0.012,0),)</f>
        <v>0</v>
      </c>
      <c r="BK1094" s="6" t="str">
        <f>IF(Table3[[#This Row],[ShoulderLength]]="","",IF(Table3[[#This Row],[ShoulderLength]]&lt;Table3[[#This Row],[LOC]],"FIX",""))</f>
        <v/>
      </c>
    </row>
    <row r="1095" spans="1:63" x14ac:dyDescent="0.25">
      <c r="A1095" s="7">
        <f>IF(Table3[[#This Row],[SoflexRule]]="",1,IF(Table3[[#This Row],[MinOHL]]="",1,IF(Table3[[#This Row],[Type]]="CT",1,IF(Table3[[#This Row],[I]]=1,0,1))))</f>
        <v>1</v>
      </c>
      <c r="B1095" s="6" t="s">
        <v>1924</v>
      </c>
      <c r="D1095" s="6" t="s">
        <v>1924</v>
      </c>
      <c r="E1095" s="6">
        <v>1094</v>
      </c>
      <c r="G1095" s="9" t="s">
        <v>74</v>
      </c>
      <c r="H1095" s="10" t="s">
        <v>1924</v>
      </c>
      <c r="I1095" s="11" t="s">
        <v>2053</v>
      </c>
      <c r="J1095" s="12">
        <v>27214900</v>
      </c>
      <c r="K1095" s="11" t="str">
        <f>CONCATENATE(Table3[[#This Row],[Type]]," "&amp;TEXT(Table3[[#This Row],[Diameter]],".0000")&amp;""," "&amp;Table3[[#This Row],[NumFlutes]]&amp;"FL")</f>
        <v>RM .1490 4FL</v>
      </c>
      <c r="M1095" s="13">
        <v>0.14899999999999999</v>
      </c>
      <c r="N1095" s="13">
        <v>0.14299999999999999</v>
      </c>
      <c r="O1095" s="6">
        <v>0.14899999999999999</v>
      </c>
      <c r="P1095" s="6">
        <v>0.81499999999999995</v>
      </c>
      <c r="R1095" s="14">
        <f>IF(Table3[[#This Row],[ShoulderLenEnd]]="",0,90-(DEGREES(ATAN((Q1095-P1095)/((N1095-O1095)/2)))))</f>
        <v>0</v>
      </c>
      <c r="S1095" s="15">
        <v>1.37</v>
      </c>
      <c r="T1095" s="6">
        <v>4</v>
      </c>
      <c r="U1095" s="6">
        <v>2.5</v>
      </c>
      <c r="V1095" s="6">
        <v>1.36</v>
      </c>
      <c r="AA1095" s="13" t="str">
        <f t="shared" si="17"/>
        <v/>
      </c>
      <c r="AB1095" s="6">
        <v>0.08</v>
      </c>
      <c r="AC1095" s="6">
        <v>0.04</v>
      </c>
      <c r="AE1095" s="6" t="s">
        <v>44</v>
      </c>
      <c r="AF1095" s="6" t="s">
        <v>62</v>
      </c>
      <c r="AI1095" s="6">
        <v>1</v>
      </c>
      <c r="AJ1095" s="6">
        <v>0</v>
      </c>
      <c r="AK1095" s="6">
        <v>0</v>
      </c>
      <c r="AL1095" s="6">
        <v>0</v>
      </c>
      <c r="AM1095" s="6">
        <v>0</v>
      </c>
      <c r="AN1095" s="6">
        <v>0</v>
      </c>
      <c r="AO1095" s="6">
        <v>1</v>
      </c>
      <c r="AQ1095" s="6">
        <v>0</v>
      </c>
      <c r="AR1095" s="6">
        <v>0</v>
      </c>
      <c r="AS1095" s="6">
        <v>0</v>
      </c>
      <c r="AT1095" s="6">
        <v>0</v>
      </c>
      <c r="AU1095" s="6">
        <f>IF(Table3[[#This Row],[ShankDiameter]]&gt;0.5,0,2)</f>
        <v>2</v>
      </c>
      <c r="AV1095" s="6">
        <v>0</v>
      </c>
      <c r="AW1095" s="6">
        <v>0</v>
      </c>
      <c r="AX1095" s="6">
        <v>2</v>
      </c>
      <c r="AY1095" s="6">
        <f>IF(Table3[[#This Row],[ShankDiameter]]=0.225,2,IF(Table3[[#This Row],[ShankDiameter]]=0.25,2,IF(Table3[[#This Row],[ShankDiameter]]=0.2875,2,0)))</f>
        <v>0</v>
      </c>
      <c r="AZ1095" s="6">
        <v>0</v>
      </c>
      <c r="BA1095" s="6">
        <v>0</v>
      </c>
      <c r="BB1095" s="6">
        <v>0</v>
      </c>
      <c r="BC1095" s="6">
        <v>0</v>
      </c>
      <c r="BD1095" s="6">
        <v>0</v>
      </c>
      <c r="BE1095" s="6">
        <v>0</v>
      </c>
      <c r="BF1095" s="6">
        <v>0</v>
      </c>
      <c r="BG1095" s="6">
        <v>0</v>
      </c>
      <c r="BH1095" s="6">
        <v>0</v>
      </c>
      <c r="BI1095" s="6">
        <f>IF(Table3[[#This Row],[Type]]="EM",IF((Table3[[#This Row],[Diameter]]/2)-Table3[[#This Row],[CornerRadius]]-0.012&gt;0,(Table3[[#This Row],[Diameter]]/2)-Table3[[#This Row],[CornerRadius]]-0.012,0),)</f>
        <v>0</v>
      </c>
      <c r="BK1095" s="6" t="str">
        <f>IF(Table3[[#This Row],[ShoulderLength]]="","",IF(Table3[[#This Row],[ShoulderLength]]&lt;Table3[[#This Row],[LOC]],"FIX",""))</f>
        <v>FIX</v>
      </c>
    </row>
    <row r="1096" spans="1:63" x14ac:dyDescent="0.25">
      <c r="A1096" s="7">
        <f>IF(Table3[[#This Row],[SoflexRule]]="",1,IF(Table3[[#This Row],[MinOHL]]="",1,IF(Table3[[#This Row],[Type]]="CT",1,IF(Table3[[#This Row],[I]]=1,0,1))))</f>
        <v>1</v>
      </c>
      <c r="B1096" s="6" t="s">
        <v>1924</v>
      </c>
      <c r="D1096" s="6" t="s">
        <v>1924</v>
      </c>
      <c r="E1096" s="6">
        <v>1095</v>
      </c>
      <c r="H1096" s="10" t="s">
        <v>1924</v>
      </c>
      <c r="I1096" s="11" t="s">
        <v>2054</v>
      </c>
      <c r="J1096" s="12">
        <v>27215000</v>
      </c>
      <c r="K1096" s="11" t="str">
        <f>CONCATENATE(Table3[[#This Row],[Type]]," "&amp;TEXT(Table3[[#This Row],[Diameter]],".0000")&amp;""," "&amp;Table3[[#This Row],[NumFlutes]]&amp;"FL")</f>
        <v>RM .1500 4FL</v>
      </c>
      <c r="M1096" s="13">
        <v>0.15</v>
      </c>
      <c r="N1096" s="13">
        <v>0.14299999999999999</v>
      </c>
      <c r="R1096" s="14">
        <f>IF(Table3[[#This Row],[ShoulderLenEnd]]="",0,90-(DEGREES(ATAN((Q1096-P1096)/((N1096-O1096)/2)))))</f>
        <v>0</v>
      </c>
      <c r="T1096" s="6">
        <v>4</v>
      </c>
      <c r="U1096" s="6">
        <v>2.5</v>
      </c>
      <c r="V1096" s="6">
        <v>0.82499999999999996</v>
      </c>
      <c r="AA1096" s="13" t="str">
        <f t="shared" si="17"/>
        <v/>
      </c>
      <c r="AE1096" s="6" t="s">
        <v>44</v>
      </c>
      <c r="AF1096" s="6" t="s">
        <v>62</v>
      </c>
      <c r="AI1096" s="6">
        <v>1</v>
      </c>
      <c r="AJ1096" s="6">
        <v>0</v>
      </c>
      <c r="AK1096" s="6">
        <v>0</v>
      </c>
      <c r="AL1096" s="6">
        <v>0</v>
      </c>
      <c r="AM1096" s="6">
        <v>0</v>
      </c>
      <c r="AN1096" s="6">
        <v>0</v>
      </c>
      <c r="AO1096" s="6">
        <v>1</v>
      </c>
      <c r="AQ1096" s="6">
        <v>0</v>
      </c>
      <c r="AR1096" s="6">
        <v>0</v>
      </c>
      <c r="AS1096" s="6">
        <v>0</v>
      </c>
      <c r="AT1096" s="6">
        <v>0</v>
      </c>
      <c r="AU1096" s="6">
        <f>IF(Table3[[#This Row],[ShankDiameter]]&gt;0.5,0,2)</f>
        <v>2</v>
      </c>
      <c r="AV1096" s="6">
        <v>0</v>
      </c>
      <c r="AW1096" s="6">
        <v>0</v>
      </c>
      <c r="AX1096" s="6">
        <v>2</v>
      </c>
      <c r="AY1096" s="6">
        <f>IF(Table3[[#This Row],[ShankDiameter]]=0.225,2,IF(Table3[[#This Row],[ShankDiameter]]=0.25,2,IF(Table3[[#This Row],[ShankDiameter]]=0.2875,2,0)))</f>
        <v>0</v>
      </c>
      <c r="AZ1096" s="6">
        <v>0</v>
      </c>
      <c r="BA1096" s="6">
        <v>0</v>
      </c>
      <c r="BB1096" s="6">
        <v>0</v>
      </c>
      <c r="BC1096" s="6">
        <v>0</v>
      </c>
      <c r="BD1096" s="6">
        <v>0</v>
      </c>
      <c r="BE1096" s="6">
        <v>0</v>
      </c>
      <c r="BF1096" s="6">
        <v>0</v>
      </c>
      <c r="BG1096" s="6">
        <v>0</v>
      </c>
      <c r="BH1096" s="6">
        <v>0</v>
      </c>
      <c r="BI1096" s="6">
        <f>IF(Table3[[#This Row],[Type]]="EM",IF((Table3[[#This Row],[Diameter]]/2)-Table3[[#This Row],[CornerRadius]]-0.012&gt;0,(Table3[[#This Row],[Diameter]]/2)-Table3[[#This Row],[CornerRadius]]-0.012,0),)</f>
        <v>0</v>
      </c>
      <c r="BK1096" s="6" t="str">
        <f>IF(Table3[[#This Row],[ShoulderLength]]="","",IF(Table3[[#This Row],[ShoulderLength]]&lt;Table3[[#This Row],[LOC]],"FIX",""))</f>
        <v/>
      </c>
    </row>
    <row r="1097" spans="1:63" x14ac:dyDescent="0.25">
      <c r="A1097" s="7">
        <f>IF(Table3[[#This Row],[SoflexRule]]="",1,IF(Table3[[#This Row],[MinOHL]]="",1,IF(Table3[[#This Row],[Type]]="CT",1,IF(Table3[[#This Row],[I]]=1,0,1))))</f>
        <v>1</v>
      </c>
      <c r="B1097" s="6" t="s">
        <v>1924</v>
      </c>
      <c r="D1097" s="6" t="s">
        <v>1924</v>
      </c>
      <c r="E1097" s="6">
        <v>1096</v>
      </c>
      <c r="H1097" s="10" t="s">
        <v>1924</v>
      </c>
      <c r="I1097" s="11" t="s">
        <v>2055</v>
      </c>
      <c r="J1097" s="12">
        <v>27215500</v>
      </c>
      <c r="K1097" s="11" t="str">
        <f>CONCATENATE(Table3[[#This Row],[Type]]," "&amp;TEXT(Table3[[#This Row],[Diameter]],".0000")&amp;""," "&amp;Table3[[#This Row],[NumFlutes]]&amp;"FL")</f>
        <v>RM .1550 4FL</v>
      </c>
      <c r="M1097" s="13">
        <v>0.155</v>
      </c>
      <c r="N1097" s="13">
        <v>0.15</v>
      </c>
      <c r="R1097" s="14">
        <f>IF(Table3[[#This Row],[ShoulderLenEnd]]="",0,90-(DEGREES(ATAN((Q1097-P1097)/((N1097-O1097)/2)))))</f>
        <v>0</v>
      </c>
      <c r="T1097" s="6">
        <v>4</v>
      </c>
      <c r="U1097" s="6">
        <v>2.5</v>
      </c>
      <c r="V1097" s="6">
        <v>0.82499999999999996</v>
      </c>
      <c r="AA1097" s="13" t="str">
        <f t="shared" si="17"/>
        <v/>
      </c>
      <c r="AE1097" s="6" t="s">
        <v>44</v>
      </c>
      <c r="AF1097" s="6" t="s">
        <v>62</v>
      </c>
      <c r="AI1097" s="6">
        <v>1</v>
      </c>
      <c r="AJ1097" s="6">
        <v>0</v>
      </c>
      <c r="AK1097" s="6">
        <v>0</v>
      </c>
      <c r="AL1097" s="6">
        <v>0</v>
      </c>
      <c r="AM1097" s="6">
        <v>0</v>
      </c>
      <c r="AN1097" s="6">
        <v>0</v>
      </c>
      <c r="AO1097" s="6">
        <v>1</v>
      </c>
      <c r="AQ1097" s="6">
        <v>0</v>
      </c>
      <c r="AR1097" s="6">
        <v>0</v>
      </c>
      <c r="AS1097" s="6">
        <v>0</v>
      </c>
      <c r="AT1097" s="6">
        <v>0</v>
      </c>
      <c r="AU1097" s="6">
        <f>IF(Table3[[#This Row],[ShankDiameter]]&gt;0.5,0,2)</f>
        <v>2</v>
      </c>
      <c r="AV1097" s="6">
        <v>0</v>
      </c>
      <c r="AW1097" s="6">
        <v>0</v>
      </c>
      <c r="AX1097" s="6">
        <v>2</v>
      </c>
      <c r="AY1097" s="6">
        <f>IF(Table3[[#This Row],[ShankDiameter]]=0.225,2,IF(Table3[[#This Row],[ShankDiameter]]=0.25,2,IF(Table3[[#This Row],[ShankDiameter]]=0.2875,2,0)))</f>
        <v>0</v>
      </c>
      <c r="AZ1097" s="6">
        <v>0</v>
      </c>
      <c r="BA1097" s="6">
        <v>0</v>
      </c>
      <c r="BB1097" s="6">
        <v>0</v>
      </c>
      <c r="BC1097" s="6">
        <v>0</v>
      </c>
      <c r="BD1097" s="6">
        <v>0</v>
      </c>
      <c r="BE1097" s="6">
        <v>0</v>
      </c>
      <c r="BF1097" s="6">
        <v>0</v>
      </c>
      <c r="BG1097" s="6">
        <v>0</v>
      </c>
      <c r="BH1097" s="6">
        <v>0</v>
      </c>
      <c r="BI1097" s="6">
        <f>IF(Table3[[#This Row],[Type]]="EM",IF((Table3[[#This Row],[Diameter]]/2)-Table3[[#This Row],[CornerRadius]]-0.012&gt;0,(Table3[[#This Row],[Diameter]]/2)-Table3[[#This Row],[CornerRadius]]-0.012,0),)</f>
        <v>0</v>
      </c>
      <c r="BK1097" s="6" t="str">
        <f>IF(Table3[[#This Row],[ShoulderLength]]="","",IF(Table3[[#This Row],[ShoulderLength]]&lt;Table3[[#This Row],[LOC]],"FIX",""))</f>
        <v/>
      </c>
    </row>
    <row r="1098" spans="1:63" x14ac:dyDescent="0.25">
      <c r="A1098" s="7">
        <f>IF(Table3[[#This Row],[SoflexRule]]="",1,IF(Table3[[#This Row],[MinOHL]]="",1,IF(Table3[[#This Row],[Type]]="CT",1,IF(Table3[[#This Row],[I]]=1,0,1))))</f>
        <v>1</v>
      </c>
      <c r="B1098" s="6" t="s">
        <v>1924</v>
      </c>
      <c r="D1098" s="6" t="s">
        <v>1924</v>
      </c>
      <c r="E1098" s="6">
        <v>1097</v>
      </c>
      <c r="H1098" s="10" t="s">
        <v>1924</v>
      </c>
      <c r="I1098" s="11" t="s">
        <v>2056</v>
      </c>
      <c r="J1098" s="12" t="s">
        <v>1931</v>
      </c>
      <c r="K1098" s="11" t="str">
        <f>CONCATENATE(Table3[[#This Row],[Type]]," "&amp;TEXT(Table3[[#This Row],[Diameter]],".0000")&amp;""," "&amp;Table3[[#This Row],[NumFlutes]]&amp;"FL")</f>
        <v>RM .1570 6FL</v>
      </c>
      <c r="M1098" s="13">
        <v>0.157</v>
      </c>
      <c r="N1098" s="13">
        <v>0.15</v>
      </c>
      <c r="R1098" s="14">
        <f>IF(Table3[[#This Row],[ShoulderLenEnd]]="",0,90-(DEGREES(ATAN((Q1098-P1098)/((N1098-O1098)/2)))))</f>
        <v>0</v>
      </c>
      <c r="T1098" s="6">
        <v>6</v>
      </c>
      <c r="U1098" s="6">
        <v>4</v>
      </c>
      <c r="V1098" s="6">
        <v>1</v>
      </c>
      <c r="AA1098" s="13" t="str">
        <f t="shared" si="17"/>
        <v/>
      </c>
      <c r="AE1098" s="6" t="s">
        <v>49</v>
      </c>
      <c r="AF1098" s="6" t="s">
        <v>62</v>
      </c>
      <c r="AI1098" s="6">
        <v>1</v>
      </c>
      <c r="AJ1098" s="6">
        <v>0</v>
      </c>
      <c r="AK1098" s="6">
        <v>0</v>
      </c>
      <c r="AL1098" s="6">
        <v>0</v>
      </c>
      <c r="AM1098" s="6">
        <v>0</v>
      </c>
      <c r="AN1098" s="6">
        <v>0</v>
      </c>
      <c r="AO1098" s="6">
        <v>1</v>
      </c>
      <c r="AQ1098" s="6">
        <v>0</v>
      </c>
      <c r="AR1098" s="6">
        <v>0</v>
      </c>
      <c r="AS1098" s="6">
        <v>0</v>
      </c>
      <c r="AT1098" s="6">
        <v>0</v>
      </c>
      <c r="AU1098" s="6">
        <f>IF(Table3[[#This Row],[ShankDiameter]]&gt;0.5,0,2)</f>
        <v>2</v>
      </c>
      <c r="AV1098" s="6">
        <v>0</v>
      </c>
      <c r="AW1098" s="6">
        <v>0</v>
      </c>
      <c r="AX1098" s="6">
        <v>2</v>
      </c>
      <c r="AY1098" s="6">
        <f>IF(Table3[[#This Row],[ShankDiameter]]=0.225,2,IF(Table3[[#This Row],[ShankDiameter]]=0.25,2,IF(Table3[[#This Row],[ShankDiameter]]=0.2875,2,0)))</f>
        <v>0</v>
      </c>
      <c r="AZ1098" s="6">
        <v>0</v>
      </c>
      <c r="BA1098" s="6">
        <v>0</v>
      </c>
      <c r="BB1098" s="6">
        <v>0</v>
      </c>
      <c r="BC1098" s="6">
        <v>0</v>
      </c>
      <c r="BD1098" s="6">
        <v>0</v>
      </c>
      <c r="BE1098" s="6">
        <v>0</v>
      </c>
      <c r="BF1098" s="6">
        <v>0</v>
      </c>
      <c r="BG1098" s="6">
        <v>0</v>
      </c>
      <c r="BH1098" s="6">
        <v>0</v>
      </c>
      <c r="BI1098" s="6">
        <f>IF(Table3[[#This Row],[Type]]="EM",IF((Table3[[#This Row],[Diameter]]/2)-Table3[[#This Row],[CornerRadius]]-0.012&gt;0,(Table3[[#This Row],[Diameter]]/2)-Table3[[#This Row],[CornerRadius]]-0.012,0),)</f>
        <v>0</v>
      </c>
      <c r="BK1098" s="6" t="str">
        <f>IF(Table3[[#This Row],[ShoulderLength]]="","",IF(Table3[[#This Row],[ShoulderLength]]&lt;Table3[[#This Row],[LOC]],"FIX",""))</f>
        <v/>
      </c>
    </row>
    <row r="1099" spans="1:63" x14ac:dyDescent="0.25">
      <c r="A1099" s="7">
        <f>IF(Table3[[#This Row],[SoflexRule]]="",1,IF(Table3[[#This Row],[MinOHL]]="",1,IF(Table3[[#This Row],[Type]]="CT",1,IF(Table3[[#This Row],[I]]=1,0,1))))</f>
        <v>1</v>
      </c>
      <c r="B1099" s="6" t="s">
        <v>1924</v>
      </c>
      <c r="D1099" s="6" t="s">
        <v>1924</v>
      </c>
      <c r="E1099" s="6">
        <v>1098</v>
      </c>
      <c r="H1099" s="10" t="s">
        <v>1924</v>
      </c>
      <c r="I1099" s="11" t="s">
        <v>2057</v>
      </c>
      <c r="J1099" s="12" t="s">
        <v>2058</v>
      </c>
      <c r="K1099" s="11" t="str">
        <f>CONCATENATE(Table3[[#This Row],[Type]]," "&amp;TEXT(Table3[[#This Row],[Diameter]],".0000")&amp;""," "&amp;Table3[[#This Row],[NumFlutes]]&amp;"FL")</f>
        <v>RM .1545 4FL</v>
      </c>
      <c r="M1099" s="13">
        <v>0.1545</v>
      </c>
      <c r="N1099" s="13">
        <v>0.151</v>
      </c>
      <c r="R1099" s="14">
        <f>IF(Table3[[#This Row],[ShoulderLenEnd]]="",0,90-(DEGREES(ATAN((Q1099-P1099)/((N1099-O1099)/2)))))</f>
        <v>0</v>
      </c>
      <c r="T1099" s="6">
        <v>4</v>
      </c>
      <c r="U1099" s="6">
        <v>4</v>
      </c>
      <c r="V1099" s="6">
        <v>1</v>
      </c>
      <c r="AA1099" s="13" t="str">
        <f t="shared" si="17"/>
        <v/>
      </c>
      <c r="AE1099" s="6" t="s">
        <v>49</v>
      </c>
      <c r="AF1099" s="6" t="s">
        <v>62</v>
      </c>
      <c r="AI1099" s="6">
        <v>1</v>
      </c>
      <c r="AJ1099" s="6">
        <v>0</v>
      </c>
      <c r="AK1099" s="6">
        <v>0</v>
      </c>
      <c r="AL1099" s="6">
        <v>0</v>
      </c>
      <c r="AM1099" s="6">
        <v>0</v>
      </c>
      <c r="AN1099" s="6">
        <v>0</v>
      </c>
      <c r="AO1099" s="6">
        <v>1</v>
      </c>
      <c r="AQ1099" s="6">
        <v>0</v>
      </c>
      <c r="AR1099" s="6">
        <v>0</v>
      </c>
      <c r="AS1099" s="6">
        <v>0</v>
      </c>
      <c r="AT1099" s="6">
        <v>0</v>
      </c>
      <c r="AU1099" s="6">
        <f>IF(Table3[[#This Row],[ShankDiameter]]&gt;0.5,0,2)</f>
        <v>2</v>
      </c>
      <c r="AV1099" s="6">
        <v>0</v>
      </c>
      <c r="AW1099" s="6">
        <v>0</v>
      </c>
      <c r="AX1099" s="6">
        <v>2</v>
      </c>
      <c r="AY1099" s="6">
        <f>IF(Table3[[#This Row],[ShankDiameter]]=0.225,2,IF(Table3[[#This Row],[ShankDiameter]]=0.25,2,IF(Table3[[#This Row],[ShankDiameter]]=0.2875,2,0)))</f>
        <v>0</v>
      </c>
      <c r="AZ1099" s="6">
        <v>0</v>
      </c>
      <c r="BA1099" s="6">
        <v>0</v>
      </c>
      <c r="BB1099" s="6">
        <v>0</v>
      </c>
      <c r="BC1099" s="6">
        <v>0</v>
      </c>
      <c r="BD1099" s="6">
        <v>0</v>
      </c>
      <c r="BE1099" s="6">
        <v>0</v>
      </c>
      <c r="BF1099" s="6">
        <v>0</v>
      </c>
      <c r="BG1099" s="6">
        <v>0</v>
      </c>
      <c r="BH1099" s="6">
        <v>0</v>
      </c>
      <c r="BI1099" s="6">
        <f>IF(Table3[[#This Row],[Type]]="EM",IF((Table3[[#This Row],[Diameter]]/2)-Table3[[#This Row],[CornerRadius]]-0.012&gt;0,(Table3[[#This Row],[Diameter]]/2)-Table3[[#This Row],[CornerRadius]]-0.012,0),)</f>
        <v>0</v>
      </c>
      <c r="BK1099" s="6" t="str">
        <f>IF(Table3[[#This Row],[ShoulderLength]]="","",IF(Table3[[#This Row],[ShoulderLength]]&lt;Table3[[#This Row],[LOC]],"FIX",""))</f>
        <v/>
      </c>
    </row>
    <row r="1100" spans="1:63" x14ac:dyDescent="0.25">
      <c r="A1100" s="7">
        <f>IF(Table3[[#This Row],[SoflexRule]]="",1,IF(Table3[[#This Row],[MinOHL]]="",1,IF(Table3[[#This Row],[Type]]="CT",1,IF(Table3[[#This Row],[I]]=1,0,1))))</f>
        <v>1</v>
      </c>
      <c r="B1100" s="6" t="s">
        <v>1924</v>
      </c>
      <c r="D1100" s="6" t="s">
        <v>1924</v>
      </c>
      <c r="E1100" s="6">
        <v>1099</v>
      </c>
      <c r="H1100" s="10" t="s">
        <v>1924</v>
      </c>
      <c r="I1100" s="11" t="s">
        <v>2059</v>
      </c>
      <c r="J1100" s="12">
        <v>27216600</v>
      </c>
      <c r="K1100" s="11" t="str">
        <f>CONCATENATE(Table3[[#This Row],[Type]]," "&amp;TEXT(Table3[[#This Row],[Diameter]],".0000")&amp;""," "&amp;Table3[[#This Row],[NumFlutes]]&amp;"FL")</f>
        <v>RM .1660 4FL</v>
      </c>
      <c r="M1100" s="13">
        <v>0.16600000000000001</v>
      </c>
      <c r="N1100" s="13">
        <v>0.158</v>
      </c>
      <c r="R1100" s="14">
        <f>IF(Table3[[#This Row],[ShoulderLenEnd]]="",0,90-(DEGREES(ATAN((Q1100-P1100)/((N1100-O1100)/2)))))</f>
        <v>0</v>
      </c>
      <c r="T1100" s="6">
        <v>4</v>
      </c>
      <c r="U1100" s="6">
        <v>2.75</v>
      </c>
      <c r="V1100" s="6">
        <v>0.95</v>
      </c>
      <c r="AA1100" s="13" t="str">
        <f t="shared" si="17"/>
        <v/>
      </c>
      <c r="AE1100" s="6" t="s">
        <v>44</v>
      </c>
      <c r="AF1100" s="6" t="s">
        <v>62</v>
      </c>
      <c r="AG1100" s="6" t="s">
        <v>495</v>
      </c>
      <c r="AI1100" s="6">
        <v>1</v>
      </c>
      <c r="AJ1100" s="6">
        <v>0</v>
      </c>
      <c r="AK1100" s="6">
        <v>0</v>
      </c>
      <c r="AL1100" s="6">
        <v>0</v>
      </c>
      <c r="AM1100" s="6">
        <v>0</v>
      </c>
      <c r="AN1100" s="6">
        <v>0</v>
      </c>
      <c r="AO1100" s="6">
        <v>1</v>
      </c>
      <c r="AQ1100" s="6">
        <v>0</v>
      </c>
      <c r="AR1100" s="6">
        <v>0</v>
      </c>
      <c r="AS1100" s="6">
        <v>0</v>
      </c>
      <c r="AT1100" s="6">
        <v>0</v>
      </c>
      <c r="AU1100" s="6">
        <f>IF(Table3[[#This Row],[ShankDiameter]]&gt;0.5,0,2)</f>
        <v>2</v>
      </c>
      <c r="AV1100" s="6">
        <v>0</v>
      </c>
      <c r="AW1100" s="6">
        <v>0</v>
      </c>
      <c r="AX1100" s="6">
        <v>2</v>
      </c>
      <c r="AY1100" s="6">
        <f>IF(Table3[[#This Row],[ShankDiameter]]=0.225,2,IF(Table3[[#This Row],[ShankDiameter]]=0.25,2,IF(Table3[[#This Row],[ShankDiameter]]=0.2875,2,0)))</f>
        <v>0</v>
      </c>
      <c r="AZ1100" s="6">
        <v>0</v>
      </c>
      <c r="BA1100" s="6">
        <v>0</v>
      </c>
      <c r="BB1100" s="6">
        <v>0</v>
      </c>
      <c r="BC1100" s="6">
        <v>0</v>
      </c>
      <c r="BD1100" s="6">
        <v>0</v>
      </c>
      <c r="BE1100" s="6">
        <v>0</v>
      </c>
      <c r="BF1100" s="6">
        <v>0</v>
      </c>
      <c r="BG1100" s="6">
        <v>0</v>
      </c>
      <c r="BH1100" s="6">
        <v>0</v>
      </c>
      <c r="BI1100" s="6">
        <f>IF(Table3[[#This Row],[Type]]="EM",IF((Table3[[#This Row],[Diameter]]/2)-Table3[[#This Row],[CornerRadius]]-0.012&gt;0,(Table3[[#This Row],[Diameter]]/2)-Table3[[#This Row],[CornerRadius]]-0.012,0),)</f>
        <v>0</v>
      </c>
      <c r="BK1100" s="6" t="str">
        <f>IF(Table3[[#This Row],[ShoulderLength]]="","",IF(Table3[[#This Row],[ShoulderLength]]&lt;Table3[[#This Row],[LOC]],"FIX",""))</f>
        <v/>
      </c>
    </row>
    <row r="1101" spans="1:63" x14ac:dyDescent="0.25">
      <c r="A1101" s="7">
        <f>IF(Table3[[#This Row],[SoflexRule]]="",1,IF(Table3[[#This Row],[MinOHL]]="",1,IF(Table3[[#This Row],[Type]]="CT",1,IF(Table3[[#This Row],[I]]=1,0,1))))</f>
        <v>1</v>
      </c>
      <c r="B1101" s="6" t="s">
        <v>1924</v>
      </c>
      <c r="D1101" s="6" t="s">
        <v>1924</v>
      </c>
      <c r="E1101" s="6">
        <v>1100</v>
      </c>
      <c r="H1101" s="10" t="s">
        <v>1924</v>
      </c>
      <c r="I1101" s="11" t="s">
        <v>2060</v>
      </c>
      <c r="J1101" s="12" t="s">
        <v>2061</v>
      </c>
      <c r="K1101" s="11" t="str">
        <f>CONCATENATE(Table3[[#This Row],[Type]]," "&amp;TEXT(Table3[[#This Row],[Diameter]],".0000")&amp;""," "&amp;Table3[[#This Row],[NumFlutes]]&amp;"FL")</f>
        <v>RM .1640 6FL</v>
      </c>
      <c r="M1101" s="13">
        <v>0.16400000000000001</v>
      </c>
      <c r="N1101" s="13">
        <v>0.159</v>
      </c>
      <c r="R1101" s="14">
        <f>IF(Table3[[#This Row],[ShoulderLenEnd]]="",0,90-(DEGREES(ATAN((Q1101-P1101)/((N1101-O1101)/2)))))</f>
        <v>0</v>
      </c>
      <c r="T1101" s="6">
        <v>6</v>
      </c>
      <c r="U1101" s="6">
        <v>4.5</v>
      </c>
      <c r="V1101" s="6">
        <v>1</v>
      </c>
      <c r="AA1101" s="13" t="str">
        <f t="shared" si="17"/>
        <v/>
      </c>
      <c r="AE1101" s="6" t="s">
        <v>49</v>
      </c>
      <c r="AF1101" s="6" t="s">
        <v>62</v>
      </c>
      <c r="AI1101" s="6">
        <v>1</v>
      </c>
      <c r="AJ1101" s="6">
        <v>0</v>
      </c>
      <c r="AK1101" s="6">
        <v>0</v>
      </c>
      <c r="AL1101" s="6">
        <v>0</v>
      </c>
      <c r="AM1101" s="6">
        <v>0</v>
      </c>
      <c r="AN1101" s="6">
        <v>0</v>
      </c>
      <c r="AO1101" s="6">
        <v>1</v>
      </c>
      <c r="AQ1101" s="6">
        <v>0</v>
      </c>
      <c r="AR1101" s="6">
        <v>0</v>
      </c>
      <c r="AS1101" s="6">
        <v>0</v>
      </c>
      <c r="AT1101" s="6">
        <v>0</v>
      </c>
      <c r="AU1101" s="6">
        <f>IF(Table3[[#This Row],[ShankDiameter]]&gt;0.5,0,2)</f>
        <v>2</v>
      </c>
      <c r="AV1101" s="6">
        <v>0</v>
      </c>
      <c r="AW1101" s="6">
        <v>0</v>
      </c>
      <c r="AX1101" s="6">
        <v>2</v>
      </c>
      <c r="AY1101" s="6">
        <f>IF(Table3[[#This Row],[ShankDiameter]]=0.225,2,IF(Table3[[#This Row],[ShankDiameter]]=0.25,2,IF(Table3[[#This Row],[ShankDiameter]]=0.2875,2,0)))</f>
        <v>0</v>
      </c>
      <c r="AZ1101" s="6">
        <v>0</v>
      </c>
      <c r="BA1101" s="6">
        <v>0</v>
      </c>
      <c r="BB1101" s="6">
        <v>0</v>
      </c>
      <c r="BC1101" s="6">
        <v>0</v>
      </c>
      <c r="BD1101" s="6">
        <v>0</v>
      </c>
      <c r="BE1101" s="6">
        <v>0</v>
      </c>
      <c r="BF1101" s="6">
        <v>0</v>
      </c>
      <c r="BG1101" s="6">
        <v>0</v>
      </c>
      <c r="BH1101" s="6">
        <v>0</v>
      </c>
      <c r="BI1101" s="6">
        <f>IF(Table3[[#This Row],[Type]]="EM",IF((Table3[[#This Row],[Diameter]]/2)-Table3[[#This Row],[CornerRadius]]-0.012&gt;0,(Table3[[#This Row],[Diameter]]/2)-Table3[[#This Row],[CornerRadius]]-0.012,0),)</f>
        <v>0</v>
      </c>
      <c r="BK1101" s="6" t="str">
        <f>IF(Table3[[#This Row],[ShoulderLength]]="","",IF(Table3[[#This Row],[ShoulderLength]]&lt;Table3[[#This Row],[LOC]],"FIX",""))</f>
        <v/>
      </c>
    </row>
    <row r="1102" spans="1:63" x14ac:dyDescent="0.25">
      <c r="A1102" s="7">
        <f>IF(Table3[[#This Row],[SoflexRule]]="",1,IF(Table3[[#This Row],[MinOHL]]="",1,IF(Table3[[#This Row],[Type]]="CT",1,IF(Table3[[#This Row],[I]]=1,0,1))))</f>
        <v>1</v>
      </c>
      <c r="B1102" s="6" t="s">
        <v>1924</v>
      </c>
      <c r="D1102" s="6" t="s">
        <v>1924</v>
      </c>
      <c r="E1102" s="6">
        <v>1101</v>
      </c>
      <c r="H1102" s="10" t="s">
        <v>1924</v>
      </c>
      <c r="I1102" s="11" t="s">
        <v>2062</v>
      </c>
      <c r="J1102" s="12" t="s">
        <v>1931</v>
      </c>
      <c r="K1102" s="11" t="str">
        <f>CONCATENATE(Table3[[#This Row],[Type]]," "&amp;TEXT(Table3[[#This Row],[Diameter]],".0000")&amp;""," "&amp;Table3[[#This Row],[NumFlutes]]&amp;"FL")</f>
        <v>RM .1750 6FL</v>
      </c>
      <c r="M1102" s="13">
        <v>0.17499999999999999</v>
      </c>
      <c r="N1102" s="13">
        <v>0.17100000000000001</v>
      </c>
      <c r="R1102" s="14">
        <f>IF(Table3[[#This Row],[ShoulderLenEnd]]="",0,90-(DEGREES(ATAN((Q1102-P1102)/((N1102-O1102)/2)))))</f>
        <v>0</v>
      </c>
      <c r="T1102" s="6">
        <v>6</v>
      </c>
      <c r="U1102" s="6">
        <v>4.5</v>
      </c>
      <c r="V1102" s="6">
        <v>1</v>
      </c>
      <c r="AA1102" s="13" t="str">
        <f t="shared" si="17"/>
        <v/>
      </c>
      <c r="AE1102" s="6" t="s">
        <v>49</v>
      </c>
      <c r="AF1102" s="6" t="s">
        <v>62</v>
      </c>
      <c r="AI1102" s="6">
        <v>1</v>
      </c>
      <c r="AJ1102" s="6">
        <v>0</v>
      </c>
      <c r="AK1102" s="6">
        <v>0</v>
      </c>
      <c r="AL1102" s="6">
        <v>0</v>
      </c>
      <c r="AM1102" s="6">
        <v>0</v>
      </c>
      <c r="AN1102" s="6">
        <v>0</v>
      </c>
      <c r="AO1102" s="6">
        <v>1</v>
      </c>
      <c r="AQ1102" s="6">
        <v>0</v>
      </c>
      <c r="AR1102" s="6">
        <v>0</v>
      </c>
      <c r="AS1102" s="6">
        <v>0</v>
      </c>
      <c r="AT1102" s="6">
        <v>0</v>
      </c>
      <c r="AU1102" s="6">
        <f>IF(Table3[[#This Row],[ShankDiameter]]&gt;0.5,0,2)</f>
        <v>2</v>
      </c>
      <c r="AV1102" s="6">
        <v>0</v>
      </c>
      <c r="AW1102" s="6">
        <v>0</v>
      </c>
      <c r="AX1102" s="6">
        <v>2</v>
      </c>
      <c r="AY1102" s="6">
        <f>IF(Table3[[#This Row],[ShankDiameter]]=0.225,2,IF(Table3[[#This Row],[ShankDiameter]]=0.25,2,IF(Table3[[#This Row],[ShankDiameter]]=0.2875,2,0)))</f>
        <v>0</v>
      </c>
      <c r="AZ1102" s="6">
        <v>0</v>
      </c>
      <c r="BA1102" s="6">
        <v>0</v>
      </c>
      <c r="BB1102" s="6">
        <v>0</v>
      </c>
      <c r="BC1102" s="6">
        <v>0</v>
      </c>
      <c r="BD1102" s="6">
        <v>0</v>
      </c>
      <c r="BE1102" s="6">
        <v>0</v>
      </c>
      <c r="BF1102" s="6">
        <v>0</v>
      </c>
      <c r="BG1102" s="6">
        <v>0</v>
      </c>
      <c r="BH1102" s="6">
        <v>0</v>
      </c>
      <c r="BI1102" s="6">
        <f>IF(Table3[[#This Row],[Type]]="EM",IF((Table3[[#This Row],[Diameter]]/2)-Table3[[#This Row],[CornerRadius]]-0.012&gt;0,(Table3[[#This Row],[Diameter]]/2)-Table3[[#This Row],[CornerRadius]]-0.012,0),)</f>
        <v>0</v>
      </c>
      <c r="BK1102" s="6" t="str">
        <f>IF(Table3[[#This Row],[ShoulderLength]]="","",IF(Table3[[#This Row],[ShoulderLength]]&lt;Table3[[#This Row],[LOC]],"FIX",""))</f>
        <v/>
      </c>
    </row>
    <row r="1103" spans="1:63" x14ac:dyDescent="0.25">
      <c r="A1103" s="7">
        <f>IF(Table3[[#This Row],[SoflexRule]]="",1,IF(Table3[[#This Row],[MinOHL]]="",1,IF(Table3[[#This Row],[Type]]="CT",1,IF(Table3[[#This Row],[I]]=1,0,1))))</f>
        <v>1</v>
      </c>
      <c r="B1103" s="6" t="s">
        <v>1924</v>
      </c>
      <c r="D1103" s="6" t="s">
        <v>1924</v>
      </c>
      <c r="E1103" s="6">
        <v>1102</v>
      </c>
      <c r="H1103" s="10" t="s">
        <v>1924</v>
      </c>
      <c r="I1103" s="11" t="s">
        <v>2063</v>
      </c>
      <c r="J1103" s="12" t="s">
        <v>1931</v>
      </c>
      <c r="K1103" s="11" t="str">
        <f>CONCATENATE(Table3[[#This Row],[Type]]," "&amp;TEXT(Table3[[#This Row],[Diameter]],".0000")&amp;""," "&amp;Table3[[#This Row],[NumFlutes]]&amp;"FL")</f>
        <v>RM .1772 6FL</v>
      </c>
      <c r="M1103" s="13">
        <v>0.1772</v>
      </c>
      <c r="N1103" s="13">
        <v>0.17499999999999999</v>
      </c>
      <c r="R1103" s="14">
        <f>IF(Table3[[#This Row],[ShoulderLenEnd]]="",0,90-(DEGREES(ATAN((Q1103-P1103)/((N1103-O1103)/2)))))</f>
        <v>0</v>
      </c>
      <c r="T1103" s="6">
        <v>6</v>
      </c>
      <c r="U1103" s="6">
        <v>4.25</v>
      </c>
      <c r="V1103" s="6">
        <v>1</v>
      </c>
      <c r="AA1103" s="13" t="str">
        <f t="shared" si="17"/>
        <v/>
      </c>
      <c r="AE1103" s="6" t="s">
        <v>49</v>
      </c>
      <c r="AF1103" s="6" t="s">
        <v>62</v>
      </c>
      <c r="AI1103" s="6">
        <v>1</v>
      </c>
      <c r="AJ1103" s="6">
        <v>0</v>
      </c>
      <c r="AK1103" s="6">
        <v>0</v>
      </c>
      <c r="AL1103" s="6">
        <v>0</v>
      </c>
      <c r="AM1103" s="6">
        <v>0</v>
      </c>
      <c r="AN1103" s="6">
        <v>0</v>
      </c>
      <c r="AO1103" s="6">
        <v>1</v>
      </c>
      <c r="AQ1103" s="6">
        <v>0</v>
      </c>
      <c r="AR1103" s="6">
        <v>0</v>
      </c>
      <c r="AS1103" s="6">
        <v>0</v>
      </c>
      <c r="AT1103" s="6">
        <v>0</v>
      </c>
      <c r="AU1103" s="6">
        <f>IF(Table3[[#This Row],[ShankDiameter]]&gt;0.5,0,2)</f>
        <v>2</v>
      </c>
      <c r="AV1103" s="6">
        <v>0</v>
      </c>
      <c r="AW1103" s="6">
        <v>0</v>
      </c>
      <c r="AX1103" s="6">
        <v>2</v>
      </c>
      <c r="AY1103" s="6">
        <f>IF(Table3[[#This Row],[ShankDiameter]]=0.225,2,IF(Table3[[#This Row],[ShankDiameter]]=0.25,2,IF(Table3[[#This Row],[ShankDiameter]]=0.2875,2,0)))</f>
        <v>0</v>
      </c>
      <c r="AZ1103" s="6">
        <v>0</v>
      </c>
      <c r="BA1103" s="6">
        <v>0</v>
      </c>
      <c r="BB1103" s="6">
        <v>0</v>
      </c>
      <c r="BC1103" s="6">
        <v>0</v>
      </c>
      <c r="BD1103" s="6">
        <v>0</v>
      </c>
      <c r="BE1103" s="6">
        <v>0</v>
      </c>
      <c r="BF1103" s="6">
        <v>0</v>
      </c>
      <c r="BG1103" s="6">
        <v>0</v>
      </c>
      <c r="BH1103" s="6">
        <v>0</v>
      </c>
      <c r="BI1103" s="6">
        <f>IF(Table3[[#This Row],[Type]]="EM",IF((Table3[[#This Row],[Diameter]]/2)-Table3[[#This Row],[CornerRadius]]-0.012&gt;0,(Table3[[#This Row],[Diameter]]/2)-Table3[[#This Row],[CornerRadius]]-0.012,0),)</f>
        <v>0</v>
      </c>
      <c r="BK1103" s="6" t="str">
        <f>IF(Table3[[#This Row],[ShoulderLength]]="","",IF(Table3[[#This Row],[ShoulderLength]]&lt;Table3[[#This Row],[LOC]],"FIX",""))</f>
        <v/>
      </c>
    </row>
    <row r="1104" spans="1:63" x14ac:dyDescent="0.25">
      <c r="A1104" s="7">
        <f>IF(Table3[[#This Row],[SoflexRule]]="",1,IF(Table3[[#This Row],[MinOHL]]="",1,IF(Table3[[#This Row],[Type]]="CT",1,IF(Table3[[#This Row],[I]]=1,0,1))))</f>
        <v>1</v>
      </c>
      <c r="B1104" s="6" t="s">
        <v>1924</v>
      </c>
      <c r="D1104" s="6" t="s">
        <v>1924</v>
      </c>
      <c r="E1104" s="6">
        <v>1103</v>
      </c>
      <c r="H1104" s="10" t="s">
        <v>1924</v>
      </c>
      <c r="I1104" s="11" t="s">
        <v>2064</v>
      </c>
      <c r="J1104" s="12" t="s">
        <v>2065</v>
      </c>
      <c r="K1104" s="11" t="str">
        <f>CONCATENATE(Table3[[#This Row],[Type]]," "&amp;TEXT(Table3[[#This Row],[Diameter]],".0000")&amp;""," "&amp;Table3[[#This Row],[NumFlutes]]&amp;"FL")</f>
        <v>RM .1865 6FL</v>
      </c>
      <c r="M1104" s="13">
        <v>0.1865</v>
      </c>
      <c r="N1104" s="13">
        <v>0.18</v>
      </c>
      <c r="R1104" s="14">
        <f>IF(Table3[[#This Row],[ShoulderLenEnd]]="",0,90-(DEGREES(ATAN((Q1104-P1104)/((N1104-O1104)/2)))))</f>
        <v>0</v>
      </c>
      <c r="T1104" s="6">
        <v>6</v>
      </c>
      <c r="U1104" s="6">
        <v>4.5</v>
      </c>
      <c r="V1104" s="6">
        <v>1</v>
      </c>
      <c r="AA1104" s="13" t="str">
        <f t="shared" si="17"/>
        <v/>
      </c>
      <c r="AE1104" s="6" t="s">
        <v>49</v>
      </c>
      <c r="AF1104" s="6" t="s">
        <v>62</v>
      </c>
      <c r="AI1104" s="6">
        <v>1</v>
      </c>
      <c r="AJ1104" s="6">
        <v>0</v>
      </c>
      <c r="AK1104" s="6">
        <v>0</v>
      </c>
      <c r="AL1104" s="6">
        <v>0</v>
      </c>
      <c r="AM1104" s="6">
        <v>0</v>
      </c>
      <c r="AN1104" s="6">
        <v>0</v>
      </c>
      <c r="AO1104" s="6">
        <v>1</v>
      </c>
      <c r="AQ1104" s="6">
        <v>0</v>
      </c>
      <c r="AR1104" s="6">
        <v>0</v>
      </c>
      <c r="AS1104" s="6">
        <v>0</v>
      </c>
      <c r="AT1104" s="6">
        <v>0</v>
      </c>
      <c r="AU1104" s="6">
        <f>IF(Table3[[#This Row],[ShankDiameter]]&gt;0.5,0,2)</f>
        <v>2</v>
      </c>
      <c r="AV1104" s="6">
        <v>0</v>
      </c>
      <c r="AW1104" s="6">
        <v>0</v>
      </c>
      <c r="AX1104" s="6">
        <v>2</v>
      </c>
      <c r="AY1104" s="6">
        <f>IF(Table3[[#This Row],[ShankDiameter]]=0.225,2,IF(Table3[[#This Row],[ShankDiameter]]=0.25,2,IF(Table3[[#This Row],[ShankDiameter]]=0.2875,2,0)))</f>
        <v>0</v>
      </c>
      <c r="AZ1104" s="6">
        <v>0</v>
      </c>
      <c r="BA1104" s="6">
        <v>0</v>
      </c>
      <c r="BB1104" s="6">
        <v>0</v>
      </c>
      <c r="BC1104" s="6">
        <v>0</v>
      </c>
      <c r="BD1104" s="6">
        <v>0</v>
      </c>
      <c r="BE1104" s="6">
        <v>0</v>
      </c>
      <c r="BF1104" s="6">
        <v>0</v>
      </c>
      <c r="BG1104" s="6">
        <v>0</v>
      </c>
      <c r="BH1104" s="6">
        <v>0</v>
      </c>
      <c r="BI1104" s="6">
        <f>IF(Table3[[#This Row],[Type]]="EM",IF((Table3[[#This Row],[Diameter]]/2)-Table3[[#This Row],[CornerRadius]]-0.012&gt;0,(Table3[[#This Row],[Diameter]]/2)-Table3[[#This Row],[CornerRadius]]-0.012,0),)</f>
        <v>0</v>
      </c>
      <c r="BK1104" s="6" t="str">
        <f>IF(Table3[[#This Row],[ShoulderLength]]="","",IF(Table3[[#This Row],[ShoulderLength]]&lt;Table3[[#This Row],[LOC]],"FIX",""))</f>
        <v/>
      </c>
    </row>
    <row r="1105" spans="1:63" x14ac:dyDescent="0.25">
      <c r="A1105" s="7">
        <f>IF(Table3[[#This Row],[SoflexRule]]="",1,IF(Table3[[#This Row],[MinOHL]]="",1,IF(Table3[[#This Row],[Type]]="CT",1,IF(Table3[[#This Row],[I]]=1,0,1))))</f>
        <v>1</v>
      </c>
      <c r="B1105" s="6" t="s">
        <v>1924</v>
      </c>
      <c r="D1105" s="6" t="s">
        <v>1924</v>
      </c>
      <c r="E1105" s="6">
        <v>1104</v>
      </c>
      <c r="H1105" s="10" t="s">
        <v>1924</v>
      </c>
      <c r="I1105" s="11" t="s">
        <v>2066</v>
      </c>
      <c r="J1105" s="12">
        <v>27218501</v>
      </c>
      <c r="K1105" s="11" t="str">
        <f>CONCATENATE(Table3[[#This Row],[Type]]," "&amp;TEXT(Table3[[#This Row],[Diameter]],".0000")&amp;""," "&amp;Table3[[#This Row],[NumFlutes]]&amp;"FL")</f>
        <v>RM .1850 4FL</v>
      </c>
      <c r="M1105" s="13">
        <v>0.185</v>
      </c>
      <c r="N1105" s="13">
        <v>0.182</v>
      </c>
      <c r="R1105" s="14">
        <f>IF(Table3[[#This Row],[ShoulderLenEnd]]="",0,90-(DEGREES(ATAN((Q1105-P1105)/((N1105-O1105)/2)))))</f>
        <v>0</v>
      </c>
      <c r="T1105" s="6">
        <v>4</v>
      </c>
      <c r="U1105" s="6">
        <v>2.75</v>
      </c>
      <c r="V1105" s="6">
        <v>0.95</v>
      </c>
      <c r="AA1105" s="13" t="str">
        <f t="shared" ref="AA1105:AA1168" si="18">IF(Z1105 &lt; 1, "", (M1105/2)/TAN(RADIANS(Z1105/2)))</f>
        <v/>
      </c>
      <c r="AE1105" s="6" t="s">
        <v>44</v>
      </c>
      <c r="AF1105" s="6" t="s">
        <v>62</v>
      </c>
      <c r="AI1105" s="6">
        <v>1</v>
      </c>
      <c r="AJ1105" s="6">
        <v>0</v>
      </c>
      <c r="AK1105" s="6">
        <v>0</v>
      </c>
      <c r="AL1105" s="6">
        <v>0</v>
      </c>
      <c r="AM1105" s="6">
        <v>0</v>
      </c>
      <c r="AN1105" s="6">
        <v>0</v>
      </c>
      <c r="AO1105" s="6">
        <v>1</v>
      </c>
      <c r="AQ1105" s="6">
        <v>0</v>
      </c>
      <c r="AR1105" s="6">
        <v>0</v>
      </c>
      <c r="AS1105" s="6">
        <v>0</v>
      </c>
      <c r="AT1105" s="6">
        <v>0</v>
      </c>
      <c r="AU1105" s="6">
        <f>IF(Table3[[#This Row],[ShankDiameter]]&gt;0.5,0,2)</f>
        <v>2</v>
      </c>
      <c r="AV1105" s="6">
        <v>0</v>
      </c>
      <c r="AW1105" s="6">
        <v>0</v>
      </c>
      <c r="AX1105" s="6">
        <v>2</v>
      </c>
      <c r="AY1105" s="6">
        <f>IF(Table3[[#This Row],[ShankDiameter]]=0.225,2,IF(Table3[[#This Row],[ShankDiameter]]=0.25,2,IF(Table3[[#This Row],[ShankDiameter]]=0.2875,2,0)))</f>
        <v>0</v>
      </c>
      <c r="AZ1105" s="6">
        <v>0</v>
      </c>
      <c r="BA1105" s="6">
        <v>0</v>
      </c>
      <c r="BB1105" s="6">
        <v>0</v>
      </c>
      <c r="BC1105" s="6">
        <v>0</v>
      </c>
      <c r="BD1105" s="6">
        <v>0</v>
      </c>
      <c r="BE1105" s="6">
        <v>0</v>
      </c>
      <c r="BF1105" s="6">
        <v>0</v>
      </c>
      <c r="BG1105" s="6">
        <v>0</v>
      </c>
      <c r="BH1105" s="6">
        <v>0</v>
      </c>
      <c r="BI1105" s="6">
        <f>IF(Table3[[#This Row],[Type]]="EM",IF((Table3[[#This Row],[Diameter]]/2)-Table3[[#This Row],[CornerRadius]]-0.012&gt;0,(Table3[[#This Row],[Diameter]]/2)-Table3[[#This Row],[CornerRadius]]-0.012,0),)</f>
        <v>0</v>
      </c>
      <c r="BK1105" s="6" t="str">
        <f>IF(Table3[[#This Row],[ShoulderLength]]="","",IF(Table3[[#This Row],[ShoulderLength]]&lt;Table3[[#This Row],[LOC]],"FIX",""))</f>
        <v/>
      </c>
    </row>
    <row r="1106" spans="1:63" x14ac:dyDescent="0.25">
      <c r="A1106" s="7">
        <f>IF(Table3[[#This Row],[SoflexRule]]="",1,IF(Table3[[#This Row],[MinOHL]]="",1,IF(Table3[[#This Row],[Type]]="CT",1,IF(Table3[[#This Row],[I]]=1,0,1))))</f>
        <v>1</v>
      </c>
      <c r="B1106" s="6" t="s">
        <v>1924</v>
      </c>
      <c r="D1106" s="6" t="s">
        <v>1924</v>
      </c>
      <c r="E1106" s="6">
        <v>1105</v>
      </c>
      <c r="G1106" s="9" t="s">
        <v>74</v>
      </c>
      <c r="H1106" s="10" t="s">
        <v>1924</v>
      </c>
      <c r="I1106" s="11" t="s">
        <v>2067</v>
      </c>
      <c r="J1106" s="12">
        <v>27218750</v>
      </c>
      <c r="K1106" s="11" t="str">
        <f>CONCATENATE(Table3[[#This Row],[Type]]," "&amp;TEXT(Table3[[#This Row],[Diameter]],".0000")&amp;""," "&amp;Table3[[#This Row],[NumFlutes]]&amp;"FL")</f>
        <v>RM .1875 4FL</v>
      </c>
      <c r="M1106" s="13">
        <v>0.1875</v>
      </c>
      <c r="N1106" s="13">
        <v>0.182</v>
      </c>
      <c r="O1106" s="6">
        <v>0.1875</v>
      </c>
      <c r="P1106" s="6">
        <v>0.94499999999999995</v>
      </c>
      <c r="R1106" s="14">
        <f>IF(Table3[[#This Row],[ShoulderLenEnd]]="",0,90-(DEGREES(ATAN((Q1106-P1106)/((N1106-O1106)/2)))))</f>
        <v>0</v>
      </c>
      <c r="S1106" s="15">
        <v>1.47</v>
      </c>
      <c r="T1106" s="6">
        <v>4</v>
      </c>
      <c r="U1106" s="6">
        <v>2.75</v>
      </c>
      <c r="V1106" s="6">
        <v>1.46</v>
      </c>
      <c r="AA1106" s="13" t="str">
        <f t="shared" si="18"/>
        <v/>
      </c>
      <c r="AB1106" s="6">
        <v>0.12</v>
      </c>
      <c r="AC1106" s="6">
        <v>4.4999999999999998E-2</v>
      </c>
      <c r="AE1106" s="6" t="s">
        <v>44</v>
      </c>
      <c r="AF1106" s="6" t="s">
        <v>62</v>
      </c>
      <c r="AI1106" s="6">
        <v>1</v>
      </c>
      <c r="AJ1106" s="6">
        <v>0</v>
      </c>
      <c r="AK1106" s="6">
        <v>0</v>
      </c>
      <c r="AL1106" s="6">
        <v>0</v>
      </c>
      <c r="AM1106" s="6">
        <v>0</v>
      </c>
      <c r="AN1106" s="6">
        <v>0</v>
      </c>
      <c r="AO1106" s="6">
        <v>1</v>
      </c>
      <c r="AQ1106" s="6">
        <v>0</v>
      </c>
      <c r="AR1106" s="6">
        <v>0</v>
      </c>
      <c r="AS1106" s="6">
        <v>0</v>
      </c>
      <c r="AT1106" s="6">
        <v>0</v>
      </c>
      <c r="AU1106" s="6">
        <f>IF(Table3[[#This Row],[ShankDiameter]]&gt;0.5,0,2)</f>
        <v>2</v>
      </c>
      <c r="AV1106" s="6">
        <v>0</v>
      </c>
      <c r="AW1106" s="6">
        <v>0</v>
      </c>
      <c r="AX1106" s="6">
        <v>2</v>
      </c>
      <c r="AY1106" s="6">
        <f>IF(Table3[[#This Row],[ShankDiameter]]=0.225,2,IF(Table3[[#This Row],[ShankDiameter]]=0.25,2,IF(Table3[[#This Row],[ShankDiameter]]=0.2875,2,0)))</f>
        <v>0</v>
      </c>
      <c r="AZ1106" s="6">
        <v>0</v>
      </c>
      <c r="BA1106" s="6">
        <v>0</v>
      </c>
      <c r="BB1106" s="6">
        <v>0</v>
      </c>
      <c r="BC1106" s="6">
        <v>0</v>
      </c>
      <c r="BD1106" s="6">
        <v>0</v>
      </c>
      <c r="BE1106" s="6">
        <v>0</v>
      </c>
      <c r="BF1106" s="6">
        <v>0</v>
      </c>
      <c r="BG1106" s="6">
        <v>0</v>
      </c>
      <c r="BH1106" s="6">
        <v>0</v>
      </c>
      <c r="BI1106" s="6">
        <f>IF(Table3[[#This Row],[Type]]="EM",IF((Table3[[#This Row],[Diameter]]/2)-Table3[[#This Row],[CornerRadius]]-0.012&gt;0,(Table3[[#This Row],[Diameter]]/2)-Table3[[#This Row],[CornerRadius]]-0.012,0),)</f>
        <v>0</v>
      </c>
      <c r="BK1106" s="6" t="str">
        <f>IF(Table3[[#This Row],[ShoulderLength]]="","",IF(Table3[[#This Row],[ShoulderLength]]&lt;Table3[[#This Row],[LOC]],"FIX",""))</f>
        <v>FIX</v>
      </c>
    </row>
    <row r="1107" spans="1:63" x14ac:dyDescent="0.25">
      <c r="A1107" s="7">
        <f>IF(Table3[[#This Row],[SoflexRule]]="",1,IF(Table3[[#This Row],[MinOHL]]="",1,IF(Table3[[#This Row],[Type]]="CT",1,IF(Table3[[#This Row],[I]]=1,0,1))))</f>
        <v>1</v>
      </c>
      <c r="B1107" s="6" t="s">
        <v>1924</v>
      </c>
      <c r="D1107" s="6" t="s">
        <v>1924</v>
      </c>
      <c r="E1107" s="6">
        <v>1106</v>
      </c>
      <c r="H1107" s="10" t="s">
        <v>1924</v>
      </c>
      <c r="I1107" s="11" t="s">
        <v>2068</v>
      </c>
      <c r="J1107" s="12">
        <v>27218800</v>
      </c>
      <c r="K1107" s="11" t="str">
        <f>CONCATENATE(Table3[[#This Row],[Type]]," "&amp;TEXT(Table3[[#This Row],[Diameter]],".0000")&amp;""," "&amp;Table3[[#This Row],[NumFlutes]]&amp;"FL")</f>
        <v>RM .1880 4FL</v>
      </c>
      <c r="M1107" s="13">
        <v>0.188</v>
      </c>
      <c r="N1107" s="13">
        <v>0.182</v>
      </c>
      <c r="R1107" s="14">
        <f>IF(Table3[[#This Row],[ShoulderLenEnd]]="",0,90-(DEGREES(ATAN((Q1107-P1107)/((N1107-O1107)/2)))))</f>
        <v>0</v>
      </c>
      <c r="T1107" s="6">
        <v>4</v>
      </c>
      <c r="U1107" s="6">
        <v>2.75</v>
      </c>
      <c r="V1107" s="6">
        <v>0.95</v>
      </c>
      <c r="AA1107" s="13" t="str">
        <f t="shared" si="18"/>
        <v/>
      </c>
      <c r="AE1107" s="6" t="s">
        <v>44</v>
      </c>
      <c r="AF1107" s="6" t="s">
        <v>62</v>
      </c>
      <c r="AI1107" s="6">
        <v>1</v>
      </c>
      <c r="AJ1107" s="6">
        <v>0</v>
      </c>
      <c r="AK1107" s="6">
        <v>0</v>
      </c>
      <c r="AL1107" s="6">
        <v>0</v>
      </c>
      <c r="AM1107" s="6">
        <v>0</v>
      </c>
      <c r="AN1107" s="6">
        <v>0</v>
      </c>
      <c r="AO1107" s="6">
        <v>1</v>
      </c>
      <c r="AQ1107" s="6">
        <v>0</v>
      </c>
      <c r="AR1107" s="6">
        <v>0</v>
      </c>
      <c r="AS1107" s="6">
        <v>0</v>
      </c>
      <c r="AT1107" s="6">
        <v>0</v>
      </c>
      <c r="AU1107" s="6">
        <f>IF(Table3[[#This Row],[ShankDiameter]]&gt;0.5,0,2)</f>
        <v>2</v>
      </c>
      <c r="AV1107" s="6">
        <v>0</v>
      </c>
      <c r="AW1107" s="6">
        <v>0</v>
      </c>
      <c r="AX1107" s="6">
        <v>2</v>
      </c>
      <c r="AY1107" s="6">
        <f>IF(Table3[[#This Row],[ShankDiameter]]=0.225,2,IF(Table3[[#This Row],[ShankDiameter]]=0.25,2,IF(Table3[[#This Row],[ShankDiameter]]=0.2875,2,0)))</f>
        <v>0</v>
      </c>
      <c r="AZ1107" s="6">
        <v>0</v>
      </c>
      <c r="BA1107" s="6">
        <v>0</v>
      </c>
      <c r="BB1107" s="6">
        <v>0</v>
      </c>
      <c r="BC1107" s="6">
        <v>0</v>
      </c>
      <c r="BD1107" s="6">
        <v>0</v>
      </c>
      <c r="BE1107" s="6">
        <v>0</v>
      </c>
      <c r="BF1107" s="6">
        <v>0</v>
      </c>
      <c r="BG1107" s="6">
        <v>0</v>
      </c>
      <c r="BH1107" s="6">
        <v>0</v>
      </c>
      <c r="BI1107" s="6">
        <f>IF(Table3[[#This Row],[Type]]="EM",IF((Table3[[#This Row],[Diameter]]/2)-Table3[[#This Row],[CornerRadius]]-0.012&gt;0,(Table3[[#This Row],[Diameter]]/2)-Table3[[#This Row],[CornerRadius]]-0.012,0),)</f>
        <v>0</v>
      </c>
      <c r="BK1107" s="6" t="str">
        <f>IF(Table3[[#This Row],[ShoulderLength]]="","",IF(Table3[[#This Row],[ShoulderLength]]&lt;Table3[[#This Row],[LOC]],"FIX",""))</f>
        <v/>
      </c>
    </row>
    <row r="1108" spans="1:63" x14ac:dyDescent="0.25">
      <c r="A1108" s="7">
        <f>IF(Table3[[#This Row],[SoflexRule]]="",1,IF(Table3[[#This Row],[MinOHL]]="",1,IF(Table3[[#This Row],[Type]]="CT",1,IF(Table3[[#This Row],[I]]=1,0,1))))</f>
        <v>1</v>
      </c>
      <c r="B1108" s="6" t="s">
        <v>1924</v>
      </c>
      <c r="D1108" s="6" t="s">
        <v>1924</v>
      </c>
      <c r="E1108" s="6">
        <v>1107</v>
      </c>
      <c r="H1108" s="10" t="s">
        <v>1924</v>
      </c>
      <c r="I1108" s="11" t="s">
        <v>2069</v>
      </c>
      <c r="J1108" s="12">
        <v>27218900</v>
      </c>
      <c r="K1108" s="11" t="str">
        <f>CONCATENATE(Table3[[#This Row],[Type]]," "&amp;TEXT(Table3[[#This Row],[Diameter]],".0000")&amp;""," "&amp;Table3[[#This Row],[NumFlutes]]&amp;"FL")</f>
        <v>RM .1890 4FL</v>
      </c>
      <c r="M1108" s="13">
        <v>0.189</v>
      </c>
      <c r="N1108" s="13">
        <v>0.182</v>
      </c>
      <c r="R1108" s="14">
        <f>IF(Table3[[#This Row],[ShoulderLenEnd]]="",0,90-(DEGREES(ATAN((Q1108-P1108)/((N1108-O1108)/2)))))</f>
        <v>0</v>
      </c>
      <c r="T1108" s="6">
        <v>4</v>
      </c>
      <c r="U1108" s="6">
        <v>2.75</v>
      </c>
      <c r="V1108" s="6">
        <v>0.95</v>
      </c>
      <c r="AA1108" s="13" t="str">
        <f t="shared" si="18"/>
        <v/>
      </c>
      <c r="AE1108" s="6" t="s">
        <v>44</v>
      </c>
      <c r="AF1108" s="6" t="s">
        <v>62</v>
      </c>
      <c r="AI1108" s="6">
        <v>1</v>
      </c>
      <c r="AJ1108" s="6">
        <v>0</v>
      </c>
      <c r="AK1108" s="6">
        <v>0</v>
      </c>
      <c r="AL1108" s="6">
        <v>0</v>
      </c>
      <c r="AM1108" s="6">
        <v>0</v>
      </c>
      <c r="AN1108" s="6">
        <v>0</v>
      </c>
      <c r="AO1108" s="6">
        <v>1</v>
      </c>
      <c r="AQ1108" s="6">
        <v>0</v>
      </c>
      <c r="AR1108" s="6">
        <v>0</v>
      </c>
      <c r="AS1108" s="6">
        <v>0</v>
      </c>
      <c r="AT1108" s="6">
        <v>0</v>
      </c>
      <c r="AU1108" s="6">
        <f>IF(Table3[[#This Row],[ShankDiameter]]&gt;0.5,0,2)</f>
        <v>2</v>
      </c>
      <c r="AV1108" s="6">
        <v>0</v>
      </c>
      <c r="AW1108" s="6">
        <v>0</v>
      </c>
      <c r="AX1108" s="6">
        <v>2</v>
      </c>
      <c r="AY1108" s="6">
        <f>IF(Table3[[#This Row],[ShankDiameter]]=0.225,2,IF(Table3[[#This Row],[ShankDiameter]]=0.25,2,IF(Table3[[#This Row],[ShankDiameter]]=0.2875,2,0)))</f>
        <v>0</v>
      </c>
      <c r="AZ1108" s="6">
        <v>0</v>
      </c>
      <c r="BA1108" s="6">
        <v>0</v>
      </c>
      <c r="BB1108" s="6">
        <v>0</v>
      </c>
      <c r="BC1108" s="6">
        <v>0</v>
      </c>
      <c r="BD1108" s="6">
        <v>0</v>
      </c>
      <c r="BE1108" s="6">
        <v>0</v>
      </c>
      <c r="BF1108" s="6">
        <v>0</v>
      </c>
      <c r="BG1108" s="6">
        <v>0</v>
      </c>
      <c r="BH1108" s="6">
        <v>0</v>
      </c>
      <c r="BI1108" s="6">
        <f>IF(Table3[[#This Row],[Type]]="EM",IF((Table3[[#This Row],[Diameter]]/2)-Table3[[#This Row],[CornerRadius]]-0.012&gt;0,(Table3[[#This Row],[Diameter]]/2)-Table3[[#This Row],[CornerRadius]]-0.012,0),)</f>
        <v>0</v>
      </c>
      <c r="BK1108" s="6" t="str">
        <f>IF(Table3[[#This Row],[ShoulderLength]]="","",IF(Table3[[#This Row],[ShoulderLength]]&lt;Table3[[#This Row],[LOC]],"FIX",""))</f>
        <v/>
      </c>
    </row>
    <row r="1109" spans="1:63" x14ac:dyDescent="0.25">
      <c r="A1109" s="7">
        <f>IF(Table3[[#This Row],[SoflexRule]]="",1,IF(Table3[[#This Row],[MinOHL]]="",1,IF(Table3[[#This Row],[Type]]="CT",1,IF(Table3[[#This Row],[I]]=1,0,1))))</f>
        <v>1</v>
      </c>
      <c r="B1109" s="6" t="s">
        <v>1924</v>
      </c>
      <c r="D1109" s="6" t="s">
        <v>1924</v>
      </c>
      <c r="E1109" s="6">
        <v>1108</v>
      </c>
      <c r="H1109" s="10" t="s">
        <v>1924</v>
      </c>
      <c r="I1109" s="11" t="s">
        <v>2070</v>
      </c>
      <c r="J1109" s="12" t="s">
        <v>1931</v>
      </c>
      <c r="K1109" s="11" t="str">
        <f>CONCATENATE(Table3[[#This Row],[Type]]," "&amp;TEXT(Table3[[#This Row],[Diameter]],".0000")&amp;""," "&amp;Table3[[#This Row],[NumFlutes]]&amp;"FL")</f>
        <v>RM .1966 6FL</v>
      </c>
      <c r="M1109" s="13">
        <v>0.1966</v>
      </c>
      <c r="N1109" s="13">
        <v>0.188</v>
      </c>
      <c r="R1109" s="14">
        <f>IF(Table3[[#This Row],[ShoulderLenEnd]]="",0,90-(DEGREES(ATAN((Q1109-P1109)/((N1109-O1109)/2)))))</f>
        <v>0</v>
      </c>
      <c r="T1109" s="6">
        <v>6</v>
      </c>
      <c r="U1109" s="6">
        <v>5</v>
      </c>
      <c r="V1109" s="6">
        <v>1.25</v>
      </c>
      <c r="AA1109" s="13" t="str">
        <f t="shared" si="18"/>
        <v/>
      </c>
      <c r="AE1109" s="6" t="s">
        <v>49</v>
      </c>
      <c r="AF1109" s="6" t="s">
        <v>62</v>
      </c>
      <c r="AI1109" s="6">
        <v>1</v>
      </c>
      <c r="AJ1109" s="6">
        <v>0</v>
      </c>
      <c r="AK1109" s="6">
        <v>0</v>
      </c>
      <c r="AL1109" s="6">
        <v>0</v>
      </c>
      <c r="AM1109" s="6">
        <v>0</v>
      </c>
      <c r="AN1109" s="6">
        <v>0</v>
      </c>
      <c r="AO1109" s="6">
        <v>1</v>
      </c>
      <c r="AQ1109" s="6">
        <v>0</v>
      </c>
      <c r="AR1109" s="6">
        <v>0</v>
      </c>
      <c r="AS1109" s="6">
        <v>0</v>
      </c>
      <c r="AT1109" s="6">
        <v>0</v>
      </c>
      <c r="AU1109" s="6">
        <f>IF(Table3[[#This Row],[ShankDiameter]]&gt;0.5,0,2)</f>
        <v>2</v>
      </c>
      <c r="AV1109" s="6">
        <v>0</v>
      </c>
      <c r="AW1109" s="6">
        <v>0</v>
      </c>
      <c r="AX1109" s="6">
        <v>2</v>
      </c>
      <c r="AY1109" s="6">
        <f>IF(Table3[[#This Row],[ShankDiameter]]=0.225,2,IF(Table3[[#This Row],[ShankDiameter]]=0.25,2,IF(Table3[[#This Row],[ShankDiameter]]=0.2875,2,0)))</f>
        <v>0</v>
      </c>
      <c r="AZ1109" s="6">
        <v>0</v>
      </c>
      <c r="BA1109" s="6">
        <v>0</v>
      </c>
      <c r="BB1109" s="6">
        <v>0</v>
      </c>
      <c r="BC1109" s="6">
        <v>0</v>
      </c>
      <c r="BD1109" s="6">
        <v>0</v>
      </c>
      <c r="BE1109" s="6">
        <v>0</v>
      </c>
      <c r="BF1109" s="6">
        <v>0</v>
      </c>
      <c r="BG1109" s="6">
        <v>0</v>
      </c>
      <c r="BH1109" s="6">
        <v>0</v>
      </c>
      <c r="BI1109" s="6">
        <f>IF(Table3[[#This Row],[Type]]="EM",IF((Table3[[#This Row],[Diameter]]/2)-Table3[[#This Row],[CornerRadius]]-0.012&gt;0,(Table3[[#This Row],[Diameter]]/2)-Table3[[#This Row],[CornerRadius]]-0.012,0),)</f>
        <v>0</v>
      </c>
      <c r="BK1109" s="6" t="str">
        <f>IF(Table3[[#This Row],[ShoulderLength]]="","",IF(Table3[[#This Row],[ShoulderLength]]&lt;Table3[[#This Row],[LOC]],"FIX",""))</f>
        <v/>
      </c>
    </row>
    <row r="1110" spans="1:63" x14ac:dyDescent="0.25">
      <c r="A1110" s="7">
        <f>IF(Table3[[#This Row],[SoflexRule]]="",1,IF(Table3[[#This Row],[MinOHL]]="",1,IF(Table3[[#This Row],[Type]]="CT",1,IF(Table3[[#This Row],[I]]=1,0,1))))</f>
        <v>1</v>
      </c>
      <c r="B1110" s="6" t="s">
        <v>1924</v>
      </c>
      <c r="D1110" s="6" t="s">
        <v>1924</v>
      </c>
      <c r="E1110" s="6">
        <v>1109</v>
      </c>
      <c r="F1110" s="22"/>
      <c r="G1110" s="23"/>
      <c r="H1110" s="10" t="s">
        <v>1924</v>
      </c>
      <c r="I1110" s="11" t="s">
        <v>2071</v>
      </c>
      <c r="J1110" s="12" t="s">
        <v>2072</v>
      </c>
      <c r="K1110" s="11" t="str">
        <f>CONCATENATE(Table3[[#This Row],[Type]]," "&amp;TEXT(Table3[[#This Row],[Diameter]],".0000")&amp;""," "&amp;Table3[[#This Row],[NumFlutes]]&amp;"FL")</f>
        <v>RM .1995 6FL</v>
      </c>
      <c r="M1110" s="13">
        <v>0.19950000000000001</v>
      </c>
      <c r="N1110" s="13">
        <v>0.19400000000000001</v>
      </c>
      <c r="R1110" s="14">
        <f>IF(Table3[[#This Row],[ShoulderLenEnd]]="",0,90-(DEGREES(ATAN((Q1110-P1110)/((N1110-O1110)/2)))))</f>
        <v>0</v>
      </c>
      <c r="T1110" s="6">
        <v>6</v>
      </c>
      <c r="U1110" s="6">
        <v>5</v>
      </c>
      <c r="V1110" s="6">
        <v>1.25</v>
      </c>
      <c r="AA1110" s="13" t="str">
        <f t="shared" si="18"/>
        <v/>
      </c>
      <c r="AE1110" s="6" t="s">
        <v>49</v>
      </c>
      <c r="AF1110" s="6" t="s">
        <v>62</v>
      </c>
      <c r="AI1110" s="6">
        <v>1</v>
      </c>
      <c r="AJ1110" s="6">
        <v>0</v>
      </c>
      <c r="AK1110" s="6">
        <v>0</v>
      </c>
      <c r="AL1110" s="6">
        <v>0</v>
      </c>
      <c r="AM1110" s="6">
        <v>0</v>
      </c>
      <c r="AN1110" s="6">
        <v>0</v>
      </c>
      <c r="AO1110" s="6">
        <v>1</v>
      </c>
      <c r="AQ1110" s="6">
        <v>0</v>
      </c>
      <c r="AR1110" s="6">
        <v>0</v>
      </c>
      <c r="AS1110" s="6">
        <v>0</v>
      </c>
      <c r="AT1110" s="6">
        <v>0</v>
      </c>
      <c r="AU1110" s="6">
        <f>IF(Table3[[#This Row],[ShankDiameter]]&gt;0.5,0,2)</f>
        <v>2</v>
      </c>
      <c r="AV1110" s="6">
        <v>0</v>
      </c>
      <c r="AW1110" s="6">
        <v>0</v>
      </c>
      <c r="AX1110" s="6">
        <v>2</v>
      </c>
      <c r="AY1110" s="6">
        <f>IF(Table3[[#This Row],[ShankDiameter]]=0.225,2,IF(Table3[[#This Row],[ShankDiameter]]=0.25,2,IF(Table3[[#This Row],[ShankDiameter]]=0.2875,2,0)))</f>
        <v>0</v>
      </c>
      <c r="AZ1110" s="6">
        <v>0</v>
      </c>
      <c r="BA1110" s="6">
        <v>0</v>
      </c>
      <c r="BB1110" s="6">
        <v>0</v>
      </c>
      <c r="BC1110" s="6">
        <v>0</v>
      </c>
      <c r="BD1110" s="6">
        <v>0</v>
      </c>
      <c r="BE1110" s="6">
        <v>0</v>
      </c>
      <c r="BF1110" s="6">
        <v>0</v>
      </c>
      <c r="BG1110" s="6">
        <v>0</v>
      </c>
      <c r="BH1110" s="6">
        <v>0</v>
      </c>
      <c r="BI1110" s="6">
        <f>IF(Table3[[#This Row],[Type]]="EM",IF((Table3[[#This Row],[Diameter]]/2)-Table3[[#This Row],[CornerRadius]]-0.012&gt;0,(Table3[[#This Row],[Diameter]]/2)-Table3[[#This Row],[CornerRadius]]-0.012,0),)</f>
        <v>0</v>
      </c>
      <c r="BK1110" s="6" t="str">
        <f>IF(Table3[[#This Row],[ShoulderLength]]="","",IF(Table3[[#This Row],[ShoulderLength]]&lt;Table3[[#This Row],[LOC]],"FIX",""))</f>
        <v/>
      </c>
    </row>
    <row r="1111" spans="1:63" x14ac:dyDescent="0.25">
      <c r="A1111" s="7">
        <f>IF(Table3[[#This Row],[SoflexRule]]="",1,IF(Table3[[#This Row],[MinOHL]]="",1,IF(Table3[[#This Row],[Type]]="CT",1,IF(Table3[[#This Row],[I]]=1,0,1))))</f>
        <v>1</v>
      </c>
      <c r="B1111" s="6" t="s">
        <v>1924</v>
      </c>
      <c r="D1111" s="6" t="s">
        <v>1924</v>
      </c>
      <c r="E1111" s="6">
        <v>1110</v>
      </c>
      <c r="H1111" s="10" t="s">
        <v>1924</v>
      </c>
      <c r="I1111" s="11" t="s">
        <v>2073</v>
      </c>
      <c r="J1111" s="12" t="s">
        <v>2074</v>
      </c>
      <c r="K1111" s="11" t="str">
        <f>CONCATENATE(Table3[[#This Row],[Type]]," "&amp;TEXT(Table3[[#This Row],[Diameter]],".0000")&amp;""," "&amp;Table3[[#This Row],[NumFlutes]]&amp;"FL")</f>
        <v>RM .2040 6FL</v>
      </c>
      <c r="M1111" s="13">
        <v>0.20399999999999999</v>
      </c>
      <c r="N1111" s="13">
        <v>0.19500000000000001</v>
      </c>
      <c r="R1111" s="14">
        <f>IF(Table3[[#This Row],[ShoulderLenEnd]]="",0,90-(DEGREES(ATAN((Q1111-P1111)/((N1111-O1111)/2)))))</f>
        <v>0</v>
      </c>
      <c r="T1111" s="6">
        <v>6</v>
      </c>
      <c r="U1111" s="6">
        <v>5</v>
      </c>
      <c r="V1111" s="6">
        <v>1.25</v>
      </c>
      <c r="AA1111" s="13" t="str">
        <f t="shared" si="18"/>
        <v/>
      </c>
      <c r="AE1111" s="6" t="s">
        <v>49</v>
      </c>
      <c r="AF1111" s="6" t="s">
        <v>62</v>
      </c>
      <c r="AI1111" s="6">
        <v>1</v>
      </c>
      <c r="AJ1111" s="6">
        <v>0</v>
      </c>
      <c r="AK1111" s="6">
        <v>0</v>
      </c>
      <c r="AL1111" s="6">
        <v>0</v>
      </c>
      <c r="AM1111" s="6">
        <v>0</v>
      </c>
      <c r="AN1111" s="6">
        <v>0</v>
      </c>
      <c r="AO1111" s="6">
        <v>1</v>
      </c>
      <c r="AQ1111" s="6">
        <v>0</v>
      </c>
      <c r="AR1111" s="6">
        <v>0</v>
      </c>
      <c r="AS1111" s="6">
        <v>0</v>
      </c>
      <c r="AT1111" s="6">
        <v>0</v>
      </c>
      <c r="AU1111" s="6">
        <f>IF(Table3[[#This Row],[ShankDiameter]]&gt;0.5,0,2)</f>
        <v>2</v>
      </c>
      <c r="AV1111" s="6">
        <v>0</v>
      </c>
      <c r="AW1111" s="6">
        <v>0</v>
      </c>
      <c r="AX1111" s="6">
        <v>2</v>
      </c>
      <c r="AY1111" s="6">
        <f>IF(Table3[[#This Row],[ShankDiameter]]=0.225,2,IF(Table3[[#This Row],[ShankDiameter]]=0.25,2,IF(Table3[[#This Row],[ShankDiameter]]=0.2875,2,0)))</f>
        <v>0</v>
      </c>
      <c r="AZ1111" s="6">
        <v>0</v>
      </c>
      <c r="BA1111" s="6">
        <v>0</v>
      </c>
      <c r="BB1111" s="6">
        <v>0</v>
      </c>
      <c r="BC1111" s="6">
        <v>0</v>
      </c>
      <c r="BD1111" s="6">
        <v>0</v>
      </c>
      <c r="BE1111" s="6">
        <v>0</v>
      </c>
      <c r="BF1111" s="6">
        <v>0</v>
      </c>
      <c r="BG1111" s="6">
        <v>0</v>
      </c>
      <c r="BH1111" s="6">
        <v>0</v>
      </c>
      <c r="BI1111" s="6">
        <f>IF(Table3[[#This Row],[Type]]="EM",IF((Table3[[#This Row],[Diameter]]/2)-Table3[[#This Row],[CornerRadius]]-0.012&gt;0,(Table3[[#This Row],[Diameter]]/2)-Table3[[#This Row],[CornerRadius]]-0.012,0),)</f>
        <v>0</v>
      </c>
      <c r="BK1111" s="6" t="str">
        <f>IF(Table3[[#This Row],[ShoulderLength]]="","",IF(Table3[[#This Row],[ShoulderLength]]&lt;Table3[[#This Row],[LOC]],"FIX",""))</f>
        <v/>
      </c>
    </row>
    <row r="1112" spans="1:63" x14ac:dyDescent="0.25">
      <c r="A1112" s="7">
        <f>IF(Table3[[#This Row],[SoflexRule]]="",1,IF(Table3[[#This Row],[MinOHL]]="",1,IF(Table3[[#This Row],[Type]]="CT",1,IF(Table3[[#This Row],[I]]=1,0,1))))</f>
        <v>1</v>
      </c>
      <c r="B1112" s="6" t="s">
        <v>1924</v>
      </c>
      <c r="D1112" s="6" t="s">
        <v>1924</v>
      </c>
      <c r="E1112" s="6">
        <v>1111</v>
      </c>
      <c r="H1112" s="10" t="s">
        <v>1924</v>
      </c>
      <c r="I1112" s="11" t="s">
        <v>2075</v>
      </c>
      <c r="J1112" s="12" t="s">
        <v>2076</v>
      </c>
      <c r="K1112" s="11" t="str">
        <f>CONCATENATE(Table3[[#This Row],[Type]]," "&amp;TEXT(Table3[[#This Row],[Diameter]],".0000")&amp;""," "&amp;Table3[[#This Row],[NumFlutes]]&amp;"FL")</f>
        <v>RM .2090 6FL</v>
      </c>
      <c r="M1112" s="13">
        <v>0.20899999999999999</v>
      </c>
      <c r="N1112" s="13">
        <v>0.20200000000000001</v>
      </c>
      <c r="R1112" s="14">
        <f>IF(Table3[[#This Row],[ShoulderLenEnd]]="",0,90-(DEGREES(ATAN((Q1112-P1112)/((N1112-O1112)/2)))))</f>
        <v>0</v>
      </c>
      <c r="T1112" s="6">
        <v>6</v>
      </c>
      <c r="U1112" s="6">
        <v>5</v>
      </c>
      <c r="V1112" s="6">
        <v>1.25</v>
      </c>
      <c r="AA1112" s="13" t="str">
        <f t="shared" si="18"/>
        <v/>
      </c>
      <c r="AE1112" s="6" t="s">
        <v>49</v>
      </c>
      <c r="AF1112" s="6" t="s">
        <v>62</v>
      </c>
      <c r="AI1112" s="6">
        <v>1</v>
      </c>
      <c r="AJ1112" s="6">
        <v>0</v>
      </c>
      <c r="AK1112" s="6">
        <v>0</v>
      </c>
      <c r="AL1112" s="6">
        <v>0</v>
      </c>
      <c r="AM1112" s="6">
        <v>0</v>
      </c>
      <c r="AN1112" s="6">
        <v>0</v>
      </c>
      <c r="AO1112" s="6">
        <v>1</v>
      </c>
      <c r="AQ1112" s="6">
        <v>0</v>
      </c>
      <c r="AR1112" s="6">
        <v>0</v>
      </c>
      <c r="AS1112" s="6">
        <v>0</v>
      </c>
      <c r="AT1112" s="6">
        <v>0</v>
      </c>
      <c r="AU1112" s="6">
        <f>IF(Table3[[#This Row],[ShankDiameter]]&gt;0.5,0,2)</f>
        <v>2</v>
      </c>
      <c r="AV1112" s="6">
        <v>0</v>
      </c>
      <c r="AW1112" s="6">
        <v>0</v>
      </c>
      <c r="AX1112" s="6">
        <v>2</v>
      </c>
      <c r="AY1112" s="6">
        <f>IF(Table3[[#This Row],[ShankDiameter]]=0.225,2,IF(Table3[[#This Row],[ShankDiameter]]=0.25,2,IF(Table3[[#This Row],[ShankDiameter]]=0.2875,2,0)))</f>
        <v>0</v>
      </c>
      <c r="AZ1112" s="6">
        <v>0</v>
      </c>
      <c r="BA1112" s="6">
        <v>0</v>
      </c>
      <c r="BB1112" s="6">
        <v>0</v>
      </c>
      <c r="BC1112" s="6">
        <v>0</v>
      </c>
      <c r="BD1112" s="6">
        <v>0</v>
      </c>
      <c r="BE1112" s="6">
        <v>0</v>
      </c>
      <c r="BF1112" s="6">
        <v>0</v>
      </c>
      <c r="BG1112" s="6">
        <v>0</v>
      </c>
      <c r="BH1112" s="6">
        <v>0</v>
      </c>
      <c r="BI1112" s="6">
        <f>IF(Table3[[#This Row],[Type]]="EM",IF((Table3[[#This Row],[Diameter]]/2)-Table3[[#This Row],[CornerRadius]]-0.012&gt;0,(Table3[[#This Row],[Diameter]]/2)-Table3[[#This Row],[CornerRadius]]-0.012,0),)</f>
        <v>0</v>
      </c>
      <c r="BK1112" s="6" t="str">
        <f>IF(Table3[[#This Row],[ShoulderLength]]="","",IF(Table3[[#This Row],[ShoulderLength]]&lt;Table3[[#This Row],[LOC]],"FIX",""))</f>
        <v/>
      </c>
    </row>
    <row r="1113" spans="1:63" x14ac:dyDescent="0.25">
      <c r="A1113" s="7">
        <f>IF(Table3[[#This Row],[SoflexRule]]="",1,IF(Table3[[#This Row],[MinOHL]]="",1,IF(Table3[[#This Row],[Type]]="CT",1,IF(Table3[[#This Row],[I]]=1,0,1))))</f>
        <v>1</v>
      </c>
      <c r="B1113" s="6" t="s">
        <v>1924</v>
      </c>
      <c r="D1113" s="6" t="s">
        <v>1924</v>
      </c>
      <c r="E1113" s="6">
        <v>1112</v>
      </c>
      <c r="H1113" s="10" t="s">
        <v>1924</v>
      </c>
      <c r="I1113" s="11" t="s">
        <v>2077</v>
      </c>
      <c r="J1113" s="12">
        <v>27221900</v>
      </c>
      <c r="K1113" s="11" t="str">
        <f>CONCATENATE(Table3[[#This Row],[Type]]," "&amp;TEXT(Table3[[#This Row],[Diameter]],".0000")&amp;""," "&amp;Table3[[#This Row],[NumFlutes]]&amp;"FL")</f>
        <v>RM .2190 4FL</v>
      </c>
      <c r="M1113" s="13">
        <v>0.219</v>
      </c>
      <c r="N1113" s="13">
        <v>0.21299999999999999</v>
      </c>
      <c r="R1113" s="14">
        <f>IF(Table3[[#This Row],[ShoulderLenEnd]]="",0,90-(DEGREES(ATAN((Q1113-P1113)/((N1113-O1113)/2)))))</f>
        <v>0</v>
      </c>
      <c r="T1113" s="6">
        <v>4</v>
      </c>
      <c r="U1113" s="6">
        <v>3</v>
      </c>
      <c r="V1113" s="6">
        <v>1</v>
      </c>
      <c r="AA1113" s="13" t="str">
        <f t="shared" si="18"/>
        <v/>
      </c>
      <c r="AE1113" s="6" t="s">
        <v>44</v>
      </c>
      <c r="AF1113" s="6" t="s">
        <v>62</v>
      </c>
      <c r="AI1113" s="6">
        <v>1</v>
      </c>
      <c r="AJ1113" s="6">
        <v>0</v>
      </c>
      <c r="AK1113" s="6">
        <v>0</v>
      </c>
      <c r="AL1113" s="6">
        <v>0</v>
      </c>
      <c r="AM1113" s="6">
        <v>0</v>
      </c>
      <c r="AN1113" s="6">
        <v>0</v>
      </c>
      <c r="AO1113" s="6">
        <v>1</v>
      </c>
      <c r="AQ1113" s="6">
        <v>0</v>
      </c>
      <c r="AR1113" s="6">
        <v>0</v>
      </c>
      <c r="AS1113" s="6">
        <v>0</v>
      </c>
      <c r="AT1113" s="6">
        <v>0</v>
      </c>
      <c r="AU1113" s="6">
        <f>IF(Table3[[#This Row],[ShankDiameter]]&gt;0.5,0,2)</f>
        <v>2</v>
      </c>
      <c r="AV1113" s="6">
        <v>0</v>
      </c>
      <c r="AW1113" s="6">
        <v>0</v>
      </c>
      <c r="AX1113" s="6">
        <v>2</v>
      </c>
      <c r="AY1113" s="6">
        <f>IF(Table3[[#This Row],[ShankDiameter]]=0.225,2,IF(Table3[[#This Row],[ShankDiameter]]=0.25,2,IF(Table3[[#This Row],[ShankDiameter]]=0.2875,2,0)))</f>
        <v>0</v>
      </c>
      <c r="AZ1113" s="6">
        <v>0</v>
      </c>
      <c r="BA1113" s="6">
        <v>0</v>
      </c>
      <c r="BB1113" s="6">
        <v>0</v>
      </c>
      <c r="BC1113" s="6">
        <v>0</v>
      </c>
      <c r="BD1113" s="6">
        <v>0</v>
      </c>
      <c r="BE1113" s="6">
        <v>0</v>
      </c>
      <c r="BF1113" s="6">
        <v>0</v>
      </c>
      <c r="BG1113" s="6">
        <v>0</v>
      </c>
      <c r="BH1113" s="6">
        <v>0</v>
      </c>
      <c r="BI1113" s="6">
        <f>IF(Table3[[#This Row],[Type]]="EM",IF((Table3[[#This Row],[Diameter]]/2)-Table3[[#This Row],[CornerRadius]]-0.012&gt;0,(Table3[[#This Row],[Diameter]]/2)-Table3[[#This Row],[CornerRadius]]-0.012,0),)</f>
        <v>0</v>
      </c>
      <c r="BK1113" s="6" t="str">
        <f>IF(Table3[[#This Row],[ShoulderLength]]="","",IF(Table3[[#This Row],[ShoulderLength]]&lt;Table3[[#This Row],[LOC]],"FIX",""))</f>
        <v/>
      </c>
    </row>
    <row r="1114" spans="1:63" x14ac:dyDescent="0.25">
      <c r="A1114" s="7">
        <f>IF(Table3[[#This Row],[SoflexRule]]="",1,IF(Table3[[#This Row],[MinOHL]]="",1,IF(Table3[[#This Row],[Type]]="CT",1,IF(Table3[[#This Row],[I]]=1,0,1))))</f>
        <v>1</v>
      </c>
      <c r="B1114" s="6" t="s">
        <v>1924</v>
      </c>
      <c r="D1114" s="6" t="s">
        <v>1924</v>
      </c>
      <c r="E1114" s="6">
        <v>1113</v>
      </c>
      <c r="H1114" s="10" t="s">
        <v>1924</v>
      </c>
      <c r="I1114" s="11" t="s">
        <v>2078</v>
      </c>
      <c r="J1114" s="12" t="s">
        <v>2079</v>
      </c>
      <c r="K1114" s="11" t="str">
        <f>CONCATENATE(Table3[[#This Row],[Type]]," "&amp;TEXT(Table3[[#This Row],[Diameter]],".0000")&amp;""," "&amp;Table3[[#This Row],[NumFlutes]]&amp;"FL")</f>
        <v>RM .2280 6FL</v>
      </c>
      <c r="M1114" s="13">
        <v>0.22800000000000001</v>
      </c>
      <c r="N1114" s="13">
        <v>0.217</v>
      </c>
      <c r="R1114" s="14">
        <f>IF(Table3[[#This Row],[ShoulderLenEnd]]="",0,90-(DEGREES(ATAN((Q1114-P1114)/((N1114-O1114)/2)))))</f>
        <v>0</v>
      </c>
      <c r="T1114" s="6">
        <v>6</v>
      </c>
      <c r="U1114" s="6">
        <v>6</v>
      </c>
      <c r="V1114" s="6">
        <v>1.5</v>
      </c>
      <c r="AA1114" s="13" t="str">
        <f t="shared" si="18"/>
        <v/>
      </c>
      <c r="AE1114" s="6" t="s">
        <v>471</v>
      </c>
      <c r="AF1114" s="6" t="s">
        <v>62</v>
      </c>
      <c r="AI1114" s="6">
        <v>1</v>
      </c>
      <c r="AJ1114" s="6">
        <v>0</v>
      </c>
      <c r="AK1114" s="6">
        <v>0</v>
      </c>
      <c r="AL1114" s="6">
        <v>0</v>
      </c>
      <c r="AM1114" s="6">
        <v>0</v>
      </c>
      <c r="AN1114" s="6">
        <v>0</v>
      </c>
      <c r="AO1114" s="6">
        <v>1</v>
      </c>
      <c r="AQ1114" s="6">
        <v>0</v>
      </c>
      <c r="AR1114" s="6">
        <v>0</v>
      </c>
      <c r="AS1114" s="6">
        <v>0</v>
      </c>
      <c r="AT1114" s="6">
        <v>0</v>
      </c>
      <c r="AU1114" s="6">
        <f>IF(Table3[[#This Row],[ShankDiameter]]&gt;0.5,0,2)</f>
        <v>2</v>
      </c>
      <c r="AV1114" s="6">
        <v>0</v>
      </c>
      <c r="AW1114" s="6">
        <v>0</v>
      </c>
      <c r="AX1114" s="6">
        <v>2</v>
      </c>
      <c r="AY1114" s="6">
        <f>IF(Table3[[#This Row],[ShankDiameter]]=0.225,2,IF(Table3[[#This Row],[ShankDiameter]]=0.25,2,IF(Table3[[#This Row],[ShankDiameter]]=0.2875,2,0)))</f>
        <v>0</v>
      </c>
      <c r="AZ1114" s="6">
        <v>0</v>
      </c>
      <c r="BA1114" s="6">
        <v>0</v>
      </c>
      <c r="BB1114" s="6">
        <v>0</v>
      </c>
      <c r="BC1114" s="6">
        <v>0</v>
      </c>
      <c r="BD1114" s="6">
        <v>0</v>
      </c>
      <c r="BE1114" s="6">
        <v>0</v>
      </c>
      <c r="BF1114" s="6">
        <v>0</v>
      </c>
      <c r="BG1114" s="6">
        <v>0</v>
      </c>
      <c r="BH1114" s="6">
        <v>0</v>
      </c>
      <c r="BI1114" s="6">
        <f>IF(Table3[[#This Row],[Type]]="EM",IF((Table3[[#This Row],[Diameter]]/2)-Table3[[#This Row],[CornerRadius]]-0.012&gt;0,(Table3[[#This Row],[Diameter]]/2)-Table3[[#This Row],[CornerRadius]]-0.012,0),)</f>
        <v>0</v>
      </c>
      <c r="BK1114" s="6" t="str">
        <f>IF(Table3[[#This Row],[ShoulderLength]]="","",IF(Table3[[#This Row],[ShoulderLength]]&lt;Table3[[#This Row],[LOC]],"FIX",""))</f>
        <v/>
      </c>
    </row>
    <row r="1115" spans="1:63" x14ac:dyDescent="0.25">
      <c r="A1115" s="7">
        <f>IF(Table3[[#This Row],[SoflexRule]]="",1,IF(Table3[[#This Row],[MinOHL]]="",1,IF(Table3[[#This Row],[Type]]="CT",1,IF(Table3[[#This Row],[I]]=1,0,1))))</f>
        <v>1</v>
      </c>
      <c r="B1115" s="6" t="s">
        <v>1924</v>
      </c>
      <c r="D1115" s="6" t="s">
        <v>1924</v>
      </c>
      <c r="E1115" s="6">
        <v>1114</v>
      </c>
      <c r="H1115" s="10" t="s">
        <v>1924</v>
      </c>
      <c r="I1115" s="11" t="s">
        <v>2080</v>
      </c>
      <c r="J1115" s="12" t="s">
        <v>2081</v>
      </c>
      <c r="K1115" s="11" t="str">
        <f>CONCATENATE(Table3[[#This Row],[Type]]," "&amp;TEXT(Table3[[#This Row],[Diameter]],".0000")&amp;""," "&amp;Table3[[#This Row],[NumFlutes]]&amp;"FL")</f>
        <v>RM .2502 6FL</v>
      </c>
      <c r="M1115" s="13">
        <v>0.25019999999999998</v>
      </c>
      <c r="N1115" s="13">
        <v>0.22</v>
      </c>
      <c r="R1115" s="14">
        <f>IF(Table3[[#This Row],[ShoulderLenEnd]]="",0,90-(DEGREES(ATAN((Q1115-P1115)/((N1115-O1115)/2)))))</f>
        <v>0</v>
      </c>
      <c r="T1115" s="6">
        <v>6</v>
      </c>
      <c r="U1115" s="6">
        <v>3</v>
      </c>
      <c r="V1115" s="6">
        <v>1</v>
      </c>
      <c r="AA1115" s="13" t="str">
        <f t="shared" si="18"/>
        <v/>
      </c>
      <c r="AE1115" s="6" t="s">
        <v>44</v>
      </c>
      <c r="AF1115" s="6" t="s">
        <v>62</v>
      </c>
      <c r="AI1115" s="6">
        <v>1</v>
      </c>
      <c r="AJ1115" s="6">
        <v>0</v>
      </c>
      <c r="AK1115" s="6">
        <v>0</v>
      </c>
      <c r="AL1115" s="6">
        <v>0</v>
      </c>
      <c r="AM1115" s="6">
        <v>0</v>
      </c>
      <c r="AN1115" s="6">
        <v>0</v>
      </c>
      <c r="AO1115" s="6">
        <v>1</v>
      </c>
      <c r="AQ1115" s="6">
        <v>0</v>
      </c>
      <c r="AR1115" s="6">
        <v>0</v>
      </c>
      <c r="AS1115" s="6">
        <v>0</v>
      </c>
      <c r="AT1115" s="6">
        <v>0</v>
      </c>
      <c r="AU1115" s="6">
        <f>IF(Table3[[#This Row],[ShankDiameter]]&gt;0.5,0,2)</f>
        <v>2</v>
      </c>
      <c r="AV1115" s="6">
        <v>0</v>
      </c>
      <c r="AW1115" s="6">
        <v>0</v>
      </c>
      <c r="AX1115" s="6">
        <v>2</v>
      </c>
      <c r="AY1115" s="6">
        <f>IF(Table3[[#This Row],[ShankDiameter]]=0.225,2,IF(Table3[[#This Row],[ShankDiameter]]=0.25,2,IF(Table3[[#This Row],[ShankDiameter]]=0.2875,2,0)))</f>
        <v>0</v>
      </c>
      <c r="AZ1115" s="6">
        <v>0</v>
      </c>
      <c r="BA1115" s="6">
        <v>0</v>
      </c>
      <c r="BB1115" s="6">
        <v>0</v>
      </c>
      <c r="BC1115" s="6">
        <v>0</v>
      </c>
      <c r="BD1115" s="6">
        <v>0</v>
      </c>
      <c r="BE1115" s="6">
        <v>0</v>
      </c>
      <c r="BF1115" s="6">
        <v>0</v>
      </c>
      <c r="BG1115" s="6">
        <v>0</v>
      </c>
      <c r="BH1115" s="6">
        <v>0</v>
      </c>
      <c r="BI1115" s="6">
        <f>IF(Table3[[#This Row],[Type]]="EM",IF((Table3[[#This Row],[Diameter]]/2)-Table3[[#This Row],[CornerRadius]]-0.012&gt;0,(Table3[[#This Row],[Diameter]]/2)-Table3[[#This Row],[CornerRadius]]-0.012,0),)</f>
        <v>0</v>
      </c>
      <c r="BK1115" s="6" t="str">
        <f>IF(Table3[[#This Row],[ShoulderLength]]="","",IF(Table3[[#This Row],[ShoulderLength]]&lt;Table3[[#This Row],[LOC]],"FIX",""))</f>
        <v/>
      </c>
    </row>
    <row r="1116" spans="1:63" x14ac:dyDescent="0.25">
      <c r="A1116" s="7">
        <f>IF(Table3[[#This Row],[SoflexRule]]="",1,IF(Table3[[#This Row],[MinOHL]]="",1,IF(Table3[[#This Row],[Type]]="CT",1,IF(Table3[[#This Row],[I]]=1,0,1))))</f>
        <v>1</v>
      </c>
      <c r="B1116" s="6" t="s">
        <v>1924</v>
      </c>
      <c r="D1116" s="6" t="s">
        <v>1924</v>
      </c>
      <c r="E1116" s="6">
        <v>1115</v>
      </c>
      <c r="G1116" s="9" t="s">
        <v>74</v>
      </c>
      <c r="H1116" s="10" t="s">
        <v>1924</v>
      </c>
      <c r="I1116" s="11" t="s">
        <v>2082</v>
      </c>
      <c r="J1116" s="12">
        <v>14163</v>
      </c>
      <c r="K1116" s="11" t="str">
        <f>CONCATENATE(Table3[[#This Row],[Type]]," "&amp;TEXT(Table3[[#This Row],[Diameter]],".0000")&amp;""," "&amp;Table3[[#This Row],[NumFlutes]]&amp;"FL")</f>
        <v>RM .2505 6FL</v>
      </c>
      <c r="M1116" s="13">
        <v>0.2505</v>
      </c>
      <c r="N1116" s="13">
        <v>0.22</v>
      </c>
      <c r="O1116" s="6">
        <v>0.2505</v>
      </c>
      <c r="P1116" s="6">
        <v>0.99</v>
      </c>
      <c r="R1116" s="14">
        <f>IF(Table3[[#This Row],[ShoulderLenEnd]]="",0,90-(DEGREES(ATAN((Q1116-P1116)/((N1116-O1116)/2)))))</f>
        <v>0</v>
      </c>
      <c r="S1116" s="15">
        <v>1.33</v>
      </c>
      <c r="T1116" s="6">
        <v>6</v>
      </c>
      <c r="U1116" s="6">
        <v>3</v>
      </c>
      <c r="V1116" s="6">
        <v>1.32</v>
      </c>
      <c r="AA1116" s="13" t="str">
        <f t="shared" si="18"/>
        <v/>
      </c>
      <c r="AB1116" s="6">
        <v>0.2</v>
      </c>
      <c r="AC1116" s="6">
        <v>3.5000000000000003E-2</v>
      </c>
      <c r="AE1116" s="6" t="s">
        <v>44</v>
      </c>
      <c r="AF1116" s="6" t="s">
        <v>62</v>
      </c>
      <c r="AG1116" s="6" t="s">
        <v>76</v>
      </c>
      <c r="AI1116" s="6">
        <v>1</v>
      </c>
      <c r="AJ1116" s="6">
        <v>0</v>
      </c>
      <c r="AK1116" s="6">
        <v>0</v>
      </c>
      <c r="AL1116" s="6">
        <v>0</v>
      </c>
      <c r="AM1116" s="6">
        <v>0</v>
      </c>
      <c r="AN1116" s="6">
        <v>0</v>
      </c>
      <c r="AO1116" s="6">
        <v>1</v>
      </c>
      <c r="AQ1116" s="6">
        <v>0</v>
      </c>
      <c r="AR1116" s="6">
        <v>0</v>
      </c>
      <c r="AS1116" s="6">
        <v>0</v>
      </c>
      <c r="AT1116" s="6">
        <v>0</v>
      </c>
      <c r="AU1116" s="6">
        <f>IF(Table3[[#This Row],[ShankDiameter]]&gt;0.5,0,2)</f>
        <v>2</v>
      </c>
      <c r="AV1116" s="6">
        <v>0</v>
      </c>
      <c r="AW1116" s="6">
        <v>0</v>
      </c>
      <c r="AX1116" s="6">
        <v>2</v>
      </c>
      <c r="AY1116" s="6">
        <f>IF(Table3[[#This Row],[ShankDiameter]]=0.225,2,IF(Table3[[#This Row],[ShankDiameter]]=0.25,2,IF(Table3[[#This Row],[ShankDiameter]]=0.2875,2,0)))</f>
        <v>0</v>
      </c>
      <c r="AZ1116" s="6">
        <v>0</v>
      </c>
      <c r="BA1116" s="6">
        <v>0</v>
      </c>
      <c r="BB1116" s="6">
        <v>0</v>
      </c>
      <c r="BC1116" s="6">
        <v>0</v>
      </c>
      <c r="BD1116" s="6">
        <v>0</v>
      </c>
      <c r="BE1116" s="6">
        <v>0</v>
      </c>
      <c r="BF1116" s="6">
        <v>0</v>
      </c>
      <c r="BG1116" s="6">
        <v>0</v>
      </c>
      <c r="BH1116" s="6">
        <v>0</v>
      </c>
      <c r="BI1116" s="6">
        <f>IF(Table3[[#This Row],[Type]]="EM",IF((Table3[[#This Row],[Diameter]]/2)-Table3[[#This Row],[CornerRadius]]-0.012&gt;0,(Table3[[#This Row],[Diameter]]/2)-Table3[[#This Row],[CornerRadius]]-0.012,0),)</f>
        <v>0</v>
      </c>
      <c r="BK1116" s="6" t="str">
        <f>IF(Table3[[#This Row],[ShoulderLength]]="","",IF(Table3[[#This Row],[ShoulderLength]]&lt;Table3[[#This Row],[LOC]],"FIX",""))</f>
        <v>FIX</v>
      </c>
    </row>
    <row r="1117" spans="1:63" x14ac:dyDescent="0.25">
      <c r="A1117" s="7">
        <f>IF(Table3[[#This Row],[SoflexRule]]="",1,IF(Table3[[#This Row],[MinOHL]]="",1,IF(Table3[[#This Row],[Type]]="CT",1,IF(Table3[[#This Row],[I]]=1,0,1))))</f>
        <v>1</v>
      </c>
      <c r="B1117" s="6" t="s">
        <v>1924</v>
      </c>
      <c r="D1117" s="6" t="s">
        <v>1924</v>
      </c>
      <c r="E1117" s="6">
        <v>1116</v>
      </c>
      <c r="H1117" s="10" t="s">
        <v>1924</v>
      </c>
      <c r="I1117" s="11" t="s">
        <v>2083</v>
      </c>
      <c r="J1117" s="12" t="s">
        <v>1931</v>
      </c>
      <c r="K1117" s="11" t="str">
        <f>CONCATENATE(Table3[[#This Row],[Type]]," "&amp;TEXT(Table3[[#This Row],[Diameter]],".0000")&amp;""," "&amp;Table3[[#This Row],[NumFlutes]]&amp;"FL")</f>
        <v>RM .2330 6FL</v>
      </c>
      <c r="M1117" s="13">
        <v>0.23300000000000001</v>
      </c>
      <c r="N1117" s="13">
        <v>0.224</v>
      </c>
      <c r="R1117" s="14">
        <f>IF(Table3[[#This Row],[ShoulderLenEnd]]="",0,90-(DEGREES(ATAN((Q1117-P1117)/((N1117-O1117)/2)))))</f>
        <v>0</v>
      </c>
      <c r="T1117" s="6">
        <v>6</v>
      </c>
      <c r="U1117" s="6">
        <v>6</v>
      </c>
      <c r="V1117" s="6">
        <v>1.5</v>
      </c>
      <c r="AA1117" s="13" t="str">
        <f t="shared" si="18"/>
        <v/>
      </c>
      <c r="AE1117" s="6" t="s">
        <v>471</v>
      </c>
      <c r="AF1117" s="6" t="s">
        <v>62</v>
      </c>
      <c r="AI1117" s="6">
        <v>1</v>
      </c>
      <c r="AJ1117" s="6">
        <v>0</v>
      </c>
      <c r="AK1117" s="6">
        <v>0</v>
      </c>
      <c r="AL1117" s="6">
        <v>0</v>
      </c>
      <c r="AM1117" s="6">
        <v>0</v>
      </c>
      <c r="AN1117" s="6">
        <v>0</v>
      </c>
      <c r="AO1117" s="6">
        <v>1</v>
      </c>
      <c r="AQ1117" s="6">
        <v>0</v>
      </c>
      <c r="AR1117" s="6">
        <v>0</v>
      </c>
      <c r="AS1117" s="6">
        <v>0</v>
      </c>
      <c r="AT1117" s="6">
        <v>0</v>
      </c>
      <c r="AU1117" s="6">
        <f>IF(Table3[[#This Row],[ShankDiameter]]&gt;0.5,0,2)</f>
        <v>2</v>
      </c>
      <c r="AV1117" s="6">
        <v>0</v>
      </c>
      <c r="AW1117" s="6">
        <v>0</v>
      </c>
      <c r="AX1117" s="6">
        <v>2</v>
      </c>
      <c r="AY1117" s="6">
        <f>IF(Table3[[#This Row],[ShankDiameter]]=0.225,2,IF(Table3[[#This Row],[ShankDiameter]]=0.25,2,IF(Table3[[#This Row],[ShankDiameter]]=0.2875,2,0)))</f>
        <v>0</v>
      </c>
      <c r="AZ1117" s="6">
        <v>0</v>
      </c>
      <c r="BA1117" s="6">
        <v>0</v>
      </c>
      <c r="BB1117" s="6">
        <v>0</v>
      </c>
      <c r="BC1117" s="6">
        <v>0</v>
      </c>
      <c r="BD1117" s="6">
        <v>0</v>
      </c>
      <c r="BE1117" s="6">
        <v>0</v>
      </c>
      <c r="BF1117" s="6">
        <v>0</v>
      </c>
      <c r="BG1117" s="6">
        <v>0</v>
      </c>
      <c r="BH1117" s="6">
        <v>0</v>
      </c>
      <c r="BI1117" s="6">
        <f>IF(Table3[[#This Row],[Type]]="EM",IF((Table3[[#This Row],[Diameter]]/2)-Table3[[#This Row],[CornerRadius]]-0.012&gt;0,(Table3[[#This Row],[Diameter]]/2)-Table3[[#This Row],[CornerRadius]]-0.012,0),)</f>
        <v>0</v>
      </c>
      <c r="BK1117" s="6" t="str">
        <f>IF(Table3[[#This Row],[ShoulderLength]]="","",IF(Table3[[#This Row],[ShoulderLength]]&lt;Table3[[#This Row],[LOC]],"FIX",""))</f>
        <v/>
      </c>
    </row>
    <row r="1118" spans="1:63" x14ac:dyDescent="0.25">
      <c r="A1118" s="7">
        <f>IF(Table3[[#This Row],[SoflexRule]]="",1,IF(Table3[[#This Row],[MinOHL]]="",1,IF(Table3[[#This Row],[Type]]="CT",1,IF(Table3[[#This Row],[I]]=1,0,1))))</f>
        <v>1</v>
      </c>
      <c r="B1118" s="6" t="s">
        <v>1924</v>
      </c>
      <c r="D1118" s="6" t="s">
        <v>1924</v>
      </c>
      <c r="E1118" s="6">
        <v>1117</v>
      </c>
      <c r="H1118" s="10" t="s">
        <v>1924</v>
      </c>
      <c r="I1118" s="11" t="s">
        <v>2084</v>
      </c>
      <c r="J1118" s="12" t="s">
        <v>1931</v>
      </c>
      <c r="K1118" s="11" t="str">
        <f>CONCATENATE(Table3[[#This Row],[Type]]," "&amp;TEXT(Table3[[#This Row],[Diameter]],".0000")&amp;""," "&amp;Table3[[#This Row],[NumFlutes]]&amp;"FL")</f>
        <v>RM .2330 6FL</v>
      </c>
      <c r="M1118" s="13">
        <v>0.23300000000000001</v>
      </c>
      <c r="N1118" s="13">
        <v>0.224</v>
      </c>
      <c r="R1118" s="14">
        <f>IF(Table3[[#This Row],[ShoulderLenEnd]]="",0,90-(DEGREES(ATAN((Q1118-P1118)/((N1118-O1118)/2)))))</f>
        <v>0</v>
      </c>
      <c r="T1118" s="6">
        <v>6</v>
      </c>
      <c r="U1118" s="6">
        <v>6</v>
      </c>
      <c r="V1118" s="6">
        <v>1.5</v>
      </c>
      <c r="AA1118" s="13" t="str">
        <f t="shared" si="18"/>
        <v/>
      </c>
      <c r="AE1118" s="6" t="s">
        <v>49</v>
      </c>
      <c r="AF1118" s="6" t="s">
        <v>62</v>
      </c>
      <c r="AI1118" s="6">
        <v>1</v>
      </c>
      <c r="AJ1118" s="6">
        <v>0</v>
      </c>
      <c r="AK1118" s="6">
        <v>0</v>
      </c>
      <c r="AL1118" s="6">
        <v>0</v>
      </c>
      <c r="AM1118" s="6">
        <v>0</v>
      </c>
      <c r="AN1118" s="6">
        <v>0</v>
      </c>
      <c r="AO1118" s="6">
        <v>1</v>
      </c>
      <c r="AQ1118" s="6">
        <v>0</v>
      </c>
      <c r="AR1118" s="6">
        <v>0</v>
      </c>
      <c r="AS1118" s="6">
        <v>0</v>
      </c>
      <c r="AT1118" s="6">
        <v>0</v>
      </c>
      <c r="AU1118" s="6">
        <f>IF(Table3[[#This Row],[ShankDiameter]]&gt;0.5,0,2)</f>
        <v>2</v>
      </c>
      <c r="AV1118" s="6">
        <v>0</v>
      </c>
      <c r="AW1118" s="6">
        <v>0</v>
      </c>
      <c r="AX1118" s="6">
        <v>2</v>
      </c>
      <c r="AY1118" s="6">
        <f>IF(Table3[[#This Row],[ShankDiameter]]=0.225,2,IF(Table3[[#This Row],[ShankDiameter]]=0.25,2,IF(Table3[[#This Row],[ShankDiameter]]=0.2875,2,0)))</f>
        <v>0</v>
      </c>
      <c r="AZ1118" s="6">
        <v>0</v>
      </c>
      <c r="BA1118" s="6">
        <v>0</v>
      </c>
      <c r="BB1118" s="6">
        <v>0</v>
      </c>
      <c r="BC1118" s="6">
        <v>0</v>
      </c>
      <c r="BD1118" s="6">
        <v>0</v>
      </c>
      <c r="BE1118" s="6">
        <v>0</v>
      </c>
      <c r="BF1118" s="6">
        <v>0</v>
      </c>
      <c r="BG1118" s="6">
        <v>0</v>
      </c>
      <c r="BH1118" s="6">
        <v>0</v>
      </c>
      <c r="BI1118" s="6">
        <f>IF(Table3[[#This Row],[Type]]="EM",IF((Table3[[#This Row],[Diameter]]/2)-Table3[[#This Row],[CornerRadius]]-0.012&gt;0,(Table3[[#This Row],[Diameter]]/2)-Table3[[#This Row],[CornerRadius]]-0.012,0),)</f>
        <v>0</v>
      </c>
      <c r="BK1118" s="6" t="str">
        <f>IF(Table3[[#This Row],[ShoulderLength]]="","",IF(Table3[[#This Row],[ShoulderLength]]&lt;Table3[[#This Row],[LOC]],"FIX",""))</f>
        <v/>
      </c>
    </row>
    <row r="1119" spans="1:63" x14ac:dyDescent="0.25">
      <c r="A1119" s="7">
        <f>IF(Table3[[#This Row],[SoflexRule]]="",1,IF(Table3[[#This Row],[MinOHL]]="",1,IF(Table3[[#This Row],[Type]]="CT",1,IF(Table3[[#This Row],[I]]=1,0,1))))</f>
        <v>1</v>
      </c>
      <c r="B1119" s="6" t="s">
        <v>1924</v>
      </c>
      <c r="D1119" s="6" t="s">
        <v>1924</v>
      </c>
      <c r="E1119" s="6">
        <v>1118</v>
      </c>
      <c r="H1119" s="10" t="s">
        <v>1924</v>
      </c>
      <c r="I1119" s="11" t="s">
        <v>2085</v>
      </c>
      <c r="J1119" s="12" t="s">
        <v>2086</v>
      </c>
      <c r="K1119" s="11" t="str">
        <f>CONCATENATE(Table3[[#This Row],[Type]]," "&amp;TEXT(Table3[[#This Row],[Diameter]],".0000")&amp;""," "&amp;Table3[[#This Row],[NumFlutes]]&amp;"FL")</f>
        <v>RM .2360 6FL</v>
      </c>
      <c r="M1119" s="13">
        <v>0.23599999999999999</v>
      </c>
      <c r="N1119" s="13">
        <v>0.22600000000000001</v>
      </c>
      <c r="R1119" s="14">
        <f>IF(Table3[[#This Row],[ShoulderLenEnd]]="",0,90-(DEGREES(ATAN((Q1119-P1119)/((N1119-O1119)/2)))))</f>
        <v>0</v>
      </c>
      <c r="T1119" s="6">
        <v>6</v>
      </c>
      <c r="U1119" s="6">
        <v>6</v>
      </c>
      <c r="V1119" s="6">
        <v>1.5</v>
      </c>
      <c r="AA1119" s="13" t="str">
        <f t="shared" si="18"/>
        <v/>
      </c>
      <c r="AE1119" s="6" t="s">
        <v>49</v>
      </c>
      <c r="AF1119" s="6" t="s">
        <v>62</v>
      </c>
      <c r="AI1119" s="6">
        <v>1</v>
      </c>
      <c r="AJ1119" s="6">
        <v>0</v>
      </c>
      <c r="AK1119" s="6">
        <v>0</v>
      </c>
      <c r="AL1119" s="6">
        <v>0</v>
      </c>
      <c r="AM1119" s="6">
        <v>0</v>
      </c>
      <c r="AN1119" s="6">
        <v>0</v>
      </c>
      <c r="AO1119" s="6">
        <v>1</v>
      </c>
      <c r="AQ1119" s="6">
        <v>0</v>
      </c>
      <c r="AR1119" s="6">
        <v>0</v>
      </c>
      <c r="AS1119" s="6">
        <v>0</v>
      </c>
      <c r="AT1119" s="6">
        <v>0</v>
      </c>
      <c r="AU1119" s="6">
        <f>IF(Table3[[#This Row],[ShankDiameter]]&gt;0.5,0,2)</f>
        <v>2</v>
      </c>
      <c r="AV1119" s="6">
        <v>0</v>
      </c>
      <c r="AW1119" s="6">
        <v>0</v>
      </c>
      <c r="AX1119" s="6">
        <v>2</v>
      </c>
      <c r="AY1119" s="6">
        <f>IF(Table3[[#This Row],[ShankDiameter]]=0.225,2,IF(Table3[[#This Row],[ShankDiameter]]=0.25,2,IF(Table3[[#This Row],[ShankDiameter]]=0.2875,2,0)))</f>
        <v>0</v>
      </c>
      <c r="AZ1119" s="6">
        <v>0</v>
      </c>
      <c r="BA1119" s="6">
        <v>0</v>
      </c>
      <c r="BB1119" s="6">
        <v>0</v>
      </c>
      <c r="BC1119" s="6">
        <v>0</v>
      </c>
      <c r="BD1119" s="6">
        <v>0</v>
      </c>
      <c r="BE1119" s="6">
        <v>0</v>
      </c>
      <c r="BF1119" s="6">
        <v>0</v>
      </c>
      <c r="BG1119" s="6">
        <v>0</v>
      </c>
      <c r="BH1119" s="6">
        <v>0</v>
      </c>
      <c r="BI1119" s="6">
        <f>IF(Table3[[#This Row],[Type]]="EM",IF((Table3[[#This Row],[Diameter]]/2)-Table3[[#This Row],[CornerRadius]]-0.012&gt;0,(Table3[[#This Row],[Diameter]]/2)-Table3[[#This Row],[CornerRadius]]-0.012,0),)</f>
        <v>0</v>
      </c>
      <c r="BK1119" s="6" t="str">
        <f>IF(Table3[[#This Row],[ShoulderLength]]="","",IF(Table3[[#This Row],[ShoulderLength]]&lt;Table3[[#This Row],[LOC]],"FIX",""))</f>
        <v/>
      </c>
    </row>
    <row r="1120" spans="1:63" x14ac:dyDescent="0.25">
      <c r="A1120" s="7">
        <f>IF(Table3[[#This Row],[SoflexRule]]="",1,IF(Table3[[#This Row],[MinOHL]]="",1,IF(Table3[[#This Row],[Type]]="CT",1,IF(Table3[[#This Row],[I]]=1,0,1))))</f>
        <v>1</v>
      </c>
      <c r="B1120" s="6" t="s">
        <v>1924</v>
      </c>
      <c r="D1120" s="6" t="s">
        <v>1924</v>
      </c>
      <c r="E1120" s="6">
        <v>1119</v>
      </c>
      <c r="F1120" s="22"/>
      <c r="G1120" s="9" t="s">
        <v>74</v>
      </c>
      <c r="H1120" s="10" t="s">
        <v>1924</v>
      </c>
      <c r="I1120" s="11" t="s">
        <v>2087</v>
      </c>
      <c r="J1120" s="12">
        <v>27223350</v>
      </c>
      <c r="K1120" s="11" t="str">
        <f>CONCATENATE(Table3[[#This Row],[Type]]," "&amp;TEXT(Table3[[#This Row],[Diameter]],".0000")&amp;""," "&amp;Table3[[#This Row],[NumFlutes]]&amp;"FL")</f>
        <v>RM .2350 4FL</v>
      </c>
      <c r="M1120" s="13">
        <v>0.23499999999999999</v>
      </c>
      <c r="N1120" s="13">
        <v>0.22900000000000001</v>
      </c>
      <c r="O1120" s="6">
        <v>0.23499999999999999</v>
      </c>
      <c r="P1120" s="6">
        <v>1.0349999999999999</v>
      </c>
      <c r="R1120" s="14">
        <f>IF(Table3[[#This Row],[ShoulderLenEnd]]="",0,90-(DEGREES(ATAN((Q1120-P1120)/((N1120-O1120)/2)))))</f>
        <v>0</v>
      </c>
      <c r="S1120" s="15">
        <v>1.71</v>
      </c>
      <c r="T1120" s="6">
        <v>4</v>
      </c>
      <c r="U1120" s="6">
        <v>3</v>
      </c>
      <c r="V1120" s="6">
        <v>1.7</v>
      </c>
      <c r="AA1120" s="13" t="str">
        <f t="shared" si="18"/>
        <v/>
      </c>
      <c r="AB1120" s="6">
        <v>0.17499999999999999</v>
      </c>
      <c r="AC1120" s="6">
        <v>3.5000000000000003E-2</v>
      </c>
      <c r="AE1120" s="6" t="s">
        <v>44</v>
      </c>
      <c r="AF1120" s="6" t="s">
        <v>62</v>
      </c>
      <c r="AG1120" s="6" t="s">
        <v>495</v>
      </c>
      <c r="AI1120" s="6">
        <v>1</v>
      </c>
      <c r="AJ1120" s="6">
        <v>0</v>
      </c>
      <c r="AK1120" s="6">
        <v>0</v>
      </c>
      <c r="AL1120" s="6">
        <v>0</v>
      </c>
      <c r="AM1120" s="6">
        <v>0</v>
      </c>
      <c r="AN1120" s="6">
        <v>0</v>
      </c>
      <c r="AO1120" s="6">
        <v>1</v>
      </c>
      <c r="AQ1120" s="6">
        <v>0</v>
      </c>
      <c r="AR1120" s="6">
        <v>0</v>
      </c>
      <c r="AS1120" s="6">
        <v>0</v>
      </c>
      <c r="AT1120" s="6">
        <v>0</v>
      </c>
      <c r="AU1120" s="6">
        <f>IF(Table3[[#This Row],[ShankDiameter]]&gt;0.5,0,2)</f>
        <v>2</v>
      </c>
      <c r="AV1120" s="6">
        <v>0</v>
      </c>
      <c r="AW1120" s="6">
        <v>0</v>
      </c>
      <c r="AX1120" s="6">
        <v>2</v>
      </c>
      <c r="AY1120" s="6">
        <f>IF(Table3[[#This Row],[ShankDiameter]]=0.225,2,IF(Table3[[#This Row],[ShankDiameter]]=0.25,2,IF(Table3[[#This Row],[ShankDiameter]]=0.2875,2,0)))</f>
        <v>0</v>
      </c>
      <c r="AZ1120" s="6">
        <v>0</v>
      </c>
      <c r="BA1120" s="6">
        <v>0</v>
      </c>
      <c r="BB1120" s="6">
        <v>0</v>
      </c>
      <c r="BC1120" s="6">
        <v>0</v>
      </c>
      <c r="BD1120" s="6">
        <v>0</v>
      </c>
      <c r="BE1120" s="6">
        <v>0</v>
      </c>
      <c r="BF1120" s="6">
        <v>0</v>
      </c>
      <c r="BG1120" s="6">
        <v>0</v>
      </c>
      <c r="BH1120" s="6">
        <v>0</v>
      </c>
      <c r="BI1120" s="6">
        <f>IF(Table3[[#This Row],[Type]]="EM",IF((Table3[[#This Row],[Diameter]]/2)-Table3[[#This Row],[CornerRadius]]-0.012&gt;0,(Table3[[#This Row],[Diameter]]/2)-Table3[[#This Row],[CornerRadius]]-0.012,0),)</f>
        <v>0</v>
      </c>
      <c r="BK1120" s="6" t="str">
        <f>IF(Table3[[#This Row],[ShoulderLength]]="","",IF(Table3[[#This Row],[ShoulderLength]]&lt;Table3[[#This Row],[LOC]],"FIX",""))</f>
        <v>FIX</v>
      </c>
    </row>
    <row r="1121" spans="1:63" x14ac:dyDescent="0.25">
      <c r="A1121" s="7">
        <f>IF(Table3[[#This Row],[SoflexRule]]="",1,IF(Table3[[#This Row],[MinOHL]]="",1,IF(Table3[[#This Row],[Type]]="CT",1,IF(Table3[[#This Row],[I]]=1,0,1))))</f>
        <v>1</v>
      </c>
      <c r="B1121" s="6" t="s">
        <v>1924</v>
      </c>
      <c r="D1121" s="6" t="s">
        <v>1924</v>
      </c>
      <c r="E1121" s="6">
        <v>1120</v>
      </c>
      <c r="G1121" s="9" t="s">
        <v>74</v>
      </c>
      <c r="H1121" s="10" t="s">
        <v>1924</v>
      </c>
      <c r="I1121" s="11" t="s">
        <v>2088</v>
      </c>
      <c r="J1121" s="12" t="s">
        <v>2089</v>
      </c>
      <c r="K1121" s="11" t="str">
        <f>CONCATENATE(Table3[[#This Row],[Type]]," "&amp;TEXT(Table3[[#This Row],[Diameter]],".0000")&amp;""," "&amp;Table3[[#This Row],[NumFlutes]]&amp;"FL")</f>
        <v>RM .2420 6FL</v>
      </c>
      <c r="M1121" s="13">
        <v>0.24199999999999999</v>
      </c>
      <c r="N1121" s="13">
        <v>0.23</v>
      </c>
      <c r="O1121" s="6">
        <v>0.24199999999999999</v>
      </c>
      <c r="P1121" s="6">
        <v>1.5549999999999999</v>
      </c>
      <c r="R1121" s="14">
        <f>IF(Table3[[#This Row],[ShoulderLenEnd]]="",0,90-(DEGREES(ATAN((Q1121-P1121)/((N1121-O1121)/2)))))</f>
        <v>0</v>
      </c>
      <c r="S1121" s="15">
        <v>2.0499999999999998</v>
      </c>
      <c r="T1121" s="6">
        <v>6</v>
      </c>
      <c r="U1121" s="6">
        <v>6</v>
      </c>
      <c r="V1121" s="6">
        <v>1.5</v>
      </c>
      <c r="AA1121" s="13" t="str">
        <f t="shared" si="18"/>
        <v/>
      </c>
      <c r="AB1121" s="6">
        <v>0.2</v>
      </c>
      <c r="AC1121" s="6">
        <v>0.02</v>
      </c>
      <c r="AE1121" s="6" t="s">
        <v>49</v>
      </c>
      <c r="AF1121" s="6" t="s">
        <v>62</v>
      </c>
      <c r="AG1121" s="6" t="s">
        <v>2103</v>
      </c>
      <c r="AI1121" s="6">
        <v>1</v>
      </c>
      <c r="AJ1121" s="6">
        <v>0</v>
      </c>
      <c r="AK1121" s="6">
        <v>0</v>
      </c>
      <c r="AL1121" s="6">
        <v>0</v>
      </c>
      <c r="AM1121" s="6">
        <v>0</v>
      </c>
      <c r="AN1121" s="6">
        <v>0</v>
      </c>
      <c r="AO1121" s="6">
        <v>1</v>
      </c>
      <c r="AQ1121" s="6">
        <v>0</v>
      </c>
      <c r="AR1121" s="6">
        <v>0</v>
      </c>
      <c r="AS1121" s="6">
        <v>0</v>
      </c>
      <c r="AT1121" s="6">
        <v>0</v>
      </c>
      <c r="AU1121" s="6">
        <f>IF(Table3[[#This Row],[ShankDiameter]]&gt;0.5,0,2)</f>
        <v>2</v>
      </c>
      <c r="AV1121" s="6">
        <v>0</v>
      </c>
      <c r="AW1121" s="6">
        <v>0</v>
      </c>
      <c r="AX1121" s="6">
        <v>2</v>
      </c>
      <c r="AY1121" s="6">
        <f>IF(Table3[[#This Row],[ShankDiameter]]=0.225,2,IF(Table3[[#This Row],[ShankDiameter]]=0.25,2,IF(Table3[[#This Row],[ShankDiameter]]=0.2875,2,0)))</f>
        <v>0</v>
      </c>
      <c r="AZ1121" s="6">
        <v>0</v>
      </c>
      <c r="BA1121" s="6">
        <v>0</v>
      </c>
      <c r="BB1121" s="6">
        <v>0</v>
      </c>
      <c r="BC1121" s="6">
        <v>0</v>
      </c>
      <c r="BD1121" s="6">
        <v>0</v>
      </c>
      <c r="BE1121" s="6">
        <v>0</v>
      </c>
      <c r="BF1121" s="6">
        <v>0</v>
      </c>
      <c r="BG1121" s="6">
        <v>0</v>
      </c>
      <c r="BH1121" s="6">
        <v>0</v>
      </c>
      <c r="BI1121" s="6">
        <f>IF(Table3[[#This Row],[Type]]="EM",IF((Table3[[#This Row],[Diameter]]/2)-Table3[[#This Row],[CornerRadius]]-0.012&gt;0,(Table3[[#This Row],[Diameter]]/2)-Table3[[#This Row],[CornerRadius]]-0.012,0),)</f>
        <v>0</v>
      </c>
      <c r="BK1121" s="6" t="str">
        <f>IF(Table3[[#This Row],[ShoulderLength]]="","",IF(Table3[[#This Row],[ShoulderLength]]&lt;Table3[[#This Row],[LOC]],"FIX",""))</f>
        <v/>
      </c>
    </row>
    <row r="1122" spans="1:63" x14ac:dyDescent="0.25">
      <c r="A1122" s="7">
        <f>IF(Table3[[#This Row],[SoflexRule]]="",1,IF(Table3[[#This Row],[MinOHL]]="",1,IF(Table3[[#This Row],[Type]]="CT",1,IF(Table3[[#This Row],[I]]=1,0,1))))</f>
        <v>1</v>
      </c>
      <c r="B1122" s="6" t="s">
        <v>1924</v>
      </c>
      <c r="D1122" s="6" t="s">
        <v>1924</v>
      </c>
      <c r="E1122" s="6">
        <v>1121</v>
      </c>
      <c r="H1122" s="10" t="s">
        <v>1924</v>
      </c>
      <c r="I1122" s="11" t="s">
        <v>2090</v>
      </c>
      <c r="J1122" s="12" t="s">
        <v>1931</v>
      </c>
      <c r="K1122" s="11" t="str">
        <f>CONCATENATE(Table3[[#This Row],[Type]]," "&amp;TEXT(Table3[[#This Row],[Diameter]],".0000")&amp;""," "&amp;Table3[[#This Row],[NumFlutes]]&amp;"FL")</f>
        <v>RM .2350 6FL</v>
      </c>
      <c r="M1122" s="13">
        <v>0.23499999999999999</v>
      </c>
      <c r="N1122" s="13">
        <v>0.23200000000000001</v>
      </c>
      <c r="R1122" s="14">
        <f>IF(Table3[[#This Row],[ShoulderLenEnd]]="",0,90-(DEGREES(ATAN((Q1122-P1122)/((N1122-O1122)/2)))))</f>
        <v>0</v>
      </c>
      <c r="T1122" s="6">
        <v>6</v>
      </c>
      <c r="U1122" s="6">
        <v>6</v>
      </c>
      <c r="V1122" s="6">
        <v>1.5</v>
      </c>
      <c r="AA1122" s="13" t="str">
        <f t="shared" si="18"/>
        <v/>
      </c>
      <c r="AE1122" s="6" t="s">
        <v>49</v>
      </c>
      <c r="AF1122" s="6" t="s">
        <v>62</v>
      </c>
      <c r="AI1122" s="6">
        <v>1</v>
      </c>
      <c r="AJ1122" s="6">
        <v>0</v>
      </c>
      <c r="AK1122" s="6">
        <v>0</v>
      </c>
      <c r="AL1122" s="6">
        <v>0</v>
      </c>
      <c r="AM1122" s="6">
        <v>0</v>
      </c>
      <c r="AN1122" s="6">
        <v>0</v>
      </c>
      <c r="AO1122" s="6">
        <v>1</v>
      </c>
      <c r="AQ1122" s="6">
        <v>0</v>
      </c>
      <c r="AR1122" s="6">
        <v>0</v>
      </c>
      <c r="AS1122" s="6">
        <v>0</v>
      </c>
      <c r="AT1122" s="6">
        <v>0</v>
      </c>
      <c r="AU1122" s="6">
        <f>IF(Table3[[#This Row],[ShankDiameter]]&gt;0.5,0,2)</f>
        <v>2</v>
      </c>
      <c r="AV1122" s="6">
        <v>0</v>
      </c>
      <c r="AW1122" s="6">
        <v>0</v>
      </c>
      <c r="AX1122" s="6">
        <v>2</v>
      </c>
      <c r="AY1122" s="6">
        <f>IF(Table3[[#This Row],[ShankDiameter]]=0.225,2,IF(Table3[[#This Row],[ShankDiameter]]=0.25,2,IF(Table3[[#This Row],[ShankDiameter]]=0.2875,2,0)))</f>
        <v>0</v>
      </c>
      <c r="AZ1122" s="6">
        <v>0</v>
      </c>
      <c r="BA1122" s="6">
        <v>0</v>
      </c>
      <c r="BB1122" s="6">
        <v>0</v>
      </c>
      <c r="BC1122" s="6">
        <v>0</v>
      </c>
      <c r="BD1122" s="6">
        <v>0</v>
      </c>
      <c r="BE1122" s="6">
        <v>0</v>
      </c>
      <c r="BF1122" s="6">
        <v>0</v>
      </c>
      <c r="BG1122" s="6">
        <v>0</v>
      </c>
      <c r="BH1122" s="6">
        <v>0</v>
      </c>
      <c r="BI1122" s="6">
        <f>IF(Table3[[#This Row],[Type]]="EM",IF((Table3[[#This Row],[Diameter]]/2)-Table3[[#This Row],[CornerRadius]]-0.012&gt;0,(Table3[[#This Row],[Diameter]]/2)-Table3[[#This Row],[CornerRadius]]-0.012,0),)</f>
        <v>0</v>
      </c>
      <c r="BK1122" s="6" t="str">
        <f>IF(Table3[[#This Row],[ShoulderLength]]="","",IF(Table3[[#This Row],[ShoulderLength]]&lt;Table3[[#This Row],[LOC]],"FIX",""))</f>
        <v/>
      </c>
    </row>
    <row r="1123" spans="1:63" x14ac:dyDescent="0.25">
      <c r="A1123" s="7">
        <f>IF(Table3[[#This Row],[SoflexRule]]="",1,IF(Table3[[#This Row],[MinOHL]]="",1,IF(Table3[[#This Row],[Type]]="CT",1,IF(Table3[[#This Row],[I]]=1,0,1))))</f>
        <v>1</v>
      </c>
      <c r="B1123" s="6" t="s">
        <v>1924</v>
      </c>
      <c r="D1123" s="6" t="s">
        <v>1924</v>
      </c>
      <c r="E1123" s="6">
        <v>1122</v>
      </c>
      <c r="G1123" s="9" t="s">
        <v>74</v>
      </c>
      <c r="H1123" s="10" t="s">
        <v>1924</v>
      </c>
      <c r="I1123" s="11" t="s">
        <v>2091</v>
      </c>
      <c r="J1123" s="12" t="s">
        <v>2092</v>
      </c>
      <c r="K1123" s="11" t="str">
        <f>CONCATENATE(Table3[[#This Row],[Type]]," "&amp;TEXT(Table3[[#This Row],[Diameter]],".0000")&amp;""," "&amp;Table3[[#This Row],[NumFlutes]]&amp;"FL")</f>
        <v>RM .2380 6FL</v>
      </c>
      <c r="M1123" s="13">
        <v>0.23799999999999999</v>
      </c>
      <c r="N1123" s="13">
        <v>0.23200000000000001</v>
      </c>
      <c r="O1123" s="6">
        <v>0.23799999999999999</v>
      </c>
      <c r="P1123" s="6">
        <v>1.5</v>
      </c>
      <c r="R1123" s="14">
        <f>IF(Table3[[#This Row],[ShoulderLenEnd]]="",0,90-(DEGREES(ATAN((Q1123-P1123)/((N1123-O1123)/2)))))</f>
        <v>0</v>
      </c>
      <c r="S1123" s="15">
        <v>1.98</v>
      </c>
      <c r="T1123" s="6">
        <v>6</v>
      </c>
      <c r="U1123" s="6">
        <v>6</v>
      </c>
      <c r="V1123" s="6">
        <v>1.97</v>
      </c>
      <c r="AA1123" s="13" t="str">
        <f t="shared" si="18"/>
        <v/>
      </c>
      <c r="AB1123" s="6">
        <v>0.2</v>
      </c>
      <c r="AC1123" s="6">
        <v>3.5000000000000003E-2</v>
      </c>
      <c r="AE1123" s="6" t="s">
        <v>49</v>
      </c>
      <c r="AF1123" s="6" t="s">
        <v>62</v>
      </c>
      <c r="AI1123" s="6">
        <v>1</v>
      </c>
      <c r="AJ1123" s="6">
        <v>0</v>
      </c>
      <c r="AK1123" s="6">
        <v>0</v>
      </c>
      <c r="AL1123" s="6">
        <v>0</v>
      </c>
      <c r="AM1123" s="6">
        <v>0</v>
      </c>
      <c r="AN1123" s="6">
        <v>0</v>
      </c>
      <c r="AO1123" s="6">
        <v>1</v>
      </c>
      <c r="AQ1123" s="6">
        <v>0</v>
      </c>
      <c r="AR1123" s="6">
        <v>0</v>
      </c>
      <c r="AS1123" s="6">
        <v>0</v>
      </c>
      <c r="AT1123" s="6">
        <v>0</v>
      </c>
      <c r="AU1123" s="6">
        <f>IF(Table3[[#This Row],[ShankDiameter]]&gt;0.5,0,2)</f>
        <v>2</v>
      </c>
      <c r="AV1123" s="6">
        <v>0</v>
      </c>
      <c r="AW1123" s="6">
        <v>0</v>
      </c>
      <c r="AX1123" s="6">
        <v>2</v>
      </c>
      <c r="AY1123" s="6">
        <f>IF(Table3[[#This Row],[ShankDiameter]]=0.225,2,IF(Table3[[#This Row],[ShankDiameter]]=0.25,2,IF(Table3[[#This Row],[ShankDiameter]]=0.2875,2,0)))</f>
        <v>0</v>
      </c>
      <c r="AZ1123" s="6">
        <v>0</v>
      </c>
      <c r="BA1123" s="6">
        <v>0</v>
      </c>
      <c r="BB1123" s="6">
        <v>0</v>
      </c>
      <c r="BC1123" s="6">
        <v>0</v>
      </c>
      <c r="BD1123" s="6">
        <v>0</v>
      </c>
      <c r="BE1123" s="6">
        <v>0</v>
      </c>
      <c r="BF1123" s="6">
        <v>0</v>
      </c>
      <c r="BG1123" s="6">
        <v>0</v>
      </c>
      <c r="BH1123" s="6">
        <v>0</v>
      </c>
      <c r="BI1123" s="6">
        <f>IF(Table3[[#This Row],[Type]]="EM",IF((Table3[[#This Row],[Diameter]]/2)-Table3[[#This Row],[CornerRadius]]-0.012&gt;0,(Table3[[#This Row],[Diameter]]/2)-Table3[[#This Row],[CornerRadius]]-0.012,0),)</f>
        <v>0</v>
      </c>
      <c r="BK1123" s="6" t="str">
        <f>IF(Table3[[#This Row],[ShoulderLength]]="","",IF(Table3[[#This Row],[ShoulderLength]]&lt;Table3[[#This Row],[LOC]],"FIX",""))</f>
        <v>FIX</v>
      </c>
    </row>
    <row r="1124" spans="1:63" x14ac:dyDescent="0.25">
      <c r="A1124" s="7">
        <f>IF(Table3[[#This Row],[SoflexRule]]="",1,IF(Table3[[#This Row],[MinOHL]]="",1,IF(Table3[[#This Row],[Type]]="CT",1,IF(Table3[[#This Row],[I]]=1,0,1))))</f>
        <v>1</v>
      </c>
      <c r="B1124" s="6" t="s">
        <v>1924</v>
      </c>
      <c r="D1124" s="6" t="s">
        <v>1924</v>
      </c>
      <c r="E1124" s="6">
        <v>1123</v>
      </c>
      <c r="H1124" s="10" t="s">
        <v>1924</v>
      </c>
      <c r="I1124" s="11" t="s">
        <v>2093</v>
      </c>
      <c r="J1124" s="12" t="s">
        <v>2094</v>
      </c>
      <c r="K1124" s="11" t="str">
        <f>CONCATENATE(Table3[[#This Row],[Type]]," "&amp;TEXT(Table3[[#This Row],[Diameter]],".0000")&amp;""," "&amp;Table3[[#This Row],[NumFlutes]]&amp;"FL")</f>
        <v>RM .2440 6FL</v>
      </c>
      <c r="M1124" s="13">
        <v>0.24399999999999999</v>
      </c>
      <c r="N1124" s="13">
        <v>0.23300000000000001</v>
      </c>
      <c r="R1124" s="14">
        <f>IF(Table3[[#This Row],[ShoulderLenEnd]]="",0,90-(DEGREES(ATAN((Q1124-P1124)/((N1124-O1124)/2)))))</f>
        <v>0</v>
      </c>
      <c r="T1124" s="6">
        <v>6</v>
      </c>
      <c r="U1124" s="6">
        <v>6</v>
      </c>
      <c r="V1124" s="6">
        <v>1.5</v>
      </c>
      <c r="AA1124" s="13" t="str">
        <f t="shared" si="18"/>
        <v/>
      </c>
      <c r="AE1124" s="6" t="s">
        <v>49</v>
      </c>
      <c r="AF1124" s="6" t="s">
        <v>62</v>
      </c>
      <c r="AI1124" s="6">
        <v>1</v>
      </c>
      <c r="AJ1124" s="6">
        <v>0</v>
      </c>
      <c r="AK1124" s="6">
        <v>0</v>
      </c>
      <c r="AL1124" s="6">
        <v>0</v>
      </c>
      <c r="AM1124" s="6">
        <v>0</v>
      </c>
      <c r="AN1124" s="6">
        <v>0</v>
      </c>
      <c r="AO1124" s="6">
        <v>1</v>
      </c>
      <c r="AQ1124" s="6">
        <v>0</v>
      </c>
      <c r="AR1124" s="6">
        <v>0</v>
      </c>
      <c r="AS1124" s="6">
        <v>0</v>
      </c>
      <c r="AT1124" s="6">
        <v>0</v>
      </c>
      <c r="AU1124" s="6">
        <f>IF(Table3[[#This Row],[ShankDiameter]]&gt;0.5,0,2)</f>
        <v>2</v>
      </c>
      <c r="AV1124" s="6">
        <v>0</v>
      </c>
      <c r="AW1124" s="6">
        <v>0</v>
      </c>
      <c r="AX1124" s="6">
        <v>2</v>
      </c>
      <c r="AY1124" s="6">
        <f>IF(Table3[[#This Row],[ShankDiameter]]=0.225,2,IF(Table3[[#This Row],[ShankDiameter]]=0.25,2,IF(Table3[[#This Row],[ShankDiameter]]=0.2875,2,0)))</f>
        <v>0</v>
      </c>
      <c r="AZ1124" s="6">
        <v>0</v>
      </c>
      <c r="BA1124" s="6">
        <v>0</v>
      </c>
      <c r="BB1124" s="6">
        <v>0</v>
      </c>
      <c r="BC1124" s="6">
        <v>0</v>
      </c>
      <c r="BD1124" s="6">
        <v>0</v>
      </c>
      <c r="BE1124" s="6">
        <v>0</v>
      </c>
      <c r="BF1124" s="6">
        <v>0</v>
      </c>
      <c r="BG1124" s="6">
        <v>0</v>
      </c>
      <c r="BH1124" s="6">
        <v>0</v>
      </c>
      <c r="BI1124" s="6">
        <f>IF(Table3[[#This Row],[Type]]="EM",IF((Table3[[#This Row],[Diameter]]/2)-Table3[[#This Row],[CornerRadius]]-0.012&gt;0,(Table3[[#This Row],[Diameter]]/2)-Table3[[#This Row],[CornerRadius]]-0.012,0),)</f>
        <v>0</v>
      </c>
      <c r="BK1124" s="6" t="str">
        <f>IF(Table3[[#This Row],[ShoulderLength]]="","",IF(Table3[[#This Row],[ShoulderLength]]&lt;Table3[[#This Row],[LOC]],"FIX",""))</f>
        <v/>
      </c>
    </row>
    <row r="1125" spans="1:63" x14ac:dyDescent="0.25">
      <c r="A1125" s="7">
        <f>IF(Table3[[#This Row],[SoflexRule]]="",1,IF(Table3[[#This Row],[MinOHL]]="",1,IF(Table3[[#This Row],[Type]]="CT",1,IF(Table3[[#This Row],[I]]=1,0,1))))</f>
        <v>1</v>
      </c>
      <c r="B1125" s="6" t="s">
        <v>1924</v>
      </c>
      <c r="D1125" s="6" t="s">
        <v>1924</v>
      </c>
      <c r="E1125" s="6">
        <v>1124</v>
      </c>
      <c r="H1125" s="10" t="s">
        <v>1924</v>
      </c>
      <c r="I1125" s="11" t="s">
        <v>2095</v>
      </c>
      <c r="J1125" s="12">
        <v>27223900</v>
      </c>
      <c r="K1125" s="11" t="str">
        <f>CONCATENATE(Table3[[#This Row],[Type]]," "&amp;TEXT(Table3[[#This Row],[Diameter]],".0000")&amp;""," "&amp;Table3[[#This Row],[NumFlutes]]&amp;"FL")</f>
        <v>RM .2390 4FL</v>
      </c>
      <c r="M1125" s="13">
        <v>0.23899999999999999</v>
      </c>
      <c r="N1125" s="13">
        <v>0.23599999999999999</v>
      </c>
      <c r="R1125" s="14">
        <f>IF(Table3[[#This Row],[ShoulderLenEnd]]="",0,90-(DEGREES(ATAN((Q1125-P1125)/((N1125-O1125)/2)))))</f>
        <v>0</v>
      </c>
      <c r="T1125" s="6">
        <v>4</v>
      </c>
      <c r="U1125" s="6">
        <v>3</v>
      </c>
      <c r="V1125" s="6">
        <v>1</v>
      </c>
      <c r="AA1125" s="13" t="str">
        <f t="shared" si="18"/>
        <v/>
      </c>
      <c r="AE1125" s="6" t="s">
        <v>44</v>
      </c>
      <c r="AF1125" s="6" t="s">
        <v>62</v>
      </c>
      <c r="AI1125" s="6">
        <v>1</v>
      </c>
      <c r="AJ1125" s="6">
        <v>0</v>
      </c>
      <c r="AK1125" s="6">
        <v>0</v>
      </c>
      <c r="AL1125" s="6">
        <v>0</v>
      </c>
      <c r="AM1125" s="6">
        <v>0</v>
      </c>
      <c r="AN1125" s="6">
        <v>0</v>
      </c>
      <c r="AO1125" s="6">
        <v>1</v>
      </c>
      <c r="AQ1125" s="6">
        <v>0</v>
      </c>
      <c r="AR1125" s="6">
        <v>0</v>
      </c>
      <c r="AS1125" s="6">
        <v>0</v>
      </c>
      <c r="AT1125" s="6">
        <v>0</v>
      </c>
      <c r="AU1125" s="6">
        <f>IF(Table3[[#This Row],[ShankDiameter]]&gt;0.5,0,2)</f>
        <v>2</v>
      </c>
      <c r="AV1125" s="6">
        <v>0</v>
      </c>
      <c r="AW1125" s="6">
        <v>0</v>
      </c>
      <c r="AX1125" s="6">
        <v>2</v>
      </c>
      <c r="AY1125" s="6">
        <f>IF(Table3[[#This Row],[ShankDiameter]]=0.225,2,IF(Table3[[#This Row],[ShankDiameter]]=0.25,2,IF(Table3[[#This Row],[ShankDiameter]]=0.2875,2,0)))</f>
        <v>0</v>
      </c>
      <c r="AZ1125" s="6">
        <v>0</v>
      </c>
      <c r="BA1125" s="6">
        <v>0</v>
      </c>
      <c r="BB1125" s="6">
        <v>0</v>
      </c>
      <c r="BC1125" s="6">
        <v>0</v>
      </c>
      <c r="BD1125" s="6">
        <v>0</v>
      </c>
      <c r="BE1125" s="6">
        <v>0</v>
      </c>
      <c r="BF1125" s="6">
        <v>0</v>
      </c>
      <c r="BG1125" s="6">
        <v>0</v>
      </c>
      <c r="BH1125" s="6">
        <v>0</v>
      </c>
      <c r="BI1125" s="6">
        <f>IF(Table3[[#This Row],[Type]]="EM",IF((Table3[[#This Row],[Diameter]]/2)-Table3[[#This Row],[CornerRadius]]-0.012&gt;0,(Table3[[#This Row],[Diameter]]/2)-Table3[[#This Row],[CornerRadius]]-0.012,0),)</f>
        <v>0</v>
      </c>
      <c r="BK1125" s="6" t="str">
        <f>IF(Table3[[#This Row],[ShoulderLength]]="","",IF(Table3[[#This Row],[ShoulderLength]]&lt;Table3[[#This Row],[LOC]],"FIX",""))</f>
        <v/>
      </c>
    </row>
    <row r="1126" spans="1:63" x14ac:dyDescent="0.25">
      <c r="A1126" s="7">
        <f>IF(Table3[[#This Row],[SoflexRule]]="",1,IF(Table3[[#This Row],[MinOHL]]="",1,IF(Table3[[#This Row],[Type]]="CT",1,IF(Table3[[#This Row],[I]]=1,0,1))))</f>
        <v>1</v>
      </c>
      <c r="B1126" s="6" t="s">
        <v>1924</v>
      </c>
      <c r="D1126" s="6" t="s">
        <v>1924</v>
      </c>
      <c r="E1126" s="6">
        <v>1125</v>
      </c>
      <c r="H1126" s="10" t="s">
        <v>1924</v>
      </c>
      <c r="I1126" s="11" t="s">
        <v>2096</v>
      </c>
      <c r="J1126" s="12">
        <v>27224000</v>
      </c>
      <c r="K1126" s="11" t="str">
        <f>CONCATENATE(Table3[[#This Row],[Type]]," "&amp;TEXT(Table3[[#This Row],[Diameter]],".0000")&amp;""," "&amp;Table3[[#This Row],[NumFlutes]]&amp;"FL")</f>
        <v>RM .2400 4FL</v>
      </c>
      <c r="M1126" s="13">
        <v>0.24</v>
      </c>
      <c r="N1126" s="13">
        <v>0.23599999999999999</v>
      </c>
      <c r="R1126" s="14">
        <f>IF(Table3[[#This Row],[ShoulderLenEnd]]="",0,90-(DEGREES(ATAN((Q1126-P1126)/((N1126-O1126)/2)))))</f>
        <v>0</v>
      </c>
      <c r="T1126" s="6">
        <v>4</v>
      </c>
      <c r="U1126" s="6">
        <v>3</v>
      </c>
      <c r="V1126" s="6">
        <v>1</v>
      </c>
      <c r="AA1126" s="13" t="str">
        <f t="shared" si="18"/>
        <v/>
      </c>
      <c r="AE1126" s="6" t="s">
        <v>44</v>
      </c>
      <c r="AF1126" s="6" t="s">
        <v>62</v>
      </c>
      <c r="AI1126" s="6">
        <v>1</v>
      </c>
      <c r="AJ1126" s="6">
        <v>0</v>
      </c>
      <c r="AK1126" s="6">
        <v>0</v>
      </c>
      <c r="AL1126" s="6">
        <v>0</v>
      </c>
      <c r="AM1126" s="6">
        <v>0</v>
      </c>
      <c r="AN1126" s="6">
        <v>0</v>
      </c>
      <c r="AO1126" s="6">
        <v>1</v>
      </c>
      <c r="AQ1126" s="6">
        <v>0</v>
      </c>
      <c r="AR1126" s="6">
        <v>0</v>
      </c>
      <c r="AS1126" s="6">
        <v>0</v>
      </c>
      <c r="AT1126" s="6">
        <v>0</v>
      </c>
      <c r="AU1126" s="6">
        <f>IF(Table3[[#This Row],[ShankDiameter]]&gt;0.5,0,2)</f>
        <v>2</v>
      </c>
      <c r="AV1126" s="6">
        <v>0</v>
      </c>
      <c r="AW1126" s="6">
        <v>0</v>
      </c>
      <c r="AX1126" s="6">
        <v>2</v>
      </c>
      <c r="AY1126" s="6">
        <f>IF(Table3[[#This Row],[ShankDiameter]]=0.225,2,IF(Table3[[#This Row],[ShankDiameter]]=0.25,2,IF(Table3[[#This Row],[ShankDiameter]]=0.2875,2,0)))</f>
        <v>0</v>
      </c>
      <c r="AZ1126" s="6">
        <v>0</v>
      </c>
      <c r="BA1126" s="6">
        <v>0</v>
      </c>
      <c r="BB1126" s="6">
        <v>0</v>
      </c>
      <c r="BC1126" s="6">
        <v>0</v>
      </c>
      <c r="BD1126" s="6">
        <v>0</v>
      </c>
      <c r="BE1126" s="6">
        <v>0</v>
      </c>
      <c r="BF1126" s="6">
        <v>0</v>
      </c>
      <c r="BG1126" s="6">
        <v>0</v>
      </c>
      <c r="BH1126" s="6">
        <v>0</v>
      </c>
      <c r="BI1126" s="6">
        <f>IF(Table3[[#This Row],[Type]]="EM",IF((Table3[[#This Row],[Diameter]]/2)-Table3[[#This Row],[CornerRadius]]-0.012&gt;0,(Table3[[#This Row],[Diameter]]/2)-Table3[[#This Row],[CornerRadius]]-0.012,0),)</f>
        <v>0</v>
      </c>
      <c r="BK1126" s="6" t="str">
        <f>IF(Table3[[#This Row],[ShoulderLength]]="","",IF(Table3[[#This Row],[ShoulderLength]]&lt;Table3[[#This Row],[LOC]],"FIX",""))</f>
        <v/>
      </c>
    </row>
    <row r="1127" spans="1:63" x14ac:dyDescent="0.25">
      <c r="A1127" s="7">
        <f>IF(Table3[[#This Row],[SoflexRule]]="",1,IF(Table3[[#This Row],[MinOHL]]="",1,IF(Table3[[#This Row],[Type]]="CT",1,IF(Table3[[#This Row],[I]]=1,0,1))))</f>
        <v>1</v>
      </c>
      <c r="B1127" s="6" t="s">
        <v>1924</v>
      </c>
      <c r="D1127" s="6" t="s">
        <v>1924</v>
      </c>
      <c r="E1127" s="6">
        <v>1126</v>
      </c>
      <c r="H1127" s="10" t="s">
        <v>1924</v>
      </c>
      <c r="I1127" s="11" t="s">
        <v>2097</v>
      </c>
      <c r="J1127" s="12" t="s">
        <v>2098</v>
      </c>
      <c r="K1127" s="11" t="str">
        <f>CONCATENATE(Table3[[#This Row],[Type]]," "&amp;TEXT(Table3[[#This Row],[Diameter]],".0000")&amp;""," "&amp;Table3[[#This Row],[NumFlutes]]&amp;"FL")</f>
        <v>RM .2480 6FL</v>
      </c>
      <c r="M1127" s="13">
        <v>0.248</v>
      </c>
      <c r="N1127" s="13">
        <v>0.24</v>
      </c>
      <c r="R1127" s="14">
        <f>IF(Table3[[#This Row],[ShoulderLenEnd]]="",0,90-(DEGREES(ATAN((Q1127-P1127)/((N1127-O1127)/2)))))</f>
        <v>0</v>
      </c>
      <c r="T1127" s="6">
        <v>6</v>
      </c>
      <c r="U1127" s="6">
        <v>6</v>
      </c>
      <c r="V1127" s="6">
        <v>1.5</v>
      </c>
      <c r="AA1127" s="13" t="str">
        <f t="shared" si="18"/>
        <v/>
      </c>
      <c r="AE1127" s="6" t="s">
        <v>49</v>
      </c>
      <c r="AF1127" s="6" t="s">
        <v>62</v>
      </c>
      <c r="AI1127" s="6">
        <v>1</v>
      </c>
      <c r="AJ1127" s="6">
        <v>0</v>
      </c>
      <c r="AK1127" s="6">
        <v>0</v>
      </c>
      <c r="AL1127" s="6">
        <v>0</v>
      </c>
      <c r="AM1127" s="6">
        <v>0</v>
      </c>
      <c r="AN1127" s="6">
        <v>0</v>
      </c>
      <c r="AO1127" s="6">
        <v>1</v>
      </c>
      <c r="AQ1127" s="6">
        <v>0</v>
      </c>
      <c r="AR1127" s="6">
        <v>0</v>
      </c>
      <c r="AS1127" s="6">
        <v>0</v>
      </c>
      <c r="AT1127" s="6">
        <v>0</v>
      </c>
      <c r="AU1127" s="6">
        <f>IF(Table3[[#This Row],[ShankDiameter]]&gt;0.5,0,2)</f>
        <v>2</v>
      </c>
      <c r="AV1127" s="6">
        <v>0</v>
      </c>
      <c r="AW1127" s="6">
        <v>0</v>
      </c>
      <c r="AX1127" s="6">
        <v>2</v>
      </c>
      <c r="AY1127" s="6">
        <f>IF(Table3[[#This Row],[ShankDiameter]]=0.225,2,IF(Table3[[#This Row],[ShankDiameter]]=0.25,2,IF(Table3[[#This Row],[ShankDiameter]]=0.2875,2,0)))</f>
        <v>0</v>
      </c>
      <c r="AZ1127" s="6">
        <v>0</v>
      </c>
      <c r="BA1127" s="6">
        <v>0</v>
      </c>
      <c r="BB1127" s="6">
        <v>0</v>
      </c>
      <c r="BC1127" s="6">
        <v>0</v>
      </c>
      <c r="BD1127" s="6">
        <v>0</v>
      </c>
      <c r="BE1127" s="6">
        <v>0</v>
      </c>
      <c r="BF1127" s="6">
        <v>0</v>
      </c>
      <c r="BG1127" s="6">
        <v>0</v>
      </c>
      <c r="BH1127" s="6">
        <v>0</v>
      </c>
      <c r="BI1127" s="6">
        <f>IF(Table3[[#This Row],[Type]]="EM",IF((Table3[[#This Row],[Diameter]]/2)-Table3[[#This Row],[CornerRadius]]-0.012&gt;0,(Table3[[#This Row],[Diameter]]/2)-Table3[[#This Row],[CornerRadius]]-0.012,0),)</f>
        <v>0</v>
      </c>
      <c r="BK1127" s="6" t="str">
        <f>IF(Table3[[#This Row],[ShoulderLength]]="","",IF(Table3[[#This Row],[ShoulderLength]]&lt;Table3[[#This Row],[LOC]],"FIX",""))</f>
        <v/>
      </c>
    </row>
    <row r="1128" spans="1:63" x14ac:dyDescent="0.25">
      <c r="A1128" s="7">
        <f>IF(Table3[[#This Row],[SoflexRule]]="",1,IF(Table3[[#This Row],[MinOHL]]="",1,IF(Table3[[#This Row],[Type]]="CT",1,IF(Table3[[#This Row],[I]]=1,0,1))))</f>
        <v>1</v>
      </c>
      <c r="B1128" s="6" t="s">
        <v>1924</v>
      </c>
      <c r="D1128" s="6" t="s">
        <v>1924</v>
      </c>
      <c r="E1128" s="6">
        <v>1127</v>
      </c>
      <c r="H1128" s="10" t="s">
        <v>1924</v>
      </c>
      <c r="I1128" s="11" t="s">
        <v>2099</v>
      </c>
      <c r="J1128" s="12" t="s">
        <v>2100</v>
      </c>
      <c r="K1128" s="11" t="str">
        <f>CONCATENATE(Table3[[#This Row],[Type]]," "&amp;TEXT(Table3[[#This Row],[Diameter]],".0000")&amp;""," "&amp;Table3[[#This Row],[NumFlutes]]&amp;"FL")</f>
        <v>RM .2500 6FL</v>
      </c>
      <c r="M1128" s="13">
        <v>0.25</v>
      </c>
      <c r="N1128" s="13">
        <v>0.24</v>
      </c>
      <c r="R1128" s="14">
        <f>IF(Table3[[#This Row],[ShoulderLenEnd]]="",0,90-(DEGREES(ATAN((Q1128-P1128)/((N1128-O1128)/2)))))</f>
        <v>0</v>
      </c>
      <c r="T1128" s="6">
        <v>6</v>
      </c>
      <c r="U1128" s="6">
        <v>6</v>
      </c>
      <c r="V1128" s="6">
        <v>1.5</v>
      </c>
      <c r="AA1128" s="13" t="str">
        <f t="shared" si="18"/>
        <v/>
      </c>
      <c r="AE1128" s="6" t="s">
        <v>49</v>
      </c>
      <c r="AF1128" s="6" t="s">
        <v>62</v>
      </c>
      <c r="AI1128" s="6">
        <v>1</v>
      </c>
      <c r="AJ1128" s="6">
        <v>0</v>
      </c>
      <c r="AK1128" s="6">
        <v>0</v>
      </c>
      <c r="AL1128" s="6">
        <v>0</v>
      </c>
      <c r="AM1128" s="6">
        <v>0</v>
      </c>
      <c r="AN1128" s="6">
        <v>0</v>
      </c>
      <c r="AO1128" s="6">
        <v>1</v>
      </c>
      <c r="AQ1128" s="6">
        <v>0</v>
      </c>
      <c r="AR1128" s="6">
        <v>0</v>
      </c>
      <c r="AS1128" s="6">
        <v>0</v>
      </c>
      <c r="AT1128" s="6">
        <v>0</v>
      </c>
      <c r="AU1128" s="6">
        <f>IF(Table3[[#This Row],[ShankDiameter]]&gt;0.5,0,2)</f>
        <v>2</v>
      </c>
      <c r="AV1128" s="6">
        <v>0</v>
      </c>
      <c r="AW1128" s="6">
        <v>0</v>
      </c>
      <c r="AX1128" s="6">
        <v>2</v>
      </c>
      <c r="AY1128" s="6">
        <f>IF(Table3[[#This Row],[ShankDiameter]]=0.225,2,IF(Table3[[#This Row],[ShankDiameter]]=0.25,2,IF(Table3[[#This Row],[ShankDiameter]]=0.2875,2,0)))</f>
        <v>0</v>
      </c>
      <c r="AZ1128" s="6">
        <v>0</v>
      </c>
      <c r="BA1128" s="6">
        <v>0</v>
      </c>
      <c r="BB1128" s="6">
        <v>0</v>
      </c>
      <c r="BC1128" s="6">
        <v>0</v>
      </c>
      <c r="BD1128" s="6">
        <v>0</v>
      </c>
      <c r="BE1128" s="6">
        <v>0</v>
      </c>
      <c r="BF1128" s="6">
        <v>0</v>
      </c>
      <c r="BG1128" s="6">
        <v>0</v>
      </c>
      <c r="BH1128" s="6">
        <v>0</v>
      </c>
      <c r="BI1128" s="6">
        <f>IF(Table3[[#This Row],[Type]]="EM",IF((Table3[[#This Row],[Diameter]]/2)-Table3[[#This Row],[CornerRadius]]-0.012&gt;0,(Table3[[#This Row],[Diameter]]/2)-Table3[[#This Row],[CornerRadius]]-0.012,0),)</f>
        <v>0</v>
      </c>
      <c r="BK1128" s="6" t="str">
        <f>IF(Table3[[#This Row],[ShoulderLength]]="","",IF(Table3[[#This Row],[ShoulderLength]]&lt;Table3[[#This Row],[LOC]],"FIX",""))</f>
        <v/>
      </c>
    </row>
    <row r="1129" spans="1:63" x14ac:dyDescent="0.25">
      <c r="A1129" s="7">
        <f>IF(Table3[[#This Row],[SoflexRule]]="",1,IF(Table3[[#This Row],[MinOHL]]="",1,IF(Table3[[#This Row],[Type]]="CT",1,IF(Table3[[#This Row],[I]]=1,0,1))))</f>
        <v>1</v>
      </c>
      <c r="B1129" s="6" t="s">
        <v>1924</v>
      </c>
      <c r="D1129" s="6" t="s">
        <v>1924</v>
      </c>
      <c r="E1129" s="6">
        <v>1128</v>
      </c>
      <c r="H1129" s="10" t="s">
        <v>1924</v>
      </c>
      <c r="I1129" s="11" t="s">
        <v>2101</v>
      </c>
      <c r="J1129" s="12" t="s">
        <v>2102</v>
      </c>
      <c r="K1129" s="11" t="str">
        <f>CONCATENATE(Table3[[#This Row],[Type]]," "&amp;TEXT(Table3[[#This Row],[Diameter]],".0000")&amp;""," "&amp;Table3[[#This Row],[NumFlutes]]&amp;"FL")</f>
        <v>RM .2490 6FL</v>
      </c>
      <c r="M1129" s="13">
        <v>0.249</v>
      </c>
      <c r="N1129" s="13">
        <v>0.24</v>
      </c>
      <c r="R1129" s="14">
        <f>IF(Table3[[#This Row],[ShoulderLenEnd]]="",0,90-(DEGREES(ATAN((Q1129-P1129)/((N1129-O1129)/2)))))</f>
        <v>0</v>
      </c>
      <c r="T1129" s="6">
        <v>6</v>
      </c>
      <c r="U1129" s="6">
        <v>6</v>
      </c>
      <c r="V1129" s="6">
        <v>1.5</v>
      </c>
      <c r="AA1129" s="13" t="str">
        <f t="shared" si="18"/>
        <v/>
      </c>
      <c r="AE1129" s="6" t="s">
        <v>49</v>
      </c>
      <c r="AF1129" s="6" t="s">
        <v>62</v>
      </c>
      <c r="AG1129" s="6" t="s">
        <v>2103</v>
      </c>
      <c r="AI1129" s="6">
        <v>1</v>
      </c>
      <c r="AJ1129" s="6">
        <v>0</v>
      </c>
      <c r="AK1129" s="6">
        <v>0</v>
      </c>
      <c r="AL1129" s="6">
        <v>0</v>
      </c>
      <c r="AM1129" s="6">
        <v>0</v>
      </c>
      <c r="AN1129" s="6">
        <v>0</v>
      </c>
      <c r="AO1129" s="6">
        <v>1</v>
      </c>
      <c r="AQ1129" s="6">
        <v>0</v>
      </c>
      <c r="AR1129" s="6">
        <v>0</v>
      </c>
      <c r="AS1129" s="6">
        <v>0</v>
      </c>
      <c r="AT1129" s="6">
        <v>0</v>
      </c>
      <c r="AU1129" s="6">
        <f>IF(Table3[[#This Row],[ShankDiameter]]&gt;0.5,0,2)</f>
        <v>2</v>
      </c>
      <c r="AV1129" s="6">
        <v>0</v>
      </c>
      <c r="AW1129" s="6">
        <v>0</v>
      </c>
      <c r="AX1129" s="6">
        <v>2</v>
      </c>
      <c r="AY1129" s="6">
        <f>IF(Table3[[#This Row],[ShankDiameter]]=0.225,2,IF(Table3[[#This Row],[ShankDiameter]]=0.25,2,IF(Table3[[#This Row],[ShankDiameter]]=0.2875,2,0)))</f>
        <v>0</v>
      </c>
      <c r="AZ1129" s="6">
        <v>0</v>
      </c>
      <c r="BA1129" s="6">
        <v>0</v>
      </c>
      <c r="BB1129" s="6">
        <v>0</v>
      </c>
      <c r="BC1129" s="6">
        <v>0</v>
      </c>
      <c r="BD1129" s="6">
        <v>0</v>
      </c>
      <c r="BE1129" s="6">
        <v>0</v>
      </c>
      <c r="BF1129" s="6">
        <v>0</v>
      </c>
      <c r="BG1129" s="6">
        <v>0</v>
      </c>
      <c r="BH1129" s="6">
        <v>0</v>
      </c>
      <c r="BI1129" s="6">
        <f>IF(Table3[[#This Row],[Type]]="EM",IF((Table3[[#This Row],[Diameter]]/2)-Table3[[#This Row],[CornerRadius]]-0.012&gt;0,(Table3[[#This Row],[Diameter]]/2)-Table3[[#This Row],[CornerRadius]]-0.012,0),)</f>
        <v>0</v>
      </c>
      <c r="BK1129" s="6" t="str">
        <f>IF(Table3[[#This Row],[ShoulderLength]]="","",IF(Table3[[#This Row],[ShoulderLength]]&lt;Table3[[#This Row],[LOC]],"FIX",""))</f>
        <v/>
      </c>
    </row>
    <row r="1130" spans="1:63" x14ac:dyDescent="0.25">
      <c r="A1130" s="7">
        <f>IF(Table3[[#This Row],[SoflexRule]]="",1,IF(Table3[[#This Row],[MinOHL]]="",1,IF(Table3[[#This Row],[Type]]="CT",1,IF(Table3[[#This Row],[I]]=1,0,1))))</f>
        <v>1</v>
      </c>
      <c r="B1130" s="6" t="s">
        <v>1924</v>
      </c>
      <c r="D1130" s="6" t="s">
        <v>1924</v>
      </c>
      <c r="E1130" s="6">
        <v>1129</v>
      </c>
      <c r="H1130" s="10" t="s">
        <v>1924</v>
      </c>
      <c r="I1130" s="11" t="s">
        <v>2104</v>
      </c>
      <c r="J1130" s="12">
        <v>27224600</v>
      </c>
      <c r="K1130" s="11" t="str">
        <f>CONCATENATE(Table3[[#This Row],[Type]]," "&amp;TEXT(Table3[[#This Row],[Diameter]],".0000")&amp;""," "&amp;Table3[[#This Row],[NumFlutes]]&amp;"FL")</f>
        <v>RM .2460 4FL</v>
      </c>
      <c r="M1130" s="13">
        <v>0.246</v>
      </c>
      <c r="N1130" s="13">
        <v>0.24399999999999999</v>
      </c>
      <c r="O1130" s="6">
        <v>0.24399999999999999</v>
      </c>
      <c r="P1130" s="6">
        <v>1.151</v>
      </c>
      <c r="R1130" s="14">
        <f>IF(Table3[[#This Row],[ShoulderLenEnd]]="",0,90-(DEGREES(ATAN((Q1130-P1130)/((N1130-O1130)/2)))))</f>
        <v>0</v>
      </c>
      <c r="S1130" s="15">
        <v>1.85</v>
      </c>
      <c r="T1130" s="6">
        <v>4</v>
      </c>
      <c r="U1130" s="6">
        <v>3</v>
      </c>
      <c r="V1130" s="6">
        <v>1.1499999999999999</v>
      </c>
      <c r="AA1130" s="13" t="str">
        <f t="shared" si="18"/>
        <v/>
      </c>
      <c r="AB1130" s="6">
        <v>0.19</v>
      </c>
      <c r="AC1130" s="6">
        <v>3.5000000000000003E-2</v>
      </c>
      <c r="AE1130" s="6" t="s">
        <v>44</v>
      </c>
      <c r="AF1130" s="6" t="s">
        <v>62</v>
      </c>
      <c r="AG1130" s="6" t="s">
        <v>495</v>
      </c>
      <c r="AI1130" s="6">
        <v>1</v>
      </c>
      <c r="AJ1130" s="6">
        <v>0</v>
      </c>
      <c r="AK1130" s="6">
        <v>0</v>
      </c>
      <c r="AL1130" s="6">
        <v>0</v>
      </c>
      <c r="AM1130" s="6">
        <v>0</v>
      </c>
      <c r="AN1130" s="6">
        <v>0</v>
      </c>
      <c r="AO1130" s="6">
        <v>1</v>
      </c>
      <c r="AQ1130" s="6">
        <v>0</v>
      </c>
      <c r="AR1130" s="6">
        <v>0</v>
      </c>
      <c r="AS1130" s="6">
        <v>0</v>
      </c>
      <c r="AT1130" s="6">
        <v>0</v>
      </c>
      <c r="AU1130" s="6">
        <f>IF(Table3[[#This Row],[ShankDiameter]]&gt;0.5,0,2)</f>
        <v>2</v>
      </c>
      <c r="AV1130" s="6">
        <v>0</v>
      </c>
      <c r="AW1130" s="6">
        <v>0</v>
      </c>
      <c r="AX1130" s="6">
        <v>2</v>
      </c>
      <c r="AY1130" s="6">
        <f>IF(Table3[[#This Row],[ShankDiameter]]=0.225,2,IF(Table3[[#This Row],[ShankDiameter]]=0.25,2,IF(Table3[[#This Row],[ShankDiameter]]=0.2875,2,0)))</f>
        <v>0</v>
      </c>
      <c r="AZ1130" s="6">
        <v>0</v>
      </c>
      <c r="BA1130" s="6">
        <v>0</v>
      </c>
      <c r="BB1130" s="6">
        <v>0</v>
      </c>
      <c r="BC1130" s="6">
        <v>0</v>
      </c>
      <c r="BD1130" s="6">
        <v>0</v>
      </c>
      <c r="BE1130" s="6">
        <v>0</v>
      </c>
      <c r="BF1130" s="6">
        <v>0</v>
      </c>
      <c r="BG1130" s="6">
        <v>0</v>
      </c>
      <c r="BH1130" s="6">
        <v>0</v>
      </c>
      <c r="BI1130" s="6">
        <f>IF(Table3[[#This Row],[Type]]="EM",IF((Table3[[#This Row],[Diameter]]/2)-Table3[[#This Row],[CornerRadius]]-0.012&gt;0,(Table3[[#This Row],[Diameter]]/2)-Table3[[#This Row],[CornerRadius]]-0.012,0),)</f>
        <v>0</v>
      </c>
      <c r="BK1130" s="6" t="str">
        <f>IF(Table3[[#This Row],[ShoulderLength]]="","",IF(Table3[[#This Row],[ShoulderLength]]&lt;Table3[[#This Row],[LOC]],"FIX",""))</f>
        <v/>
      </c>
    </row>
    <row r="1131" spans="1:63" x14ac:dyDescent="0.25">
      <c r="A1131" s="7">
        <f>IF(Table3[[#This Row],[SoflexRule]]="",1,IF(Table3[[#This Row],[MinOHL]]="",1,IF(Table3[[#This Row],[Type]]="CT",1,IF(Table3[[#This Row],[I]]=1,0,1))))</f>
        <v>1</v>
      </c>
      <c r="B1131" s="6" t="s">
        <v>1924</v>
      </c>
      <c r="D1131" s="6" t="s">
        <v>1924</v>
      </c>
      <c r="E1131" s="6">
        <v>1130</v>
      </c>
      <c r="H1131" s="10" t="s">
        <v>1924</v>
      </c>
      <c r="I1131" s="11" t="s">
        <v>2105</v>
      </c>
      <c r="J1131" s="12">
        <v>27224650</v>
      </c>
      <c r="K1131" s="11" t="str">
        <f>CONCATENATE(Table3[[#This Row],[Type]]," "&amp;TEXT(Table3[[#This Row],[Diameter]],".0000")&amp;""," "&amp;Table3[[#This Row],[NumFlutes]]&amp;"FL")</f>
        <v>RM .2465 4FL</v>
      </c>
      <c r="M1131" s="13">
        <v>0.2465</v>
      </c>
      <c r="N1131" s="13">
        <v>0.24399999999999999</v>
      </c>
      <c r="R1131" s="14">
        <f>IF(Table3[[#This Row],[ShoulderLenEnd]]="",0,90-(DEGREES(ATAN((Q1131-P1131)/((N1131-O1131)/2)))))</f>
        <v>0</v>
      </c>
      <c r="T1131" s="6">
        <v>4</v>
      </c>
      <c r="U1131" s="6">
        <v>3</v>
      </c>
      <c r="V1131" s="6">
        <v>1.25</v>
      </c>
      <c r="AA1131" s="13" t="str">
        <f t="shared" si="18"/>
        <v/>
      </c>
      <c r="AE1131" s="6" t="s">
        <v>44</v>
      </c>
      <c r="AF1131" s="6" t="s">
        <v>62</v>
      </c>
      <c r="AI1131" s="6">
        <v>1</v>
      </c>
      <c r="AJ1131" s="6">
        <v>0</v>
      </c>
      <c r="AK1131" s="6">
        <v>0</v>
      </c>
      <c r="AL1131" s="6">
        <v>0</v>
      </c>
      <c r="AM1131" s="6">
        <v>0</v>
      </c>
      <c r="AN1131" s="6">
        <v>0</v>
      </c>
      <c r="AO1131" s="6">
        <v>1</v>
      </c>
      <c r="AQ1131" s="6">
        <v>0</v>
      </c>
      <c r="AR1131" s="6">
        <v>0</v>
      </c>
      <c r="AS1131" s="6">
        <v>0</v>
      </c>
      <c r="AT1131" s="6">
        <v>0</v>
      </c>
      <c r="AU1131" s="6">
        <f>IF(Table3[[#This Row],[ShankDiameter]]&gt;0.5,0,2)</f>
        <v>2</v>
      </c>
      <c r="AV1131" s="6">
        <v>0</v>
      </c>
      <c r="AW1131" s="6">
        <v>0</v>
      </c>
      <c r="AX1131" s="6">
        <v>2</v>
      </c>
      <c r="AY1131" s="6">
        <f>IF(Table3[[#This Row],[ShankDiameter]]=0.225,2,IF(Table3[[#This Row],[ShankDiameter]]=0.25,2,IF(Table3[[#This Row],[ShankDiameter]]=0.2875,2,0)))</f>
        <v>0</v>
      </c>
      <c r="AZ1131" s="6">
        <v>0</v>
      </c>
      <c r="BA1131" s="6">
        <v>0</v>
      </c>
      <c r="BB1131" s="6">
        <v>0</v>
      </c>
      <c r="BC1131" s="6">
        <v>0</v>
      </c>
      <c r="BD1131" s="6">
        <v>0</v>
      </c>
      <c r="BE1131" s="6">
        <v>0</v>
      </c>
      <c r="BF1131" s="6">
        <v>0</v>
      </c>
      <c r="BG1131" s="6">
        <v>0</v>
      </c>
      <c r="BH1131" s="6">
        <v>0</v>
      </c>
      <c r="BI1131" s="6">
        <f>IF(Table3[[#This Row],[Type]]="EM",IF((Table3[[#This Row],[Diameter]]/2)-Table3[[#This Row],[CornerRadius]]-0.012&gt;0,(Table3[[#This Row],[Diameter]]/2)-Table3[[#This Row],[CornerRadius]]-0.012,0),)</f>
        <v>0</v>
      </c>
      <c r="BK1131" s="6" t="str">
        <f>IF(Table3[[#This Row],[ShoulderLength]]="","",IF(Table3[[#This Row],[ShoulderLength]]&lt;Table3[[#This Row],[LOC]],"FIX",""))</f>
        <v/>
      </c>
    </row>
    <row r="1132" spans="1:63" x14ac:dyDescent="0.25">
      <c r="A1132" s="7">
        <f>IF(Table3[[#This Row],[SoflexRule]]="",1,IF(Table3[[#This Row],[MinOHL]]="",1,IF(Table3[[#This Row],[Type]]="CT",1,IF(Table3[[#This Row],[I]]=1,0,1))))</f>
        <v>1</v>
      </c>
      <c r="B1132" s="6" t="s">
        <v>1924</v>
      </c>
      <c r="D1132" s="6" t="s">
        <v>1924</v>
      </c>
      <c r="E1132" s="6">
        <v>1131</v>
      </c>
      <c r="H1132" s="10" t="s">
        <v>1924</v>
      </c>
      <c r="I1132" s="11" t="s">
        <v>2106</v>
      </c>
      <c r="J1132" s="12">
        <v>27224700</v>
      </c>
      <c r="K1132" s="11" t="str">
        <f>CONCATENATE(Table3[[#This Row],[Type]]," "&amp;TEXT(Table3[[#This Row],[Diameter]],".0000")&amp;""," "&amp;Table3[[#This Row],[NumFlutes]]&amp;"FL")</f>
        <v>RM .2470 4FL</v>
      </c>
      <c r="M1132" s="13">
        <v>0.247</v>
      </c>
      <c r="N1132" s="13">
        <v>0.24399999999999999</v>
      </c>
      <c r="R1132" s="14">
        <f>IF(Table3[[#This Row],[ShoulderLenEnd]]="",0,90-(DEGREES(ATAN((Q1132-P1132)/((N1132-O1132)/2)))))</f>
        <v>0</v>
      </c>
      <c r="T1132" s="6">
        <v>4</v>
      </c>
      <c r="U1132" s="6">
        <v>3</v>
      </c>
      <c r="V1132" s="6">
        <v>1.25</v>
      </c>
      <c r="AA1132" s="13" t="str">
        <f t="shared" si="18"/>
        <v/>
      </c>
      <c r="AE1132" s="6" t="s">
        <v>44</v>
      </c>
      <c r="AF1132" s="6" t="s">
        <v>62</v>
      </c>
      <c r="AI1132" s="6">
        <v>1</v>
      </c>
      <c r="AJ1132" s="6">
        <v>0</v>
      </c>
      <c r="AK1132" s="6">
        <v>0</v>
      </c>
      <c r="AL1132" s="6">
        <v>0</v>
      </c>
      <c r="AM1132" s="6">
        <v>0</v>
      </c>
      <c r="AN1132" s="6">
        <v>0</v>
      </c>
      <c r="AO1132" s="6">
        <v>1</v>
      </c>
      <c r="AQ1132" s="6">
        <v>0</v>
      </c>
      <c r="AR1132" s="6">
        <v>0</v>
      </c>
      <c r="AS1132" s="6">
        <v>0</v>
      </c>
      <c r="AT1132" s="6">
        <v>0</v>
      </c>
      <c r="AU1132" s="6">
        <f>IF(Table3[[#This Row],[ShankDiameter]]&gt;0.5,0,2)</f>
        <v>2</v>
      </c>
      <c r="AV1132" s="6">
        <v>0</v>
      </c>
      <c r="AW1132" s="6">
        <v>0</v>
      </c>
      <c r="AX1132" s="6">
        <v>2</v>
      </c>
      <c r="AY1132" s="6">
        <f>IF(Table3[[#This Row],[ShankDiameter]]=0.225,2,IF(Table3[[#This Row],[ShankDiameter]]=0.25,2,IF(Table3[[#This Row],[ShankDiameter]]=0.2875,2,0)))</f>
        <v>0</v>
      </c>
      <c r="AZ1132" s="6">
        <v>0</v>
      </c>
      <c r="BA1132" s="6">
        <v>0</v>
      </c>
      <c r="BB1132" s="6">
        <v>0</v>
      </c>
      <c r="BC1132" s="6">
        <v>0</v>
      </c>
      <c r="BD1132" s="6">
        <v>0</v>
      </c>
      <c r="BE1132" s="6">
        <v>0</v>
      </c>
      <c r="BF1132" s="6">
        <v>0</v>
      </c>
      <c r="BG1132" s="6">
        <v>0</v>
      </c>
      <c r="BH1132" s="6">
        <v>0</v>
      </c>
      <c r="BI1132" s="6">
        <f>IF(Table3[[#This Row],[Type]]="EM",IF((Table3[[#This Row],[Diameter]]/2)-Table3[[#This Row],[CornerRadius]]-0.012&gt;0,(Table3[[#This Row],[Diameter]]/2)-Table3[[#This Row],[CornerRadius]]-0.012,0),)</f>
        <v>0</v>
      </c>
      <c r="BK1132" s="6" t="str">
        <f>IF(Table3[[#This Row],[ShoulderLength]]="","",IF(Table3[[#This Row],[ShoulderLength]]&lt;Table3[[#This Row],[LOC]],"FIX",""))</f>
        <v/>
      </c>
    </row>
    <row r="1133" spans="1:63" x14ac:dyDescent="0.25">
      <c r="A1133" s="7">
        <f>IF(Table3[[#This Row],[SoflexRule]]="",1,IF(Table3[[#This Row],[MinOHL]]="",1,IF(Table3[[#This Row],[Type]]="CT",1,IF(Table3[[#This Row],[I]]=1,0,1))))</f>
        <v>1</v>
      </c>
      <c r="B1133" s="6" t="s">
        <v>1924</v>
      </c>
      <c r="D1133" s="6" t="s">
        <v>1924</v>
      </c>
      <c r="E1133" s="6">
        <v>1132</v>
      </c>
      <c r="H1133" s="10" t="s">
        <v>1924</v>
      </c>
      <c r="I1133" s="11" t="s">
        <v>2107</v>
      </c>
      <c r="J1133" s="12">
        <v>27224750</v>
      </c>
      <c r="K1133" s="11" t="str">
        <f>CONCATENATE(Table3[[#This Row],[Type]]," "&amp;TEXT(Table3[[#This Row],[Diameter]],".0000")&amp;""," "&amp;Table3[[#This Row],[NumFlutes]]&amp;"FL")</f>
        <v>RM .2475 4FL</v>
      </c>
      <c r="M1133" s="13">
        <v>0.2475</v>
      </c>
      <c r="N1133" s="13">
        <v>0.24399999999999999</v>
      </c>
      <c r="R1133" s="14">
        <f>IF(Table3[[#This Row],[ShoulderLenEnd]]="",0,90-(DEGREES(ATAN((Q1133-P1133)/((N1133-O1133)/2)))))</f>
        <v>0</v>
      </c>
      <c r="T1133" s="6">
        <v>4</v>
      </c>
      <c r="U1133" s="6">
        <v>3</v>
      </c>
      <c r="V1133" s="6">
        <v>1.25</v>
      </c>
      <c r="AA1133" s="13" t="str">
        <f t="shared" si="18"/>
        <v/>
      </c>
      <c r="AE1133" s="6" t="s">
        <v>44</v>
      </c>
      <c r="AF1133" s="6" t="s">
        <v>62</v>
      </c>
      <c r="AI1133" s="6">
        <v>1</v>
      </c>
      <c r="AJ1133" s="6">
        <v>0</v>
      </c>
      <c r="AK1133" s="6">
        <v>0</v>
      </c>
      <c r="AL1133" s="6">
        <v>0</v>
      </c>
      <c r="AM1133" s="6">
        <v>0</v>
      </c>
      <c r="AN1133" s="6">
        <v>0</v>
      </c>
      <c r="AO1133" s="6">
        <v>1</v>
      </c>
      <c r="AQ1133" s="6">
        <v>0</v>
      </c>
      <c r="AR1133" s="6">
        <v>0</v>
      </c>
      <c r="AS1133" s="6">
        <v>0</v>
      </c>
      <c r="AT1133" s="6">
        <v>0</v>
      </c>
      <c r="AU1133" s="6">
        <f>IF(Table3[[#This Row],[ShankDiameter]]&gt;0.5,0,2)</f>
        <v>2</v>
      </c>
      <c r="AV1133" s="6">
        <v>0</v>
      </c>
      <c r="AW1133" s="6">
        <v>0</v>
      </c>
      <c r="AX1133" s="6">
        <v>2</v>
      </c>
      <c r="AY1133" s="6">
        <f>IF(Table3[[#This Row],[ShankDiameter]]=0.225,2,IF(Table3[[#This Row],[ShankDiameter]]=0.25,2,IF(Table3[[#This Row],[ShankDiameter]]=0.2875,2,0)))</f>
        <v>0</v>
      </c>
      <c r="AZ1133" s="6">
        <v>0</v>
      </c>
      <c r="BA1133" s="6">
        <v>0</v>
      </c>
      <c r="BB1133" s="6">
        <v>0</v>
      </c>
      <c r="BC1133" s="6">
        <v>0</v>
      </c>
      <c r="BD1133" s="6">
        <v>0</v>
      </c>
      <c r="BE1133" s="6">
        <v>0</v>
      </c>
      <c r="BF1133" s="6">
        <v>0</v>
      </c>
      <c r="BG1133" s="6">
        <v>0</v>
      </c>
      <c r="BH1133" s="6">
        <v>0</v>
      </c>
      <c r="BI1133" s="6">
        <f>IF(Table3[[#This Row],[Type]]="EM",IF((Table3[[#This Row],[Diameter]]/2)-Table3[[#This Row],[CornerRadius]]-0.012&gt;0,(Table3[[#This Row],[Diameter]]/2)-Table3[[#This Row],[CornerRadius]]-0.012,0),)</f>
        <v>0</v>
      </c>
      <c r="BK1133" s="6" t="str">
        <f>IF(Table3[[#This Row],[ShoulderLength]]="","",IF(Table3[[#This Row],[ShoulderLength]]&lt;Table3[[#This Row],[LOC]],"FIX",""))</f>
        <v/>
      </c>
    </row>
    <row r="1134" spans="1:63" x14ac:dyDescent="0.25">
      <c r="A1134" s="7">
        <f>IF(Table3[[#This Row],[SoflexRule]]="",1,IF(Table3[[#This Row],[MinOHL]]="",1,IF(Table3[[#This Row],[Type]]="CT",1,IF(Table3[[#This Row],[I]]=1,0,1))))</f>
        <v>1</v>
      </c>
      <c r="B1134" s="6" t="s">
        <v>1924</v>
      </c>
      <c r="D1134" s="6" t="s">
        <v>1924</v>
      </c>
      <c r="E1134" s="6">
        <v>1133</v>
      </c>
      <c r="G1134" s="9" t="s">
        <v>74</v>
      </c>
      <c r="H1134" s="10" t="s">
        <v>1924</v>
      </c>
      <c r="I1134" s="11" t="s">
        <v>2108</v>
      </c>
      <c r="J1134" s="12">
        <v>27224900</v>
      </c>
      <c r="K1134" s="11" t="str">
        <f>CONCATENATE(Table3[[#This Row],[Type]]," "&amp;TEXT(Table3[[#This Row],[Diameter]],".0000")&amp;""," "&amp;Table3[[#This Row],[NumFlutes]]&amp;"FL")</f>
        <v>RM .2490 4FL</v>
      </c>
      <c r="M1134" s="13">
        <v>0.249</v>
      </c>
      <c r="N1134" s="13">
        <v>0.24399999999999999</v>
      </c>
      <c r="O1134" s="6">
        <v>0.249</v>
      </c>
      <c r="P1134" s="6">
        <v>1.075</v>
      </c>
      <c r="R1134" s="14">
        <f>IF(Table3[[#This Row],[ShoulderLenEnd]]="",0,90-(DEGREES(ATAN((Q1134-P1134)/((N1134-O1134)/2)))))</f>
        <v>0</v>
      </c>
      <c r="S1134" s="15">
        <v>1.7250000000000001</v>
      </c>
      <c r="T1134" s="6">
        <v>4</v>
      </c>
      <c r="U1134" s="6">
        <v>3</v>
      </c>
      <c r="V1134" s="6">
        <v>1.25</v>
      </c>
      <c r="AA1134" s="13" t="str">
        <f t="shared" si="18"/>
        <v/>
      </c>
      <c r="AB1134" s="6">
        <v>0.155</v>
      </c>
      <c r="AC1134" s="6">
        <v>4.4999999999999998E-2</v>
      </c>
      <c r="AE1134" s="6" t="s">
        <v>44</v>
      </c>
      <c r="AF1134" s="6" t="s">
        <v>62</v>
      </c>
      <c r="AI1134" s="6">
        <v>1</v>
      </c>
      <c r="AJ1134" s="6">
        <v>0</v>
      </c>
      <c r="AK1134" s="6">
        <v>0</v>
      </c>
      <c r="AL1134" s="6">
        <v>0</v>
      </c>
      <c r="AM1134" s="6">
        <v>0</v>
      </c>
      <c r="AN1134" s="6">
        <v>0</v>
      </c>
      <c r="AO1134" s="6">
        <v>1</v>
      </c>
      <c r="AQ1134" s="6">
        <v>0</v>
      </c>
      <c r="AR1134" s="6">
        <v>0</v>
      </c>
      <c r="AS1134" s="6">
        <v>0</v>
      </c>
      <c r="AT1134" s="6">
        <v>0</v>
      </c>
      <c r="AU1134" s="6">
        <f>IF(Table3[[#This Row],[ShankDiameter]]&gt;0.5,0,2)</f>
        <v>2</v>
      </c>
      <c r="AV1134" s="6">
        <v>0</v>
      </c>
      <c r="AW1134" s="6">
        <v>0</v>
      </c>
      <c r="AX1134" s="6">
        <v>2</v>
      </c>
      <c r="AY1134" s="6">
        <f>IF(Table3[[#This Row],[ShankDiameter]]=0.225,2,IF(Table3[[#This Row],[ShankDiameter]]=0.25,2,IF(Table3[[#This Row],[ShankDiameter]]=0.2875,2,0)))</f>
        <v>0</v>
      </c>
      <c r="AZ1134" s="6">
        <v>0</v>
      </c>
      <c r="BA1134" s="6">
        <v>0</v>
      </c>
      <c r="BB1134" s="6">
        <v>0</v>
      </c>
      <c r="BC1134" s="6">
        <v>0</v>
      </c>
      <c r="BD1134" s="6">
        <v>0</v>
      </c>
      <c r="BE1134" s="6">
        <v>0</v>
      </c>
      <c r="BF1134" s="6">
        <v>0</v>
      </c>
      <c r="BG1134" s="6">
        <v>0</v>
      </c>
      <c r="BH1134" s="6">
        <v>0</v>
      </c>
      <c r="BI1134" s="6">
        <f>IF(Table3[[#This Row],[Type]]="EM",IF((Table3[[#This Row],[Diameter]]/2)-Table3[[#This Row],[CornerRadius]]-0.012&gt;0,(Table3[[#This Row],[Diameter]]/2)-Table3[[#This Row],[CornerRadius]]-0.012,0),)</f>
        <v>0</v>
      </c>
      <c r="BK1134" s="6" t="str">
        <f>IF(Table3[[#This Row],[ShoulderLength]]="","",IF(Table3[[#This Row],[ShoulderLength]]&lt;Table3[[#This Row],[LOC]],"FIX",""))</f>
        <v>FIX</v>
      </c>
    </row>
    <row r="1135" spans="1:63" x14ac:dyDescent="0.25">
      <c r="A1135" s="7">
        <f>IF(Table3[[#This Row],[SoflexRule]]="",1,IF(Table3[[#This Row],[MinOHL]]="",1,IF(Table3[[#This Row],[Type]]="CT",1,IF(Table3[[#This Row],[I]]=1,0,1))))</f>
        <v>1</v>
      </c>
      <c r="B1135" s="6" t="s">
        <v>1924</v>
      </c>
      <c r="D1135" s="6" t="s">
        <v>1924</v>
      </c>
      <c r="E1135" s="6">
        <v>1134</v>
      </c>
      <c r="H1135" s="10" t="s">
        <v>1924</v>
      </c>
      <c r="I1135" s="11" t="s">
        <v>2109</v>
      </c>
      <c r="J1135" s="12">
        <v>27225100</v>
      </c>
      <c r="K1135" s="11" t="str">
        <f>CONCATENATE(Table3[[#This Row],[Type]]," "&amp;TEXT(Table3[[#This Row],[Diameter]],".0000")&amp;""," "&amp;Table3[[#This Row],[NumFlutes]]&amp;"FL")</f>
        <v>RM .2510 4FL</v>
      </c>
      <c r="M1135" s="13">
        <v>0.251</v>
      </c>
      <c r="N1135" s="13">
        <v>0.24399999999999999</v>
      </c>
      <c r="O1135" s="6">
        <v>0.24399999999999999</v>
      </c>
      <c r="P1135" s="6">
        <v>1.038</v>
      </c>
      <c r="R1135" s="14">
        <f>IF(Table3[[#This Row],[ShoulderLenEnd]]="",0,90-(DEGREES(ATAN((Q1135-P1135)/((N1135-O1135)/2)))))</f>
        <v>0</v>
      </c>
      <c r="S1135" s="15">
        <v>1.8</v>
      </c>
      <c r="T1135" s="6">
        <v>4</v>
      </c>
      <c r="U1135" s="6">
        <v>3</v>
      </c>
      <c r="V1135" s="6">
        <v>1</v>
      </c>
      <c r="AA1135" s="13" t="str">
        <f t="shared" si="18"/>
        <v/>
      </c>
      <c r="AB1135" s="6">
        <v>0.19</v>
      </c>
      <c r="AC1135" s="6">
        <v>4.4999999999999998E-2</v>
      </c>
      <c r="AE1135" s="6" t="s">
        <v>44</v>
      </c>
      <c r="AF1135" s="6" t="s">
        <v>62</v>
      </c>
      <c r="AG1135" s="6" t="s">
        <v>495</v>
      </c>
      <c r="AI1135" s="6">
        <v>1</v>
      </c>
      <c r="AJ1135" s="6">
        <v>0</v>
      </c>
      <c r="AK1135" s="6">
        <v>0</v>
      </c>
      <c r="AL1135" s="6">
        <v>0</v>
      </c>
      <c r="AM1135" s="6">
        <v>1</v>
      </c>
      <c r="AN1135" s="6">
        <v>0</v>
      </c>
      <c r="AO1135" s="6">
        <v>1</v>
      </c>
      <c r="AQ1135" s="6">
        <v>0</v>
      </c>
      <c r="AR1135" s="6">
        <v>0</v>
      </c>
      <c r="AS1135" s="6">
        <v>0</v>
      </c>
      <c r="AT1135" s="6">
        <v>0</v>
      </c>
      <c r="AU1135" s="6">
        <f>IF(Table3[[#This Row],[ShankDiameter]]&gt;0.5,0,2)</f>
        <v>2</v>
      </c>
      <c r="AV1135" s="6">
        <v>0</v>
      </c>
      <c r="AW1135" s="6">
        <v>0</v>
      </c>
      <c r="AX1135" s="6">
        <v>2</v>
      </c>
      <c r="AY1135" s="6">
        <f>IF(Table3[[#This Row],[ShankDiameter]]=0.225,2,IF(Table3[[#This Row],[ShankDiameter]]=0.25,2,IF(Table3[[#This Row],[ShankDiameter]]=0.2875,2,0)))</f>
        <v>0</v>
      </c>
      <c r="AZ1135" s="6">
        <v>0</v>
      </c>
      <c r="BA1135" s="6">
        <v>0</v>
      </c>
      <c r="BB1135" s="6">
        <v>0</v>
      </c>
      <c r="BC1135" s="6">
        <v>0</v>
      </c>
      <c r="BD1135" s="6">
        <v>0</v>
      </c>
      <c r="BE1135" s="6">
        <v>0</v>
      </c>
      <c r="BF1135" s="6">
        <v>0</v>
      </c>
      <c r="BG1135" s="6">
        <v>0</v>
      </c>
      <c r="BH1135" s="6">
        <v>0</v>
      </c>
      <c r="BI1135" s="6">
        <f>IF(Table3[[#This Row],[Type]]="EM",IF((Table3[[#This Row],[Diameter]]/2)-Table3[[#This Row],[CornerRadius]]-0.012&gt;0,(Table3[[#This Row],[Diameter]]/2)-Table3[[#This Row],[CornerRadius]]-0.012,0),)</f>
        <v>0</v>
      </c>
      <c r="BK1135" s="6" t="str">
        <f>IF(Table3[[#This Row],[ShoulderLength]]="","",IF(Table3[[#This Row],[ShoulderLength]]&lt;Table3[[#This Row],[LOC]],"FIX",""))</f>
        <v/>
      </c>
    </row>
    <row r="1136" spans="1:63" x14ac:dyDescent="0.25">
      <c r="A1136" s="7">
        <f>IF(Table3[[#This Row],[SoflexRule]]="",1,IF(Table3[[#This Row],[MinOHL]]="",1,IF(Table3[[#This Row],[Type]]="CT",1,IF(Table3[[#This Row],[I]]=1,0,1))))</f>
        <v>1</v>
      </c>
      <c r="B1136" s="6" t="s">
        <v>1924</v>
      </c>
      <c r="D1136" s="6" t="s">
        <v>1924</v>
      </c>
      <c r="E1136" s="6">
        <v>1135</v>
      </c>
      <c r="H1136" s="10" t="s">
        <v>1924</v>
      </c>
      <c r="I1136" s="11" t="s">
        <v>2110</v>
      </c>
      <c r="J1136" s="12">
        <v>27225150</v>
      </c>
      <c r="K1136" s="11" t="str">
        <f>CONCATENATE(Table3[[#This Row],[Type]]," "&amp;TEXT(Table3[[#This Row],[Diameter]],".0000")&amp;""," "&amp;Table3[[#This Row],[NumFlutes]]&amp;"FL")</f>
        <v>RM .2515 4FL</v>
      </c>
      <c r="M1136" s="13">
        <v>0.2515</v>
      </c>
      <c r="N1136" s="13">
        <v>0.24399999999999999</v>
      </c>
      <c r="R1136" s="14">
        <f>IF(Table3[[#This Row],[ShoulderLenEnd]]="",0,90-(DEGREES(ATAN((Q1136-P1136)/((N1136-O1136)/2)))))</f>
        <v>0</v>
      </c>
      <c r="T1136" s="6">
        <v>4</v>
      </c>
      <c r="U1136" s="6">
        <v>3</v>
      </c>
      <c r="V1136" s="6">
        <v>1</v>
      </c>
      <c r="AA1136" s="13" t="str">
        <f t="shared" si="18"/>
        <v/>
      </c>
      <c r="AE1136" s="6" t="s">
        <v>44</v>
      </c>
      <c r="AF1136" s="6" t="s">
        <v>62</v>
      </c>
      <c r="AI1136" s="6">
        <v>1</v>
      </c>
      <c r="AJ1136" s="6">
        <v>0</v>
      </c>
      <c r="AK1136" s="6">
        <v>0</v>
      </c>
      <c r="AL1136" s="6">
        <v>0</v>
      </c>
      <c r="AM1136" s="6">
        <v>0</v>
      </c>
      <c r="AN1136" s="6">
        <v>0</v>
      </c>
      <c r="AO1136" s="6">
        <v>1</v>
      </c>
      <c r="AQ1136" s="6">
        <v>0</v>
      </c>
      <c r="AR1136" s="6">
        <v>0</v>
      </c>
      <c r="AS1136" s="6">
        <v>0</v>
      </c>
      <c r="AT1136" s="6">
        <v>0</v>
      </c>
      <c r="AU1136" s="6">
        <f>IF(Table3[[#This Row],[ShankDiameter]]&gt;0.5,0,2)</f>
        <v>2</v>
      </c>
      <c r="AV1136" s="6">
        <v>0</v>
      </c>
      <c r="AW1136" s="6">
        <v>0</v>
      </c>
      <c r="AX1136" s="6">
        <v>2</v>
      </c>
      <c r="AY1136" s="6">
        <f>IF(Table3[[#This Row],[ShankDiameter]]=0.225,2,IF(Table3[[#This Row],[ShankDiameter]]=0.25,2,IF(Table3[[#This Row],[ShankDiameter]]=0.2875,2,0)))</f>
        <v>0</v>
      </c>
      <c r="AZ1136" s="6">
        <v>0</v>
      </c>
      <c r="BA1136" s="6">
        <v>0</v>
      </c>
      <c r="BB1136" s="6">
        <v>0</v>
      </c>
      <c r="BC1136" s="6">
        <v>0</v>
      </c>
      <c r="BD1136" s="6">
        <v>0</v>
      </c>
      <c r="BE1136" s="6">
        <v>0</v>
      </c>
      <c r="BF1136" s="6">
        <v>0</v>
      </c>
      <c r="BG1136" s="6">
        <v>0</v>
      </c>
      <c r="BH1136" s="6">
        <v>0</v>
      </c>
      <c r="BI1136" s="6">
        <f>IF(Table3[[#This Row],[Type]]="EM",IF((Table3[[#This Row],[Diameter]]/2)-Table3[[#This Row],[CornerRadius]]-0.012&gt;0,(Table3[[#This Row],[Diameter]]/2)-Table3[[#This Row],[CornerRadius]]-0.012,0),)</f>
        <v>0</v>
      </c>
      <c r="BK1136" s="6" t="str">
        <f>IF(Table3[[#This Row],[ShoulderLength]]="","",IF(Table3[[#This Row],[ShoulderLength]]&lt;Table3[[#This Row],[LOC]],"FIX",""))</f>
        <v/>
      </c>
    </row>
    <row r="1137" spans="1:63" x14ac:dyDescent="0.25">
      <c r="A1137" s="7">
        <f>IF(Table3[[#This Row],[SoflexRule]]="",1,IF(Table3[[#This Row],[MinOHL]]="",1,IF(Table3[[#This Row],[Type]]="CT",1,IF(Table3[[#This Row],[I]]=1,0,1))))</f>
        <v>1</v>
      </c>
      <c r="B1137" s="6" t="s">
        <v>1924</v>
      </c>
      <c r="D1137" s="6" t="s">
        <v>1924</v>
      </c>
      <c r="E1137" s="6">
        <v>1136</v>
      </c>
      <c r="H1137" s="10" t="s">
        <v>1924</v>
      </c>
      <c r="I1137" s="11" t="s">
        <v>2111</v>
      </c>
      <c r="J1137" s="12">
        <v>27225200</v>
      </c>
      <c r="K1137" s="11" t="str">
        <f>CONCATENATE(Table3[[#This Row],[Type]]," "&amp;TEXT(Table3[[#This Row],[Diameter]],".0000")&amp;""," "&amp;Table3[[#This Row],[NumFlutes]]&amp;"FL")</f>
        <v>RM .2520 4FL</v>
      </c>
      <c r="M1137" s="13">
        <v>0.252</v>
      </c>
      <c r="N1137" s="13">
        <v>0.24399999999999999</v>
      </c>
      <c r="R1137" s="14">
        <f>IF(Table3[[#This Row],[ShoulderLenEnd]]="",0,90-(DEGREES(ATAN((Q1137-P1137)/((N1137-O1137)/2)))))</f>
        <v>0</v>
      </c>
      <c r="T1137" s="6">
        <v>4</v>
      </c>
      <c r="U1137" s="6">
        <v>3</v>
      </c>
      <c r="V1137" s="6">
        <v>1</v>
      </c>
      <c r="AA1137" s="13" t="str">
        <f t="shared" si="18"/>
        <v/>
      </c>
      <c r="AE1137" s="6" t="s">
        <v>44</v>
      </c>
      <c r="AF1137" s="6" t="s">
        <v>62</v>
      </c>
      <c r="AI1137" s="6">
        <v>1</v>
      </c>
      <c r="AJ1137" s="6">
        <v>0</v>
      </c>
      <c r="AK1137" s="6">
        <v>0</v>
      </c>
      <c r="AL1137" s="6">
        <v>0</v>
      </c>
      <c r="AM1137" s="6">
        <v>0</v>
      </c>
      <c r="AN1137" s="6">
        <v>0</v>
      </c>
      <c r="AO1137" s="6">
        <v>1</v>
      </c>
      <c r="AQ1137" s="6">
        <v>0</v>
      </c>
      <c r="AR1137" s="6">
        <v>0</v>
      </c>
      <c r="AS1137" s="6">
        <v>0</v>
      </c>
      <c r="AT1137" s="6">
        <v>0</v>
      </c>
      <c r="AU1137" s="6">
        <f>IF(Table3[[#This Row],[ShankDiameter]]&gt;0.5,0,2)</f>
        <v>2</v>
      </c>
      <c r="AV1137" s="6">
        <v>0</v>
      </c>
      <c r="AW1137" s="6">
        <v>0</v>
      </c>
      <c r="AX1137" s="6">
        <v>2</v>
      </c>
      <c r="AY1137" s="6">
        <f>IF(Table3[[#This Row],[ShankDiameter]]=0.225,2,IF(Table3[[#This Row],[ShankDiameter]]=0.25,2,IF(Table3[[#This Row],[ShankDiameter]]=0.2875,2,0)))</f>
        <v>0</v>
      </c>
      <c r="AZ1137" s="6">
        <v>0</v>
      </c>
      <c r="BA1137" s="6">
        <v>0</v>
      </c>
      <c r="BB1137" s="6">
        <v>0</v>
      </c>
      <c r="BC1137" s="6">
        <v>0</v>
      </c>
      <c r="BD1137" s="6">
        <v>0</v>
      </c>
      <c r="BE1137" s="6">
        <v>0</v>
      </c>
      <c r="BF1137" s="6">
        <v>0</v>
      </c>
      <c r="BG1137" s="6">
        <v>0</v>
      </c>
      <c r="BH1137" s="6">
        <v>0</v>
      </c>
      <c r="BI1137" s="6">
        <f>IF(Table3[[#This Row],[Type]]="EM",IF((Table3[[#This Row],[Diameter]]/2)-Table3[[#This Row],[CornerRadius]]-0.012&gt;0,(Table3[[#This Row],[Diameter]]/2)-Table3[[#This Row],[CornerRadius]]-0.012,0),)</f>
        <v>0</v>
      </c>
      <c r="BK1137" s="6" t="str">
        <f>IF(Table3[[#This Row],[ShoulderLength]]="","",IF(Table3[[#This Row],[ShoulderLength]]&lt;Table3[[#This Row],[LOC]],"FIX",""))</f>
        <v/>
      </c>
    </row>
    <row r="1138" spans="1:63" x14ac:dyDescent="0.25">
      <c r="A1138" s="7">
        <f>IF(Table3[[#This Row],[SoflexRule]]="",1,IF(Table3[[#This Row],[MinOHL]]="",1,IF(Table3[[#This Row],[Type]]="CT",1,IF(Table3[[#This Row],[I]]=1,0,1))))</f>
        <v>1</v>
      </c>
      <c r="B1138" s="6" t="s">
        <v>1924</v>
      </c>
      <c r="D1138" s="6" t="s">
        <v>1924</v>
      </c>
      <c r="E1138" s="6">
        <v>1137</v>
      </c>
      <c r="H1138" s="10" t="s">
        <v>1924</v>
      </c>
      <c r="I1138" s="11" t="s">
        <v>2112</v>
      </c>
      <c r="J1138" s="12" t="s">
        <v>2113</v>
      </c>
      <c r="K1138" s="11" t="str">
        <f>CONCATENATE(Table3[[#This Row],[Type]]," "&amp;TEXT(Table3[[#This Row],[Diameter]],".0000")&amp;""," "&amp;Table3[[#This Row],[NumFlutes]]&amp;"FL")</f>
        <v>RM .2795 6FL</v>
      </c>
      <c r="M1138" s="13">
        <v>0.27950000000000003</v>
      </c>
      <c r="N1138" s="13">
        <v>0.248</v>
      </c>
      <c r="R1138" s="14">
        <f>IF(Table3[[#This Row],[ShoulderLenEnd]]="",0,90-(DEGREES(ATAN((Q1138-P1138)/((N1138-O1138)/2)))))</f>
        <v>0</v>
      </c>
      <c r="T1138" s="6">
        <v>6</v>
      </c>
      <c r="U1138" s="6">
        <v>6</v>
      </c>
      <c r="V1138" s="6">
        <v>1.5</v>
      </c>
      <c r="AA1138" s="13" t="str">
        <f t="shared" si="18"/>
        <v/>
      </c>
      <c r="AE1138" s="6" t="s">
        <v>49</v>
      </c>
      <c r="AF1138" s="6" t="s">
        <v>62</v>
      </c>
      <c r="AI1138" s="6">
        <v>1</v>
      </c>
      <c r="AJ1138" s="6">
        <v>0</v>
      </c>
      <c r="AK1138" s="6">
        <v>0</v>
      </c>
      <c r="AL1138" s="6">
        <v>0</v>
      </c>
      <c r="AM1138" s="6">
        <v>0</v>
      </c>
      <c r="AN1138" s="6">
        <v>0</v>
      </c>
      <c r="AO1138" s="6">
        <v>1</v>
      </c>
      <c r="AQ1138" s="6">
        <v>0</v>
      </c>
      <c r="AR1138" s="6">
        <v>0</v>
      </c>
      <c r="AS1138" s="6">
        <v>0</v>
      </c>
      <c r="AT1138" s="6">
        <v>0</v>
      </c>
      <c r="AU1138" s="6">
        <f>IF(Table3[[#This Row],[ShankDiameter]]&gt;0.5,0,2)</f>
        <v>2</v>
      </c>
      <c r="AV1138" s="6">
        <v>0</v>
      </c>
      <c r="AW1138" s="6">
        <v>0</v>
      </c>
      <c r="AX1138" s="6">
        <v>2</v>
      </c>
      <c r="AY1138" s="6">
        <f>IF(Table3[[#This Row],[ShankDiameter]]=0.225,2,IF(Table3[[#This Row],[ShankDiameter]]=0.25,2,IF(Table3[[#This Row],[ShankDiameter]]=0.2875,2,0)))</f>
        <v>0</v>
      </c>
      <c r="AZ1138" s="6">
        <v>0</v>
      </c>
      <c r="BA1138" s="6">
        <v>0</v>
      </c>
      <c r="BB1138" s="6">
        <v>0</v>
      </c>
      <c r="BC1138" s="6">
        <v>0</v>
      </c>
      <c r="BD1138" s="6">
        <v>0</v>
      </c>
      <c r="BE1138" s="6">
        <v>0</v>
      </c>
      <c r="BF1138" s="6">
        <v>0</v>
      </c>
      <c r="BG1138" s="6">
        <v>0</v>
      </c>
      <c r="BH1138" s="6">
        <v>0</v>
      </c>
      <c r="BI1138" s="6">
        <f>IF(Table3[[#This Row],[Type]]="EM",IF((Table3[[#This Row],[Diameter]]/2)-Table3[[#This Row],[CornerRadius]]-0.012&gt;0,(Table3[[#This Row],[Diameter]]/2)-Table3[[#This Row],[CornerRadius]]-0.012,0),)</f>
        <v>0</v>
      </c>
      <c r="BK1138" s="6" t="str">
        <f>IF(Table3[[#This Row],[ShoulderLength]]="","",IF(Table3[[#This Row],[ShoulderLength]]&lt;Table3[[#This Row],[LOC]],"FIX",""))</f>
        <v/>
      </c>
    </row>
    <row r="1139" spans="1:63" x14ac:dyDescent="0.25">
      <c r="A1139" s="7">
        <f>IF(Table3[[#This Row],[SoflexRule]]="",1,IF(Table3[[#This Row],[MinOHL]]="",1,IF(Table3[[#This Row],[Type]]="CT",1,IF(Table3[[#This Row],[I]]=1,0,1))))</f>
        <v>1</v>
      </c>
      <c r="B1139" s="6" t="s">
        <v>1924</v>
      </c>
      <c r="D1139" s="6" t="s">
        <v>1924</v>
      </c>
      <c r="E1139" s="6">
        <v>1138</v>
      </c>
      <c r="G1139" s="9" t="s">
        <v>74</v>
      </c>
      <c r="H1139" s="10" t="s">
        <v>1924</v>
      </c>
      <c r="I1139" s="11" t="s">
        <v>2114</v>
      </c>
      <c r="J1139" s="12">
        <v>27225600</v>
      </c>
      <c r="K1139" s="11" t="str">
        <f>CONCATENATE(Table3[[#This Row],[Type]]," "&amp;TEXT(Table3[[#This Row],[Diameter]],".0000")&amp;""," "&amp;Table3[[#This Row],[NumFlutes]]&amp;"FL")</f>
        <v>RM .2560 6FL</v>
      </c>
      <c r="M1139" s="13">
        <v>0.25600000000000001</v>
      </c>
      <c r="N1139" s="13">
        <v>0.252</v>
      </c>
      <c r="O1139" s="6">
        <v>0.25600000000000001</v>
      </c>
      <c r="P1139" s="6">
        <v>1.1850000000000001</v>
      </c>
      <c r="R1139" s="14">
        <f>IF(Table3[[#This Row],[ShoulderLenEnd]]="",0,90-(DEGREES(ATAN((Q1139-P1139)/((N1139-O1139)/2)))))</f>
        <v>0</v>
      </c>
      <c r="S1139" s="15">
        <v>1.89</v>
      </c>
      <c r="T1139" s="6">
        <v>6</v>
      </c>
      <c r="U1139" s="6">
        <v>3.25</v>
      </c>
      <c r="V1139" s="6">
        <v>1.88</v>
      </c>
      <c r="AA1139" s="13" t="str">
        <f t="shared" si="18"/>
        <v/>
      </c>
      <c r="AB1139" s="6">
        <v>0.2</v>
      </c>
      <c r="AC1139" s="6">
        <v>3.5000000000000003E-2</v>
      </c>
      <c r="AE1139" s="6" t="s">
        <v>44</v>
      </c>
      <c r="AF1139" s="6" t="s">
        <v>62</v>
      </c>
      <c r="AG1139" s="6" t="s">
        <v>495</v>
      </c>
      <c r="AI1139" s="6">
        <v>1</v>
      </c>
      <c r="AJ1139" s="6">
        <v>0</v>
      </c>
      <c r="AK1139" s="6">
        <v>0</v>
      </c>
      <c r="AL1139" s="6">
        <v>0</v>
      </c>
      <c r="AM1139" s="6">
        <v>0</v>
      </c>
      <c r="AN1139" s="6">
        <v>0</v>
      </c>
      <c r="AO1139" s="6">
        <v>1</v>
      </c>
      <c r="AQ1139" s="6">
        <v>0</v>
      </c>
      <c r="AR1139" s="6">
        <v>0</v>
      </c>
      <c r="AS1139" s="6">
        <v>0</v>
      </c>
      <c r="AT1139" s="6">
        <v>0</v>
      </c>
      <c r="AU1139" s="6">
        <f>IF(Table3[[#This Row],[ShankDiameter]]&gt;0.5,0,2)</f>
        <v>2</v>
      </c>
      <c r="AV1139" s="6">
        <v>0</v>
      </c>
      <c r="AW1139" s="6">
        <v>0</v>
      </c>
      <c r="AX1139" s="6">
        <v>2</v>
      </c>
      <c r="AY1139" s="6">
        <f>IF(Table3[[#This Row],[ShankDiameter]]=0.225,2,IF(Table3[[#This Row],[ShankDiameter]]=0.25,2,IF(Table3[[#This Row],[ShankDiameter]]=0.2875,2,0)))</f>
        <v>0</v>
      </c>
      <c r="AZ1139" s="6">
        <v>0</v>
      </c>
      <c r="BA1139" s="6">
        <v>0</v>
      </c>
      <c r="BB1139" s="6">
        <v>0</v>
      </c>
      <c r="BC1139" s="6">
        <v>0</v>
      </c>
      <c r="BD1139" s="6">
        <v>0</v>
      </c>
      <c r="BE1139" s="6">
        <v>0</v>
      </c>
      <c r="BF1139" s="6">
        <v>0</v>
      </c>
      <c r="BG1139" s="6">
        <v>0</v>
      </c>
      <c r="BH1139" s="6">
        <v>0</v>
      </c>
      <c r="BI1139" s="6">
        <f>IF(Table3[[#This Row],[Type]]="EM",IF((Table3[[#This Row],[Diameter]]/2)-Table3[[#This Row],[CornerRadius]]-0.012&gt;0,(Table3[[#This Row],[Diameter]]/2)-Table3[[#This Row],[CornerRadius]]-0.012,0),)</f>
        <v>0</v>
      </c>
      <c r="BK1139" s="6" t="str">
        <f>IF(Table3[[#This Row],[ShoulderLength]]="","",IF(Table3[[#This Row],[ShoulderLength]]&lt;Table3[[#This Row],[LOC]],"FIX",""))</f>
        <v>FIX</v>
      </c>
    </row>
    <row r="1140" spans="1:63" x14ac:dyDescent="0.25">
      <c r="A1140" s="7">
        <f>IF(Table3[[#This Row],[SoflexRule]]="",1,IF(Table3[[#This Row],[MinOHL]]="",1,IF(Table3[[#This Row],[Type]]="CT",1,IF(Table3[[#This Row],[I]]=1,0,1))))</f>
        <v>1</v>
      </c>
      <c r="B1140" s="6" t="s">
        <v>1924</v>
      </c>
      <c r="D1140" s="6" t="s">
        <v>1924</v>
      </c>
      <c r="E1140" s="6">
        <v>1139</v>
      </c>
      <c r="G1140" s="9" t="s">
        <v>74</v>
      </c>
      <c r="H1140" s="10" t="s">
        <v>1924</v>
      </c>
      <c r="I1140" s="11" t="s">
        <v>2115</v>
      </c>
      <c r="J1140" s="12">
        <v>27225800</v>
      </c>
      <c r="K1140" s="11" t="str">
        <f>CONCATENATE(Table3[[#This Row],[Type]]," "&amp;TEXT(Table3[[#This Row],[Diameter]],".0000")&amp;""," "&amp;Table3[[#This Row],[NumFlutes]]&amp;"FL")</f>
        <v>RM .2580 6FL</v>
      </c>
      <c r="M1140" s="13">
        <v>0.25800000000000001</v>
      </c>
      <c r="N1140" s="13">
        <v>0.252</v>
      </c>
      <c r="O1140" s="6">
        <v>0.25800000000000001</v>
      </c>
      <c r="P1140" s="6">
        <v>1.1950000000000001</v>
      </c>
      <c r="R1140" s="14">
        <f>IF(Table3[[#This Row],[ShoulderLenEnd]]="",0,90-(DEGREES(ATAN((Q1140-P1140)/((N1140-O1140)/2)))))</f>
        <v>0</v>
      </c>
      <c r="S1140" s="15">
        <v>1.87</v>
      </c>
      <c r="T1140" s="6">
        <v>6</v>
      </c>
      <c r="U1140" s="6">
        <v>3.25</v>
      </c>
      <c r="V1140" s="6">
        <v>1.25</v>
      </c>
      <c r="AA1140" s="13" t="str">
        <f t="shared" si="18"/>
        <v/>
      </c>
      <c r="AB1140" s="6">
        <v>0.2</v>
      </c>
      <c r="AC1140" s="6">
        <v>0.03</v>
      </c>
      <c r="AE1140" s="6" t="s">
        <v>44</v>
      </c>
      <c r="AF1140" s="6" t="s">
        <v>62</v>
      </c>
      <c r="AG1140" s="6" t="s">
        <v>495</v>
      </c>
      <c r="AI1140" s="6">
        <v>1</v>
      </c>
      <c r="AJ1140" s="6">
        <v>0</v>
      </c>
      <c r="AK1140" s="6">
        <v>0</v>
      </c>
      <c r="AL1140" s="6">
        <v>0</v>
      </c>
      <c r="AM1140" s="6">
        <v>0</v>
      </c>
      <c r="AN1140" s="6">
        <v>0</v>
      </c>
      <c r="AO1140" s="6">
        <v>1</v>
      </c>
      <c r="AQ1140" s="6">
        <v>0</v>
      </c>
      <c r="AR1140" s="6">
        <v>0</v>
      </c>
      <c r="AS1140" s="6">
        <v>0</v>
      </c>
      <c r="AT1140" s="6">
        <v>0</v>
      </c>
      <c r="AU1140" s="6">
        <f>IF(Table3[[#This Row],[ShankDiameter]]&gt;0.5,0,2)</f>
        <v>2</v>
      </c>
      <c r="AV1140" s="6">
        <v>0</v>
      </c>
      <c r="AW1140" s="6">
        <v>0</v>
      </c>
      <c r="AX1140" s="6">
        <v>2</v>
      </c>
      <c r="AY1140" s="6">
        <f>IF(Table3[[#This Row],[ShankDiameter]]=0.225,2,IF(Table3[[#This Row],[ShankDiameter]]=0.25,2,IF(Table3[[#This Row],[ShankDiameter]]=0.2875,2,0)))</f>
        <v>0</v>
      </c>
      <c r="AZ1140" s="6">
        <v>0</v>
      </c>
      <c r="BA1140" s="6">
        <v>0</v>
      </c>
      <c r="BB1140" s="6">
        <v>0</v>
      </c>
      <c r="BC1140" s="6">
        <v>0</v>
      </c>
      <c r="BD1140" s="6">
        <v>0</v>
      </c>
      <c r="BE1140" s="6">
        <v>0</v>
      </c>
      <c r="BF1140" s="6">
        <v>0</v>
      </c>
      <c r="BG1140" s="6">
        <v>0</v>
      </c>
      <c r="BH1140" s="6">
        <v>0</v>
      </c>
      <c r="BI1140" s="6">
        <f>IF(Table3[[#This Row],[Type]]="EM",IF((Table3[[#This Row],[Diameter]]/2)-Table3[[#This Row],[CornerRadius]]-0.012&gt;0,(Table3[[#This Row],[Diameter]]/2)-Table3[[#This Row],[CornerRadius]]-0.012,0),)</f>
        <v>0</v>
      </c>
      <c r="BK1140" s="6" t="str">
        <f>IF(Table3[[#This Row],[ShoulderLength]]="","",IF(Table3[[#This Row],[ShoulderLength]]&lt;Table3[[#This Row],[LOC]],"FIX",""))</f>
        <v>FIX</v>
      </c>
    </row>
    <row r="1141" spans="1:63" x14ac:dyDescent="0.25">
      <c r="A1141" s="7">
        <f>IF(Table3[[#This Row],[SoflexRule]]="",1,IF(Table3[[#This Row],[MinOHL]]="",1,IF(Table3[[#This Row],[Type]]="CT",1,IF(Table3[[#This Row],[I]]=1,0,1))))</f>
        <v>1</v>
      </c>
      <c r="B1141" s="6" t="s">
        <v>1924</v>
      </c>
      <c r="D1141" s="6" t="s">
        <v>1924</v>
      </c>
      <c r="E1141" s="6">
        <v>1140</v>
      </c>
      <c r="H1141" s="10" t="s">
        <v>1924</v>
      </c>
      <c r="I1141" s="11" t="s">
        <v>2116</v>
      </c>
      <c r="J1141" s="12">
        <v>27227600</v>
      </c>
      <c r="K1141" s="11" t="str">
        <f>CONCATENATE(Table3[[#This Row],[Type]]," "&amp;TEXT(Table3[[#This Row],[Diameter]],".0000")&amp;""," "&amp;Table3[[#This Row],[NumFlutes]]&amp;"FL")</f>
        <v>RM .2760 6FL</v>
      </c>
      <c r="M1141" s="13">
        <v>0.27600000000000002</v>
      </c>
      <c r="N1141" s="13">
        <v>0.27</v>
      </c>
      <c r="R1141" s="14">
        <f>IF(Table3[[#This Row],[ShoulderLenEnd]]="",0,90-(DEGREES(ATAN((Q1141-P1141)/((N1141-O1141)/2)))))</f>
        <v>0</v>
      </c>
      <c r="T1141" s="6">
        <v>6</v>
      </c>
      <c r="U1141" s="6">
        <v>3.25</v>
      </c>
      <c r="V1141" s="6">
        <v>1.25</v>
      </c>
      <c r="AA1141" s="13" t="str">
        <f t="shared" si="18"/>
        <v/>
      </c>
      <c r="AE1141" s="6" t="s">
        <v>44</v>
      </c>
      <c r="AF1141" s="6" t="s">
        <v>62</v>
      </c>
      <c r="AI1141" s="6">
        <v>1</v>
      </c>
      <c r="AJ1141" s="6">
        <v>0</v>
      </c>
      <c r="AK1141" s="6">
        <v>0</v>
      </c>
      <c r="AL1141" s="6">
        <v>0</v>
      </c>
      <c r="AM1141" s="6">
        <v>0</v>
      </c>
      <c r="AN1141" s="6">
        <v>0</v>
      </c>
      <c r="AO1141" s="6">
        <v>1</v>
      </c>
      <c r="AQ1141" s="6">
        <v>0</v>
      </c>
      <c r="AR1141" s="6">
        <v>0</v>
      </c>
      <c r="AS1141" s="6">
        <v>0</v>
      </c>
      <c r="AT1141" s="6">
        <v>0</v>
      </c>
      <c r="AU1141" s="6">
        <f>IF(Table3[[#This Row],[ShankDiameter]]&gt;0.5,0,2)</f>
        <v>2</v>
      </c>
      <c r="AV1141" s="6">
        <v>0</v>
      </c>
      <c r="AW1141" s="6">
        <v>0</v>
      </c>
      <c r="AX1141" s="6">
        <v>2</v>
      </c>
      <c r="AY1141" s="6">
        <f>IF(Table3[[#This Row],[ShankDiameter]]=0.225,2,IF(Table3[[#This Row],[ShankDiameter]]=0.25,2,IF(Table3[[#This Row],[ShankDiameter]]=0.2875,2,0)))</f>
        <v>0</v>
      </c>
      <c r="AZ1141" s="6">
        <v>0</v>
      </c>
      <c r="BA1141" s="6">
        <v>0</v>
      </c>
      <c r="BB1141" s="6">
        <v>0</v>
      </c>
      <c r="BC1141" s="6">
        <v>0</v>
      </c>
      <c r="BD1141" s="6">
        <v>0</v>
      </c>
      <c r="BE1141" s="6">
        <v>0</v>
      </c>
      <c r="BF1141" s="6">
        <v>0</v>
      </c>
      <c r="BG1141" s="6">
        <v>0</v>
      </c>
      <c r="BH1141" s="6">
        <v>0</v>
      </c>
      <c r="BI1141" s="6">
        <f>IF(Table3[[#This Row],[Type]]="EM",IF((Table3[[#This Row],[Diameter]]/2)-Table3[[#This Row],[CornerRadius]]-0.012&gt;0,(Table3[[#This Row],[Diameter]]/2)-Table3[[#This Row],[CornerRadius]]-0.012,0),)</f>
        <v>0</v>
      </c>
      <c r="BK1141" s="6" t="str">
        <f>IF(Table3[[#This Row],[ShoulderLength]]="","",IF(Table3[[#This Row],[ShoulderLength]]&lt;Table3[[#This Row],[LOC]],"FIX",""))</f>
        <v/>
      </c>
    </row>
    <row r="1142" spans="1:63" x14ac:dyDescent="0.25">
      <c r="A1142" s="7">
        <f>IF(Table3[[#This Row],[SoflexRule]]="",1,IF(Table3[[#This Row],[MinOHL]]="",1,IF(Table3[[#This Row],[Type]]="CT",1,IF(Table3[[#This Row],[I]]=1,0,1))))</f>
        <v>1</v>
      </c>
      <c r="B1142" s="6" t="s">
        <v>1924</v>
      </c>
      <c r="D1142" s="6" t="s">
        <v>1924</v>
      </c>
      <c r="E1142" s="6">
        <v>1141</v>
      </c>
      <c r="H1142" s="10" t="s">
        <v>1924</v>
      </c>
      <c r="I1142" s="11" t="s">
        <v>2117</v>
      </c>
      <c r="J1142" s="12" t="s">
        <v>2118</v>
      </c>
      <c r="K1142" s="11" t="str">
        <f>CONCATENATE(Table3[[#This Row],[Type]]," "&amp;TEXT(Table3[[#This Row],[Diameter]],".0000")&amp;""," "&amp;Table3[[#This Row],[NumFlutes]]&amp;"FL")</f>
        <v>RM .3125 6FL</v>
      </c>
      <c r="M1142" s="13">
        <v>0.3125</v>
      </c>
      <c r="N1142" s="13">
        <v>0.27900000000000003</v>
      </c>
      <c r="R1142" s="14">
        <f>IF(Table3[[#This Row],[ShoulderLenEnd]]="",0,90-(DEGREES(ATAN((Q1142-P1142)/((N1142-O1142)/2)))))</f>
        <v>0</v>
      </c>
      <c r="T1142" s="6">
        <v>6</v>
      </c>
      <c r="U1142" s="6">
        <v>6</v>
      </c>
      <c r="V1142" s="6">
        <v>1.5</v>
      </c>
      <c r="AA1142" s="13" t="str">
        <f t="shared" si="18"/>
        <v/>
      </c>
      <c r="AE1142" s="6" t="s">
        <v>49</v>
      </c>
      <c r="AF1142" s="6" t="s">
        <v>62</v>
      </c>
      <c r="AI1142" s="6">
        <v>1</v>
      </c>
      <c r="AJ1142" s="6">
        <v>0</v>
      </c>
      <c r="AK1142" s="6">
        <v>0</v>
      </c>
      <c r="AL1142" s="6">
        <v>0</v>
      </c>
      <c r="AM1142" s="6">
        <v>0</v>
      </c>
      <c r="AN1142" s="6">
        <v>0</v>
      </c>
      <c r="AO1142" s="6">
        <v>1</v>
      </c>
      <c r="AQ1142" s="6">
        <v>0</v>
      </c>
      <c r="AR1142" s="6">
        <v>0</v>
      </c>
      <c r="AS1142" s="6">
        <v>0</v>
      </c>
      <c r="AT1142" s="6">
        <v>0</v>
      </c>
      <c r="AU1142" s="6">
        <f>IF(Table3[[#This Row],[ShankDiameter]]&gt;0.5,0,2)</f>
        <v>2</v>
      </c>
      <c r="AV1142" s="6">
        <v>0</v>
      </c>
      <c r="AW1142" s="6">
        <v>0</v>
      </c>
      <c r="AX1142" s="6">
        <v>2</v>
      </c>
      <c r="AY1142" s="6">
        <f>IF(Table3[[#This Row],[ShankDiameter]]=0.225,2,IF(Table3[[#This Row],[ShankDiameter]]=0.25,2,IF(Table3[[#This Row],[ShankDiameter]]=0.2875,2,0)))</f>
        <v>0</v>
      </c>
      <c r="AZ1142" s="6">
        <v>0</v>
      </c>
      <c r="BA1142" s="6">
        <v>0</v>
      </c>
      <c r="BB1142" s="6">
        <v>0</v>
      </c>
      <c r="BC1142" s="6">
        <v>0</v>
      </c>
      <c r="BD1142" s="6">
        <v>0</v>
      </c>
      <c r="BE1142" s="6">
        <v>0</v>
      </c>
      <c r="BF1142" s="6">
        <v>0</v>
      </c>
      <c r="BG1142" s="6">
        <v>0</v>
      </c>
      <c r="BH1142" s="6">
        <v>0</v>
      </c>
      <c r="BI1142" s="6">
        <f>IF(Table3[[#This Row],[Type]]="EM",IF((Table3[[#This Row],[Diameter]]/2)-Table3[[#This Row],[CornerRadius]]-0.012&gt;0,(Table3[[#This Row],[Diameter]]/2)-Table3[[#This Row],[CornerRadius]]-0.012,0),)</f>
        <v>0</v>
      </c>
      <c r="BK1142" s="6" t="str">
        <f>IF(Table3[[#This Row],[ShoulderLength]]="","",IF(Table3[[#This Row],[ShoulderLength]]&lt;Table3[[#This Row],[LOC]],"FIX",""))</f>
        <v/>
      </c>
    </row>
    <row r="1143" spans="1:63" x14ac:dyDescent="0.25">
      <c r="A1143" s="7">
        <f>IF(Table3[[#This Row],[SoflexRule]]="",1,IF(Table3[[#This Row],[MinOHL]]="",1,IF(Table3[[#This Row],[Type]]="CT",1,IF(Table3[[#This Row],[I]]=1,0,1))))</f>
        <v>1</v>
      </c>
      <c r="B1143" s="6" t="s">
        <v>1924</v>
      </c>
      <c r="D1143" s="6" t="s">
        <v>1924</v>
      </c>
      <c r="E1143" s="6">
        <v>1142</v>
      </c>
      <c r="H1143" s="10" t="s">
        <v>1924</v>
      </c>
      <c r="I1143" s="11" t="s">
        <v>2119</v>
      </c>
      <c r="J1143" s="12" t="s">
        <v>1931</v>
      </c>
      <c r="K1143" s="11" t="str">
        <f>CONCATENATE(Table3[[#This Row],[Type]]," "&amp;TEXT(Table3[[#This Row],[Diameter]],".0000")&amp;""," "&amp;Table3[[#This Row],[NumFlutes]]&amp;"FL")</f>
        <v>RM .3137 6FL</v>
      </c>
      <c r="M1143" s="13">
        <v>0.31369999999999998</v>
      </c>
      <c r="N1143" s="13">
        <v>0.28000000000000003</v>
      </c>
      <c r="R1143" s="14">
        <f>IF(Table3[[#This Row],[ShoulderLenEnd]]="",0,90-(DEGREES(ATAN((Q1143-P1143)/((N1143-O1143)/2)))))</f>
        <v>0</v>
      </c>
      <c r="T1143" s="6">
        <v>6</v>
      </c>
      <c r="U1143" s="6">
        <v>6</v>
      </c>
      <c r="V1143" s="6">
        <v>1.5</v>
      </c>
      <c r="AA1143" s="13" t="str">
        <f t="shared" si="18"/>
        <v/>
      </c>
      <c r="AE1143" s="6" t="s">
        <v>49</v>
      </c>
      <c r="AF1143" s="6" t="s">
        <v>62</v>
      </c>
      <c r="AI1143" s="6">
        <v>1</v>
      </c>
      <c r="AJ1143" s="6">
        <v>0</v>
      </c>
      <c r="AK1143" s="6">
        <v>0</v>
      </c>
      <c r="AL1143" s="6">
        <v>0</v>
      </c>
      <c r="AM1143" s="6">
        <v>0</v>
      </c>
      <c r="AN1143" s="6">
        <v>0</v>
      </c>
      <c r="AO1143" s="6">
        <v>1</v>
      </c>
      <c r="AQ1143" s="6">
        <v>0</v>
      </c>
      <c r="AR1143" s="6">
        <v>0</v>
      </c>
      <c r="AS1143" s="6">
        <v>0</v>
      </c>
      <c r="AT1143" s="6">
        <v>0</v>
      </c>
      <c r="AU1143" s="6">
        <f>IF(Table3[[#This Row],[ShankDiameter]]&gt;0.5,0,2)</f>
        <v>2</v>
      </c>
      <c r="AV1143" s="6">
        <v>0</v>
      </c>
      <c r="AW1143" s="6">
        <v>0</v>
      </c>
      <c r="AX1143" s="6">
        <v>2</v>
      </c>
      <c r="AY1143" s="6">
        <f>IF(Table3[[#This Row],[ShankDiameter]]=0.225,2,IF(Table3[[#This Row],[ShankDiameter]]=0.25,2,IF(Table3[[#This Row],[ShankDiameter]]=0.2875,2,0)))</f>
        <v>0</v>
      </c>
      <c r="AZ1143" s="6">
        <v>0</v>
      </c>
      <c r="BA1143" s="6">
        <v>0</v>
      </c>
      <c r="BB1143" s="6">
        <v>0</v>
      </c>
      <c r="BC1143" s="6">
        <v>0</v>
      </c>
      <c r="BD1143" s="6">
        <v>0</v>
      </c>
      <c r="BE1143" s="6">
        <v>0</v>
      </c>
      <c r="BF1143" s="6">
        <v>0</v>
      </c>
      <c r="BG1143" s="6">
        <v>0</v>
      </c>
      <c r="BH1143" s="6">
        <v>0</v>
      </c>
      <c r="BI1143" s="6">
        <f>IF(Table3[[#This Row],[Type]]="EM",IF((Table3[[#This Row],[Diameter]]/2)-Table3[[#This Row],[CornerRadius]]-0.012&gt;0,(Table3[[#This Row],[Diameter]]/2)-Table3[[#This Row],[CornerRadius]]-0.012,0),)</f>
        <v>0</v>
      </c>
      <c r="BK1143" s="6" t="str">
        <f>IF(Table3[[#This Row],[ShoulderLength]]="","",IF(Table3[[#This Row],[ShoulderLength]]&lt;Table3[[#This Row],[LOC]],"FIX",""))</f>
        <v/>
      </c>
    </row>
    <row r="1144" spans="1:63" x14ac:dyDescent="0.25">
      <c r="A1144" s="7">
        <f>IF(Table3[[#This Row],[SoflexRule]]="",1,IF(Table3[[#This Row],[MinOHL]]="",1,IF(Table3[[#This Row],[Type]]="CT",1,IF(Table3[[#This Row],[I]]=1,0,1))))</f>
        <v>1</v>
      </c>
      <c r="B1144" s="6" t="s">
        <v>1924</v>
      </c>
      <c r="D1144" s="6" t="s">
        <v>1924</v>
      </c>
      <c r="E1144" s="6">
        <v>1143</v>
      </c>
      <c r="H1144" s="10" t="s">
        <v>1924</v>
      </c>
      <c r="I1144" s="11" t="s">
        <v>2120</v>
      </c>
      <c r="J1144" s="12" t="s">
        <v>2121</v>
      </c>
      <c r="K1144" s="11" t="str">
        <f>CONCATENATE(Table3[[#This Row],[Type]]," "&amp;TEXT(Table3[[#This Row],[Diameter]],".0000")&amp;""," "&amp;Table3[[#This Row],[NumFlutes]]&amp;"FL")</f>
        <v>RM .3160 6FL</v>
      </c>
      <c r="M1144" s="13">
        <v>0.316</v>
      </c>
      <c r="N1144" s="13">
        <v>0.28000000000000003</v>
      </c>
      <c r="R1144" s="14">
        <f>IF(Table3[[#This Row],[ShoulderLenEnd]]="",0,90-(DEGREES(ATAN((Q1144-P1144)/((N1144-O1144)/2)))))</f>
        <v>0</v>
      </c>
      <c r="T1144" s="6">
        <v>6</v>
      </c>
      <c r="U1144" s="6">
        <v>6</v>
      </c>
      <c r="V1144" s="6">
        <v>1.5</v>
      </c>
      <c r="AA1144" s="13" t="str">
        <f t="shared" si="18"/>
        <v/>
      </c>
      <c r="AE1144" s="6" t="s">
        <v>49</v>
      </c>
      <c r="AF1144" s="6" t="s">
        <v>62</v>
      </c>
      <c r="AI1144" s="6">
        <v>1</v>
      </c>
      <c r="AJ1144" s="6">
        <v>0</v>
      </c>
      <c r="AK1144" s="6">
        <v>0</v>
      </c>
      <c r="AL1144" s="6">
        <v>0</v>
      </c>
      <c r="AM1144" s="6">
        <v>0</v>
      </c>
      <c r="AN1144" s="6">
        <v>0</v>
      </c>
      <c r="AO1144" s="6">
        <v>1</v>
      </c>
      <c r="AQ1144" s="6">
        <v>0</v>
      </c>
      <c r="AR1144" s="6">
        <v>0</v>
      </c>
      <c r="AS1144" s="6">
        <v>0</v>
      </c>
      <c r="AT1144" s="6">
        <v>0</v>
      </c>
      <c r="AU1144" s="6">
        <f>IF(Table3[[#This Row],[ShankDiameter]]&gt;0.5,0,2)</f>
        <v>2</v>
      </c>
      <c r="AV1144" s="6">
        <v>0</v>
      </c>
      <c r="AW1144" s="6">
        <v>0</v>
      </c>
      <c r="AX1144" s="6">
        <v>2</v>
      </c>
      <c r="AY1144" s="6">
        <f>IF(Table3[[#This Row],[ShankDiameter]]=0.225,2,IF(Table3[[#This Row],[ShankDiameter]]=0.25,2,IF(Table3[[#This Row],[ShankDiameter]]=0.2875,2,0)))</f>
        <v>0</v>
      </c>
      <c r="AZ1144" s="6">
        <v>0</v>
      </c>
      <c r="BA1144" s="6">
        <v>0</v>
      </c>
      <c r="BB1144" s="6">
        <v>0</v>
      </c>
      <c r="BC1144" s="6">
        <v>0</v>
      </c>
      <c r="BD1144" s="6">
        <v>0</v>
      </c>
      <c r="BE1144" s="6">
        <v>0</v>
      </c>
      <c r="BF1144" s="6">
        <v>0</v>
      </c>
      <c r="BG1144" s="6">
        <v>0</v>
      </c>
      <c r="BH1144" s="6">
        <v>0</v>
      </c>
      <c r="BI1144" s="6">
        <f>IF(Table3[[#This Row],[Type]]="EM",IF((Table3[[#This Row],[Diameter]]/2)-Table3[[#This Row],[CornerRadius]]-0.012&gt;0,(Table3[[#This Row],[Diameter]]/2)-Table3[[#This Row],[CornerRadius]]-0.012,0),)</f>
        <v>0</v>
      </c>
      <c r="BK1144" s="6" t="str">
        <f>IF(Table3[[#This Row],[ShoulderLength]]="","",IF(Table3[[#This Row],[ShoulderLength]]&lt;Table3[[#This Row],[LOC]],"FIX",""))</f>
        <v/>
      </c>
    </row>
    <row r="1145" spans="1:63" x14ac:dyDescent="0.25">
      <c r="A1145" s="7">
        <f>IF(Table3[[#This Row],[SoflexRule]]="",1,IF(Table3[[#This Row],[MinOHL]]="",1,IF(Table3[[#This Row],[Type]]="CT",1,IF(Table3[[#This Row],[I]]=1,0,1))))</f>
        <v>1</v>
      </c>
      <c r="B1145" s="6" t="s">
        <v>1924</v>
      </c>
      <c r="D1145" s="6" t="s">
        <v>1924</v>
      </c>
      <c r="E1145" s="6">
        <v>1144</v>
      </c>
      <c r="H1145" s="10" t="s">
        <v>1924</v>
      </c>
      <c r="I1145" s="11" t="s">
        <v>2122</v>
      </c>
      <c r="J1145" s="12" t="s">
        <v>1931</v>
      </c>
      <c r="K1145" s="11" t="str">
        <f>CONCATENATE(Table3[[#This Row],[Type]]," "&amp;TEXT(Table3[[#This Row],[Diameter]],".0000")&amp;""," "&amp;Table3[[#This Row],[NumFlutes]]&amp;"FL")</f>
        <v>RM .3278 6FL</v>
      </c>
      <c r="M1145" s="13">
        <v>0.32779999999999998</v>
      </c>
      <c r="N1145" s="13">
        <v>0.28000000000000003</v>
      </c>
      <c r="R1145" s="14">
        <f>IF(Table3[[#This Row],[ShoulderLenEnd]]="",0,90-(DEGREES(ATAN((Q1145-P1145)/((N1145-O1145)/2)))))</f>
        <v>0</v>
      </c>
      <c r="T1145" s="6">
        <v>6</v>
      </c>
      <c r="U1145" s="6">
        <v>6</v>
      </c>
      <c r="V1145" s="6">
        <v>1.5</v>
      </c>
      <c r="AA1145" s="13" t="str">
        <f t="shared" si="18"/>
        <v/>
      </c>
      <c r="AE1145" s="6" t="s">
        <v>49</v>
      </c>
      <c r="AF1145" s="6" t="s">
        <v>62</v>
      </c>
      <c r="AI1145" s="6">
        <v>1</v>
      </c>
      <c r="AJ1145" s="6">
        <v>0</v>
      </c>
      <c r="AK1145" s="6">
        <v>0</v>
      </c>
      <c r="AL1145" s="6">
        <v>0</v>
      </c>
      <c r="AM1145" s="6">
        <v>0</v>
      </c>
      <c r="AN1145" s="6">
        <v>0</v>
      </c>
      <c r="AO1145" s="6">
        <v>1</v>
      </c>
      <c r="AQ1145" s="6">
        <v>0</v>
      </c>
      <c r="AR1145" s="6">
        <v>0</v>
      </c>
      <c r="AS1145" s="6">
        <v>0</v>
      </c>
      <c r="AT1145" s="6">
        <v>0</v>
      </c>
      <c r="AU1145" s="6">
        <f>IF(Table3[[#This Row],[ShankDiameter]]&gt;0.5,0,2)</f>
        <v>2</v>
      </c>
      <c r="AV1145" s="6">
        <v>0</v>
      </c>
      <c r="AW1145" s="6">
        <v>0</v>
      </c>
      <c r="AX1145" s="6">
        <v>2</v>
      </c>
      <c r="AY1145" s="6">
        <f>IF(Table3[[#This Row],[ShankDiameter]]=0.225,2,IF(Table3[[#This Row],[ShankDiameter]]=0.25,2,IF(Table3[[#This Row],[ShankDiameter]]=0.2875,2,0)))</f>
        <v>0</v>
      </c>
      <c r="AZ1145" s="6">
        <v>0</v>
      </c>
      <c r="BA1145" s="6">
        <v>0</v>
      </c>
      <c r="BB1145" s="6">
        <v>0</v>
      </c>
      <c r="BC1145" s="6">
        <v>0</v>
      </c>
      <c r="BD1145" s="6">
        <v>0</v>
      </c>
      <c r="BE1145" s="6">
        <v>0</v>
      </c>
      <c r="BF1145" s="6">
        <v>0</v>
      </c>
      <c r="BG1145" s="6">
        <v>0</v>
      </c>
      <c r="BH1145" s="6">
        <v>0</v>
      </c>
      <c r="BI1145" s="6">
        <f>IF(Table3[[#This Row],[Type]]="EM",IF((Table3[[#This Row],[Diameter]]/2)-Table3[[#This Row],[CornerRadius]]-0.012&gt;0,(Table3[[#This Row],[Diameter]]/2)-Table3[[#This Row],[CornerRadius]]-0.012,0),)</f>
        <v>0</v>
      </c>
      <c r="BK1145" s="6" t="str">
        <f>IF(Table3[[#This Row],[ShoulderLength]]="","",IF(Table3[[#This Row],[ShoulderLength]]&lt;Table3[[#This Row],[LOC]],"FIX",""))</f>
        <v/>
      </c>
    </row>
    <row r="1146" spans="1:63" x14ac:dyDescent="0.25">
      <c r="A1146" s="7">
        <f>IF(Table3[[#This Row],[SoflexRule]]="",1,IF(Table3[[#This Row],[MinOHL]]="",1,IF(Table3[[#This Row],[Type]]="CT",1,IF(Table3[[#This Row],[I]]=1,0,1))))</f>
        <v>1</v>
      </c>
      <c r="B1146" s="6" t="s">
        <v>1924</v>
      </c>
      <c r="D1146" s="6" t="s">
        <v>1924</v>
      </c>
      <c r="E1146" s="6">
        <v>1145</v>
      </c>
      <c r="H1146" s="10" t="s">
        <v>1924</v>
      </c>
      <c r="I1146" s="11" t="s">
        <v>2123</v>
      </c>
      <c r="J1146" s="12" t="s">
        <v>1931</v>
      </c>
      <c r="K1146" s="11" t="str">
        <f>CONCATENATE(Table3[[#This Row],[Type]]," "&amp;TEXT(Table3[[#This Row],[Diameter]],".0000")&amp;""," "&amp;Table3[[#This Row],[NumFlutes]]&amp;"FL")</f>
        <v>RM .3281 6FL</v>
      </c>
      <c r="M1146" s="13">
        <v>0.3281</v>
      </c>
      <c r="N1146" s="13">
        <v>0.28000000000000003</v>
      </c>
      <c r="R1146" s="14">
        <f>IF(Table3[[#This Row],[ShoulderLenEnd]]="",0,90-(DEGREES(ATAN((Q1146-P1146)/((N1146-O1146)/2)))))</f>
        <v>0</v>
      </c>
      <c r="T1146" s="6">
        <v>6</v>
      </c>
      <c r="U1146" s="6">
        <v>6</v>
      </c>
      <c r="V1146" s="6">
        <v>1.5</v>
      </c>
      <c r="AA1146" s="13" t="str">
        <f t="shared" si="18"/>
        <v/>
      </c>
      <c r="AE1146" s="6" t="s">
        <v>49</v>
      </c>
      <c r="AF1146" s="6" t="s">
        <v>62</v>
      </c>
      <c r="AI1146" s="6">
        <v>1</v>
      </c>
      <c r="AJ1146" s="6">
        <v>0</v>
      </c>
      <c r="AK1146" s="6">
        <v>0</v>
      </c>
      <c r="AL1146" s="6">
        <v>0</v>
      </c>
      <c r="AM1146" s="6">
        <v>0</v>
      </c>
      <c r="AN1146" s="6">
        <v>0</v>
      </c>
      <c r="AO1146" s="6">
        <v>1</v>
      </c>
      <c r="AQ1146" s="6">
        <v>0</v>
      </c>
      <c r="AR1146" s="6">
        <v>0</v>
      </c>
      <c r="AS1146" s="6">
        <v>0</v>
      </c>
      <c r="AT1146" s="6">
        <v>0</v>
      </c>
      <c r="AU1146" s="6">
        <f>IF(Table3[[#This Row],[ShankDiameter]]&gt;0.5,0,2)</f>
        <v>2</v>
      </c>
      <c r="AV1146" s="6">
        <v>0</v>
      </c>
      <c r="AW1146" s="6">
        <v>0</v>
      </c>
      <c r="AX1146" s="6">
        <v>2</v>
      </c>
      <c r="AY1146" s="6">
        <f>IF(Table3[[#This Row],[ShankDiameter]]=0.225,2,IF(Table3[[#This Row],[ShankDiameter]]=0.25,2,IF(Table3[[#This Row],[ShankDiameter]]=0.2875,2,0)))</f>
        <v>0</v>
      </c>
      <c r="AZ1146" s="6">
        <v>0</v>
      </c>
      <c r="BA1146" s="6">
        <v>0</v>
      </c>
      <c r="BB1146" s="6">
        <v>0</v>
      </c>
      <c r="BC1146" s="6">
        <v>0</v>
      </c>
      <c r="BD1146" s="6">
        <v>0</v>
      </c>
      <c r="BE1146" s="6">
        <v>0</v>
      </c>
      <c r="BF1146" s="6">
        <v>0</v>
      </c>
      <c r="BG1146" s="6">
        <v>0</v>
      </c>
      <c r="BH1146" s="6">
        <v>0</v>
      </c>
      <c r="BI1146" s="6">
        <f>IF(Table3[[#This Row],[Type]]="EM",IF((Table3[[#This Row],[Diameter]]/2)-Table3[[#This Row],[CornerRadius]]-0.012&gt;0,(Table3[[#This Row],[Diameter]]/2)-Table3[[#This Row],[CornerRadius]]-0.012,0),)</f>
        <v>0</v>
      </c>
      <c r="BK1146" s="6" t="str">
        <f>IF(Table3[[#This Row],[ShoulderLength]]="","",IF(Table3[[#This Row],[ShoulderLength]]&lt;Table3[[#This Row],[LOC]],"FIX",""))</f>
        <v/>
      </c>
    </row>
    <row r="1147" spans="1:63" x14ac:dyDescent="0.25">
      <c r="A1147" s="7">
        <f>IF(Table3[[#This Row],[SoflexRule]]="",1,IF(Table3[[#This Row],[MinOHL]]="",1,IF(Table3[[#This Row],[Type]]="CT",1,IF(Table3[[#This Row],[I]]=1,0,1))))</f>
        <v>1</v>
      </c>
      <c r="B1147" s="6" t="s">
        <v>1924</v>
      </c>
      <c r="D1147" s="6" t="s">
        <v>1924</v>
      </c>
      <c r="E1147" s="6">
        <v>1146</v>
      </c>
      <c r="H1147" s="10" t="s">
        <v>1924</v>
      </c>
      <c r="I1147" s="11" t="s">
        <v>2124</v>
      </c>
      <c r="J1147" s="12">
        <v>2723100</v>
      </c>
      <c r="K1147" s="11" t="str">
        <f>CONCATENATE(Table3[[#This Row],[Type]]," "&amp;TEXT(Table3[[#This Row],[Diameter]],".0000")&amp;""," "&amp;Table3[[#This Row],[NumFlutes]]&amp;"FL")</f>
        <v>RM .3130 6FL</v>
      </c>
      <c r="M1147" s="13">
        <v>0.313</v>
      </c>
      <c r="N1147" s="13">
        <v>0.3</v>
      </c>
      <c r="R1147" s="14">
        <f>IF(Table3[[#This Row],[ShoulderLenEnd]]="",0,90-(DEGREES(ATAN((Q1147-P1147)/((N1147-O1147)/2)))))</f>
        <v>0</v>
      </c>
      <c r="T1147" s="6">
        <v>6</v>
      </c>
      <c r="U1147" s="6">
        <v>3.25</v>
      </c>
      <c r="V1147" s="6">
        <v>1.1499999999999999</v>
      </c>
      <c r="AA1147" s="13" t="str">
        <f t="shared" si="18"/>
        <v/>
      </c>
      <c r="AE1147" s="6" t="s">
        <v>44</v>
      </c>
      <c r="AF1147" s="6" t="s">
        <v>62</v>
      </c>
      <c r="AI1147" s="6">
        <v>1</v>
      </c>
      <c r="AJ1147" s="6">
        <v>0</v>
      </c>
      <c r="AK1147" s="6">
        <v>0</v>
      </c>
      <c r="AL1147" s="6">
        <v>0</v>
      </c>
      <c r="AM1147" s="6">
        <v>0</v>
      </c>
      <c r="AN1147" s="6">
        <v>0</v>
      </c>
      <c r="AO1147" s="6">
        <v>1</v>
      </c>
      <c r="AQ1147" s="6">
        <v>0</v>
      </c>
      <c r="AR1147" s="6">
        <v>0</v>
      </c>
      <c r="AS1147" s="6">
        <v>0</v>
      </c>
      <c r="AT1147" s="6">
        <v>0</v>
      </c>
      <c r="AU1147" s="6">
        <f>IF(Table3[[#This Row],[ShankDiameter]]&gt;0.5,0,2)</f>
        <v>2</v>
      </c>
      <c r="AV1147" s="6">
        <v>0</v>
      </c>
      <c r="AW1147" s="6">
        <v>0</v>
      </c>
      <c r="AX1147" s="6">
        <v>2</v>
      </c>
      <c r="AY1147" s="6">
        <f>IF(Table3[[#This Row],[ShankDiameter]]=0.225,2,IF(Table3[[#This Row],[ShankDiameter]]=0.25,2,IF(Table3[[#This Row],[ShankDiameter]]=0.2875,2,0)))</f>
        <v>0</v>
      </c>
      <c r="AZ1147" s="6">
        <v>0</v>
      </c>
      <c r="BA1147" s="6">
        <v>0</v>
      </c>
      <c r="BB1147" s="6">
        <v>0</v>
      </c>
      <c r="BC1147" s="6">
        <v>0</v>
      </c>
      <c r="BD1147" s="6">
        <v>0</v>
      </c>
      <c r="BE1147" s="6">
        <v>0</v>
      </c>
      <c r="BF1147" s="6">
        <v>0</v>
      </c>
      <c r="BG1147" s="6">
        <v>0</v>
      </c>
      <c r="BH1147" s="6">
        <v>0</v>
      </c>
      <c r="BI1147" s="6">
        <f>IF(Table3[[#This Row],[Type]]="EM",IF((Table3[[#This Row],[Diameter]]/2)-Table3[[#This Row],[CornerRadius]]-0.012&gt;0,(Table3[[#This Row],[Diameter]]/2)-Table3[[#This Row],[CornerRadius]]-0.012,0),)</f>
        <v>0</v>
      </c>
      <c r="BK1147" s="6" t="str">
        <f>IF(Table3[[#This Row],[ShoulderLength]]="","",IF(Table3[[#This Row],[ShoulderLength]]&lt;Table3[[#This Row],[LOC]],"FIX",""))</f>
        <v/>
      </c>
    </row>
    <row r="1148" spans="1:63" x14ac:dyDescent="0.25">
      <c r="A1148" s="7">
        <f>IF(Table3[[#This Row],[SoflexRule]]="",1,IF(Table3[[#This Row],[MinOHL]]="",1,IF(Table3[[#This Row],[Type]]="CT",1,IF(Table3[[#This Row],[I]]=1,0,1))))</f>
        <v>1</v>
      </c>
      <c r="B1148" s="6" t="s">
        <v>1924</v>
      </c>
      <c r="D1148" s="6" t="s">
        <v>1924</v>
      </c>
      <c r="E1148" s="6">
        <v>1147</v>
      </c>
      <c r="H1148" s="10" t="s">
        <v>1924</v>
      </c>
      <c r="I1148" s="11" t="s">
        <v>2125</v>
      </c>
      <c r="J1148" s="12" t="s">
        <v>2126</v>
      </c>
      <c r="K1148" s="11" t="str">
        <f>CONCATENATE(Table3[[#This Row],[Type]]," "&amp;TEXT(Table3[[#This Row],[Diameter]],".0000")&amp;""," "&amp;Table3[[#This Row],[NumFlutes]]&amp;"FL")</f>
        <v>RM .3655 6FL</v>
      </c>
      <c r="M1148" s="13">
        <v>0.36549999999999999</v>
      </c>
      <c r="N1148" s="13">
        <v>0.311</v>
      </c>
      <c r="R1148" s="14">
        <f>IF(Table3[[#This Row],[ShoulderLenEnd]]="",0,90-(DEGREES(ATAN((Q1148-P1148)/((N1148-O1148)/2)))))</f>
        <v>0</v>
      </c>
      <c r="T1148" s="6">
        <v>6</v>
      </c>
      <c r="U1148" s="6">
        <v>7</v>
      </c>
      <c r="V1148" s="6">
        <v>1.75</v>
      </c>
      <c r="AA1148" s="13" t="str">
        <f t="shared" si="18"/>
        <v/>
      </c>
      <c r="AE1148" s="6" t="s">
        <v>49</v>
      </c>
      <c r="AF1148" s="6" t="s">
        <v>62</v>
      </c>
      <c r="AI1148" s="6">
        <v>1</v>
      </c>
      <c r="AJ1148" s="6">
        <v>0</v>
      </c>
      <c r="AK1148" s="6">
        <v>0</v>
      </c>
      <c r="AL1148" s="6">
        <v>0</v>
      </c>
      <c r="AM1148" s="6">
        <v>0</v>
      </c>
      <c r="AN1148" s="6">
        <v>0</v>
      </c>
      <c r="AO1148" s="6">
        <v>1</v>
      </c>
      <c r="AQ1148" s="6">
        <v>0</v>
      </c>
      <c r="AR1148" s="6">
        <v>0</v>
      </c>
      <c r="AS1148" s="6">
        <v>0</v>
      </c>
      <c r="AT1148" s="6">
        <v>0</v>
      </c>
      <c r="AU1148" s="6">
        <f>IF(Table3[[#This Row],[ShankDiameter]]&gt;0.5,0,2)</f>
        <v>2</v>
      </c>
      <c r="AV1148" s="6">
        <v>0</v>
      </c>
      <c r="AW1148" s="6">
        <v>0</v>
      </c>
      <c r="AX1148" s="6">
        <v>2</v>
      </c>
      <c r="AY1148" s="6">
        <f>IF(Table3[[#This Row],[ShankDiameter]]=0.225,2,IF(Table3[[#This Row],[ShankDiameter]]=0.25,2,IF(Table3[[#This Row],[ShankDiameter]]=0.2875,2,0)))</f>
        <v>0</v>
      </c>
      <c r="AZ1148" s="6">
        <v>0</v>
      </c>
      <c r="BA1148" s="6">
        <v>0</v>
      </c>
      <c r="BB1148" s="6">
        <v>0</v>
      </c>
      <c r="BC1148" s="6">
        <v>0</v>
      </c>
      <c r="BD1148" s="6">
        <v>0</v>
      </c>
      <c r="BE1148" s="6">
        <v>0</v>
      </c>
      <c r="BF1148" s="6">
        <v>0</v>
      </c>
      <c r="BG1148" s="6">
        <v>0</v>
      </c>
      <c r="BH1148" s="6">
        <v>0</v>
      </c>
      <c r="BI1148" s="6">
        <f>IF(Table3[[#This Row],[Type]]="EM",IF((Table3[[#This Row],[Diameter]]/2)-Table3[[#This Row],[CornerRadius]]-0.012&gt;0,(Table3[[#This Row],[Diameter]]/2)-Table3[[#This Row],[CornerRadius]]-0.012,0),)</f>
        <v>0</v>
      </c>
      <c r="BK1148" s="6" t="str">
        <f>IF(Table3[[#This Row],[ShoulderLength]]="","",IF(Table3[[#This Row],[ShoulderLength]]&lt;Table3[[#This Row],[LOC]],"FIX",""))</f>
        <v/>
      </c>
    </row>
    <row r="1149" spans="1:63" x14ac:dyDescent="0.25">
      <c r="A1149" s="7">
        <f>IF(Table3[[#This Row],[SoflexRule]]="",1,IF(Table3[[#This Row],[MinOHL]]="",1,IF(Table3[[#This Row],[Type]]="CT",1,IF(Table3[[#This Row],[I]]=1,0,1))))</f>
        <v>1</v>
      </c>
      <c r="B1149" s="6" t="s">
        <v>1924</v>
      </c>
      <c r="D1149" s="6" t="s">
        <v>1924</v>
      </c>
      <c r="E1149" s="6">
        <v>1148</v>
      </c>
      <c r="H1149" s="10" t="s">
        <v>1924</v>
      </c>
      <c r="I1149" s="11" t="s">
        <v>2127</v>
      </c>
      <c r="J1149" s="12" t="s">
        <v>2128</v>
      </c>
      <c r="K1149" s="11" t="str">
        <f>CONCATENATE(Table3[[#This Row],[Type]]," "&amp;TEXT(Table3[[#This Row],[Diameter]],".0000")&amp;""," "&amp;Table3[[#This Row],[NumFlutes]]&amp;"FL")</f>
        <v>RM .3750 6FL</v>
      </c>
      <c r="M1149" s="13">
        <v>0.375</v>
      </c>
      <c r="N1149" s="13">
        <v>0.311</v>
      </c>
      <c r="R1149" s="14">
        <f>IF(Table3[[#This Row],[ShoulderLenEnd]]="",0,90-(DEGREES(ATAN((Q1149-P1149)/((N1149-O1149)/2)))))</f>
        <v>0</v>
      </c>
      <c r="T1149" s="6">
        <v>6</v>
      </c>
      <c r="U1149" s="6">
        <v>7</v>
      </c>
      <c r="V1149" s="6">
        <v>1.75</v>
      </c>
      <c r="AA1149" s="13" t="str">
        <f t="shared" si="18"/>
        <v/>
      </c>
      <c r="AE1149" s="6" t="s">
        <v>49</v>
      </c>
      <c r="AF1149" s="6" t="s">
        <v>62</v>
      </c>
      <c r="AI1149" s="6">
        <v>1</v>
      </c>
      <c r="AJ1149" s="6">
        <v>0</v>
      </c>
      <c r="AK1149" s="6">
        <v>0</v>
      </c>
      <c r="AL1149" s="6">
        <v>0</v>
      </c>
      <c r="AM1149" s="6">
        <v>0</v>
      </c>
      <c r="AN1149" s="6">
        <v>0</v>
      </c>
      <c r="AO1149" s="6">
        <v>1</v>
      </c>
      <c r="AQ1149" s="6">
        <v>0</v>
      </c>
      <c r="AR1149" s="6">
        <v>0</v>
      </c>
      <c r="AS1149" s="6">
        <v>0</v>
      </c>
      <c r="AT1149" s="6">
        <v>0</v>
      </c>
      <c r="AU1149" s="6">
        <f>IF(Table3[[#This Row],[ShankDiameter]]&gt;0.5,0,2)</f>
        <v>2</v>
      </c>
      <c r="AV1149" s="6">
        <v>0</v>
      </c>
      <c r="AW1149" s="6">
        <v>0</v>
      </c>
      <c r="AX1149" s="6">
        <v>2</v>
      </c>
      <c r="AY1149" s="6">
        <f>IF(Table3[[#This Row],[ShankDiameter]]=0.225,2,IF(Table3[[#This Row],[ShankDiameter]]=0.25,2,IF(Table3[[#This Row],[ShankDiameter]]=0.2875,2,0)))</f>
        <v>0</v>
      </c>
      <c r="AZ1149" s="6">
        <v>0</v>
      </c>
      <c r="BA1149" s="6">
        <v>0</v>
      </c>
      <c r="BB1149" s="6">
        <v>0</v>
      </c>
      <c r="BC1149" s="6">
        <v>0</v>
      </c>
      <c r="BD1149" s="6">
        <v>0</v>
      </c>
      <c r="BE1149" s="6">
        <v>0</v>
      </c>
      <c r="BF1149" s="6">
        <v>0</v>
      </c>
      <c r="BG1149" s="6">
        <v>0</v>
      </c>
      <c r="BH1149" s="6">
        <v>0</v>
      </c>
      <c r="BI1149" s="6">
        <f>IF(Table3[[#This Row],[Type]]="EM",IF((Table3[[#This Row],[Diameter]]/2)-Table3[[#This Row],[CornerRadius]]-0.012&gt;0,(Table3[[#This Row],[Diameter]]/2)-Table3[[#This Row],[CornerRadius]]-0.012,0),)</f>
        <v>0</v>
      </c>
      <c r="BK1149" s="6" t="str">
        <f>IF(Table3[[#This Row],[ShoulderLength]]="","",IF(Table3[[#This Row],[ShoulderLength]]&lt;Table3[[#This Row],[LOC]],"FIX",""))</f>
        <v/>
      </c>
    </row>
    <row r="1150" spans="1:63" x14ac:dyDescent="0.25">
      <c r="A1150" s="7">
        <f>IF(Table3[[#This Row],[SoflexRule]]="",1,IF(Table3[[#This Row],[MinOHL]]="",1,IF(Table3[[#This Row],[Type]]="CT",1,IF(Table3[[#This Row],[I]]=1,0,1))))</f>
        <v>1</v>
      </c>
      <c r="B1150" s="6" t="s">
        <v>1924</v>
      </c>
      <c r="D1150" s="6" t="s">
        <v>1924</v>
      </c>
      <c r="E1150" s="6">
        <v>1149</v>
      </c>
      <c r="H1150" s="10" t="s">
        <v>1924</v>
      </c>
      <c r="I1150" s="11" t="s">
        <v>2129</v>
      </c>
      <c r="J1150" s="12" t="s">
        <v>2130</v>
      </c>
      <c r="K1150" s="11" t="str">
        <f>CONCATENATE(Table3[[#This Row],[Type]]," "&amp;TEXT(Table3[[#This Row],[Diameter]],".0000")&amp;""," "&amp;Table3[[#This Row],[NumFlutes]]&amp;"FL")</f>
        <v>RM .3760 6FL</v>
      </c>
      <c r="M1150" s="13">
        <v>0.376</v>
      </c>
      <c r="N1150" s="13">
        <v>0.311</v>
      </c>
      <c r="R1150" s="14">
        <f>IF(Table3[[#This Row],[ShoulderLenEnd]]="",0,90-(DEGREES(ATAN((Q1150-P1150)/((N1150-O1150)/2)))))</f>
        <v>0</v>
      </c>
      <c r="T1150" s="6">
        <v>6</v>
      </c>
      <c r="U1150" s="6">
        <v>7</v>
      </c>
      <c r="V1150" s="6">
        <v>1.75</v>
      </c>
      <c r="AA1150" s="13" t="str">
        <f t="shared" si="18"/>
        <v/>
      </c>
      <c r="AE1150" s="6" t="s">
        <v>49</v>
      </c>
      <c r="AF1150" s="6" t="s">
        <v>62</v>
      </c>
      <c r="AI1150" s="6">
        <v>1</v>
      </c>
      <c r="AJ1150" s="6">
        <v>0</v>
      </c>
      <c r="AK1150" s="6">
        <v>0</v>
      </c>
      <c r="AL1150" s="6">
        <v>0</v>
      </c>
      <c r="AM1150" s="6">
        <v>0</v>
      </c>
      <c r="AN1150" s="6">
        <v>0</v>
      </c>
      <c r="AO1150" s="6">
        <v>1</v>
      </c>
      <c r="AQ1150" s="6">
        <v>0</v>
      </c>
      <c r="AR1150" s="6">
        <v>0</v>
      </c>
      <c r="AS1150" s="6">
        <v>0</v>
      </c>
      <c r="AT1150" s="6">
        <v>0</v>
      </c>
      <c r="AU1150" s="6">
        <f>IF(Table3[[#This Row],[ShankDiameter]]&gt;0.5,0,2)</f>
        <v>2</v>
      </c>
      <c r="AV1150" s="6">
        <v>0</v>
      </c>
      <c r="AW1150" s="6">
        <v>0</v>
      </c>
      <c r="AX1150" s="6">
        <v>2</v>
      </c>
      <c r="AY1150" s="6">
        <f>IF(Table3[[#This Row],[ShankDiameter]]=0.225,2,IF(Table3[[#This Row],[ShankDiameter]]=0.25,2,IF(Table3[[#This Row],[ShankDiameter]]=0.2875,2,0)))</f>
        <v>0</v>
      </c>
      <c r="AZ1150" s="6">
        <v>0</v>
      </c>
      <c r="BA1150" s="6">
        <v>0</v>
      </c>
      <c r="BB1150" s="6">
        <v>0</v>
      </c>
      <c r="BC1150" s="6">
        <v>0</v>
      </c>
      <c r="BD1150" s="6">
        <v>0</v>
      </c>
      <c r="BE1150" s="6">
        <v>0</v>
      </c>
      <c r="BF1150" s="6">
        <v>0</v>
      </c>
      <c r="BG1150" s="6">
        <v>0</v>
      </c>
      <c r="BH1150" s="6">
        <v>0</v>
      </c>
      <c r="BI1150" s="6">
        <f>IF(Table3[[#This Row],[Type]]="EM",IF((Table3[[#This Row],[Diameter]]/2)-Table3[[#This Row],[CornerRadius]]-0.012&gt;0,(Table3[[#This Row],[Diameter]]/2)-Table3[[#This Row],[CornerRadius]]-0.012,0),)</f>
        <v>0</v>
      </c>
      <c r="BK1150" s="6" t="str">
        <f>IF(Table3[[#This Row],[ShoulderLength]]="","",IF(Table3[[#This Row],[ShoulderLength]]&lt;Table3[[#This Row],[LOC]],"FIX",""))</f>
        <v/>
      </c>
    </row>
    <row r="1151" spans="1:63" x14ac:dyDescent="0.25">
      <c r="A1151" s="7">
        <f>IF(Table3[[#This Row],[SoflexRule]]="",1,IF(Table3[[#This Row],[MinOHL]]="",1,IF(Table3[[#This Row],[Type]]="CT",1,IF(Table3[[#This Row],[I]]=1,0,1))))</f>
        <v>1</v>
      </c>
      <c r="B1151" s="6" t="s">
        <v>1924</v>
      </c>
      <c r="D1151" s="6" t="s">
        <v>1924</v>
      </c>
      <c r="E1151" s="6">
        <v>1150</v>
      </c>
      <c r="G1151" s="9" t="s">
        <v>74</v>
      </c>
      <c r="H1151" s="10" t="s">
        <v>1924</v>
      </c>
      <c r="I1151" s="11" t="s">
        <v>2131</v>
      </c>
      <c r="J1151" s="12">
        <v>28541</v>
      </c>
      <c r="K1151" s="11" t="str">
        <f>CONCATENATE(Table3[[#This Row],[Type]]," "&amp;TEXT(Table3[[#This Row],[Diameter]],".0000")&amp;""," "&amp;Table3[[#This Row],[NumFlutes]]&amp;"FL")</f>
        <v>RM .0625 6FL</v>
      </c>
      <c r="M1151" s="13">
        <v>6.25E-2</v>
      </c>
      <c r="N1151" s="13">
        <v>0.312</v>
      </c>
      <c r="R1151" s="14">
        <f>IF(Table3[[#This Row],[ShoulderLenEnd]]="",0,90-(DEGREES(ATAN((Q1151-P1151)/((N1151-O1151)/2)))))</f>
        <v>0</v>
      </c>
      <c r="T1151" s="6">
        <v>6</v>
      </c>
      <c r="U1151" s="6">
        <v>2</v>
      </c>
      <c r="V1151" s="6">
        <v>0.75</v>
      </c>
      <c r="AA1151" s="13" t="str">
        <f t="shared" si="18"/>
        <v/>
      </c>
      <c r="AE1151" s="6" t="s">
        <v>49</v>
      </c>
      <c r="AF1151" s="6" t="s">
        <v>62</v>
      </c>
      <c r="AI1151" s="6">
        <v>1</v>
      </c>
      <c r="AJ1151" s="6">
        <v>0</v>
      </c>
      <c r="AK1151" s="6">
        <v>0</v>
      </c>
      <c r="AL1151" s="6">
        <v>0</v>
      </c>
      <c r="AM1151" s="6">
        <v>0</v>
      </c>
      <c r="AN1151" s="6">
        <v>0</v>
      </c>
      <c r="AO1151" s="6">
        <v>1</v>
      </c>
      <c r="AQ1151" s="6">
        <v>0</v>
      </c>
      <c r="AR1151" s="6">
        <v>0</v>
      </c>
      <c r="AS1151" s="6">
        <v>0</v>
      </c>
      <c r="AT1151" s="6">
        <v>0</v>
      </c>
      <c r="AU1151" s="6">
        <f>IF(Table3[[#This Row],[ShankDiameter]]&gt;0.5,0,2)</f>
        <v>2</v>
      </c>
      <c r="AV1151" s="6">
        <v>0</v>
      </c>
      <c r="AW1151" s="6">
        <v>0</v>
      </c>
      <c r="AX1151" s="6">
        <v>2</v>
      </c>
      <c r="AY1151" s="6">
        <f>IF(Table3[[#This Row],[ShankDiameter]]=0.225,2,IF(Table3[[#This Row],[ShankDiameter]]=0.25,2,IF(Table3[[#This Row],[ShankDiameter]]=0.2875,2,0)))</f>
        <v>0</v>
      </c>
      <c r="AZ1151" s="6">
        <v>0</v>
      </c>
      <c r="BA1151" s="6">
        <v>0</v>
      </c>
      <c r="BB1151" s="6">
        <v>0</v>
      </c>
      <c r="BC1151" s="6">
        <v>0</v>
      </c>
      <c r="BD1151" s="6">
        <v>0</v>
      </c>
      <c r="BE1151" s="6">
        <v>0</v>
      </c>
      <c r="BF1151" s="6">
        <v>0</v>
      </c>
      <c r="BG1151" s="6">
        <v>0</v>
      </c>
      <c r="BH1151" s="6">
        <v>0</v>
      </c>
      <c r="BI1151" s="6">
        <f>IF(Table3[[#This Row],[Type]]="EM",IF((Table3[[#This Row],[Diameter]]/2)-Table3[[#This Row],[CornerRadius]]-0.012&gt;0,(Table3[[#This Row],[Diameter]]/2)-Table3[[#This Row],[CornerRadius]]-0.012,0),)</f>
        <v>0</v>
      </c>
      <c r="BK1151" s="6" t="str">
        <f>IF(Table3[[#This Row],[ShoulderLength]]="","",IF(Table3[[#This Row],[ShoulderLength]]&lt;Table3[[#This Row],[LOC]],"FIX",""))</f>
        <v/>
      </c>
    </row>
    <row r="1152" spans="1:63" x14ac:dyDescent="0.25">
      <c r="A1152" s="7">
        <f>IF(Table3[[#This Row],[SoflexRule]]="",1,IF(Table3[[#This Row],[MinOHL]]="",1,IF(Table3[[#This Row],[Type]]="CT",1,IF(Table3[[#This Row],[I]]=1,0,1))))</f>
        <v>1</v>
      </c>
      <c r="B1152" s="6" t="s">
        <v>1924</v>
      </c>
      <c r="D1152" s="6" t="s">
        <v>1924</v>
      </c>
      <c r="E1152" s="6">
        <v>1151</v>
      </c>
      <c r="H1152" s="10" t="s">
        <v>1924</v>
      </c>
      <c r="I1152" s="11" t="s">
        <v>2132</v>
      </c>
      <c r="J1152" s="12" t="s">
        <v>2133</v>
      </c>
      <c r="K1152" s="11" t="str">
        <f>CONCATENATE(Table3[[#This Row],[Type]]," "&amp;TEXT(Table3[[#This Row],[Diameter]],".0000")&amp;""," "&amp;Table3[[#This Row],[NumFlutes]]&amp;"FL")</f>
        <v>RM .4375 6FL</v>
      </c>
      <c r="M1152" s="13">
        <v>0.4375</v>
      </c>
      <c r="N1152" s="13">
        <v>0.40600000000000003</v>
      </c>
      <c r="R1152" s="14">
        <f>IF(Table3[[#This Row],[ShoulderLenEnd]]="",0,90-(DEGREES(ATAN((Q1152-P1152)/((N1152-O1152)/2)))))</f>
        <v>0</v>
      </c>
      <c r="T1152" s="6">
        <v>6</v>
      </c>
      <c r="U1152" s="6">
        <v>7</v>
      </c>
      <c r="V1152" s="6">
        <v>1.75</v>
      </c>
      <c r="AA1152" s="13" t="str">
        <f t="shared" si="18"/>
        <v/>
      </c>
      <c r="AE1152" s="6" t="s">
        <v>44</v>
      </c>
      <c r="AF1152" s="6" t="s">
        <v>62</v>
      </c>
      <c r="AI1152" s="6">
        <v>1</v>
      </c>
      <c r="AJ1152" s="6">
        <v>0</v>
      </c>
      <c r="AK1152" s="6">
        <v>0</v>
      </c>
      <c r="AL1152" s="6">
        <v>0</v>
      </c>
      <c r="AM1152" s="6">
        <v>0</v>
      </c>
      <c r="AN1152" s="6">
        <v>0</v>
      </c>
      <c r="AO1152" s="6">
        <v>1</v>
      </c>
      <c r="AQ1152" s="6">
        <v>0</v>
      </c>
      <c r="AR1152" s="6">
        <v>0</v>
      </c>
      <c r="AS1152" s="6">
        <v>0</v>
      </c>
      <c r="AT1152" s="6">
        <v>0</v>
      </c>
      <c r="AU1152" s="6">
        <f>IF(Table3[[#This Row],[ShankDiameter]]&gt;0.5,0,2)</f>
        <v>2</v>
      </c>
      <c r="AV1152" s="6">
        <v>0</v>
      </c>
      <c r="AW1152" s="6">
        <v>0</v>
      </c>
      <c r="AX1152" s="6">
        <v>2</v>
      </c>
      <c r="AY1152" s="6">
        <f>IF(Table3[[#This Row],[ShankDiameter]]=0.225,2,IF(Table3[[#This Row],[ShankDiameter]]=0.25,2,IF(Table3[[#This Row],[ShankDiameter]]=0.2875,2,0)))</f>
        <v>0</v>
      </c>
      <c r="AZ1152" s="6">
        <v>0</v>
      </c>
      <c r="BA1152" s="6">
        <v>0</v>
      </c>
      <c r="BB1152" s="6">
        <v>0</v>
      </c>
      <c r="BC1152" s="6">
        <v>0</v>
      </c>
      <c r="BD1152" s="6">
        <v>0</v>
      </c>
      <c r="BE1152" s="6">
        <v>0</v>
      </c>
      <c r="BF1152" s="6">
        <v>0</v>
      </c>
      <c r="BG1152" s="6">
        <v>0</v>
      </c>
      <c r="BH1152" s="6">
        <v>0</v>
      </c>
      <c r="BI1152" s="6">
        <f>IF(Table3[[#This Row],[Type]]="EM",IF((Table3[[#This Row],[Diameter]]/2)-Table3[[#This Row],[CornerRadius]]-0.012&gt;0,(Table3[[#This Row],[Diameter]]/2)-Table3[[#This Row],[CornerRadius]]-0.012,0),)</f>
        <v>0</v>
      </c>
      <c r="BK1152" s="6" t="str">
        <f>IF(Table3[[#This Row],[ShoulderLength]]="","",IF(Table3[[#This Row],[ShoulderLength]]&lt;Table3[[#This Row],[LOC]],"FIX",""))</f>
        <v/>
      </c>
    </row>
    <row r="1153" spans="1:63" x14ac:dyDescent="0.25">
      <c r="A1153" s="7">
        <f>IF(Table3[[#This Row],[SoflexRule]]="",1,IF(Table3[[#This Row],[MinOHL]]="",1,IF(Table3[[#This Row],[Type]]="CT",1,IF(Table3[[#This Row],[I]]=1,0,1))))</f>
        <v>1</v>
      </c>
      <c r="B1153" s="6" t="s">
        <v>1924</v>
      </c>
      <c r="D1153" s="6" t="s">
        <v>1924</v>
      </c>
      <c r="E1153" s="6">
        <v>1152</v>
      </c>
      <c r="H1153" s="10" t="s">
        <v>1924</v>
      </c>
      <c r="I1153" s="11" t="s">
        <v>2134</v>
      </c>
      <c r="J1153" s="12" t="s">
        <v>2135</v>
      </c>
      <c r="K1153" s="11" t="str">
        <f>CONCATENATE(Table3[[#This Row],[Type]]," "&amp;TEXT(Table3[[#This Row],[Diameter]],".0000")&amp;""," "&amp;Table3[[#This Row],[NumFlutes]]&amp;"FL")</f>
        <v>RM .5188 6FL</v>
      </c>
      <c r="M1153" s="13">
        <v>0.51880000000000004</v>
      </c>
      <c r="N1153" s="13">
        <v>0.435</v>
      </c>
      <c r="R1153" s="14">
        <f>IF(Table3[[#This Row],[ShoulderLenEnd]]="",0,90-(DEGREES(ATAN((Q1153-P1153)/((N1153-O1153)/2)))))</f>
        <v>0</v>
      </c>
      <c r="T1153" s="6">
        <v>6</v>
      </c>
      <c r="U1153" s="6">
        <v>7.5</v>
      </c>
      <c r="V1153" s="6">
        <v>2</v>
      </c>
      <c r="AA1153" s="13" t="str">
        <f t="shared" si="18"/>
        <v/>
      </c>
      <c r="AE1153" s="6" t="s">
        <v>49</v>
      </c>
      <c r="AF1153" s="6" t="s">
        <v>62</v>
      </c>
      <c r="AI1153" s="6">
        <v>1</v>
      </c>
      <c r="AJ1153" s="6">
        <v>0</v>
      </c>
      <c r="AK1153" s="6">
        <v>0</v>
      </c>
      <c r="AL1153" s="6">
        <v>0</v>
      </c>
      <c r="AM1153" s="6">
        <v>0</v>
      </c>
      <c r="AN1153" s="6">
        <v>0</v>
      </c>
      <c r="AO1153" s="6">
        <v>1</v>
      </c>
      <c r="AQ1153" s="6">
        <v>0</v>
      </c>
      <c r="AR1153" s="6">
        <v>0</v>
      </c>
      <c r="AS1153" s="6">
        <v>0</v>
      </c>
      <c r="AT1153" s="6">
        <v>0</v>
      </c>
      <c r="AU1153" s="6">
        <f>IF(Table3[[#This Row],[ShankDiameter]]&gt;0.5,0,2)</f>
        <v>2</v>
      </c>
      <c r="AV1153" s="6">
        <v>0</v>
      </c>
      <c r="AW1153" s="6">
        <v>0</v>
      </c>
      <c r="AX1153" s="6">
        <v>2</v>
      </c>
      <c r="AY1153" s="6">
        <f>IF(Table3[[#This Row],[ShankDiameter]]=0.225,2,IF(Table3[[#This Row],[ShankDiameter]]=0.25,2,IF(Table3[[#This Row],[ShankDiameter]]=0.2875,2,0)))</f>
        <v>0</v>
      </c>
      <c r="AZ1153" s="6">
        <v>0</v>
      </c>
      <c r="BA1153" s="6">
        <v>0</v>
      </c>
      <c r="BB1153" s="6">
        <v>0</v>
      </c>
      <c r="BC1153" s="6">
        <v>0</v>
      </c>
      <c r="BD1153" s="6">
        <v>0</v>
      </c>
      <c r="BE1153" s="6">
        <v>0</v>
      </c>
      <c r="BF1153" s="6">
        <v>0</v>
      </c>
      <c r="BG1153" s="6">
        <v>0</v>
      </c>
      <c r="BH1153" s="6">
        <v>0</v>
      </c>
      <c r="BI1153" s="6">
        <f>IF(Table3[[#This Row],[Type]]="EM",IF((Table3[[#This Row],[Diameter]]/2)-Table3[[#This Row],[CornerRadius]]-0.012&gt;0,(Table3[[#This Row],[Diameter]]/2)-Table3[[#This Row],[CornerRadius]]-0.012,0),)</f>
        <v>0</v>
      </c>
      <c r="BK1153" s="6" t="str">
        <f>IF(Table3[[#This Row],[ShoulderLength]]="","",IF(Table3[[#This Row],[ShoulderLength]]&lt;Table3[[#This Row],[LOC]],"FIX",""))</f>
        <v/>
      </c>
    </row>
    <row r="1154" spans="1:63" x14ac:dyDescent="0.25">
      <c r="A1154" s="7">
        <f>IF(Table3[[#This Row],[SoflexRule]]="",1,IF(Table3[[#This Row],[MinOHL]]="",1,IF(Table3[[#This Row],[Type]]="CT",1,IF(Table3[[#This Row],[I]]=1,0,1))))</f>
        <v>1</v>
      </c>
      <c r="B1154" s="6" t="s">
        <v>1924</v>
      </c>
      <c r="D1154" s="6" t="s">
        <v>1924</v>
      </c>
      <c r="E1154" s="6">
        <v>1153</v>
      </c>
      <c r="H1154" s="10" t="s">
        <v>1924</v>
      </c>
      <c r="I1154" s="11" t="s">
        <v>2136</v>
      </c>
      <c r="J1154" s="12" t="s">
        <v>2137</v>
      </c>
      <c r="K1154" s="11" t="str">
        <f>CONCATENATE(Table3[[#This Row],[Type]]," "&amp;TEXT(Table3[[#This Row],[Diameter]],".0000")&amp;""," "&amp;Table3[[#This Row],[NumFlutes]]&amp;"FL")</f>
        <v>RM .1250 6FL</v>
      </c>
      <c r="M1154" s="13">
        <v>0.125</v>
      </c>
      <c r="N1154" s="13">
        <v>0.4375</v>
      </c>
      <c r="R1154" s="14">
        <f>IF(Table3[[#This Row],[ShoulderLenEnd]]="",0,90-(DEGREES(ATAN((Q1154-P1154)/((N1154-O1154)/2)))))</f>
        <v>0</v>
      </c>
      <c r="T1154" s="6">
        <v>6</v>
      </c>
      <c r="U1154" s="6">
        <v>2</v>
      </c>
      <c r="V1154" s="6">
        <v>0.75</v>
      </c>
      <c r="AA1154" s="13" t="str">
        <f t="shared" si="18"/>
        <v/>
      </c>
      <c r="AE1154" s="6" t="s">
        <v>49</v>
      </c>
      <c r="AF1154" s="6" t="s">
        <v>62</v>
      </c>
      <c r="AI1154" s="6">
        <v>1</v>
      </c>
      <c r="AJ1154" s="6">
        <v>0</v>
      </c>
      <c r="AK1154" s="6">
        <v>0</v>
      </c>
      <c r="AL1154" s="6">
        <v>0</v>
      </c>
      <c r="AM1154" s="6">
        <v>0</v>
      </c>
      <c r="AN1154" s="6">
        <v>0</v>
      </c>
      <c r="AO1154" s="6">
        <v>1</v>
      </c>
      <c r="AQ1154" s="6">
        <v>0</v>
      </c>
      <c r="AR1154" s="6">
        <v>0</v>
      </c>
      <c r="AS1154" s="6">
        <v>0</v>
      </c>
      <c r="AT1154" s="6">
        <v>0</v>
      </c>
      <c r="AU1154" s="6">
        <f>IF(Table3[[#This Row],[ShankDiameter]]&gt;0.5,0,2)</f>
        <v>2</v>
      </c>
      <c r="AV1154" s="6">
        <v>0</v>
      </c>
      <c r="AW1154" s="6">
        <v>0</v>
      </c>
      <c r="AX1154" s="6">
        <v>2</v>
      </c>
      <c r="AY1154" s="6">
        <f>IF(Table3[[#This Row],[ShankDiameter]]=0.225,2,IF(Table3[[#This Row],[ShankDiameter]]=0.25,2,IF(Table3[[#This Row],[ShankDiameter]]=0.2875,2,0)))</f>
        <v>0</v>
      </c>
      <c r="AZ1154" s="6">
        <v>0</v>
      </c>
      <c r="BA1154" s="6">
        <v>0</v>
      </c>
      <c r="BB1154" s="6">
        <v>0</v>
      </c>
      <c r="BC1154" s="6">
        <v>0</v>
      </c>
      <c r="BD1154" s="6">
        <v>0</v>
      </c>
      <c r="BE1154" s="6">
        <v>0</v>
      </c>
      <c r="BF1154" s="6">
        <v>0</v>
      </c>
      <c r="BG1154" s="6">
        <v>0</v>
      </c>
      <c r="BH1154" s="6">
        <v>0</v>
      </c>
      <c r="BI1154" s="6">
        <f>IF(Table3[[#This Row],[Type]]="EM",IF((Table3[[#This Row],[Diameter]]/2)-Table3[[#This Row],[CornerRadius]]-0.012&gt;0,(Table3[[#This Row],[Diameter]]/2)-Table3[[#This Row],[CornerRadius]]-0.012,0),)</f>
        <v>0</v>
      </c>
      <c r="BK1154" s="6" t="str">
        <f>IF(Table3[[#This Row],[ShoulderLength]]="","",IF(Table3[[#This Row],[ShoulderLength]]&lt;Table3[[#This Row],[LOC]],"FIX",""))</f>
        <v/>
      </c>
    </row>
    <row r="1155" spans="1:63" x14ac:dyDescent="0.25">
      <c r="A1155" s="7">
        <f>IF(Table3[[#This Row],[SoflexRule]]="",1,IF(Table3[[#This Row],[MinOHL]]="",1,IF(Table3[[#This Row],[Type]]="CT",1,IF(Table3[[#This Row],[I]]=1,0,1))))</f>
        <v>1</v>
      </c>
      <c r="B1155" s="6" t="s">
        <v>1924</v>
      </c>
      <c r="D1155" s="6" t="s">
        <v>1924</v>
      </c>
      <c r="E1155" s="6">
        <v>1154</v>
      </c>
      <c r="F1155" s="22"/>
      <c r="H1155" s="10" t="s">
        <v>1924</v>
      </c>
      <c r="I1155" s="11" t="s">
        <v>2138</v>
      </c>
      <c r="J1155" s="12" t="s">
        <v>2139</v>
      </c>
      <c r="K1155" s="11" t="str">
        <f>CONCATENATE(Table3[[#This Row],[Type]]," "&amp;TEXT(Table3[[#This Row],[Diameter]],".0000")&amp;""," "&amp;Table3[[#This Row],[NumFlutes]]&amp;"FL")</f>
        <v>RM .3160 6FL</v>
      </c>
      <c r="M1155" s="13">
        <v>0.316</v>
      </c>
      <c r="N1155" s="13">
        <v>0.4375</v>
      </c>
      <c r="R1155" s="14">
        <f>IF(Table3[[#This Row],[ShoulderLenEnd]]="",0,90-(DEGREES(ATAN((Q1155-P1155)/((N1155-O1155)/2)))))</f>
        <v>0</v>
      </c>
      <c r="T1155" s="6">
        <v>6</v>
      </c>
      <c r="U1155" s="6">
        <v>6</v>
      </c>
      <c r="V1155" s="6">
        <v>0.85</v>
      </c>
      <c r="AA1155" s="13" t="str">
        <f t="shared" si="18"/>
        <v/>
      </c>
      <c r="AE1155" s="6" t="s">
        <v>49</v>
      </c>
      <c r="AF1155" s="6" t="s">
        <v>62</v>
      </c>
      <c r="AG1155" s="6" t="s">
        <v>2140</v>
      </c>
      <c r="AI1155" s="6">
        <v>1</v>
      </c>
      <c r="AJ1155" s="6">
        <v>0</v>
      </c>
      <c r="AK1155" s="6">
        <v>0</v>
      </c>
      <c r="AL1155" s="6">
        <v>0</v>
      </c>
      <c r="AM1155" s="6">
        <v>0</v>
      </c>
      <c r="AN1155" s="6">
        <v>0</v>
      </c>
      <c r="AO1155" s="6">
        <v>1</v>
      </c>
      <c r="AQ1155" s="6">
        <v>0</v>
      </c>
      <c r="AR1155" s="6">
        <v>0</v>
      </c>
      <c r="AS1155" s="6">
        <v>0</v>
      </c>
      <c r="AT1155" s="6">
        <v>0</v>
      </c>
      <c r="AU1155" s="6">
        <f>IF(Table3[[#This Row],[ShankDiameter]]&gt;0.5,0,2)</f>
        <v>2</v>
      </c>
      <c r="AV1155" s="6">
        <v>0</v>
      </c>
      <c r="AW1155" s="6">
        <v>0</v>
      </c>
      <c r="AX1155" s="6">
        <v>2</v>
      </c>
      <c r="AY1155" s="6">
        <f>IF(Table3[[#This Row],[ShankDiameter]]=0.225,2,IF(Table3[[#This Row],[ShankDiameter]]=0.25,2,IF(Table3[[#This Row],[ShankDiameter]]=0.2875,2,0)))</f>
        <v>0</v>
      </c>
      <c r="AZ1155" s="6">
        <v>0</v>
      </c>
      <c r="BA1155" s="6">
        <v>0</v>
      </c>
      <c r="BB1155" s="6">
        <v>0</v>
      </c>
      <c r="BC1155" s="6">
        <v>0</v>
      </c>
      <c r="BD1155" s="6">
        <v>0</v>
      </c>
      <c r="BE1155" s="6">
        <v>0</v>
      </c>
      <c r="BF1155" s="6">
        <v>0</v>
      </c>
      <c r="BG1155" s="6">
        <v>0</v>
      </c>
      <c r="BH1155" s="6">
        <v>0</v>
      </c>
      <c r="BI1155" s="6">
        <f>IF(Table3[[#This Row],[Type]]="EM",IF((Table3[[#This Row],[Diameter]]/2)-Table3[[#This Row],[CornerRadius]]-0.012&gt;0,(Table3[[#This Row],[Diameter]]/2)-Table3[[#This Row],[CornerRadius]]-0.012,0),)</f>
        <v>0</v>
      </c>
      <c r="BK1155" s="6" t="str">
        <f>IF(Table3[[#This Row],[ShoulderLength]]="","",IF(Table3[[#This Row],[ShoulderLength]]&lt;Table3[[#This Row],[LOC]],"FIX",""))</f>
        <v/>
      </c>
    </row>
    <row r="1156" spans="1:63" x14ac:dyDescent="0.25">
      <c r="A1156" s="7">
        <f>IF(Table3[[#This Row],[SoflexRule]]="",1,IF(Table3[[#This Row],[MinOHL]]="",1,IF(Table3[[#This Row],[Type]]="CT",1,IF(Table3[[#This Row],[I]]=1,0,1))))</f>
        <v>1</v>
      </c>
      <c r="B1156" s="6" t="s">
        <v>1924</v>
      </c>
      <c r="D1156" s="6" t="s">
        <v>1924</v>
      </c>
      <c r="E1156" s="6">
        <v>1155</v>
      </c>
      <c r="F1156" s="22"/>
      <c r="G1156" s="23"/>
      <c r="H1156" s="10" t="s">
        <v>1924</v>
      </c>
      <c r="I1156" s="11" t="s">
        <v>2141</v>
      </c>
      <c r="J1156" s="12" t="s">
        <v>2142</v>
      </c>
      <c r="K1156" s="11" t="str">
        <f>CONCATENATE(Table3[[#This Row],[Type]]," "&amp;TEXT(Table3[[#This Row],[Diameter]],".0000")&amp;""," "&amp;Table3[[#This Row],[NumFlutes]]&amp;"FL")</f>
        <v>RM .2470 FL</v>
      </c>
      <c r="M1156" s="13">
        <v>0.247</v>
      </c>
      <c r="R1156" s="14">
        <f>IF(Table3[[#This Row],[ShoulderLenEnd]]="",0,90-(DEGREES(ATAN((Q1156-P1156)/((N1156-O1156)/2)))))</f>
        <v>0</v>
      </c>
      <c r="AA1156" s="13" t="str">
        <f t="shared" si="18"/>
        <v/>
      </c>
      <c r="AE1156" s="6" t="s">
        <v>49</v>
      </c>
      <c r="AF1156" s="6" t="s">
        <v>62</v>
      </c>
      <c r="AI1156" s="6">
        <v>1</v>
      </c>
      <c r="AJ1156" s="6">
        <v>0</v>
      </c>
      <c r="AK1156" s="6">
        <v>0</v>
      </c>
      <c r="AL1156" s="6">
        <v>0</v>
      </c>
      <c r="AM1156" s="6">
        <v>0</v>
      </c>
      <c r="AN1156" s="6">
        <v>0</v>
      </c>
      <c r="AO1156" s="6">
        <v>1</v>
      </c>
      <c r="AQ1156" s="6">
        <v>0</v>
      </c>
      <c r="AR1156" s="6">
        <v>0</v>
      </c>
      <c r="AS1156" s="6">
        <v>0</v>
      </c>
      <c r="AT1156" s="6">
        <v>0</v>
      </c>
      <c r="AU1156" s="6">
        <f>IF(Table3[[#This Row],[ShankDiameter]]&gt;0.5,0,2)</f>
        <v>2</v>
      </c>
      <c r="AV1156" s="6">
        <v>0</v>
      </c>
      <c r="AW1156" s="6">
        <v>0</v>
      </c>
      <c r="AX1156" s="6">
        <v>2</v>
      </c>
      <c r="AY1156" s="6">
        <f>IF(Table3[[#This Row],[ShankDiameter]]=0.225,2,IF(Table3[[#This Row],[ShankDiameter]]=0.25,2,IF(Table3[[#This Row],[ShankDiameter]]=0.2875,2,0)))</f>
        <v>0</v>
      </c>
      <c r="AZ1156" s="6">
        <v>0</v>
      </c>
      <c r="BA1156" s="6">
        <v>0</v>
      </c>
      <c r="BB1156" s="6">
        <v>0</v>
      </c>
      <c r="BC1156" s="6">
        <v>0</v>
      </c>
      <c r="BD1156" s="6">
        <v>0</v>
      </c>
      <c r="BE1156" s="6">
        <v>0</v>
      </c>
      <c r="BF1156" s="6">
        <v>0</v>
      </c>
      <c r="BG1156" s="6">
        <v>0</v>
      </c>
      <c r="BH1156" s="6">
        <v>0</v>
      </c>
      <c r="BI1156" s="6">
        <f>IF(Table3[[#This Row],[Type]]="EM",IF((Table3[[#This Row],[Diameter]]/2)-Table3[[#This Row],[CornerRadius]]-0.012&gt;0,(Table3[[#This Row],[Diameter]]/2)-Table3[[#This Row],[CornerRadius]]-0.012,0),)</f>
        <v>0</v>
      </c>
      <c r="BK1156" s="6" t="str">
        <f>IF(Table3[[#This Row],[ShoulderLength]]="","",IF(Table3[[#This Row],[ShoulderLength]]&lt;Table3[[#This Row],[LOC]],"FIX",""))</f>
        <v/>
      </c>
    </row>
    <row r="1157" spans="1:63" x14ac:dyDescent="0.25">
      <c r="A1157" s="7">
        <f>IF(Table3[[#This Row],[SoflexRule]]="",1,IF(Table3[[#This Row],[MinOHL]]="",1,IF(Table3[[#This Row],[Type]]="CT",1,IF(Table3[[#This Row],[I]]=1,0,1))))</f>
        <v>1</v>
      </c>
      <c r="B1157" s="6" t="s">
        <v>1924</v>
      </c>
      <c r="D1157" s="6" t="s">
        <v>1924</v>
      </c>
      <c r="E1157" s="6">
        <v>1156</v>
      </c>
      <c r="F1157" s="22"/>
      <c r="H1157" s="10" t="s">
        <v>1924</v>
      </c>
      <c r="I1157" s="11" t="s">
        <v>2143</v>
      </c>
      <c r="J1157" s="12" t="s">
        <v>2144</v>
      </c>
      <c r="K1157" s="11" t="str">
        <f>CONCATENATE(Table3[[#This Row],[Type]]," "&amp;TEXT(Table3[[#This Row],[Diameter]],".0000")&amp;""," "&amp;Table3[[#This Row],[NumFlutes]]&amp;"FL")</f>
        <v>RM .2498 FL</v>
      </c>
      <c r="M1157" s="13">
        <v>0.24979999999999999</v>
      </c>
      <c r="R1157" s="14">
        <f>IF(Table3[[#This Row],[ShoulderLenEnd]]="",0,90-(DEGREES(ATAN((Q1157-P1157)/((N1157-O1157)/2)))))</f>
        <v>0</v>
      </c>
      <c r="AA1157" s="13" t="str">
        <f t="shared" si="18"/>
        <v/>
      </c>
      <c r="AE1157" s="6" t="s">
        <v>44</v>
      </c>
      <c r="AF1157" s="6" t="s">
        <v>62</v>
      </c>
      <c r="AG1157" s="6" t="s">
        <v>1838</v>
      </c>
      <c r="AI1157" s="6">
        <v>1</v>
      </c>
      <c r="AJ1157" s="6">
        <v>0</v>
      </c>
      <c r="AK1157" s="6">
        <v>0</v>
      </c>
      <c r="AL1157" s="6">
        <v>0</v>
      </c>
      <c r="AM1157" s="6">
        <v>0</v>
      </c>
      <c r="AN1157" s="6">
        <v>0</v>
      </c>
      <c r="AO1157" s="6">
        <v>1</v>
      </c>
      <c r="AQ1157" s="6">
        <v>0</v>
      </c>
      <c r="AR1157" s="6">
        <v>0</v>
      </c>
      <c r="AS1157" s="6">
        <v>0</v>
      </c>
      <c r="AT1157" s="6">
        <v>0</v>
      </c>
      <c r="AU1157" s="6">
        <f>IF(Table3[[#This Row],[ShankDiameter]]&gt;0.5,0,2)</f>
        <v>2</v>
      </c>
      <c r="AV1157" s="6">
        <v>0</v>
      </c>
      <c r="AW1157" s="6">
        <v>0</v>
      </c>
      <c r="AX1157" s="6">
        <v>2</v>
      </c>
      <c r="AY1157" s="6">
        <f>IF(Table3[[#This Row],[ShankDiameter]]=0.225,2,IF(Table3[[#This Row],[ShankDiameter]]=0.25,2,IF(Table3[[#This Row],[ShankDiameter]]=0.2875,2,0)))</f>
        <v>0</v>
      </c>
      <c r="AZ1157" s="6">
        <v>0</v>
      </c>
      <c r="BA1157" s="6">
        <v>0</v>
      </c>
      <c r="BB1157" s="6">
        <v>0</v>
      </c>
      <c r="BC1157" s="6">
        <v>0</v>
      </c>
      <c r="BD1157" s="6">
        <v>0</v>
      </c>
      <c r="BE1157" s="6">
        <v>0</v>
      </c>
      <c r="BF1157" s="6">
        <v>0</v>
      </c>
      <c r="BG1157" s="6">
        <v>0</v>
      </c>
      <c r="BH1157" s="6">
        <v>0</v>
      </c>
      <c r="BI1157" s="6">
        <f>IF(Table3[[#This Row],[Type]]="EM",IF((Table3[[#This Row],[Diameter]]/2)-Table3[[#This Row],[CornerRadius]]-0.012&gt;0,(Table3[[#This Row],[Diameter]]/2)-Table3[[#This Row],[CornerRadius]]-0.012,0),)</f>
        <v>0</v>
      </c>
      <c r="BK1157" s="6" t="str">
        <f>IF(Table3[[#This Row],[ShoulderLength]]="","",IF(Table3[[#This Row],[ShoulderLength]]&lt;Table3[[#This Row],[LOC]],"FIX",""))</f>
        <v/>
      </c>
    </row>
    <row r="1158" spans="1:63" x14ac:dyDescent="0.25">
      <c r="A1158" s="7">
        <f>IF(Table3[[#This Row],[SoflexRule]]="",1,IF(Table3[[#This Row],[MinOHL]]="",1,IF(Table3[[#This Row],[Type]]="CT",1,IF(Table3[[#This Row],[I]]=1,0,1))))</f>
        <v>1</v>
      </c>
      <c r="B1158" s="6" t="s">
        <v>529</v>
      </c>
      <c r="D1158" s="6" t="s">
        <v>529</v>
      </c>
      <c r="E1158" s="6">
        <v>1157</v>
      </c>
      <c r="G1158" s="9" t="s">
        <v>74</v>
      </c>
      <c r="H1158" s="10" t="s">
        <v>529</v>
      </c>
      <c r="I1158" s="11" t="s">
        <v>2145</v>
      </c>
      <c r="J1158" s="12">
        <v>1415001608</v>
      </c>
      <c r="K1158" s="11" t="str">
        <f>CONCATENATE(Table3[[#This Row],[Type]]," "&amp;TEXT(Table3[[#This Row],[Diameter]],".0000")&amp;""," "&amp;Table3[[#This Row],[NumFlutes]]&amp;"FL")</f>
        <v>RT .1378 2FL</v>
      </c>
      <c r="L1158" s="17" t="s">
        <v>2146</v>
      </c>
      <c r="M1158" s="13">
        <v>0.13780000000000001</v>
      </c>
      <c r="N1158" s="13">
        <v>0.14000000000000001</v>
      </c>
      <c r="O1158" s="6">
        <v>0.106</v>
      </c>
      <c r="P1158" s="6">
        <v>0.7</v>
      </c>
      <c r="Q1158" s="6">
        <v>0.9</v>
      </c>
      <c r="R1158" s="14">
        <f>IF(Table3[[#This Row],[ShoulderLenEnd]]="",0,90-(DEGREES(ATAN((Q1158-P1158)/((N1158-O1158)/2)))))</f>
        <v>4.858462919034281</v>
      </c>
      <c r="S1158" s="15">
        <v>0.92500000000000004</v>
      </c>
      <c r="T1158" s="6">
        <v>2</v>
      </c>
      <c r="U1158" s="6">
        <v>2</v>
      </c>
      <c r="V1158" s="6">
        <v>0.68899999999999995</v>
      </c>
      <c r="X1158" s="13">
        <v>2.3599999999999999E-2</v>
      </c>
      <c r="Y1158" s="6" t="s">
        <v>581</v>
      </c>
      <c r="AA1158" s="13" t="str">
        <f t="shared" si="18"/>
        <v/>
      </c>
      <c r="AB1158" s="6">
        <v>7.0000000000000007E-2</v>
      </c>
      <c r="AC1158" s="6">
        <v>5.5E-2</v>
      </c>
      <c r="AE1158" s="6" t="s">
        <v>49</v>
      </c>
      <c r="AF1158" s="6" t="s">
        <v>432</v>
      </c>
      <c r="AG1158" s="6" t="s">
        <v>90</v>
      </c>
      <c r="AI1158" s="6">
        <v>1</v>
      </c>
      <c r="AJ1158" s="6">
        <v>1</v>
      </c>
      <c r="AK1158" s="6">
        <v>1</v>
      </c>
      <c r="AL1158" s="6">
        <v>0</v>
      </c>
      <c r="AM1158" s="6">
        <v>0</v>
      </c>
      <c r="AN1158" s="6">
        <v>0</v>
      </c>
      <c r="AO1158" s="6">
        <v>1</v>
      </c>
      <c r="AQ1158" s="6">
        <v>0</v>
      </c>
      <c r="AR1158" s="6">
        <v>0</v>
      </c>
      <c r="AS1158" s="6">
        <v>0</v>
      </c>
      <c r="AT1158" s="6">
        <v>0</v>
      </c>
      <c r="AU1158" s="6">
        <f>IF(Table3[[#This Row],[ShankDiameter]]&gt;0.5,0,2)</f>
        <v>2</v>
      </c>
      <c r="AV1158" s="6">
        <v>0</v>
      </c>
      <c r="AW1158" s="6">
        <v>0</v>
      </c>
      <c r="AX1158" s="6">
        <v>2</v>
      </c>
      <c r="AY1158" s="6">
        <f>IF(Table3[[#This Row],[ShankDiameter]]=0.225,2,IF(Table3[[#This Row],[ShankDiameter]]=0.25,2,IF(Table3[[#This Row],[ShankDiameter]]=0.2875,2,0)))</f>
        <v>0</v>
      </c>
      <c r="AZ1158" s="6">
        <v>0</v>
      </c>
      <c r="BA1158" s="6">
        <v>0</v>
      </c>
      <c r="BB1158" s="6">
        <v>0</v>
      </c>
      <c r="BC1158" s="6">
        <v>0</v>
      </c>
      <c r="BD1158" s="6">
        <v>0</v>
      </c>
      <c r="BE1158" s="6">
        <v>0</v>
      </c>
      <c r="BF1158" s="6">
        <v>0</v>
      </c>
      <c r="BG1158" s="6">
        <v>0</v>
      </c>
      <c r="BH1158" s="6">
        <v>0</v>
      </c>
      <c r="BI1158" s="6">
        <f>IF(Table3[[#This Row],[Type]]="EM",IF((Table3[[#This Row],[Diameter]]/2)-Table3[[#This Row],[CornerRadius]]-0.012&gt;0,(Table3[[#This Row],[Diameter]]/2)-Table3[[#This Row],[CornerRadius]]-0.012,0),)</f>
        <v>0</v>
      </c>
      <c r="BK1158" s="6" t="str">
        <f>IF(Table3[[#This Row],[ShoulderLength]]="","",IF(Table3[[#This Row],[ShoulderLength]]&lt;Table3[[#This Row],[LOC]],"FIX",""))</f>
        <v/>
      </c>
    </row>
    <row r="1159" spans="1:63" x14ac:dyDescent="0.25">
      <c r="A1159" s="7">
        <f>IF(Table3[[#This Row],[SoflexRule]]="",1,IF(Table3[[#This Row],[MinOHL]]="",1,IF(Table3[[#This Row],[Type]]="CT",1,IF(Table3[[#This Row],[I]]=1,0,1))))</f>
        <v>1</v>
      </c>
      <c r="B1159" s="6" t="s">
        <v>529</v>
      </c>
      <c r="D1159" s="6" t="s">
        <v>529</v>
      </c>
      <c r="E1159" s="6">
        <v>1158</v>
      </c>
      <c r="G1159" s="9" t="s">
        <v>74</v>
      </c>
      <c r="H1159" s="10" t="s">
        <v>529</v>
      </c>
      <c r="I1159" s="11" t="s">
        <v>2147</v>
      </c>
      <c r="J1159" s="12">
        <v>1410101508</v>
      </c>
      <c r="K1159" s="11" t="str">
        <f>CONCATENATE(Table3[[#This Row],[Type]]," "&amp;TEXT(Table3[[#This Row],[Diameter]],".0000")&amp;""," "&amp;Table3[[#This Row],[NumFlutes]]&amp;"FL")</f>
        <v>RT .1181 1FL</v>
      </c>
      <c r="L1159" s="17" t="s">
        <v>2148</v>
      </c>
      <c r="M1159" s="13">
        <v>0.1181</v>
      </c>
      <c r="N1159" s="13">
        <v>0.14000000000000001</v>
      </c>
      <c r="O1159" s="6">
        <v>8.8999999999999996E-2</v>
      </c>
      <c r="P1159" s="6">
        <v>0.64</v>
      </c>
      <c r="Q1159" s="6">
        <v>0.86</v>
      </c>
      <c r="R1159" s="14">
        <f>IF(Table3[[#This Row],[ShoulderLenEnd]]="",0,90-(DEGREES(ATAN((Q1159-P1159)/((N1159-O1159)/2)))))</f>
        <v>6.6115982949937404</v>
      </c>
      <c r="S1159" s="15">
        <v>0.88500000000000001</v>
      </c>
      <c r="T1159" s="6">
        <v>1</v>
      </c>
      <c r="U1159" s="6">
        <v>1.9370000000000001</v>
      </c>
      <c r="V1159" s="6">
        <v>0.626</v>
      </c>
      <c r="X1159" s="13">
        <v>1.9699999999999999E-2</v>
      </c>
      <c r="Y1159" s="6" t="s">
        <v>597</v>
      </c>
      <c r="AA1159" s="13" t="str">
        <f t="shared" si="18"/>
        <v/>
      </c>
      <c r="AB1159" s="6">
        <v>0.06</v>
      </c>
      <c r="AC1159" s="6">
        <v>4.4999999999999998E-2</v>
      </c>
      <c r="AE1159" s="6" t="s">
        <v>49</v>
      </c>
      <c r="AF1159" s="6" t="s">
        <v>432</v>
      </c>
      <c r="AG1159" s="6" t="s">
        <v>90</v>
      </c>
      <c r="AI1159" s="6">
        <v>1</v>
      </c>
      <c r="AJ1159" s="6">
        <v>1</v>
      </c>
      <c r="AK1159" s="6">
        <v>1</v>
      </c>
      <c r="AL1159" s="6">
        <v>0</v>
      </c>
      <c r="AM1159" s="6">
        <v>0</v>
      </c>
      <c r="AN1159" s="6">
        <v>0</v>
      </c>
      <c r="AO1159" s="6">
        <v>1</v>
      </c>
      <c r="AQ1159" s="6">
        <v>0</v>
      </c>
      <c r="AR1159" s="6">
        <v>0</v>
      </c>
      <c r="AS1159" s="6">
        <v>0</v>
      </c>
      <c r="AT1159" s="6">
        <v>0</v>
      </c>
      <c r="AU1159" s="6">
        <f>IF(Table3[[#This Row],[ShankDiameter]]&gt;0.5,0,2)</f>
        <v>2</v>
      </c>
      <c r="AV1159" s="6">
        <v>0</v>
      </c>
      <c r="AW1159" s="6">
        <v>0</v>
      </c>
      <c r="AX1159" s="6">
        <v>2</v>
      </c>
      <c r="AY1159" s="6">
        <f>IF(Table3[[#This Row],[ShankDiameter]]=0.225,2,IF(Table3[[#This Row],[ShankDiameter]]=0.25,2,IF(Table3[[#This Row],[ShankDiameter]]=0.2875,2,0)))</f>
        <v>0</v>
      </c>
      <c r="AZ1159" s="6">
        <v>0</v>
      </c>
      <c r="BA1159" s="6">
        <v>0</v>
      </c>
      <c r="BB1159" s="6">
        <v>0</v>
      </c>
      <c r="BC1159" s="6">
        <v>0</v>
      </c>
      <c r="BD1159" s="6">
        <v>0</v>
      </c>
      <c r="BE1159" s="6">
        <v>0</v>
      </c>
      <c r="BF1159" s="6">
        <v>0</v>
      </c>
      <c r="BG1159" s="6">
        <v>0</v>
      </c>
      <c r="BH1159" s="6">
        <v>0</v>
      </c>
      <c r="BI1159" s="6">
        <f>IF(Table3[[#This Row],[Type]]="EM",IF((Table3[[#This Row],[Diameter]]/2)-Table3[[#This Row],[CornerRadius]]-0.012&gt;0,(Table3[[#This Row],[Diameter]]/2)-Table3[[#This Row],[CornerRadius]]-0.012,0),)</f>
        <v>0</v>
      </c>
      <c r="BK1159" s="6" t="str">
        <f>IF(Table3[[#This Row],[ShoulderLength]]="","",IF(Table3[[#This Row],[ShoulderLength]]&lt;Table3[[#This Row],[LOC]],"FIX",""))</f>
        <v/>
      </c>
    </row>
    <row r="1160" spans="1:63" x14ac:dyDescent="0.25">
      <c r="A1160" s="7">
        <f>IF(Table3[[#This Row],[SoflexRule]]="",1,IF(Table3[[#This Row],[MinOHL]]="",1,IF(Table3[[#This Row],[Type]]="CT",1,IF(Table3[[#This Row],[I]]=1,0,1))))</f>
        <v>1</v>
      </c>
      <c r="B1160" s="6" t="s">
        <v>529</v>
      </c>
      <c r="D1160" s="6" t="s">
        <v>529</v>
      </c>
      <c r="E1160" s="6">
        <v>1159</v>
      </c>
      <c r="G1160" s="9" t="s">
        <v>74</v>
      </c>
      <c r="H1160" s="10" t="s">
        <v>529</v>
      </c>
      <c r="I1160" s="11" t="s">
        <v>2149</v>
      </c>
      <c r="J1160" s="12">
        <v>1410100508</v>
      </c>
      <c r="K1160" s="11" t="str">
        <f>CONCATENATE(Table3[[#This Row],[Type]]," "&amp;TEXT(Table3[[#This Row],[Diameter]],".0000")&amp;""," "&amp;Table3[[#This Row],[NumFlutes]]&amp;"FL")</f>
        <v>RT .0787 1FL</v>
      </c>
      <c r="L1160" s="17" t="s">
        <v>2150</v>
      </c>
      <c r="M1160" s="13">
        <v>7.8700000000000006E-2</v>
      </c>
      <c r="N1160" s="13">
        <v>0.14000000000000001</v>
      </c>
      <c r="O1160" s="6">
        <v>8.1000000000000003E-2</v>
      </c>
      <c r="P1160" s="6">
        <v>0.52500000000000002</v>
      </c>
      <c r="Q1160" s="6">
        <v>0.67</v>
      </c>
      <c r="R1160" s="14">
        <f>IF(Table3[[#This Row],[ShoulderLenEnd]]="",0,90-(DEGREES(ATAN((Q1160-P1160)/((N1160-O1160)/2)))))</f>
        <v>11.499778629857232</v>
      </c>
      <c r="S1160" s="15">
        <v>0.7</v>
      </c>
      <c r="T1160" s="6">
        <v>1</v>
      </c>
      <c r="U1160" s="6">
        <v>1.752</v>
      </c>
      <c r="V1160" s="6">
        <v>0.47639999999999999</v>
      </c>
      <c r="X1160" s="13">
        <v>1.5699999999999999E-2</v>
      </c>
      <c r="Y1160" s="6" t="s">
        <v>597</v>
      </c>
      <c r="AA1160" s="13" t="str">
        <f t="shared" si="18"/>
        <v/>
      </c>
      <c r="AB1160" s="6">
        <v>3.5000000000000003E-2</v>
      </c>
      <c r="AC1160" s="6">
        <v>3.5000000000000003E-2</v>
      </c>
      <c r="AE1160" s="6" t="s">
        <v>49</v>
      </c>
      <c r="AF1160" s="6" t="s">
        <v>432</v>
      </c>
      <c r="AG1160" s="6" t="s">
        <v>90</v>
      </c>
      <c r="AI1160" s="6">
        <v>1</v>
      </c>
      <c r="AJ1160" s="6">
        <v>1</v>
      </c>
      <c r="AK1160" s="6">
        <v>1</v>
      </c>
      <c r="AL1160" s="6">
        <v>0</v>
      </c>
      <c r="AM1160" s="6">
        <v>0</v>
      </c>
      <c r="AN1160" s="6">
        <v>0</v>
      </c>
      <c r="AO1160" s="6">
        <v>1</v>
      </c>
      <c r="AQ1160" s="6">
        <v>0</v>
      </c>
      <c r="AR1160" s="6">
        <v>0</v>
      </c>
      <c r="AS1160" s="6">
        <v>0</v>
      </c>
      <c r="AT1160" s="6">
        <v>0</v>
      </c>
      <c r="AU1160" s="6">
        <f>IF(Table3[[#This Row],[ShankDiameter]]&gt;0.5,0,2)</f>
        <v>2</v>
      </c>
      <c r="AV1160" s="6">
        <v>0</v>
      </c>
      <c r="AW1160" s="6">
        <v>0</v>
      </c>
      <c r="AX1160" s="6">
        <v>2</v>
      </c>
      <c r="AY1160" s="6">
        <f>IF(Table3[[#This Row],[ShankDiameter]]=0.225,2,IF(Table3[[#This Row],[ShankDiameter]]=0.25,2,IF(Table3[[#This Row],[ShankDiameter]]=0.2875,2,0)))</f>
        <v>0</v>
      </c>
      <c r="AZ1160" s="6">
        <v>0</v>
      </c>
      <c r="BA1160" s="6">
        <v>0</v>
      </c>
      <c r="BB1160" s="6">
        <v>0</v>
      </c>
      <c r="BC1160" s="6">
        <v>0</v>
      </c>
      <c r="BD1160" s="6">
        <v>0</v>
      </c>
      <c r="BE1160" s="6">
        <v>0</v>
      </c>
      <c r="BF1160" s="6">
        <v>0</v>
      </c>
      <c r="BG1160" s="6">
        <v>0</v>
      </c>
      <c r="BH1160" s="6">
        <v>0</v>
      </c>
      <c r="BI1160" s="6">
        <f>IF(Table3[[#This Row],[Type]]="EM",IF((Table3[[#This Row],[Diameter]]/2)-Table3[[#This Row],[CornerRadius]]-0.012&gt;0,(Table3[[#This Row],[Diameter]]/2)-Table3[[#This Row],[CornerRadius]]-0.012,0),)</f>
        <v>0</v>
      </c>
      <c r="BK1160" s="6" t="str">
        <f>IF(Table3[[#This Row],[ShoulderLength]]="","",IF(Table3[[#This Row],[ShoulderLength]]&lt;Table3[[#This Row],[LOC]],"FIX",""))</f>
        <v/>
      </c>
    </row>
    <row r="1161" spans="1:63" x14ac:dyDescent="0.25">
      <c r="A1161" s="7">
        <f>IF(Table3[[#This Row],[SoflexRule]]="",1,IF(Table3[[#This Row],[MinOHL]]="",1,IF(Table3[[#This Row],[Type]]="CT",1,IF(Table3[[#This Row],[I]]=1,0,1))))</f>
        <v>1</v>
      </c>
      <c r="B1161" s="6" t="s">
        <v>529</v>
      </c>
      <c r="D1161" s="6" t="s">
        <v>529</v>
      </c>
      <c r="E1161" s="6">
        <v>1160</v>
      </c>
      <c r="G1161" s="9" t="s">
        <v>74</v>
      </c>
      <c r="H1161" s="10" t="s">
        <v>529</v>
      </c>
      <c r="I1161" s="11" t="s">
        <v>2151</v>
      </c>
      <c r="J1161" s="12">
        <v>1410100000</v>
      </c>
      <c r="K1161" s="11" t="str">
        <f>CONCATENATE(Table3[[#This Row],[Type]]," "&amp;TEXT(Table3[[#This Row],[Diameter]],".0000")&amp;""," "&amp;Table3[[#This Row],[NumFlutes]]&amp;"FL")</f>
        <v>RT .0630 1FL</v>
      </c>
      <c r="L1161" s="17" t="s">
        <v>2152</v>
      </c>
      <c r="M1161" s="13">
        <v>6.3E-2</v>
      </c>
      <c r="N1161" s="13">
        <v>0.14000000000000001</v>
      </c>
      <c r="O1161" s="6">
        <v>6.3E-2</v>
      </c>
      <c r="P1161" s="6">
        <v>0.34</v>
      </c>
      <c r="Q1161" s="6">
        <v>0.53</v>
      </c>
      <c r="R1161" s="14">
        <f>IF(Table3[[#This Row],[ShoulderLenEnd]]="",0,90-(DEGREES(ATAN((Q1161-P1161)/((N1161-O1161)/2)))))</f>
        <v>11.454838031313656</v>
      </c>
      <c r="S1161" s="15">
        <v>0.55500000000000005</v>
      </c>
      <c r="T1161" s="6">
        <v>1</v>
      </c>
      <c r="U1161" s="6">
        <v>1.6259999999999999</v>
      </c>
      <c r="V1161" s="6">
        <v>0.33</v>
      </c>
      <c r="X1161" s="13">
        <v>1.38E-2</v>
      </c>
      <c r="Y1161" s="6" t="s">
        <v>571</v>
      </c>
      <c r="AA1161" s="13" t="str">
        <f t="shared" si="18"/>
        <v/>
      </c>
      <c r="AB1161" s="6">
        <v>0.03</v>
      </c>
      <c r="AC1161" s="6">
        <v>0.04</v>
      </c>
      <c r="AE1161" s="6" t="s">
        <v>49</v>
      </c>
      <c r="AF1161" s="6" t="s">
        <v>432</v>
      </c>
      <c r="AG1161" s="6" t="s">
        <v>90</v>
      </c>
      <c r="AI1161" s="6">
        <v>1</v>
      </c>
      <c r="AJ1161" s="6">
        <v>1</v>
      </c>
      <c r="AK1161" s="6">
        <v>1</v>
      </c>
      <c r="AL1161" s="6">
        <v>0</v>
      </c>
      <c r="AM1161" s="6">
        <v>0</v>
      </c>
      <c r="AN1161" s="6">
        <v>1</v>
      </c>
      <c r="AO1161" s="6">
        <v>1</v>
      </c>
      <c r="AQ1161" s="6">
        <v>0</v>
      </c>
      <c r="AR1161" s="6">
        <v>0</v>
      </c>
      <c r="AS1161" s="6">
        <v>0</v>
      </c>
      <c r="AT1161" s="6">
        <v>0</v>
      </c>
      <c r="AU1161" s="6">
        <f>IF(Table3[[#This Row],[ShankDiameter]]&gt;0.5,0,2)</f>
        <v>2</v>
      </c>
      <c r="AV1161" s="6">
        <v>0</v>
      </c>
      <c r="AW1161" s="6">
        <v>0</v>
      </c>
      <c r="AX1161" s="6">
        <v>2</v>
      </c>
      <c r="AY1161" s="6">
        <f>IF(Table3[[#This Row],[ShankDiameter]]=0.225,2,IF(Table3[[#This Row],[ShankDiameter]]=0.25,2,IF(Table3[[#This Row],[ShankDiameter]]=0.2875,2,0)))</f>
        <v>0</v>
      </c>
      <c r="AZ1161" s="6">
        <v>0</v>
      </c>
      <c r="BA1161" s="6">
        <v>0</v>
      </c>
      <c r="BB1161" s="6">
        <v>0</v>
      </c>
      <c r="BC1161" s="6">
        <v>0</v>
      </c>
      <c r="BD1161" s="6">
        <v>0</v>
      </c>
      <c r="BE1161" s="6">
        <v>0</v>
      </c>
      <c r="BF1161" s="6">
        <v>0</v>
      </c>
      <c r="BG1161" s="6">
        <v>0</v>
      </c>
      <c r="BH1161" s="6">
        <v>0</v>
      </c>
      <c r="BI1161" s="6">
        <f>IF(Table3[[#This Row],[Type]]="EM",IF((Table3[[#This Row],[Diameter]]/2)-Table3[[#This Row],[CornerRadius]]-0.012&gt;0,(Table3[[#This Row],[Diameter]]/2)-Table3[[#This Row],[CornerRadius]]-0.012,0),)</f>
        <v>0</v>
      </c>
      <c r="BK1161" s="6" t="str">
        <f>IF(Table3[[#This Row],[ShoulderLength]]="","",IF(Table3[[#This Row],[ShoulderLength]]&lt;Table3[[#This Row],[LOC]],"FIX",""))</f>
        <v/>
      </c>
    </row>
    <row r="1162" spans="1:63" x14ac:dyDescent="0.25">
      <c r="A1162" s="7">
        <f>IF(Table3[[#This Row],[SoflexRule]]="",1,IF(Table3[[#This Row],[MinOHL]]="",1,IF(Table3[[#This Row],[Type]]="CT",1,IF(Table3[[#This Row],[I]]=1,0,1))))</f>
        <v>1</v>
      </c>
      <c r="B1162" s="6" t="s">
        <v>529</v>
      </c>
      <c r="D1162" s="6" t="s">
        <v>529</v>
      </c>
      <c r="E1162" s="6">
        <v>1161</v>
      </c>
      <c r="G1162" s="9" t="s">
        <v>74</v>
      </c>
      <c r="H1162" s="10" t="s">
        <v>529</v>
      </c>
      <c r="I1162" s="11" t="s">
        <v>2153</v>
      </c>
      <c r="K1162" s="11" t="str">
        <f>CONCATENATE(Table3[[#This Row],[Type]]," "&amp;TEXT(Table3[[#This Row],[Diameter]],".0000")&amp;""," "&amp;Table3[[#This Row],[NumFlutes]]&amp;"FL")</f>
        <v>RT .0460 1FL</v>
      </c>
      <c r="L1162" s="17" t="s">
        <v>534</v>
      </c>
      <c r="M1162" s="13">
        <v>4.5999999999999999E-2</v>
      </c>
      <c r="N1162" s="13">
        <v>0.14000000000000001</v>
      </c>
      <c r="O1162" s="6">
        <v>6.4000000000000001E-2</v>
      </c>
      <c r="P1162" s="6">
        <v>0.47</v>
      </c>
      <c r="Q1162" s="6">
        <v>0.6</v>
      </c>
      <c r="R1162" s="14">
        <f>IF(Table3[[#This Row],[ShoulderLenEnd]]="",0,90-(DEGREES(ATAN((Q1162-P1162)/((N1162-O1162)/2)))))</f>
        <v>16.294047456598904</v>
      </c>
      <c r="S1162" s="15">
        <v>0.625</v>
      </c>
      <c r="T1162" s="6">
        <v>1</v>
      </c>
      <c r="U1162" s="6">
        <v>1.7</v>
      </c>
      <c r="V1162" s="6">
        <v>0.27500000000000002</v>
      </c>
      <c r="X1162" s="13">
        <v>1.11E-2</v>
      </c>
      <c r="Y1162" s="6" t="s">
        <v>531</v>
      </c>
      <c r="AA1162" s="13" t="str">
        <f t="shared" si="18"/>
        <v/>
      </c>
      <c r="AB1162" s="6">
        <v>1.7999999999999999E-2</v>
      </c>
      <c r="AC1162" s="6">
        <v>3.5000000000000003E-2</v>
      </c>
      <c r="AE1162" s="6" t="s">
        <v>49</v>
      </c>
      <c r="AF1162" s="6" t="s">
        <v>119</v>
      </c>
      <c r="AG1162" s="6" t="s">
        <v>90</v>
      </c>
      <c r="AI1162" s="6">
        <v>1</v>
      </c>
      <c r="AJ1162" s="6">
        <v>1</v>
      </c>
      <c r="AK1162" s="6">
        <v>1</v>
      </c>
      <c r="AL1162" s="6">
        <v>0</v>
      </c>
      <c r="AM1162" s="6">
        <v>0</v>
      </c>
      <c r="AN1162" s="6">
        <v>0</v>
      </c>
      <c r="AO1162" s="6">
        <v>1</v>
      </c>
      <c r="AQ1162" s="6">
        <v>0</v>
      </c>
      <c r="AR1162" s="6">
        <v>0</v>
      </c>
      <c r="AS1162" s="6">
        <v>0</v>
      </c>
      <c r="AT1162" s="6">
        <v>0</v>
      </c>
      <c r="AU1162" s="6">
        <f>IF(Table3[[#This Row],[ShankDiameter]]&gt;0.5,0,2)</f>
        <v>2</v>
      </c>
      <c r="AV1162" s="6">
        <v>0</v>
      </c>
      <c r="AW1162" s="6">
        <v>0</v>
      </c>
      <c r="AX1162" s="6">
        <v>2</v>
      </c>
      <c r="AY1162" s="6">
        <f>IF(Table3[[#This Row],[ShankDiameter]]=0.225,2,IF(Table3[[#This Row],[ShankDiameter]]=0.25,2,IF(Table3[[#This Row],[ShankDiameter]]=0.2875,2,0)))</f>
        <v>0</v>
      </c>
      <c r="AZ1162" s="6">
        <v>0</v>
      </c>
      <c r="BA1162" s="6">
        <v>0</v>
      </c>
      <c r="BB1162" s="6">
        <v>0</v>
      </c>
      <c r="BC1162" s="6">
        <v>0</v>
      </c>
      <c r="BD1162" s="6">
        <v>0</v>
      </c>
      <c r="BE1162" s="6">
        <v>0</v>
      </c>
      <c r="BF1162" s="6">
        <v>0</v>
      </c>
      <c r="BG1162" s="6">
        <v>0</v>
      </c>
      <c r="BH1162" s="6">
        <v>0</v>
      </c>
      <c r="BI1162" s="6">
        <f>IF(Table3[[#This Row],[Type]]="EM",IF((Table3[[#This Row],[Diameter]]/2)-Table3[[#This Row],[CornerRadius]]-0.012&gt;0,(Table3[[#This Row],[Diameter]]/2)-Table3[[#This Row],[CornerRadius]]-0.012,0),)</f>
        <v>0</v>
      </c>
      <c r="BK1162" s="6" t="str">
        <f>IF(Table3[[#This Row],[ShoulderLength]]="","",IF(Table3[[#This Row],[ShoulderLength]]&lt;Table3[[#This Row],[LOC]],"FIX",""))</f>
        <v/>
      </c>
    </row>
    <row r="1163" spans="1:63" x14ac:dyDescent="0.25">
      <c r="A1163" s="7">
        <f>IF(Table3[[#This Row],[SoflexRule]]="",1,IF(Table3[[#This Row],[MinOHL]]="",1,IF(Table3[[#This Row],[Type]]="CT",1,IF(Table3[[#This Row],[I]]=1,0,1))))</f>
        <v>1</v>
      </c>
      <c r="B1163" s="6" t="s">
        <v>529</v>
      </c>
      <c r="D1163" s="6" t="s">
        <v>529</v>
      </c>
      <c r="E1163" s="6">
        <v>1162</v>
      </c>
      <c r="G1163" s="9" t="s">
        <v>74</v>
      </c>
      <c r="H1163" s="10" t="s">
        <v>529</v>
      </c>
      <c r="I1163" s="11" t="s">
        <v>2154</v>
      </c>
      <c r="K1163" s="11" t="str">
        <f>CONCATENATE(Table3[[#This Row],[Type]]," "&amp;TEXT(Table3[[#This Row],[Diameter]],".0000")&amp;""," "&amp;Table3[[#This Row],[NumFlutes]]&amp;"FL")</f>
        <v>RT .0460 1FL</v>
      </c>
      <c r="L1163" s="17" t="s">
        <v>534</v>
      </c>
      <c r="M1163" s="13">
        <v>4.5999999999999999E-2</v>
      </c>
      <c r="N1163" s="13">
        <v>0.14000000000000001</v>
      </c>
      <c r="O1163" s="6">
        <v>4.9000000000000002E-2</v>
      </c>
      <c r="P1163" s="6">
        <v>0.38500000000000001</v>
      </c>
      <c r="Q1163" s="6">
        <v>0.51500000000000001</v>
      </c>
      <c r="R1163" s="14">
        <f>IF(Table3[[#This Row],[ShoulderLenEnd]]="",0,90-(DEGREES(ATAN((Q1163-P1163)/((N1163-O1163)/2)))))</f>
        <v>19.290046219188724</v>
      </c>
      <c r="S1163" s="15">
        <v>0.54</v>
      </c>
      <c r="T1163" s="6">
        <v>1</v>
      </c>
      <c r="U1163" s="6">
        <v>1.675</v>
      </c>
      <c r="V1163" s="6">
        <v>0.34</v>
      </c>
      <c r="X1163" s="13">
        <v>1.11E-2</v>
      </c>
      <c r="Y1163" s="6" t="s">
        <v>2155</v>
      </c>
      <c r="AA1163" s="13" t="str">
        <f t="shared" si="18"/>
        <v/>
      </c>
      <c r="AB1163" s="6">
        <v>5.0000000000000001E-3</v>
      </c>
      <c r="AC1163" s="6">
        <v>2.5000000000000001E-2</v>
      </c>
      <c r="AE1163" s="6" t="s">
        <v>49</v>
      </c>
      <c r="AF1163" s="6" t="s">
        <v>62</v>
      </c>
      <c r="AG1163" s="6" t="s">
        <v>2156</v>
      </c>
      <c r="AI1163" s="6">
        <v>1</v>
      </c>
      <c r="AJ1163" s="6">
        <v>1</v>
      </c>
      <c r="AK1163" s="6">
        <v>1</v>
      </c>
      <c r="AL1163" s="6">
        <v>0</v>
      </c>
      <c r="AM1163" s="6">
        <v>0</v>
      </c>
      <c r="AN1163" s="6">
        <v>0</v>
      </c>
      <c r="AO1163" s="6">
        <v>1</v>
      </c>
      <c r="AQ1163" s="6">
        <v>0</v>
      </c>
      <c r="AR1163" s="6">
        <v>0</v>
      </c>
      <c r="AS1163" s="6">
        <v>0</v>
      </c>
      <c r="AT1163" s="6">
        <v>0</v>
      </c>
      <c r="AU1163" s="6">
        <f>IF(Table3[[#This Row],[ShankDiameter]]&gt;0.5,0,2)</f>
        <v>2</v>
      </c>
      <c r="AV1163" s="6">
        <v>0</v>
      </c>
      <c r="AW1163" s="6">
        <v>0</v>
      </c>
      <c r="AX1163" s="6">
        <v>2</v>
      </c>
      <c r="AY1163" s="6">
        <f>IF(Table3[[#This Row],[ShankDiameter]]=0.225,2,IF(Table3[[#This Row],[ShankDiameter]]=0.25,2,IF(Table3[[#This Row],[ShankDiameter]]=0.2875,2,0)))</f>
        <v>0</v>
      </c>
      <c r="AZ1163" s="6">
        <v>0</v>
      </c>
      <c r="BA1163" s="6">
        <v>0</v>
      </c>
      <c r="BB1163" s="6">
        <v>0</v>
      </c>
      <c r="BC1163" s="6">
        <v>0</v>
      </c>
      <c r="BD1163" s="6">
        <v>0</v>
      </c>
      <c r="BE1163" s="6">
        <v>0</v>
      </c>
      <c r="BF1163" s="6">
        <v>0</v>
      </c>
      <c r="BG1163" s="6">
        <v>0</v>
      </c>
      <c r="BH1163" s="6">
        <v>0</v>
      </c>
      <c r="BI1163" s="6">
        <f>IF(Table3[[#This Row],[Type]]="EM",IF((Table3[[#This Row],[Diameter]]/2)-Table3[[#This Row],[CornerRadius]]-0.012&gt;0,(Table3[[#This Row],[Diameter]]/2)-Table3[[#This Row],[CornerRadius]]-0.012,0),)</f>
        <v>0</v>
      </c>
      <c r="BK1163" s="6" t="str">
        <f>IF(Table3[[#This Row],[ShoulderLength]]="","",IF(Table3[[#This Row],[ShoulderLength]]&lt;Table3[[#This Row],[LOC]],"FIX",""))</f>
        <v/>
      </c>
    </row>
    <row r="1164" spans="1:63" x14ac:dyDescent="0.25">
      <c r="A1164" s="7">
        <f>IF(Table3[[#This Row],[SoflexRule]]="",1,IF(Table3[[#This Row],[MinOHL]]="",1,IF(Table3[[#This Row],[Type]]="CT",1,IF(Table3[[#This Row],[I]]=1,0,1))))</f>
        <v>1</v>
      </c>
      <c r="B1164" s="6" t="s">
        <v>529</v>
      </c>
      <c r="D1164" s="6" t="s">
        <v>529</v>
      </c>
      <c r="E1164" s="6">
        <v>1163</v>
      </c>
      <c r="G1164" s="9" t="s">
        <v>74</v>
      </c>
      <c r="H1164" s="10" t="s">
        <v>529</v>
      </c>
      <c r="I1164" s="11" t="s">
        <v>2157</v>
      </c>
      <c r="K1164" s="11" t="str">
        <f>CONCATENATE(Table3[[#This Row],[Type]]," "&amp;TEXT(Table3[[#This Row],[Diameter]],".0000")&amp;""," "&amp;Table3[[#This Row],[NumFlutes]]&amp;"FL")</f>
        <v>RT .1024 1FL</v>
      </c>
      <c r="L1164" s="17" t="s">
        <v>2158</v>
      </c>
      <c r="M1164" s="13">
        <v>0.1024</v>
      </c>
      <c r="N1164" s="13">
        <v>0.14099999999999999</v>
      </c>
      <c r="O1164" s="6">
        <v>0.106</v>
      </c>
      <c r="P1164" s="6">
        <v>0.48499999999999999</v>
      </c>
      <c r="Q1164" s="6">
        <v>0.63500000000000001</v>
      </c>
      <c r="R1164" s="14">
        <f>IF(Table3[[#This Row],[ShoulderLenEnd]]="",0,90-(DEGREES(ATAN((Q1164-P1164)/((N1164-O1164)/2)))))</f>
        <v>6.6544250460065939</v>
      </c>
      <c r="S1164" s="15">
        <v>0.67</v>
      </c>
      <c r="T1164" s="6">
        <v>1</v>
      </c>
      <c r="U1164" s="6">
        <v>1.8129999999999999</v>
      </c>
      <c r="V1164" s="6">
        <v>0.48499999999999999</v>
      </c>
      <c r="X1164" s="13">
        <v>1.77E-2</v>
      </c>
      <c r="Y1164" s="6" t="s">
        <v>2159</v>
      </c>
      <c r="AA1164" s="13" t="str">
        <f t="shared" si="18"/>
        <v/>
      </c>
      <c r="AB1164" s="6">
        <v>0.06</v>
      </c>
      <c r="AC1164" s="6">
        <v>0.05</v>
      </c>
      <c r="AE1164" s="6" t="s">
        <v>118</v>
      </c>
      <c r="AF1164" s="6" t="s">
        <v>119</v>
      </c>
      <c r="AI1164" s="6">
        <v>1</v>
      </c>
      <c r="AJ1164" s="6">
        <v>1</v>
      </c>
      <c r="AK1164" s="6">
        <v>1</v>
      </c>
      <c r="AL1164" s="6">
        <v>0</v>
      </c>
      <c r="AM1164" s="6">
        <v>0</v>
      </c>
      <c r="AN1164" s="6">
        <v>0</v>
      </c>
      <c r="AO1164" s="6">
        <v>1</v>
      </c>
      <c r="AQ1164" s="6">
        <v>0</v>
      </c>
      <c r="AR1164" s="6">
        <v>0</v>
      </c>
      <c r="AS1164" s="6">
        <v>0</v>
      </c>
      <c r="AT1164" s="6">
        <v>0</v>
      </c>
      <c r="AU1164" s="6">
        <f>IF(Table3[[#This Row],[ShankDiameter]]&gt;0.5,0,2)</f>
        <v>2</v>
      </c>
      <c r="AV1164" s="6">
        <v>0</v>
      </c>
      <c r="AW1164" s="6">
        <v>0</v>
      </c>
      <c r="AX1164" s="6">
        <v>2</v>
      </c>
      <c r="AY1164" s="6">
        <f>IF(Table3[[#This Row],[ShankDiameter]]=0.225,2,IF(Table3[[#This Row],[ShankDiameter]]=0.25,2,IF(Table3[[#This Row],[ShankDiameter]]=0.2875,2,0)))</f>
        <v>0</v>
      </c>
      <c r="AZ1164" s="6">
        <v>0</v>
      </c>
      <c r="BA1164" s="6">
        <v>0</v>
      </c>
      <c r="BB1164" s="6">
        <v>0</v>
      </c>
      <c r="BC1164" s="6">
        <v>0</v>
      </c>
      <c r="BD1164" s="6">
        <v>0</v>
      </c>
      <c r="BE1164" s="6">
        <v>0</v>
      </c>
      <c r="BF1164" s="6">
        <v>0</v>
      </c>
      <c r="BG1164" s="6">
        <v>0</v>
      </c>
      <c r="BH1164" s="6">
        <v>0</v>
      </c>
      <c r="BI1164" s="6">
        <f>IF(Table3[[#This Row],[Type]]="EM",IF((Table3[[#This Row],[Diameter]]/2)-Table3[[#This Row],[CornerRadius]]-0.012&gt;0,(Table3[[#This Row],[Diameter]]/2)-Table3[[#This Row],[CornerRadius]]-0.012,0),)</f>
        <v>0</v>
      </c>
      <c r="BK1164" s="6" t="str">
        <f>IF(Table3[[#This Row],[ShoulderLength]]="","",IF(Table3[[#This Row],[ShoulderLength]]&lt;Table3[[#This Row],[LOC]],"FIX",""))</f>
        <v/>
      </c>
    </row>
    <row r="1165" spans="1:63" x14ac:dyDescent="0.25">
      <c r="A1165" s="7">
        <f>IF(Table3[[#This Row],[SoflexRule]]="",1,IF(Table3[[#This Row],[MinOHL]]="",1,IF(Table3[[#This Row],[Type]]="CT",1,IF(Table3[[#This Row],[I]]=1,0,1))))</f>
        <v>1</v>
      </c>
      <c r="B1165" s="6" t="s">
        <v>529</v>
      </c>
      <c r="D1165" s="6" t="s">
        <v>529</v>
      </c>
      <c r="E1165" s="6">
        <v>1164</v>
      </c>
      <c r="G1165" s="9" t="s">
        <v>74</v>
      </c>
      <c r="H1165" s="10" t="s">
        <v>529</v>
      </c>
      <c r="I1165" s="11" t="s">
        <v>2160</v>
      </c>
      <c r="J1165" s="12">
        <v>1400100008</v>
      </c>
      <c r="K1165" s="11" t="str">
        <f>CONCATENATE(Table3[[#This Row],[Type]]," "&amp;TEXT(Table3[[#This Row],[Diameter]],".0000")&amp;""," "&amp;Table3[[#This Row],[NumFlutes]]&amp;"FL")</f>
        <v>RT .0600 1FL</v>
      </c>
      <c r="L1165" s="17" t="s">
        <v>544</v>
      </c>
      <c r="M1165" s="13">
        <v>0.06</v>
      </c>
      <c r="N1165" s="13">
        <v>0.14099999999999999</v>
      </c>
      <c r="O1165" s="6">
        <v>6.0999999999999999E-2</v>
      </c>
      <c r="P1165" s="6">
        <v>0.35</v>
      </c>
      <c r="Q1165" s="6">
        <v>0.54</v>
      </c>
      <c r="R1165" s="14">
        <f>IF(Table3[[#This Row],[ShoulderLenEnd]]="",0,90-(DEGREES(ATAN((Q1165-P1165)/((N1165-O1165)/2)))))</f>
        <v>11.88865803962797</v>
      </c>
      <c r="S1165" s="15">
        <v>0.56399999999999995</v>
      </c>
      <c r="T1165" s="6">
        <v>1</v>
      </c>
      <c r="U1165" s="6">
        <v>1.62</v>
      </c>
      <c r="V1165" s="6">
        <v>0.31900000000000001</v>
      </c>
      <c r="X1165" s="13">
        <v>1.2500000000000001E-2</v>
      </c>
      <c r="Y1165" s="6" t="s">
        <v>531</v>
      </c>
      <c r="AA1165" s="13" t="str">
        <f t="shared" si="18"/>
        <v/>
      </c>
      <c r="AB1165" s="6">
        <v>0.03</v>
      </c>
      <c r="AC1165" s="6">
        <v>0.03</v>
      </c>
      <c r="AE1165" s="6" t="s">
        <v>471</v>
      </c>
      <c r="AF1165" s="6" t="s">
        <v>432</v>
      </c>
      <c r="AI1165" s="6">
        <v>1</v>
      </c>
      <c r="AJ1165" s="6">
        <v>1</v>
      </c>
      <c r="AK1165" s="6">
        <v>1</v>
      </c>
      <c r="AL1165" s="6">
        <v>0</v>
      </c>
      <c r="AM1165" s="6">
        <v>0</v>
      </c>
      <c r="AN1165" s="6">
        <v>0</v>
      </c>
      <c r="AO1165" s="6">
        <v>1</v>
      </c>
      <c r="AQ1165" s="6">
        <v>0</v>
      </c>
      <c r="AR1165" s="6">
        <v>0</v>
      </c>
      <c r="AS1165" s="6">
        <v>0</v>
      </c>
      <c r="AT1165" s="6">
        <v>0</v>
      </c>
      <c r="AU1165" s="6">
        <f>IF(Table3[[#This Row],[ShankDiameter]]&gt;0.5,0,2)</f>
        <v>2</v>
      </c>
      <c r="AV1165" s="6">
        <v>0</v>
      </c>
      <c r="AW1165" s="6">
        <v>0</v>
      </c>
      <c r="AX1165" s="6">
        <v>2</v>
      </c>
      <c r="AY1165" s="6">
        <f>IF(Table3[[#This Row],[ShankDiameter]]=0.225,2,IF(Table3[[#This Row],[ShankDiameter]]=0.25,2,IF(Table3[[#This Row],[ShankDiameter]]=0.2875,2,0)))</f>
        <v>0</v>
      </c>
      <c r="AZ1165" s="6">
        <v>0</v>
      </c>
      <c r="BA1165" s="6">
        <v>0</v>
      </c>
      <c r="BB1165" s="6">
        <v>0</v>
      </c>
      <c r="BC1165" s="6">
        <v>0</v>
      </c>
      <c r="BD1165" s="6">
        <v>0</v>
      </c>
      <c r="BE1165" s="6">
        <v>0</v>
      </c>
      <c r="BF1165" s="6">
        <v>0</v>
      </c>
      <c r="BG1165" s="6">
        <v>0</v>
      </c>
      <c r="BH1165" s="6">
        <v>0</v>
      </c>
      <c r="BI1165" s="6">
        <f>IF(Table3[[#This Row],[Type]]="EM",IF((Table3[[#This Row],[Diameter]]/2)-Table3[[#This Row],[CornerRadius]]-0.012&gt;0,(Table3[[#This Row],[Diameter]]/2)-Table3[[#This Row],[CornerRadius]]-0.012,0),)</f>
        <v>0</v>
      </c>
      <c r="BK1165" s="6" t="str">
        <f>IF(Table3[[#This Row],[ShoulderLength]]="","",IF(Table3[[#This Row],[ShoulderLength]]&lt;Table3[[#This Row],[LOC]],"FIX",""))</f>
        <v/>
      </c>
    </row>
    <row r="1166" spans="1:63" x14ac:dyDescent="0.25">
      <c r="A1166" s="7">
        <f>IF(Table3[[#This Row],[SoflexRule]]="",1,IF(Table3[[#This Row],[MinOHL]]="",1,IF(Table3[[#This Row],[Type]]="CT",1,IF(Table3[[#This Row],[I]]=1,0,1))))</f>
        <v>1</v>
      </c>
      <c r="B1166" s="6" t="s">
        <v>529</v>
      </c>
      <c r="D1166" s="6" t="s">
        <v>529</v>
      </c>
      <c r="E1166" s="6">
        <v>1165</v>
      </c>
      <c r="G1166" s="9" t="s">
        <v>74</v>
      </c>
      <c r="H1166" s="10" t="s">
        <v>529</v>
      </c>
      <c r="I1166" s="11" t="s">
        <v>2161</v>
      </c>
      <c r="J1166" s="12">
        <v>1400100608</v>
      </c>
      <c r="K1166" s="11" t="str">
        <f>CONCATENATE(Table3[[#This Row],[Type]]," "&amp;TEXT(Table3[[#This Row],[Diameter]],".0000")&amp;""," "&amp;Table3[[#This Row],[NumFlutes]]&amp;"FL")</f>
        <v>RT .0600 1FL</v>
      </c>
      <c r="L1166" s="17" t="s">
        <v>544</v>
      </c>
      <c r="M1166" s="13">
        <v>0.06</v>
      </c>
      <c r="N1166" s="13">
        <v>0.14099999999999999</v>
      </c>
      <c r="O1166" s="6">
        <v>6.4000000000000001E-2</v>
      </c>
      <c r="P1166" s="6">
        <v>0.33500000000000002</v>
      </c>
      <c r="Q1166" s="6">
        <v>0.53500000000000003</v>
      </c>
      <c r="R1166" s="14">
        <f>IF(Table3[[#This Row],[ShoulderLenEnd]]="",0,90-(DEGREES(ATAN((Q1166-P1166)/((N1166-O1166)/2)))))</f>
        <v>10.896152141141116</v>
      </c>
      <c r="S1166" s="15">
        <v>0.56000000000000005</v>
      </c>
      <c r="T1166" s="6">
        <v>1</v>
      </c>
      <c r="U1166" s="6">
        <v>1.62</v>
      </c>
      <c r="V1166" s="6">
        <v>0.317</v>
      </c>
      <c r="X1166" s="13">
        <v>1.2500000000000001E-2</v>
      </c>
      <c r="Y1166" s="6" t="s">
        <v>559</v>
      </c>
      <c r="AA1166" s="13" t="str">
        <f t="shared" si="18"/>
        <v/>
      </c>
      <c r="AB1166" s="6">
        <v>0.03</v>
      </c>
      <c r="AC1166" s="6">
        <v>0.03</v>
      </c>
      <c r="AE1166" s="6" t="s">
        <v>471</v>
      </c>
      <c r="AF1166" s="6" t="s">
        <v>432</v>
      </c>
      <c r="AI1166" s="6">
        <v>1</v>
      </c>
      <c r="AJ1166" s="6">
        <v>1</v>
      </c>
      <c r="AK1166" s="6">
        <v>1</v>
      </c>
      <c r="AL1166" s="6">
        <v>0</v>
      </c>
      <c r="AM1166" s="6">
        <v>0</v>
      </c>
      <c r="AN1166" s="6">
        <v>0</v>
      </c>
      <c r="AO1166" s="6">
        <v>1</v>
      </c>
      <c r="AQ1166" s="6">
        <v>0</v>
      </c>
      <c r="AR1166" s="6">
        <v>0</v>
      </c>
      <c r="AS1166" s="6">
        <v>0</v>
      </c>
      <c r="AT1166" s="6">
        <v>0</v>
      </c>
      <c r="AU1166" s="6">
        <f>IF(Table3[[#This Row],[ShankDiameter]]&gt;0.5,0,2)</f>
        <v>2</v>
      </c>
      <c r="AV1166" s="6">
        <v>0</v>
      </c>
      <c r="AW1166" s="6">
        <v>0</v>
      </c>
      <c r="AX1166" s="6">
        <v>2</v>
      </c>
      <c r="AY1166" s="6">
        <f>IF(Table3[[#This Row],[ShankDiameter]]=0.225,2,IF(Table3[[#This Row],[ShankDiameter]]=0.25,2,IF(Table3[[#This Row],[ShankDiameter]]=0.2875,2,0)))</f>
        <v>0</v>
      </c>
      <c r="AZ1166" s="6">
        <v>0</v>
      </c>
      <c r="BA1166" s="6">
        <v>0</v>
      </c>
      <c r="BB1166" s="6">
        <v>0</v>
      </c>
      <c r="BC1166" s="6">
        <v>0</v>
      </c>
      <c r="BD1166" s="6">
        <v>0</v>
      </c>
      <c r="BE1166" s="6">
        <v>0</v>
      </c>
      <c r="BF1166" s="6">
        <v>0</v>
      </c>
      <c r="BG1166" s="6">
        <v>0</v>
      </c>
      <c r="BH1166" s="6">
        <v>0</v>
      </c>
      <c r="BI1166" s="6">
        <f>IF(Table3[[#This Row],[Type]]="EM",IF((Table3[[#This Row],[Diameter]]/2)-Table3[[#This Row],[CornerRadius]]-0.012&gt;0,(Table3[[#This Row],[Diameter]]/2)-Table3[[#This Row],[CornerRadius]]-0.012,0),)</f>
        <v>0</v>
      </c>
      <c r="BK1166" s="6" t="str">
        <f>IF(Table3[[#This Row],[ShoulderLength]]="","",IF(Table3[[#This Row],[ShoulderLength]]&lt;Table3[[#This Row],[LOC]],"FIX",""))</f>
        <v/>
      </c>
    </row>
    <row r="1167" spans="1:63" x14ac:dyDescent="0.25">
      <c r="A1167" s="7">
        <f>IF(Table3[[#This Row],[SoflexRule]]="",1,IF(Table3[[#This Row],[MinOHL]]="",1,IF(Table3[[#This Row],[Type]]="CT",1,IF(Table3[[#This Row],[I]]=1,0,1))))</f>
        <v>1</v>
      </c>
      <c r="B1167" s="6" t="s">
        <v>529</v>
      </c>
      <c r="D1167" s="6" t="s">
        <v>529</v>
      </c>
      <c r="E1167" s="6">
        <v>1166</v>
      </c>
      <c r="G1167" s="9" t="s">
        <v>74</v>
      </c>
      <c r="H1167" s="10" t="s">
        <v>529</v>
      </c>
      <c r="I1167" s="11" t="s">
        <v>2162</v>
      </c>
      <c r="J1167" s="12">
        <v>1400100701</v>
      </c>
      <c r="K1167" s="11" t="str">
        <f>CONCATENATE(Table3[[#This Row],[Type]]," "&amp;TEXT(Table3[[#This Row],[Diameter]],".0000")&amp;""," "&amp;Table3[[#This Row],[NumFlutes]]&amp;"FL")</f>
        <v>RT .0600 1FL</v>
      </c>
      <c r="L1167" s="17" t="s">
        <v>544</v>
      </c>
      <c r="M1167" s="13">
        <v>0.06</v>
      </c>
      <c r="N1167" s="13">
        <v>0.14099999999999999</v>
      </c>
      <c r="O1167" s="6">
        <v>6.4000000000000001E-2</v>
      </c>
      <c r="P1167" s="6">
        <v>0.32500000000000001</v>
      </c>
      <c r="Q1167" s="6">
        <v>0.53</v>
      </c>
      <c r="R1167" s="14">
        <f>IF(Table3[[#This Row],[ShoulderLenEnd]]="",0,90-(DEGREES(ATAN((Q1167-P1167)/((N1167-O1167)/2)))))</f>
        <v>10.636529308803219</v>
      </c>
      <c r="S1167" s="15">
        <v>0.55500000000000005</v>
      </c>
      <c r="T1167" s="6">
        <v>1</v>
      </c>
      <c r="U1167" s="6">
        <v>1.62</v>
      </c>
      <c r="V1167" s="6">
        <v>0.317</v>
      </c>
      <c r="X1167" s="13">
        <v>1.2500000000000001E-2</v>
      </c>
      <c r="Y1167" s="6" t="s">
        <v>562</v>
      </c>
      <c r="AA1167" s="13" t="str">
        <f t="shared" si="18"/>
        <v/>
      </c>
      <c r="AB1167" s="6">
        <v>0.03</v>
      </c>
      <c r="AC1167" s="6">
        <v>0.03</v>
      </c>
      <c r="AE1167" s="6" t="s">
        <v>471</v>
      </c>
      <c r="AF1167" s="6" t="s">
        <v>545</v>
      </c>
      <c r="AI1167" s="6">
        <v>1</v>
      </c>
      <c r="AJ1167" s="6">
        <v>1</v>
      </c>
      <c r="AK1167" s="6">
        <v>1</v>
      </c>
      <c r="AL1167" s="6">
        <v>0</v>
      </c>
      <c r="AM1167" s="6">
        <v>0</v>
      </c>
      <c r="AN1167" s="6">
        <v>0</v>
      </c>
      <c r="AO1167" s="6">
        <v>1</v>
      </c>
      <c r="AQ1167" s="6">
        <v>0</v>
      </c>
      <c r="AR1167" s="6">
        <v>0</v>
      </c>
      <c r="AS1167" s="6">
        <v>0</v>
      </c>
      <c r="AT1167" s="6">
        <v>0</v>
      </c>
      <c r="AU1167" s="6">
        <f>IF(Table3[[#This Row],[ShankDiameter]]&gt;0.5,0,2)</f>
        <v>2</v>
      </c>
      <c r="AV1167" s="6">
        <v>0</v>
      </c>
      <c r="AW1167" s="6">
        <v>0</v>
      </c>
      <c r="AX1167" s="6">
        <v>2</v>
      </c>
      <c r="AY1167" s="6">
        <f>IF(Table3[[#This Row],[ShankDiameter]]=0.225,2,IF(Table3[[#This Row],[ShankDiameter]]=0.25,2,IF(Table3[[#This Row],[ShankDiameter]]=0.2875,2,0)))</f>
        <v>0</v>
      </c>
      <c r="AZ1167" s="6">
        <v>0</v>
      </c>
      <c r="BA1167" s="6">
        <v>0</v>
      </c>
      <c r="BB1167" s="6">
        <v>0</v>
      </c>
      <c r="BC1167" s="6">
        <v>0</v>
      </c>
      <c r="BD1167" s="6">
        <v>0</v>
      </c>
      <c r="BE1167" s="6">
        <v>0</v>
      </c>
      <c r="BF1167" s="6">
        <v>0</v>
      </c>
      <c r="BG1167" s="6">
        <v>0</v>
      </c>
      <c r="BH1167" s="6">
        <v>0</v>
      </c>
      <c r="BI1167" s="6">
        <f>IF(Table3[[#This Row],[Type]]="EM",IF((Table3[[#This Row],[Diameter]]/2)-Table3[[#This Row],[CornerRadius]]-0.012&gt;0,(Table3[[#This Row],[Diameter]]/2)-Table3[[#This Row],[CornerRadius]]-0.012,0),)</f>
        <v>0</v>
      </c>
      <c r="BK1167" s="6" t="str">
        <f>IF(Table3[[#This Row],[ShoulderLength]]="","",IF(Table3[[#This Row],[ShoulderLength]]&lt;Table3[[#This Row],[LOC]],"FIX",""))</f>
        <v/>
      </c>
    </row>
    <row r="1168" spans="1:63" x14ac:dyDescent="0.25">
      <c r="A1168" s="7">
        <f>IF(Table3[[#This Row],[SoflexRule]]="",1,IF(Table3[[#This Row],[MinOHL]]="",1,IF(Table3[[#This Row],[Type]]="CT",1,IF(Table3[[#This Row],[I]]=1,0,1))))</f>
        <v>1</v>
      </c>
      <c r="B1168" s="6" t="s">
        <v>529</v>
      </c>
      <c r="D1168" s="6" t="s">
        <v>529</v>
      </c>
      <c r="E1168" s="6">
        <v>1167</v>
      </c>
      <c r="G1168" s="9" t="s">
        <v>74</v>
      </c>
      <c r="H1168" s="10" t="s">
        <v>529</v>
      </c>
      <c r="I1168" s="11" t="s">
        <v>2163</v>
      </c>
      <c r="J1168" s="12">
        <v>1400102308</v>
      </c>
      <c r="K1168" s="11" t="str">
        <f>CONCATENATE(Table3[[#This Row],[Type]]," "&amp;TEXT(Table3[[#This Row],[Diameter]],".0000")&amp;""," "&amp;Table3[[#This Row],[NumFlutes]]&amp;"FL")</f>
        <v>RT .0860 1FL</v>
      </c>
      <c r="L1168" s="17" t="s">
        <v>542</v>
      </c>
      <c r="M1168" s="13">
        <v>8.5999999999999993E-2</v>
      </c>
      <c r="N1168" s="13">
        <v>0.14099999999999999</v>
      </c>
      <c r="O1168" s="6">
        <v>8.7999999999999995E-2</v>
      </c>
      <c r="P1168" s="6">
        <v>0.46</v>
      </c>
      <c r="Q1168" s="6">
        <v>0.67500000000000004</v>
      </c>
      <c r="R1168" s="14">
        <f>IF(Table3[[#This Row],[ShoulderLenEnd]]="",0,90-(DEGREES(ATAN((Q1168-P1168)/((N1168-O1168)/2)))))</f>
        <v>7.0265982730446126</v>
      </c>
      <c r="S1168" s="15">
        <v>0.7</v>
      </c>
      <c r="T1168" s="6">
        <v>1</v>
      </c>
      <c r="U1168" s="6">
        <v>1.75</v>
      </c>
      <c r="V1168" s="6">
        <v>0.437</v>
      </c>
      <c r="X1168" s="13">
        <v>1.7899999999999999E-2</v>
      </c>
      <c r="Y1168" s="6" t="s">
        <v>549</v>
      </c>
      <c r="AA1168" s="13" t="str">
        <f t="shared" si="18"/>
        <v/>
      </c>
      <c r="AB1168" s="6">
        <v>4.4999999999999998E-2</v>
      </c>
      <c r="AC1168" s="6">
        <v>0.04</v>
      </c>
      <c r="AE1168" s="6" t="s">
        <v>471</v>
      </c>
      <c r="AF1168" s="6" t="s">
        <v>432</v>
      </c>
      <c r="AI1168" s="6">
        <v>1</v>
      </c>
      <c r="AJ1168" s="6">
        <v>1</v>
      </c>
      <c r="AK1168" s="6">
        <v>1</v>
      </c>
      <c r="AL1168" s="6">
        <v>0</v>
      </c>
      <c r="AM1168" s="6">
        <v>0</v>
      </c>
      <c r="AN1168" s="6">
        <v>0</v>
      </c>
      <c r="AO1168" s="6">
        <v>1</v>
      </c>
      <c r="AQ1168" s="6">
        <v>0</v>
      </c>
      <c r="AR1168" s="6">
        <v>0</v>
      </c>
      <c r="AS1168" s="6">
        <v>0</v>
      </c>
      <c r="AT1168" s="6">
        <v>0</v>
      </c>
      <c r="AU1168" s="6">
        <f>IF(Table3[[#This Row],[ShankDiameter]]&gt;0.5,0,2)</f>
        <v>2</v>
      </c>
      <c r="AV1168" s="6">
        <v>0</v>
      </c>
      <c r="AW1168" s="6">
        <v>0</v>
      </c>
      <c r="AX1168" s="6">
        <v>2</v>
      </c>
      <c r="AY1168" s="6">
        <f>IF(Table3[[#This Row],[ShankDiameter]]=0.225,2,IF(Table3[[#This Row],[ShankDiameter]]=0.25,2,IF(Table3[[#This Row],[ShankDiameter]]=0.2875,2,0)))</f>
        <v>0</v>
      </c>
      <c r="AZ1168" s="6">
        <v>0</v>
      </c>
      <c r="BA1168" s="6">
        <v>0</v>
      </c>
      <c r="BB1168" s="6">
        <v>0</v>
      </c>
      <c r="BC1168" s="6">
        <v>0</v>
      </c>
      <c r="BD1168" s="6">
        <v>0</v>
      </c>
      <c r="BE1168" s="6">
        <v>0</v>
      </c>
      <c r="BF1168" s="6">
        <v>0</v>
      </c>
      <c r="BG1168" s="6">
        <v>0</v>
      </c>
      <c r="BH1168" s="6">
        <v>0</v>
      </c>
      <c r="BI1168" s="6">
        <f>IF(Table3[[#This Row],[Type]]="EM",IF((Table3[[#This Row],[Diameter]]/2)-Table3[[#This Row],[CornerRadius]]-0.012&gt;0,(Table3[[#This Row],[Diameter]]/2)-Table3[[#This Row],[CornerRadius]]-0.012,0),)</f>
        <v>0</v>
      </c>
      <c r="BK1168" s="6" t="str">
        <f>IF(Table3[[#This Row],[ShoulderLength]]="","",IF(Table3[[#This Row],[ShoulderLength]]&lt;Table3[[#This Row],[LOC]],"FIX",""))</f>
        <v/>
      </c>
    </row>
    <row r="1169" spans="1:63" x14ac:dyDescent="0.25">
      <c r="A1169" s="7">
        <f>IF(Table3[[#This Row],[SoflexRule]]="",1,IF(Table3[[#This Row],[MinOHL]]="",1,IF(Table3[[#This Row],[Type]]="CT",1,IF(Table3[[#This Row],[I]]=1,0,1))))</f>
        <v>1</v>
      </c>
      <c r="B1169" s="6" t="s">
        <v>529</v>
      </c>
      <c r="D1169" s="6" t="s">
        <v>529</v>
      </c>
      <c r="E1169" s="6">
        <v>1168</v>
      </c>
      <c r="G1169" s="9" t="s">
        <v>74</v>
      </c>
      <c r="H1169" s="10" t="s">
        <v>529</v>
      </c>
      <c r="I1169" s="11" t="s">
        <v>2164</v>
      </c>
      <c r="J1169" s="12">
        <v>1400103000</v>
      </c>
      <c r="K1169" s="11" t="str">
        <f>CONCATENATE(Table3[[#This Row],[Type]]," "&amp;TEXT(Table3[[#This Row],[Diameter]],".0000")&amp;""," "&amp;Table3[[#This Row],[NumFlutes]]&amp;"FL")</f>
        <v>RT .0860 1FL</v>
      </c>
      <c r="L1169" s="17" t="s">
        <v>542</v>
      </c>
      <c r="M1169" s="13">
        <v>8.5999999999999993E-2</v>
      </c>
      <c r="N1169" s="13">
        <v>0.14099999999999999</v>
      </c>
      <c r="O1169" s="6">
        <v>8.8999999999999996E-2</v>
      </c>
      <c r="P1169" s="6">
        <v>0.46</v>
      </c>
      <c r="Q1169" s="6">
        <v>0.64</v>
      </c>
      <c r="R1169" s="14">
        <f>IF(Table3[[#This Row],[ShoulderLenEnd]]="",0,90-(DEGREES(ATAN((Q1169-P1169)/((N1169-O1169)/2)))))</f>
        <v>8.2192092488990482</v>
      </c>
      <c r="S1169" s="15">
        <v>0.66500000000000004</v>
      </c>
      <c r="T1169" s="6">
        <v>1</v>
      </c>
      <c r="U1169" s="6">
        <v>1.75</v>
      </c>
      <c r="V1169" s="6">
        <v>0.437</v>
      </c>
      <c r="X1169" s="13">
        <v>1.7899999999999999E-2</v>
      </c>
      <c r="Y1169" s="6" t="s">
        <v>562</v>
      </c>
      <c r="AA1169" s="13" t="str">
        <f t="shared" ref="AA1169:AA1232" si="19">IF(Z1169 &lt; 1, "", (M1169/2)/TAN(RADIANS(Z1169/2)))</f>
        <v/>
      </c>
      <c r="AB1169" s="6">
        <v>4.4999999999999998E-2</v>
      </c>
      <c r="AC1169" s="6">
        <v>0.04</v>
      </c>
      <c r="AE1169" s="6" t="s">
        <v>471</v>
      </c>
      <c r="AF1169" s="6" t="s">
        <v>62</v>
      </c>
      <c r="AG1169" s="6" t="s">
        <v>90</v>
      </c>
      <c r="AI1169" s="6">
        <v>1</v>
      </c>
      <c r="AJ1169" s="6">
        <v>1</v>
      </c>
      <c r="AK1169" s="6">
        <v>1</v>
      </c>
      <c r="AL1169" s="6">
        <v>0</v>
      </c>
      <c r="AM1169" s="6">
        <v>0</v>
      </c>
      <c r="AN1169" s="6">
        <v>0</v>
      </c>
      <c r="AO1169" s="6">
        <v>1</v>
      </c>
      <c r="AQ1169" s="6">
        <v>0</v>
      </c>
      <c r="AR1169" s="6">
        <v>0</v>
      </c>
      <c r="AS1169" s="6">
        <v>0</v>
      </c>
      <c r="AT1169" s="6">
        <v>0</v>
      </c>
      <c r="AU1169" s="6">
        <f>IF(Table3[[#This Row],[ShankDiameter]]&gt;0.5,0,2)</f>
        <v>2</v>
      </c>
      <c r="AV1169" s="6">
        <v>0</v>
      </c>
      <c r="AW1169" s="6">
        <v>0</v>
      </c>
      <c r="AX1169" s="6">
        <v>2</v>
      </c>
      <c r="AY1169" s="6">
        <f>IF(Table3[[#This Row],[ShankDiameter]]=0.225,2,IF(Table3[[#This Row],[ShankDiameter]]=0.25,2,IF(Table3[[#This Row],[ShankDiameter]]=0.2875,2,0)))</f>
        <v>0</v>
      </c>
      <c r="AZ1169" s="6">
        <v>0</v>
      </c>
      <c r="BA1169" s="6">
        <v>0</v>
      </c>
      <c r="BB1169" s="6">
        <v>0</v>
      </c>
      <c r="BC1169" s="6">
        <v>0</v>
      </c>
      <c r="BD1169" s="6">
        <v>0</v>
      </c>
      <c r="BE1169" s="6">
        <v>0</v>
      </c>
      <c r="BF1169" s="6">
        <v>0</v>
      </c>
      <c r="BG1169" s="6">
        <v>0</v>
      </c>
      <c r="BH1169" s="6">
        <v>0</v>
      </c>
      <c r="BI1169" s="6">
        <f>IF(Table3[[#This Row],[Type]]="EM",IF((Table3[[#This Row],[Diameter]]/2)-Table3[[#This Row],[CornerRadius]]-0.012&gt;0,(Table3[[#This Row],[Diameter]]/2)-Table3[[#This Row],[CornerRadius]]-0.012,0),)</f>
        <v>0</v>
      </c>
      <c r="BK1169" s="6" t="str">
        <f>IF(Table3[[#This Row],[ShoulderLength]]="","",IF(Table3[[#This Row],[ShoulderLength]]&lt;Table3[[#This Row],[LOC]],"FIX",""))</f>
        <v/>
      </c>
    </row>
    <row r="1170" spans="1:63" x14ac:dyDescent="0.25">
      <c r="A1170" s="7">
        <f>IF(Table3[[#This Row],[SoflexRule]]="",1,IF(Table3[[#This Row],[MinOHL]]="",1,IF(Table3[[#This Row],[Type]]="CT",1,IF(Table3[[#This Row],[I]]=1,0,1))))</f>
        <v>1</v>
      </c>
      <c r="B1170" s="6" t="s">
        <v>529</v>
      </c>
      <c r="D1170" s="6" t="s">
        <v>529</v>
      </c>
      <c r="E1170" s="6">
        <v>1169</v>
      </c>
      <c r="G1170" s="9" t="s">
        <v>74</v>
      </c>
      <c r="H1170" s="10" t="s">
        <v>529</v>
      </c>
      <c r="I1170" s="11" t="s">
        <v>2165</v>
      </c>
      <c r="J1170" s="12">
        <v>1405002308</v>
      </c>
      <c r="K1170" s="11" t="str">
        <f>CONCATENATE(Table3[[#This Row],[Type]]," "&amp;TEXT(Table3[[#This Row],[Diameter]],".0000")&amp;""," "&amp;Table3[[#This Row],[NumFlutes]]&amp;"FL")</f>
        <v>RT .1120 1FL</v>
      </c>
      <c r="L1170" s="17" t="s">
        <v>2166</v>
      </c>
      <c r="M1170" s="13">
        <v>0.112</v>
      </c>
      <c r="N1170" s="13">
        <v>0.14099999999999999</v>
      </c>
      <c r="O1170" s="6">
        <v>8.1000000000000003E-2</v>
      </c>
      <c r="P1170" s="6">
        <v>0.59</v>
      </c>
      <c r="Q1170" s="6">
        <v>0.8</v>
      </c>
      <c r="R1170" s="14">
        <f>IF(Table3[[#This Row],[ShoulderLenEnd]]="",0,90-(DEGREES(ATAN((Q1170-P1170)/((N1170-O1170)/2)))))</f>
        <v>8.1301023541559658</v>
      </c>
      <c r="S1170" s="15">
        <v>0.82499999999999996</v>
      </c>
      <c r="T1170" s="6">
        <v>1</v>
      </c>
      <c r="U1170" s="6">
        <v>1.87</v>
      </c>
      <c r="V1170" s="6">
        <v>0.313</v>
      </c>
      <c r="X1170" s="13">
        <v>2.5000000000000001E-2</v>
      </c>
      <c r="Y1170" s="6" t="s">
        <v>549</v>
      </c>
      <c r="AA1170" s="13" t="str">
        <f t="shared" si="19"/>
        <v/>
      </c>
      <c r="AB1170" s="6">
        <v>0.05</v>
      </c>
      <c r="AC1170" s="6">
        <v>6.5000000000000002E-2</v>
      </c>
      <c r="AE1170" s="6" t="s">
        <v>118</v>
      </c>
      <c r="AF1170" s="6" t="s">
        <v>1271</v>
      </c>
      <c r="AG1170" s="6" t="s">
        <v>90</v>
      </c>
      <c r="AI1170" s="6">
        <v>1</v>
      </c>
      <c r="AJ1170" s="6">
        <v>1</v>
      </c>
      <c r="AK1170" s="6">
        <v>1</v>
      </c>
      <c r="AL1170" s="6">
        <v>0</v>
      </c>
      <c r="AM1170" s="6">
        <v>0</v>
      </c>
      <c r="AN1170" s="6">
        <v>0</v>
      </c>
      <c r="AO1170" s="6">
        <v>1</v>
      </c>
      <c r="AQ1170" s="6">
        <v>0</v>
      </c>
      <c r="AR1170" s="6">
        <v>0</v>
      </c>
      <c r="AS1170" s="6">
        <v>0</v>
      </c>
      <c r="AT1170" s="6">
        <v>0</v>
      </c>
      <c r="AU1170" s="6">
        <f>IF(Table3[[#This Row],[ShankDiameter]]&gt;0.5,0,2)</f>
        <v>2</v>
      </c>
      <c r="AV1170" s="6">
        <v>0</v>
      </c>
      <c r="AW1170" s="6">
        <v>0</v>
      </c>
      <c r="AX1170" s="6">
        <v>2</v>
      </c>
      <c r="AY1170" s="6">
        <f>IF(Table3[[#This Row],[ShankDiameter]]=0.225,2,IF(Table3[[#This Row],[ShankDiameter]]=0.25,2,IF(Table3[[#This Row],[ShankDiameter]]=0.2875,2,0)))</f>
        <v>0</v>
      </c>
      <c r="AZ1170" s="6">
        <v>0</v>
      </c>
      <c r="BA1170" s="6">
        <v>0</v>
      </c>
      <c r="BB1170" s="6">
        <v>0</v>
      </c>
      <c r="BC1170" s="6">
        <v>0</v>
      </c>
      <c r="BD1170" s="6">
        <v>0</v>
      </c>
      <c r="BE1170" s="6">
        <v>0</v>
      </c>
      <c r="BF1170" s="6">
        <v>0</v>
      </c>
      <c r="BG1170" s="6">
        <v>0</v>
      </c>
      <c r="BH1170" s="6">
        <v>0</v>
      </c>
      <c r="BI1170" s="6">
        <f>IF(Table3[[#This Row],[Type]]="EM",IF((Table3[[#This Row],[Diameter]]/2)-Table3[[#This Row],[CornerRadius]]-0.012&gt;0,(Table3[[#This Row],[Diameter]]/2)-Table3[[#This Row],[CornerRadius]]-0.012,0),)</f>
        <v>0</v>
      </c>
      <c r="BK1170" s="6" t="str">
        <f>IF(Table3[[#This Row],[ShoulderLength]]="","",IF(Table3[[#This Row],[ShoulderLength]]&lt;Table3[[#This Row],[LOC]],"FIX",""))</f>
        <v/>
      </c>
    </row>
    <row r="1171" spans="1:63" x14ac:dyDescent="0.25">
      <c r="A1171" s="7">
        <f>IF(Table3[[#This Row],[SoflexRule]]="",1,IF(Table3[[#This Row],[MinOHL]]="",1,IF(Table3[[#This Row],[Type]]="CT",1,IF(Table3[[#This Row],[I]]=1,0,1))))</f>
        <v>1</v>
      </c>
      <c r="B1171" s="6" t="s">
        <v>529</v>
      </c>
      <c r="D1171" s="6" t="s">
        <v>529</v>
      </c>
      <c r="E1171" s="6">
        <v>1170</v>
      </c>
      <c r="G1171" s="9" t="s">
        <v>74</v>
      </c>
      <c r="H1171" s="10" t="s">
        <v>529</v>
      </c>
      <c r="I1171" s="11" t="s">
        <v>2167</v>
      </c>
      <c r="J1171" s="12">
        <v>1400105108</v>
      </c>
      <c r="K1171" s="11" t="str">
        <f>CONCATENATE(Table3[[#This Row],[Type]]," "&amp;TEXT(Table3[[#This Row],[Diameter]],".0000")&amp;""," "&amp;Table3[[#This Row],[NumFlutes]]&amp;"FL")</f>
        <v>RT .1120 1FL</v>
      </c>
      <c r="L1171" s="17" t="s">
        <v>2166</v>
      </c>
      <c r="M1171" s="13">
        <v>0.112</v>
      </c>
      <c r="N1171" s="13">
        <v>0.14099999999999999</v>
      </c>
      <c r="O1171" s="6">
        <v>8.1000000000000003E-2</v>
      </c>
      <c r="P1171" s="6">
        <v>0.59</v>
      </c>
      <c r="Q1171" s="6">
        <v>0.8</v>
      </c>
      <c r="R1171" s="14">
        <f>IF(Table3[[#This Row],[ShoulderLenEnd]]="",0,90-(DEGREES(ATAN((Q1171-P1171)/((N1171-O1171)/2)))))</f>
        <v>8.1301023541559658</v>
      </c>
      <c r="S1171" s="15">
        <v>0.82499999999999996</v>
      </c>
      <c r="T1171" s="6">
        <v>1</v>
      </c>
      <c r="U1171" s="6">
        <v>1.87</v>
      </c>
      <c r="V1171" s="6">
        <v>0.29899999999999999</v>
      </c>
      <c r="X1171" s="13">
        <v>2.5000000000000001E-2</v>
      </c>
      <c r="Y1171" s="6" t="s">
        <v>2168</v>
      </c>
      <c r="AA1171" s="13" t="str">
        <f t="shared" si="19"/>
        <v/>
      </c>
      <c r="AB1171" s="6">
        <v>0.05</v>
      </c>
      <c r="AC1171" s="6">
        <v>6.5000000000000002E-2</v>
      </c>
      <c r="AE1171" s="6" t="s">
        <v>471</v>
      </c>
      <c r="AF1171" s="6" t="s">
        <v>432</v>
      </c>
      <c r="AG1171" s="6" t="s">
        <v>90</v>
      </c>
      <c r="AI1171" s="6">
        <v>1</v>
      </c>
      <c r="AJ1171" s="6">
        <v>1</v>
      </c>
      <c r="AK1171" s="6">
        <v>1</v>
      </c>
      <c r="AL1171" s="6">
        <v>0</v>
      </c>
      <c r="AM1171" s="6">
        <v>0</v>
      </c>
      <c r="AN1171" s="6">
        <v>0</v>
      </c>
      <c r="AO1171" s="6">
        <v>1</v>
      </c>
      <c r="AQ1171" s="6">
        <v>0</v>
      </c>
      <c r="AR1171" s="6">
        <v>0</v>
      </c>
      <c r="AS1171" s="6">
        <v>0</v>
      </c>
      <c r="AT1171" s="6">
        <v>0</v>
      </c>
      <c r="AU1171" s="6">
        <f>IF(Table3[[#This Row],[ShankDiameter]]&gt;0.5,0,2)</f>
        <v>2</v>
      </c>
      <c r="AV1171" s="6">
        <v>0</v>
      </c>
      <c r="AW1171" s="6">
        <v>0</v>
      </c>
      <c r="AX1171" s="6">
        <v>2</v>
      </c>
      <c r="AY1171" s="6">
        <f>IF(Table3[[#This Row],[ShankDiameter]]=0.225,2,IF(Table3[[#This Row],[ShankDiameter]]=0.25,2,IF(Table3[[#This Row],[ShankDiameter]]=0.2875,2,0)))</f>
        <v>0</v>
      </c>
      <c r="AZ1171" s="6">
        <v>0</v>
      </c>
      <c r="BA1171" s="6">
        <v>0</v>
      </c>
      <c r="BB1171" s="6">
        <v>0</v>
      </c>
      <c r="BC1171" s="6">
        <v>0</v>
      </c>
      <c r="BD1171" s="6">
        <v>0</v>
      </c>
      <c r="BE1171" s="6">
        <v>0</v>
      </c>
      <c r="BF1171" s="6">
        <v>0</v>
      </c>
      <c r="BG1171" s="6">
        <v>0</v>
      </c>
      <c r="BH1171" s="6">
        <v>0</v>
      </c>
      <c r="BI1171" s="6">
        <f>IF(Table3[[#This Row],[Type]]="EM",IF((Table3[[#This Row],[Diameter]]/2)-Table3[[#This Row],[CornerRadius]]-0.012&gt;0,(Table3[[#This Row],[Diameter]]/2)-Table3[[#This Row],[CornerRadius]]-0.012,0),)</f>
        <v>0</v>
      </c>
      <c r="BK1171" s="6" t="str">
        <f>IF(Table3[[#This Row],[ShoulderLength]]="","",IF(Table3[[#This Row],[ShoulderLength]]&lt;Table3[[#This Row],[LOC]],"FIX",""))</f>
        <v/>
      </c>
    </row>
    <row r="1172" spans="1:63" x14ac:dyDescent="0.25">
      <c r="A1172" s="7">
        <f>IF(Table3[[#This Row],[SoflexRule]]="",1,IF(Table3[[#This Row],[MinOHL]]="",1,IF(Table3[[#This Row],[Type]]="CT",1,IF(Table3[[#This Row],[I]]=1,0,1))))</f>
        <v>1</v>
      </c>
      <c r="B1172" s="6" t="s">
        <v>529</v>
      </c>
      <c r="D1172" s="6" t="s">
        <v>529</v>
      </c>
      <c r="E1172" s="6">
        <v>1171</v>
      </c>
      <c r="G1172" s="9" t="s">
        <v>74</v>
      </c>
      <c r="H1172" s="10" t="s">
        <v>529</v>
      </c>
      <c r="I1172" s="11" t="s">
        <v>2169</v>
      </c>
      <c r="J1172" s="12">
        <v>1405003608</v>
      </c>
      <c r="K1172" s="11" t="str">
        <f>CONCATENATE(Table3[[#This Row],[Type]]," "&amp;TEXT(Table3[[#This Row],[Diameter]],".0000")&amp;""," "&amp;Table3[[#This Row],[NumFlutes]]&amp;"FL")</f>
        <v>RT .1380 1FL</v>
      </c>
      <c r="L1172" s="17" t="s">
        <v>552</v>
      </c>
      <c r="M1172" s="13">
        <v>0.13800000000000001</v>
      </c>
      <c r="N1172" s="13">
        <v>0.14099999999999999</v>
      </c>
      <c r="O1172" s="6">
        <v>8.1000000000000003E-2</v>
      </c>
      <c r="P1172" s="6">
        <v>0.47</v>
      </c>
      <c r="Q1172" s="6">
        <v>0.67500000000000004</v>
      </c>
      <c r="R1172" s="14">
        <f>IF(Table3[[#This Row],[ShoulderLenEnd]]="",0,90-(DEGREES(ATAN((Q1172-P1172)/((N1172-O1172)/2)))))</f>
        <v>8.325650330426825</v>
      </c>
      <c r="S1172" s="15">
        <v>0.7</v>
      </c>
      <c r="T1172" s="6">
        <v>1</v>
      </c>
      <c r="U1172" s="6">
        <v>2</v>
      </c>
      <c r="V1172" s="6">
        <v>0.39300000000000002</v>
      </c>
      <c r="X1172" s="13">
        <v>3.1300000000000001E-2</v>
      </c>
      <c r="Y1172" s="6" t="s">
        <v>571</v>
      </c>
      <c r="AA1172" s="13" t="str">
        <f t="shared" si="19"/>
        <v/>
      </c>
      <c r="AB1172" s="6">
        <v>0.04</v>
      </c>
      <c r="AC1172" s="6">
        <v>0.04</v>
      </c>
      <c r="AE1172" s="6" t="s">
        <v>118</v>
      </c>
      <c r="AF1172" s="6" t="s">
        <v>1271</v>
      </c>
      <c r="AG1172" s="6" t="s">
        <v>90</v>
      </c>
      <c r="AI1172" s="6">
        <v>1</v>
      </c>
      <c r="AJ1172" s="6">
        <v>1</v>
      </c>
      <c r="AK1172" s="6">
        <v>1</v>
      </c>
      <c r="AL1172" s="6">
        <v>0</v>
      </c>
      <c r="AM1172" s="6">
        <v>0</v>
      </c>
      <c r="AN1172" s="6">
        <v>0</v>
      </c>
      <c r="AO1172" s="6">
        <v>1</v>
      </c>
      <c r="AQ1172" s="6">
        <v>0</v>
      </c>
      <c r="AR1172" s="6">
        <v>0</v>
      </c>
      <c r="AS1172" s="6">
        <v>0</v>
      </c>
      <c r="AT1172" s="6">
        <v>0</v>
      </c>
      <c r="AU1172" s="6">
        <f>IF(Table3[[#This Row],[ShankDiameter]]&gt;0.5,0,2)</f>
        <v>2</v>
      </c>
      <c r="AV1172" s="6">
        <v>0</v>
      </c>
      <c r="AW1172" s="6">
        <v>0</v>
      </c>
      <c r="AX1172" s="6">
        <v>2</v>
      </c>
      <c r="AY1172" s="6">
        <f>IF(Table3[[#This Row],[ShankDiameter]]=0.225,2,IF(Table3[[#This Row],[ShankDiameter]]=0.25,2,IF(Table3[[#This Row],[ShankDiameter]]=0.2875,2,0)))</f>
        <v>0</v>
      </c>
      <c r="AZ1172" s="6">
        <v>0</v>
      </c>
      <c r="BA1172" s="6">
        <v>0</v>
      </c>
      <c r="BB1172" s="6">
        <v>0</v>
      </c>
      <c r="BC1172" s="6">
        <v>0</v>
      </c>
      <c r="BD1172" s="6">
        <v>0</v>
      </c>
      <c r="BE1172" s="6">
        <v>0</v>
      </c>
      <c r="BF1172" s="6">
        <v>0</v>
      </c>
      <c r="BG1172" s="6">
        <v>0</v>
      </c>
      <c r="BH1172" s="6">
        <v>0</v>
      </c>
      <c r="BI1172" s="6">
        <f>IF(Table3[[#This Row],[Type]]="EM",IF((Table3[[#This Row],[Diameter]]/2)-Table3[[#This Row],[CornerRadius]]-0.012&gt;0,(Table3[[#This Row],[Diameter]]/2)-Table3[[#This Row],[CornerRadius]]-0.012,0),)</f>
        <v>0</v>
      </c>
      <c r="BK1172" s="6" t="str">
        <f>IF(Table3[[#This Row],[ShoulderLength]]="","",IF(Table3[[#This Row],[ShoulderLength]]&lt;Table3[[#This Row],[LOC]],"FIX",""))</f>
        <v/>
      </c>
    </row>
    <row r="1173" spans="1:63" x14ac:dyDescent="0.25">
      <c r="A1173" s="7">
        <f>IF(Table3[[#This Row],[SoflexRule]]="",1,IF(Table3[[#This Row],[MinOHL]]="",1,IF(Table3[[#This Row],[Type]]="CT",1,IF(Table3[[#This Row],[I]]=1,0,1))))</f>
        <v>1</v>
      </c>
      <c r="B1173" s="6" t="s">
        <v>529</v>
      </c>
      <c r="D1173" s="6" t="s">
        <v>529</v>
      </c>
      <c r="E1173" s="6">
        <v>1172</v>
      </c>
      <c r="H1173" s="10" t="s">
        <v>529</v>
      </c>
      <c r="I1173" s="11" t="s">
        <v>2170</v>
      </c>
      <c r="J1173" s="12">
        <v>1400110208</v>
      </c>
      <c r="K1173" s="11" t="str">
        <f>CONCATENATE(Table3[[#This Row],[Type]]," "&amp;TEXT(Table3[[#This Row],[Diameter]],".0000")&amp;""," "&amp;Table3[[#This Row],[NumFlutes]]&amp;"FL")</f>
        <v>RT .1380 1FL</v>
      </c>
      <c r="L1173" s="17" t="s">
        <v>552</v>
      </c>
      <c r="M1173" s="13">
        <v>0.13800000000000001</v>
      </c>
      <c r="N1173" s="13">
        <v>0.14099999999999999</v>
      </c>
      <c r="R1173" s="14">
        <f>IF(Table3[[#This Row],[ShoulderLenEnd]]="",0,90-(DEGREES(ATAN((Q1173-P1173)/((N1173-O1173)/2)))))</f>
        <v>0</v>
      </c>
      <c r="T1173" s="6">
        <v>1</v>
      </c>
      <c r="U1173" s="6">
        <v>2</v>
      </c>
      <c r="V1173" s="6">
        <v>0.39800000000000002</v>
      </c>
      <c r="X1173" s="13">
        <v>3.1300000000000001E-2</v>
      </c>
      <c r="Y1173" s="6" t="s">
        <v>2168</v>
      </c>
      <c r="AA1173" s="13" t="str">
        <f t="shared" si="19"/>
        <v/>
      </c>
      <c r="AE1173" s="6" t="s">
        <v>471</v>
      </c>
      <c r="AF1173" s="6" t="s">
        <v>432</v>
      </c>
      <c r="AG1173" s="6" t="s">
        <v>90</v>
      </c>
      <c r="AI1173" s="6">
        <v>1</v>
      </c>
      <c r="AJ1173" s="6">
        <v>1</v>
      </c>
      <c r="AK1173" s="6">
        <v>1</v>
      </c>
      <c r="AL1173" s="6">
        <v>0</v>
      </c>
      <c r="AM1173" s="6">
        <v>0</v>
      </c>
      <c r="AN1173" s="6">
        <v>0</v>
      </c>
      <c r="AO1173" s="6">
        <v>1</v>
      </c>
      <c r="AQ1173" s="6">
        <v>0</v>
      </c>
      <c r="AR1173" s="6">
        <v>0</v>
      </c>
      <c r="AS1173" s="6">
        <v>0</v>
      </c>
      <c r="AT1173" s="6">
        <v>0</v>
      </c>
      <c r="AU1173" s="6">
        <f>IF(Table3[[#This Row],[ShankDiameter]]&gt;0.5,0,2)</f>
        <v>2</v>
      </c>
      <c r="AV1173" s="6">
        <v>0</v>
      </c>
      <c r="AW1173" s="6">
        <v>0</v>
      </c>
      <c r="AX1173" s="6">
        <v>2</v>
      </c>
      <c r="AY1173" s="6">
        <f>IF(Table3[[#This Row],[ShankDiameter]]=0.225,2,IF(Table3[[#This Row],[ShankDiameter]]=0.25,2,IF(Table3[[#This Row],[ShankDiameter]]=0.2875,2,0)))</f>
        <v>0</v>
      </c>
      <c r="AZ1173" s="6">
        <v>0</v>
      </c>
      <c r="BA1173" s="6">
        <v>0</v>
      </c>
      <c r="BB1173" s="6">
        <v>0</v>
      </c>
      <c r="BC1173" s="6">
        <v>0</v>
      </c>
      <c r="BD1173" s="6">
        <v>0</v>
      </c>
      <c r="BE1173" s="6">
        <v>0</v>
      </c>
      <c r="BF1173" s="6">
        <v>0</v>
      </c>
      <c r="BG1173" s="6">
        <v>0</v>
      </c>
      <c r="BH1173" s="6">
        <v>0</v>
      </c>
      <c r="BI1173" s="6">
        <f>IF(Table3[[#This Row],[Type]]="EM",IF((Table3[[#This Row],[Diameter]]/2)-Table3[[#This Row],[CornerRadius]]-0.012&gt;0,(Table3[[#This Row],[Diameter]]/2)-Table3[[#This Row],[CornerRadius]]-0.012,0),)</f>
        <v>0</v>
      </c>
      <c r="BK1173" s="6" t="str">
        <f>IF(Table3[[#This Row],[ShoulderLength]]="","",IF(Table3[[#This Row],[ShoulderLength]]&lt;Table3[[#This Row],[LOC]],"FIX",""))</f>
        <v/>
      </c>
    </row>
    <row r="1174" spans="1:63" x14ac:dyDescent="0.25">
      <c r="A1174" s="7">
        <f>IF(Table3[[#This Row],[SoflexRule]]="",1,IF(Table3[[#This Row],[MinOHL]]="",1,IF(Table3[[#This Row],[Type]]="CT",1,IF(Table3[[#This Row],[I]]=1,0,1))))</f>
        <v>1</v>
      </c>
      <c r="B1174" s="6" t="s">
        <v>529</v>
      </c>
      <c r="D1174" s="6" t="s">
        <v>529</v>
      </c>
      <c r="E1174" s="6">
        <v>1173</v>
      </c>
      <c r="G1174" s="9" t="s">
        <v>74</v>
      </c>
      <c r="H1174" s="10" t="s">
        <v>529</v>
      </c>
      <c r="I1174" s="11" t="s">
        <v>2171</v>
      </c>
      <c r="J1174" s="12">
        <v>1400110708</v>
      </c>
      <c r="K1174" s="11" t="str">
        <f>CONCATENATE(Table3[[#This Row],[Type]]," "&amp;TEXT(Table3[[#This Row],[Diameter]],".0000")&amp;""," "&amp;Table3[[#This Row],[NumFlutes]]&amp;"FL")</f>
        <v>RT .1380 1FL</v>
      </c>
      <c r="L1174" s="17" t="s">
        <v>552</v>
      </c>
      <c r="M1174" s="13">
        <v>0.13800000000000001</v>
      </c>
      <c r="N1174" s="13">
        <v>0.14099999999999999</v>
      </c>
      <c r="O1174" s="6">
        <v>9.7000000000000003E-2</v>
      </c>
      <c r="P1174" s="6">
        <v>0.70499999999999996</v>
      </c>
      <c r="Q1174" s="6">
        <v>0.91500000000000004</v>
      </c>
      <c r="R1174" s="14">
        <f>IF(Table3[[#This Row],[ShoulderLenEnd]]="",0,90-(DEGREES(ATAN((Q1174-P1174)/((N1174-O1174)/2)))))</f>
        <v>5.9805995247634485</v>
      </c>
      <c r="S1174" s="15">
        <v>0.94</v>
      </c>
      <c r="T1174" s="6">
        <v>1</v>
      </c>
      <c r="U1174" s="6">
        <v>2</v>
      </c>
      <c r="V1174" s="6">
        <v>0.39300000000000002</v>
      </c>
      <c r="X1174" s="13">
        <v>3.1300000000000001E-2</v>
      </c>
      <c r="Y1174" s="6" t="s">
        <v>559</v>
      </c>
      <c r="AA1174" s="13" t="str">
        <f t="shared" si="19"/>
        <v/>
      </c>
      <c r="AB1174" s="6">
        <v>7.0000000000000007E-2</v>
      </c>
      <c r="AC1174" s="6">
        <v>0.1</v>
      </c>
      <c r="AE1174" s="6" t="s">
        <v>471</v>
      </c>
      <c r="AF1174" s="6" t="s">
        <v>432</v>
      </c>
      <c r="AG1174" s="6" t="s">
        <v>90</v>
      </c>
      <c r="AI1174" s="6">
        <v>1</v>
      </c>
      <c r="AJ1174" s="6">
        <v>1</v>
      </c>
      <c r="AK1174" s="6">
        <v>1</v>
      </c>
      <c r="AL1174" s="6">
        <v>0</v>
      </c>
      <c r="AM1174" s="6">
        <v>0</v>
      </c>
      <c r="AN1174" s="6">
        <v>0</v>
      </c>
      <c r="AO1174" s="6">
        <v>1</v>
      </c>
      <c r="AQ1174" s="6">
        <v>0</v>
      </c>
      <c r="AR1174" s="6">
        <v>0</v>
      </c>
      <c r="AS1174" s="6">
        <v>0</v>
      </c>
      <c r="AT1174" s="6">
        <v>0</v>
      </c>
      <c r="AU1174" s="6">
        <f>IF(Table3[[#This Row],[ShankDiameter]]&gt;0.5,0,2)</f>
        <v>2</v>
      </c>
      <c r="AV1174" s="6">
        <v>0</v>
      </c>
      <c r="AW1174" s="6">
        <v>0</v>
      </c>
      <c r="AX1174" s="6">
        <v>2</v>
      </c>
      <c r="AY1174" s="6">
        <f>IF(Table3[[#This Row],[ShankDiameter]]=0.225,2,IF(Table3[[#This Row],[ShankDiameter]]=0.25,2,IF(Table3[[#This Row],[ShankDiameter]]=0.2875,2,0)))</f>
        <v>0</v>
      </c>
      <c r="AZ1174" s="6">
        <v>0</v>
      </c>
      <c r="BA1174" s="6">
        <v>0</v>
      </c>
      <c r="BB1174" s="6">
        <v>0</v>
      </c>
      <c r="BC1174" s="6">
        <v>0</v>
      </c>
      <c r="BD1174" s="6">
        <v>0</v>
      </c>
      <c r="BE1174" s="6">
        <v>0</v>
      </c>
      <c r="BF1174" s="6">
        <v>0</v>
      </c>
      <c r="BG1174" s="6">
        <v>0</v>
      </c>
      <c r="BH1174" s="6">
        <v>0</v>
      </c>
      <c r="BI1174" s="6">
        <f>IF(Table3[[#This Row],[Type]]="EM",IF((Table3[[#This Row],[Diameter]]/2)-Table3[[#This Row],[CornerRadius]]-0.012&gt;0,(Table3[[#This Row],[Diameter]]/2)-Table3[[#This Row],[CornerRadius]]-0.012,0),)</f>
        <v>0</v>
      </c>
      <c r="BK1174" s="6" t="str">
        <f>IF(Table3[[#This Row],[ShoulderLength]]="","",IF(Table3[[#This Row],[ShoulderLength]]&lt;Table3[[#This Row],[LOC]],"FIX",""))</f>
        <v/>
      </c>
    </row>
    <row r="1175" spans="1:63" x14ac:dyDescent="0.25">
      <c r="A1175" s="7">
        <f>IF(Table3[[#This Row],[SoflexRule]]="",1,IF(Table3[[#This Row],[MinOHL]]="",1,IF(Table3[[#This Row],[Type]]="CT",1,IF(Table3[[#This Row],[I]]=1,0,1))))</f>
        <v>1</v>
      </c>
      <c r="B1175" s="6" t="s">
        <v>529</v>
      </c>
      <c r="D1175" s="6" t="s">
        <v>529</v>
      </c>
      <c r="E1175" s="6">
        <v>1174</v>
      </c>
      <c r="G1175" s="9" t="s">
        <v>74</v>
      </c>
      <c r="H1175" s="10" t="s">
        <v>529</v>
      </c>
      <c r="I1175" s="11" t="s">
        <v>2172</v>
      </c>
      <c r="J1175" s="12">
        <v>1400101500</v>
      </c>
      <c r="K1175" s="11" t="str">
        <f>CONCATENATE(Table3[[#This Row],[Type]]," "&amp;TEXT(Table3[[#This Row],[Diameter]],".0000")&amp;""," "&amp;Table3[[#This Row],[NumFlutes]]&amp;"FL")</f>
        <v>RT .0730 1FL</v>
      </c>
      <c r="L1175" s="17" t="s">
        <v>2173</v>
      </c>
      <c r="M1175" s="13">
        <v>7.2999999999999995E-2</v>
      </c>
      <c r="N1175" s="13">
        <v>0.14099999999999999</v>
      </c>
      <c r="O1175" s="6">
        <v>7.3999999999999996E-2</v>
      </c>
      <c r="P1175" s="6">
        <v>0.4</v>
      </c>
      <c r="Q1175" s="6">
        <v>0.6</v>
      </c>
      <c r="R1175" s="14">
        <f>IF(Table3[[#This Row],[ShoulderLenEnd]]="",0,90-(DEGREES(ATAN((Q1175-P1175)/((N1175-O1175)/2)))))</f>
        <v>9.5087719582978565</v>
      </c>
      <c r="S1175" s="15">
        <v>0.625</v>
      </c>
      <c r="T1175" s="6">
        <v>1</v>
      </c>
      <c r="U1175" s="6">
        <v>1.68</v>
      </c>
      <c r="V1175" s="6">
        <v>0.374</v>
      </c>
      <c r="X1175" s="13">
        <v>1.3899999999999999E-2</v>
      </c>
      <c r="Y1175" s="6" t="s">
        <v>549</v>
      </c>
      <c r="AA1175" s="13" t="str">
        <f t="shared" si="19"/>
        <v/>
      </c>
      <c r="AB1175" s="6">
        <v>0.04</v>
      </c>
      <c r="AC1175" s="6">
        <v>0.03</v>
      </c>
      <c r="AE1175" s="6" t="s">
        <v>49</v>
      </c>
      <c r="AF1175" s="6" t="s">
        <v>62</v>
      </c>
      <c r="AI1175" s="6">
        <v>1</v>
      </c>
      <c r="AJ1175" s="6">
        <v>1</v>
      </c>
      <c r="AK1175" s="6">
        <v>1</v>
      </c>
      <c r="AL1175" s="6">
        <v>0</v>
      </c>
      <c r="AM1175" s="6">
        <v>0</v>
      </c>
      <c r="AN1175" s="6">
        <v>0</v>
      </c>
      <c r="AO1175" s="6">
        <v>1</v>
      </c>
      <c r="AQ1175" s="6">
        <v>0</v>
      </c>
      <c r="AR1175" s="6">
        <v>0</v>
      </c>
      <c r="AS1175" s="6">
        <v>0</v>
      </c>
      <c r="AT1175" s="6">
        <v>0</v>
      </c>
      <c r="AU1175" s="6">
        <f>IF(Table3[[#This Row],[ShankDiameter]]&gt;0.5,0,2)</f>
        <v>2</v>
      </c>
      <c r="AV1175" s="6">
        <v>0</v>
      </c>
      <c r="AW1175" s="6">
        <v>0</v>
      </c>
      <c r="AX1175" s="6">
        <v>2</v>
      </c>
      <c r="AY1175" s="6">
        <f>IF(Table3[[#This Row],[ShankDiameter]]=0.225,2,IF(Table3[[#This Row],[ShankDiameter]]=0.25,2,IF(Table3[[#This Row],[ShankDiameter]]=0.2875,2,0)))</f>
        <v>0</v>
      </c>
      <c r="AZ1175" s="6">
        <v>0</v>
      </c>
      <c r="BA1175" s="6">
        <v>0</v>
      </c>
      <c r="BB1175" s="6">
        <v>0</v>
      </c>
      <c r="BC1175" s="6">
        <v>0</v>
      </c>
      <c r="BD1175" s="6">
        <v>0</v>
      </c>
      <c r="BE1175" s="6">
        <v>0</v>
      </c>
      <c r="BF1175" s="6">
        <v>0</v>
      </c>
      <c r="BG1175" s="6">
        <v>0</v>
      </c>
      <c r="BH1175" s="6">
        <v>0</v>
      </c>
      <c r="BI1175" s="6">
        <f>IF(Table3[[#This Row],[Type]]="EM",IF((Table3[[#This Row],[Diameter]]/2)-Table3[[#This Row],[CornerRadius]]-0.012&gt;0,(Table3[[#This Row],[Diameter]]/2)-Table3[[#This Row],[CornerRadius]]-0.012,0),)</f>
        <v>0</v>
      </c>
      <c r="BK1175" s="6" t="str">
        <f>IF(Table3[[#This Row],[ShoulderLength]]="","",IF(Table3[[#This Row],[ShoulderLength]]&lt;Table3[[#This Row],[LOC]],"FIX",""))</f>
        <v/>
      </c>
    </row>
    <row r="1176" spans="1:63" x14ac:dyDescent="0.25">
      <c r="A1176" s="7">
        <f>IF(Table3[[#This Row],[SoflexRule]]="",1,IF(Table3[[#This Row],[MinOHL]]="",1,IF(Table3[[#This Row],[Type]]="CT",1,IF(Table3[[#This Row],[I]]=1,0,1))))</f>
        <v>1</v>
      </c>
      <c r="B1176" s="6" t="s">
        <v>529</v>
      </c>
      <c r="D1176" s="6" t="s">
        <v>529</v>
      </c>
      <c r="E1176" s="6">
        <v>1175</v>
      </c>
      <c r="G1176" s="9" t="s">
        <v>74</v>
      </c>
      <c r="H1176" s="10" t="s">
        <v>529</v>
      </c>
      <c r="I1176" s="11" t="s">
        <v>2174</v>
      </c>
      <c r="K1176" s="11" t="str">
        <f>CONCATENATE(Table3[[#This Row],[Type]]," "&amp;TEXT(Table3[[#This Row],[Diameter]],".0000")&amp;""," "&amp;Table3[[#This Row],[NumFlutes]]&amp;"FL")</f>
        <v>RT .0860 1FL</v>
      </c>
      <c r="L1176" s="17" t="s">
        <v>542</v>
      </c>
      <c r="M1176" s="13">
        <v>8.5999999999999993E-2</v>
      </c>
      <c r="N1176" s="13">
        <v>0.14099999999999999</v>
      </c>
      <c r="O1176" s="6">
        <v>8.7999999999999995E-2</v>
      </c>
      <c r="P1176" s="6">
        <v>0.45</v>
      </c>
      <c r="Q1176" s="6">
        <v>0.52500000000000002</v>
      </c>
      <c r="R1176" s="14">
        <f>IF(Table3[[#This Row],[ShoulderLenEnd]]="",0,90-(DEGREES(ATAN((Q1176-P1176)/((N1176-O1176)/2)))))</f>
        <v>19.460012435286075</v>
      </c>
      <c r="S1176" s="15">
        <v>0.55000000000000004</v>
      </c>
      <c r="T1176" s="6">
        <v>1</v>
      </c>
      <c r="U1176" s="6">
        <v>3</v>
      </c>
      <c r="V1176" s="6">
        <v>0.438</v>
      </c>
      <c r="X1176" s="13">
        <v>1.7899999999999999E-2</v>
      </c>
      <c r="Y1176" s="6" t="s">
        <v>531</v>
      </c>
      <c r="AA1176" s="13" t="str">
        <f t="shared" si="19"/>
        <v/>
      </c>
      <c r="AB1176" s="6">
        <v>4.4999999999999998E-2</v>
      </c>
      <c r="AC1176" s="6">
        <v>4.4999999999999998E-2</v>
      </c>
      <c r="AE1176" s="6" t="s">
        <v>49</v>
      </c>
      <c r="AF1176" s="6" t="s">
        <v>62</v>
      </c>
      <c r="AG1176" s="6" t="s">
        <v>575</v>
      </c>
      <c r="AI1176" s="6">
        <v>1</v>
      </c>
      <c r="AJ1176" s="6">
        <v>1</v>
      </c>
      <c r="AK1176" s="6">
        <v>1</v>
      </c>
      <c r="AL1176" s="6">
        <v>0</v>
      </c>
      <c r="AM1176" s="6">
        <v>0</v>
      </c>
      <c r="AN1176" s="6">
        <v>0</v>
      </c>
      <c r="AO1176" s="6">
        <v>1</v>
      </c>
      <c r="AQ1176" s="6">
        <v>0</v>
      </c>
      <c r="AR1176" s="6">
        <v>0</v>
      </c>
      <c r="AS1176" s="6">
        <v>0</v>
      </c>
      <c r="AT1176" s="6">
        <v>0</v>
      </c>
      <c r="AU1176" s="6">
        <f>IF(Table3[[#This Row],[ShankDiameter]]&gt;0.5,0,2)</f>
        <v>2</v>
      </c>
      <c r="AV1176" s="6">
        <v>0</v>
      </c>
      <c r="AW1176" s="6">
        <v>0</v>
      </c>
      <c r="AX1176" s="6">
        <v>2</v>
      </c>
      <c r="AY1176" s="6">
        <f>IF(Table3[[#This Row],[ShankDiameter]]=0.225,2,IF(Table3[[#This Row],[ShankDiameter]]=0.25,2,IF(Table3[[#This Row],[ShankDiameter]]=0.2875,2,0)))</f>
        <v>0</v>
      </c>
      <c r="AZ1176" s="6">
        <v>0</v>
      </c>
      <c r="BA1176" s="6">
        <v>0</v>
      </c>
      <c r="BB1176" s="6">
        <v>0</v>
      </c>
      <c r="BC1176" s="6">
        <v>0</v>
      </c>
      <c r="BD1176" s="6">
        <v>0</v>
      </c>
      <c r="BE1176" s="6">
        <v>0</v>
      </c>
      <c r="BF1176" s="6">
        <v>0</v>
      </c>
      <c r="BG1176" s="6">
        <v>0</v>
      </c>
      <c r="BH1176" s="6">
        <v>0</v>
      </c>
      <c r="BI1176" s="6">
        <f>IF(Table3[[#This Row],[Type]]="EM",IF((Table3[[#This Row],[Diameter]]/2)-Table3[[#This Row],[CornerRadius]]-0.012&gt;0,(Table3[[#This Row],[Diameter]]/2)-Table3[[#This Row],[CornerRadius]]-0.012,0),)</f>
        <v>0</v>
      </c>
      <c r="BK1176" s="6" t="str">
        <f>IF(Table3[[#This Row],[ShoulderLength]]="","",IF(Table3[[#This Row],[ShoulderLength]]&lt;Table3[[#This Row],[LOC]],"FIX",""))</f>
        <v/>
      </c>
    </row>
    <row r="1177" spans="1:63" x14ac:dyDescent="0.25">
      <c r="A1177" s="7">
        <f>IF(Table3[[#This Row],[SoflexRule]]="",1,IF(Table3[[#This Row],[MinOHL]]="",1,IF(Table3[[#This Row],[Type]]="CT",1,IF(Table3[[#This Row],[I]]=1,0,1))))</f>
        <v>1</v>
      </c>
      <c r="B1177" s="6" t="s">
        <v>529</v>
      </c>
      <c r="D1177" s="6" t="s">
        <v>529</v>
      </c>
      <c r="E1177" s="6">
        <v>1176</v>
      </c>
      <c r="G1177" s="9" t="s">
        <v>74</v>
      </c>
      <c r="H1177" s="10" t="s">
        <v>529</v>
      </c>
      <c r="I1177" s="11" t="s">
        <v>2175</v>
      </c>
      <c r="J1177" s="12">
        <v>1400105705</v>
      </c>
      <c r="K1177" s="11" t="str">
        <f>CONCATENATE(Table3[[#This Row],[Type]]," "&amp;TEXT(Table3[[#This Row],[Diameter]],".0000")&amp;""," "&amp;Table3[[#This Row],[NumFlutes]]&amp;"FL")</f>
        <v>RT .1120 1FL</v>
      </c>
      <c r="L1177" s="17" t="s">
        <v>2166</v>
      </c>
      <c r="M1177" s="13">
        <v>0.112</v>
      </c>
      <c r="N1177" s="13">
        <v>0.14099999999999999</v>
      </c>
      <c r="O1177" s="6">
        <v>8.1000000000000003E-2</v>
      </c>
      <c r="P1177" s="6">
        <v>0.57499999999999996</v>
      </c>
      <c r="Q1177" s="6">
        <v>0.8</v>
      </c>
      <c r="R1177" s="14">
        <f>IF(Table3[[#This Row],[ShoulderLenEnd]]="",0,90-(DEGREES(ATAN((Q1177-P1177)/((N1177-O1177)/2)))))</f>
        <v>7.5946433685914343</v>
      </c>
      <c r="S1177" s="15">
        <v>0.82499999999999996</v>
      </c>
      <c r="T1177" s="6">
        <v>1</v>
      </c>
      <c r="U1177" s="6">
        <v>1.75</v>
      </c>
      <c r="V1177" s="6">
        <v>0.437</v>
      </c>
      <c r="X1177" s="13">
        <v>2.5000000000000001E-2</v>
      </c>
      <c r="Y1177" s="6" t="s">
        <v>562</v>
      </c>
      <c r="AA1177" s="13" t="str">
        <f t="shared" si="19"/>
        <v/>
      </c>
      <c r="AB1177" s="6">
        <v>5.5E-2</v>
      </c>
      <c r="AC1177" s="6">
        <v>6.5000000000000002E-2</v>
      </c>
      <c r="AE1177" s="6" t="s">
        <v>49</v>
      </c>
      <c r="AF1177" s="6" t="s">
        <v>62</v>
      </c>
      <c r="AG1177" s="6" t="s">
        <v>90</v>
      </c>
      <c r="AI1177" s="6">
        <v>1</v>
      </c>
      <c r="AJ1177" s="6">
        <v>1</v>
      </c>
      <c r="AK1177" s="6">
        <v>1</v>
      </c>
      <c r="AL1177" s="6">
        <v>0</v>
      </c>
      <c r="AM1177" s="6">
        <v>0</v>
      </c>
      <c r="AN1177" s="6">
        <v>0</v>
      </c>
      <c r="AO1177" s="6">
        <v>1</v>
      </c>
      <c r="AQ1177" s="6">
        <v>0</v>
      </c>
      <c r="AR1177" s="6">
        <v>0</v>
      </c>
      <c r="AS1177" s="6">
        <v>0</v>
      </c>
      <c r="AT1177" s="6">
        <v>0</v>
      </c>
      <c r="AU1177" s="6">
        <f>IF(Table3[[#This Row],[ShankDiameter]]&gt;0.5,0,2)</f>
        <v>2</v>
      </c>
      <c r="AV1177" s="6">
        <v>0</v>
      </c>
      <c r="AW1177" s="6">
        <v>0</v>
      </c>
      <c r="AX1177" s="6">
        <v>2</v>
      </c>
      <c r="AY1177" s="6">
        <f>IF(Table3[[#This Row],[ShankDiameter]]=0.225,2,IF(Table3[[#This Row],[ShankDiameter]]=0.25,2,IF(Table3[[#This Row],[ShankDiameter]]=0.2875,2,0)))</f>
        <v>0</v>
      </c>
      <c r="AZ1177" s="6">
        <v>0</v>
      </c>
      <c r="BA1177" s="6">
        <v>0</v>
      </c>
      <c r="BB1177" s="6">
        <v>0</v>
      </c>
      <c r="BC1177" s="6">
        <v>0</v>
      </c>
      <c r="BD1177" s="6">
        <v>0</v>
      </c>
      <c r="BE1177" s="6">
        <v>0</v>
      </c>
      <c r="BF1177" s="6">
        <v>0</v>
      </c>
      <c r="BG1177" s="6">
        <v>0</v>
      </c>
      <c r="BH1177" s="6">
        <v>0</v>
      </c>
      <c r="BI1177" s="6">
        <f>IF(Table3[[#This Row],[Type]]="EM",IF((Table3[[#This Row],[Diameter]]/2)-Table3[[#This Row],[CornerRadius]]-0.012&gt;0,(Table3[[#This Row],[Diameter]]/2)-Table3[[#This Row],[CornerRadius]]-0.012,0),)</f>
        <v>0</v>
      </c>
      <c r="BK1177" s="6" t="str">
        <f>IF(Table3[[#This Row],[ShoulderLength]]="","",IF(Table3[[#This Row],[ShoulderLength]]&lt;Table3[[#This Row],[LOC]],"FIX",""))</f>
        <v/>
      </c>
    </row>
    <row r="1178" spans="1:63" x14ac:dyDescent="0.25">
      <c r="A1178" s="7">
        <f>IF(Table3[[#This Row],[SoflexRule]]="",1,IF(Table3[[#This Row],[MinOHL]]="",1,IF(Table3[[#This Row],[Type]]="CT",1,IF(Table3[[#This Row],[I]]=1,0,1))))</f>
        <v>1</v>
      </c>
      <c r="B1178" s="6" t="s">
        <v>529</v>
      </c>
      <c r="D1178" s="6" t="s">
        <v>529</v>
      </c>
      <c r="E1178" s="6">
        <v>1177</v>
      </c>
      <c r="G1178" s="9" t="s">
        <v>74</v>
      </c>
      <c r="H1178" s="10" t="s">
        <v>529</v>
      </c>
      <c r="I1178" s="11" t="s">
        <v>2176</v>
      </c>
      <c r="J1178" s="12">
        <v>1410102508</v>
      </c>
      <c r="K1178" s="11" t="str">
        <f>CONCATENATE(Table3[[#This Row],[Type]]," "&amp;TEXT(Table3[[#This Row],[Diameter]],".0000")&amp;""," "&amp;Table3[[#This Row],[NumFlutes]]&amp;"FL")</f>
        <v>RT .1575 1FL</v>
      </c>
      <c r="L1178" s="17" t="s">
        <v>2177</v>
      </c>
      <c r="M1178" s="13">
        <v>0.1575</v>
      </c>
      <c r="N1178" s="13">
        <v>0.16700000000000001</v>
      </c>
      <c r="O1178" s="6">
        <v>0.11700000000000001</v>
      </c>
      <c r="P1178" s="6">
        <v>0.8</v>
      </c>
      <c r="Q1178" s="6">
        <v>0.98499999999999999</v>
      </c>
      <c r="R1178" s="14">
        <f>IF(Table3[[#This Row],[ShoulderLenEnd]]="",0,90-(DEGREES(ATAN((Q1178-P1178)/((N1178-O1178)/2)))))</f>
        <v>7.6960517220165769</v>
      </c>
      <c r="S1178" s="15">
        <v>1.01</v>
      </c>
      <c r="T1178" s="6">
        <v>1</v>
      </c>
      <c r="U1178" s="6">
        <v>2.1259999999999999</v>
      </c>
      <c r="V1178" s="6">
        <v>0.752</v>
      </c>
      <c r="X1178" s="13">
        <v>2.76E-2</v>
      </c>
      <c r="Y1178" s="6" t="s">
        <v>2159</v>
      </c>
      <c r="AA1178" s="13" t="str">
        <f t="shared" si="19"/>
        <v/>
      </c>
      <c r="AB1178" s="6">
        <v>0.08</v>
      </c>
      <c r="AC1178" s="6">
        <v>5.5E-2</v>
      </c>
      <c r="AE1178" s="6" t="s">
        <v>49</v>
      </c>
      <c r="AF1178" s="6" t="s">
        <v>432</v>
      </c>
      <c r="AG1178" s="6" t="s">
        <v>90</v>
      </c>
      <c r="AI1178" s="6">
        <v>1</v>
      </c>
      <c r="AJ1178" s="6">
        <v>1</v>
      </c>
      <c r="AK1178" s="6">
        <v>1</v>
      </c>
      <c r="AL1178" s="6">
        <v>0</v>
      </c>
      <c r="AM1178" s="6">
        <v>0</v>
      </c>
      <c r="AN1178" s="6">
        <v>0</v>
      </c>
      <c r="AO1178" s="6">
        <v>1</v>
      </c>
      <c r="AQ1178" s="6">
        <v>0</v>
      </c>
      <c r="AR1178" s="6">
        <v>0</v>
      </c>
      <c r="AS1178" s="6">
        <v>0</v>
      </c>
      <c r="AT1178" s="6">
        <v>0</v>
      </c>
      <c r="AU1178" s="6">
        <f>IF(Table3[[#This Row],[ShankDiameter]]&gt;0.5,0,2)</f>
        <v>2</v>
      </c>
      <c r="AV1178" s="6">
        <v>0</v>
      </c>
      <c r="AW1178" s="6">
        <v>0</v>
      </c>
      <c r="AX1178" s="6">
        <v>2</v>
      </c>
      <c r="AY1178" s="6">
        <f>IF(Table3[[#This Row],[ShankDiameter]]=0.225,2,IF(Table3[[#This Row],[ShankDiameter]]=0.25,2,IF(Table3[[#This Row],[ShankDiameter]]=0.2875,2,0)))</f>
        <v>0</v>
      </c>
      <c r="AZ1178" s="6">
        <v>0</v>
      </c>
      <c r="BA1178" s="6">
        <v>0</v>
      </c>
      <c r="BB1178" s="6">
        <v>0</v>
      </c>
      <c r="BC1178" s="6">
        <v>0</v>
      </c>
      <c r="BD1178" s="6">
        <v>0</v>
      </c>
      <c r="BE1178" s="6">
        <v>0</v>
      </c>
      <c r="BF1178" s="6">
        <v>0</v>
      </c>
      <c r="BG1178" s="6">
        <v>0</v>
      </c>
      <c r="BH1178" s="6">
        <v>0</v>
      </c>
      <c r="BI1178" s="6">
        <f>IF(Table3[[#This Row],[Type]]="EM",IF((Table3[[#This Row],[Diameter]]/2)-Table3[[#This Row],[CornerRadius]]-0.012&gt;0,(Table3[[#This Row],[Diameter]]/2)-Table3[[#This Row],[CornerRadius]]-0.012,0),)</f>
        <v>0</v>
      </c>
      <c r="BK1178" s="6" t="str">
        <f>IF(Table3[[#This Row],[ShoulderLength]]="","",IF(Table3[[#This Row],[ShoulderLength]]&lt;Table3[[#This Row],[LOC]],"FIX",""))</f>
        <v/>
      </c>
    </row>
    <row r="1179" spans="1:63" x14ac:dyDescent="0.25">
      <c r="A1179" s="7">
        <f>IF(Table3[[#This Row],[SoflexRule]]="",1,IF(Table3[[#This Row],[MinOHL]]="",1,IF(Table3[[#This Row],[Type]]="CT",1,IF(Table3[[#This Row],[I]]=1,0,1))))</f>
        <v>1</v>
      </c>
      <c r="B1179" s="6" t="s">
        <v>529</v>
      </c>
      <c r="D1179" s="6" t="s">
        <v>529</v>
      </c>
      <c r="E1179" s="6">
        <v>1178</v>
      </c>
      <c r="G1179" s="9" t="s">
        <v>74</v>
      </c>
      <c r="H1179" s="10" t="s">
        <v>529</v>
      </c>
      <c r="I1179" s="11" t="s">
        <v>2178</v>
      </c>
      <c r="J1179" s="12">
        <v>1635004054</v>
      </c>
      <c r="K1179" s="11" t="str">
        <f>CONCATENATE(Table3[[#This Row],[Type]]," "&amp;TEXT(Table3[[#This Row],[Diameter]],".0000")&amp;""," "&amp;Table3[[#This Row],[NumFlutes]]&amp;"FL")</f>
        <v>RT .1575 1FL</v>
      </c>
      <c r="L1179" s="17" t="s">
        <v>2179</v>
      </c>
      <c r="M1179" s="13">
        <v>0.1575</v>
      </c>
      <c r="N1179" s="13">
        <v>0.16700000000000001</v>
      </c>
      <c r="O1179" s="6">
        <v>0.11799999999999999</v>
      </c>
      <c r="P1179" s="6">
        <v>0.85</v>
      </c>
      <c r="Q1179" s="6">
        <v>1.0349999999999999</v>
      </c>
      <c r="R1179" s="14">
        <f>IF(Table3[[#This Row],[ShoulderLenEnd]]="",0,90-(DEGREES(ATAN((Q1179-P1179)/((N1179-O1179)/2)))))</f>
        <v>7.5439211974286593</v>
      </c>
      <c r="S1179" s="15">
        <v>1.07</v>
      </c>
      <c r="T1179" s="6">
        <v>1</v>
      </c>
      <c r="U1179" s="6">
        <v>2.48</v>
      </c>
      <c r="V1179" s="6">
        <v>0.82679999999999998</v>
      </c>
      <c r="X1179" s="13">
        <v>1.9699999999999999E-2</v>
      </c>
      <c r="Y1179" s="6" t="s">
        <v>581</v>
      </c>
      <c r="AA1179" s="13" t="str">
        <f t="shared" si="19"/>
        <v/>
      </c>
      <c r="AB1179" s="6">
        <v>0.11799999999999999</v>
      </c>
      <c r="AC1179" s="6">
        <v>0.05</v>
      </c>
      <c r="AE1179" s="6" t="s">
        <v>49</v>
      </c>
      <c r="AF1179" s="6" t="s">
        <v>432</v>
      </c>
      <c r="AG1179" s="6" t="s">
        <v>90</v>
      </c>
      <c r="AI1179" s="6">
        <v>1</v>
      </c>
      <c r="AJ1179" s="6">
        <v>1</v>
      </c>
      <c r="AK1179" s="6">
        <v>1</v>
      </c>
      <c r="AL1179" s="6">
        <v>0</v>
      </c>
      <c r="AM1179" s="6">
        <v>0</v>
      </c>
      <c r="AN1179" s="6">
        <v>0</v>
      </c>
      <c r="AO1179" s="6">
        <v>1</v>
      </c>
      <c r="AQ1179" s="6">
        <v>0</v>
      </c>
      <c r="AR1179" s="6">
        <v>0</v>
      </c>
      <c r="AS1179" s="6">
        <v>0</v>
      </c>
      <c r="AT1179" s="6">
        <v>0</v>
      </c>
      <c r="AU1179" s="6">
        <f>IF(Table3[[#This Row],[ShankDiameter]]&gt;0.5,0,2)</f>
        <v>2</v>
      </c>
      <c r="AV1179" s="6">
        <v>0</v>
      </c>
      <c r="AW1179" s="6">
        <v>0</v>
      </c>
      <c r="AX1179" s="6">
        <v>2</v>
      </c>
      <c r="AY1179" s="6">
        <f>IF(Table3[[#This Row],[ShankDiameter]]=0.225,2,IF(Table3[[#This Row],[ShankDiameter]]=0.25,2,IF(Table3[[#This Row],[ShankDiameter]]=0.2875,2,0)))</f>
        <v>0</v>
      </c>
      <c r="AZ1179" s="6">
        <v>0</v>
      </c>
      <c r="BA1179" s="6">
        <v>0</v>
      </c>
      <c r="BB1179" s="6">
        <v>0</v>
      </c>
      <c r="BC1179" s="6">
        <v>0</v>
      </c>
      <c r="BD1179" s="6">
        <v>0</v>
      </c>
      <c r="BE1179" s="6">
        <v>0</v>
      </c>
      <c r="BF1179" s="6">
        <v>0</v>
      </c>
      <c r="BG1179" s="6">
        <v>0</v>
      </c>
      <c r="BH1179" s="6">
        <v>0</v>
      </c>
      <c r="BI1179" s="6">
        <f>IF(Table3[[#This Row],[Type]]="EM",IF((Table3[[#This Row],[Diameter]]/2)-Table3[[#This Row],[CornerRadius]]-0.012&gt;0,(Table3[[#This Row],[Diameter]]/2)-Table3[[#This Row],[CornerRadius]]-0.012,0),)</f>
        <v>0</v>
      </c>
      <c r="BK1179" s="6" t="str">
        <f>IF(Table3[[#This Row],[ShoulderLength]]="","",IF(Table3[[#This Row],[ShoulderLength]]&lt;Table3[[#This Row],[LOC]],"FIX",""))</f>
        <v/>
      </c>
    </row>
    <row r="1180" spans="1:63" x14ac:dyDescent="0.25">
      <c r="A1180" s="7">
        <f>IF(Table3[[#This Row],[SoflexRule]]="",1,IF(Table3[[#This Row],[MinOHL]]="",1,IF(Table3[[#This Row],[Type]]="CT",1,IF(Table3[[#This Row],[I]]=1,0,1))))</f>
        <v>1</v>
      </c>
      <c r="B1180" s="6" t="s">
        <v>529</v>
      </c>
      <c r="D1180" s="6" t="s">
        <v>529</v>
      </c>
      <c r="E1180" s="6">
        <v>1179</v>
      </c>
      <c r="G1180" s="9" t="s">
        <v>74</v>
      </c>
      <c r="H1180" s="10" t="s">
        <v>529</v>
      </c>
      <c r="I1180" s="11" t="s">
        <v>2180</v>
      </c>
      <c r="J1180" s="12">
        <v>1405004408</v>
      </c>
      <c r="K1180" s="11" t="str">
        <f>CONCATENATE(Table3[[#This Row],[Type]]," "&amp;TEXT(Table3[[#This Row],[Diameter]],".0000")&amp;""," "&amp;Table3[[#This Row],[NumFlutes]]&amp;"FL")</f>
        <v>RT .3150 1FL</v>
      </c>
      <c r="L1180" s="17" t="s">
        <v>2181</v>
      </c>
      <c r="M1180" s="13">
        <v>0.315</v>
      </c>
      <c r="N1180" s="13">
        <v>0.16800000000000001</v>
      </c>
      <c r="O1180" s="6">
        <v>0.124</v>
      </c>
      <c r="P1180" s="6">
        <v>0.77</v>
      </c>
      <c r="Q1180" s="6">
        <v>0.97</v>
      </c>
      <c r="R1180" s="14">
        <f>IF(Table3[[#This Row],[ShoulderLenEnd]]="",0,90-(DEGREES(ATAN((Q1180-P1180)/((N1180-O1180)/2)))))</f>
        <v>6.2772984895975554</v>
      </c>
      <c r="S1180" s="15">
        <v>1</v>
      </c>
      <c r="T1180" s="6">
        <v>1</v>
      </c>
      <c r="U1180" s="6">
        <v>2.12</v>
      </c>
      <c r="V1180" s="6">
        <v>0.39500000000000002</v>
      </c>
      <c r="X1180" s="13">
        <v>3.1300000000000001E-2</v>
      </c>
      <c r="Y1180" s="6" t="s">
        <v>549</v>
      </c>
      <c r="AA1180" s="13" t="str">
        <f t="shared" si="19"/>
        <v/>
      </c>
      <c r="AB1180" s="6">
        <v>0.09</v>
      </c>
      <c r="AC1180" s="6">
        <v>0.08</v>
      </c>
      <c r="AE1180" s="6" t="s">
        <v>118</v>
      </c>
      <c r="AF1180" s="6" t="s">
        <v>432</v>
      </c>
      <c r="AG1180" s="6" t="s">
        <v>90</v>
      </c>
      <c r="AI1180" s="6">
        <v>1</v>
      </c>
      <c r="AJ1180" s="6">
        <v>1</v>
      </c>
      <c r="AK1180" s="6">
        <v>1</v>
      </c>
      <c r="AL1180" s="6">
        <v>0</v>
      </c>
      <c r="AM1180" s="6">
        <v>0</v>
      </c>
      <c r="AN1180" s="6">
        <v>0</v>
      </c>
      <c r="AO1180" s="6">
        <v>1</v>
      </c>
      <c r="AQ1180" s="6">
        <v>0</v>
      </c>
      <c r="AR1180" s="6">
        <v>0</v>
      </c>
      <c r="AS1180" s="6">
        <v>0</v>
      </c>
      <c r="AT1180" s="6">
        <v>0</v>
      </c>
      <c r="AU1180" s="6">
        <f>IF(Table3[[#This Row],[ShankDiameter]]&gt;0.5,0,2)</f>
        <v>2</v>
      </c>
      <c r="AV1180" s="6">
        <v>0</v>
      </c>
      <c r="AW1180" s="6">
        <v>0</v>
      </c>
      <c r="AX1180" s="6">
        <v>2</v>
      </c>
      <c r="AY1180" s="6">
        <f>IF(Table3[[#This Row],[ShankDiameter]]=0.225,2,IF(Table3[[#This Row],[ShankDiameter]]=0.25,2,IF(Table3[[#This Row],[ShankDiameter]]=0.2875,2,0)))</f>
        <v>0</v>
      </c>
      <c r="AZ1180" s="6">
        <v>0</v>
      </c>
      <c r="BA1180" s="6">
        <v>0</v>
      </c>
      <c r="BB1180" s="6">
        <v>0</v>
      </c>
      <c r="BC1180" s="6">
        <v>0</v>
      </c>
      <c r="BD1180" s="6">
        <v>0</v>
      </c>
      <c r="BE1180" s="6">
        <v>0</v>
      </c>
      <c r="BF1180" s="6">
        <v>0</v>
      </c>
      <c r="BG1180" s="6">
        <v>0</v>
      </c>
      <c r="BH1180" s="6">
        <v>0</v>
      </c>
      <c r="BI1180" s="6">
        <f>IF(Table3[[#This Row],[Type]]="EM",IF((Table3[[#This Row],[Diameter]]/2)-Table3[[#This Row],[CornerRadius]]-0.012&gt;0,(Table3[[#This Row],[Diameter]]/2)-Table3[[#This Row],[CornerRadius]]-0.012,0),)</f>
        <v>0</v>
      </c>
      <c r="BK1180" s="6" t="str">
        <f>IF(Table3[[#This Row],[ShoulderLength]]="","",IF(Table3[[#This Row],[ShoulderLength]]&lt;Table3[[#This Row],[LOC]],"FIX",""))</f>
        <v/>
      </c>
    </row>
    <row r="1181" spans="1:63" x14ac:dyDescent="0.25">
      <c r="A1181" s="7">
        <f>IF(Table3[[#This Row],[SoflexRule]]="",1,IF(Table3[[#This Row],[MinOHL]]="",1,IF(Table3[[#This Row],[Type]]="CT",1,IF(Table3[[#This Row],[I]]=1,0,1))))</f>
        <v>1</v>
      </c>
      <c r="B1181" s="6" t="s">
        <v>529</v>
      </c>
      <c r="D1181" s="6" t="s">
        <v>529</v>
      </c>
      <c r="E1181" s="6">
        <v>1180</v>
      </c>
      <c r="G1181" s="9" t="s">
        <v>74</v>
      </c>
      <c r="H1181" s="10" t="s">
        <v>529</v>
      </c>
      <c r="I1181" s="11" t="s">
        <v>2182</v>
      </c>
      <c r="J1181" s="12">
        <v>1400114108</v>
      </c>
      <c r="K1181" s="11" t="str">
        <f>CONCATENATE(Table3[[#This Row],[Type]]," "&amp;TEXT(Table3[[#This Row],[Diameter]],".0000")&amp;""," "&amp;Table3[[#This Row],[NumFlutes]]&amp;"FL")</f>
        <v>RT .3150 1FL</v>
      </c>
      <c r="L1181" s="17" t="s">
        <v>2181</v>
      </c>
      <c r="M1181" s="13">
        <v>0.315</v>
      </c>
      <c r="N1181" s="13">
        <v>0.16800000000000001</v>
      </c>
      <c r="O1181" s="6">
        <v>0.125</v>
      </c>
      <c r="P1181" s="6">
        <v>0.77500000000000002</v>
      </c>
      <c r="Q1181" s="6">
        <v>0.98</v>
      </c>
      <c r="R1181" s="14">
        <f>IF(Table3[[#This Row],[ShoulderLenEnd]]="",0,90-(DEGREES(ATAN((Q1181-P1181)/((N1181-O1181)/2)))))</f>
        <v>5.9871817662519788</v>
      </c>
      <c r="S1181" s="15">
        <v>1.0049999999999999</v>
      </c>
      <c r="T1181" s="6">
        <v>1</v>
      </c>
      <c r="U1181" s="6">
        <v>2.12</v>
      </c>
      <c r="V1181" s="6">
        <v>0.4</v>
      </c>
      <c r="X1181" s="13">
        <v>3.1300000000000001E-2</v>
      </c>
      <c r="Y1181" s="6" t="s">
        <v>2168</v>
      </c>
      <c r="AA1181" s="13" t="str">
        <f t="shared" si="19"/>
        <v/>
      </c>
      <c r="AB1181" s="6">
        <v>7.4999999999999997E-2</v>
      </c>
      <c r="AC1181" s="6">
        <v>6.5000000000000002E-2</v>
      </c>
      <c r="AE1181" s="6" t="s">
        <v>471</v>
      </c>
      <c r="AF1181" s="6" t="s">
        <v>432</v>
      </c>
      <c r="AG1181" s="6" t="s">
        <v>90</v>
      </c>
      <c r="AI1181" s="6">
        <v>1</v>
      </c>
      <c r="AJ1181" s="6">
        <v>1</v>
      </c>
      <c r="AK1181" s="6">
        <v>1</v>
      </c>
      <c r="AL1181" s="6">
        <v>0</v>
      </c>
      <c r="AM1181" s="6">
        <v>0</v>
      </c>
      <c r="AN1181" s="6">
        <v>0</v>
      </c>
      <c r="AO1181" s="6">
        <v>1</v>
      </c>
      <c r="AQ1181" s="6">
        <v>0</v>
      </c>
      <c r="AR1181" s="6">
        <v>0</v>
      </c>
      <c r="AS1181" s="6">
        <v>0</v>
      </c>
      <c r="AT1181" s="6">
        <v>0</v>
      </c>
      <c r="AU1181" s="6">
        <f>IF(Table3[[#This Row],[ShankDiameter]]&gt;0.5,0,2)</f>
        <v>2</v>
      </c>
      <c r="AV1181" s="6">
        <v>0</v>
      </c>
      <c r="AW1181" s="6">
        <v>0</v>
      </c>
      <c r="AX1181" s="6">
        <v>2</v>
      </c>
      <c r="AY1181" s="6">
        <f>IF(Table3[[#This Row],[ShankDiameter]]=0.225,2,IF(Table3[[#This Row],[ShankDiameter]]=0.25,2,IF(Table3[[#This Row],[ShankDiameter]]=0.2875,2,0)))</f>
        <v>0</v>
      </c>
      <c r="AZ1181" s="6">
        <v>0</v>
      </c>
      <c r="BA1181" s="6">
        <v>0</v>
      </c>
      <c r="BB1181" s="6">
        <v>0</v>
      </c>
      <c r="BC1181" s="6">
        <v>0</v>
      </c>
      <c r="BD1181" s="6">
        <v>0</v>
      </c>
      <c r="BE1181" s="6">
        <v>0</v>
      </c>
      <c r="BF1181" s="6">
        <v>0</v>
      </c>
      <c r="BG1181" s="6">
        <v>0</v>
      </c>
      <c r="BH1181" s="6">
        <v>0</v>
      </c>
      <c r="BI1181" s="6">
        <f>IF(Table3[[#This Row],[Type]]="EM",IF((Table3[[#This Row],[Diameter]]/2)-Table3[[#This Row],[CornerRadius]]-0.012&gt;0,(Table3[[#This Row],[Diameter]]/2)-Table3[[#This Row],[CornerRadius]]-0.012,0),)</f>
        <v>0</v>
      </c>
      <c r="BK1181" s="6" t="str">
        <f>IF(Table3[[#This Row],[ShoulderLength]]="","",IF(Table3[[#This Row],[ShoulderLength]]&lt;Table3[[#This Row],[LOC]],"FIX",""))</f>
        <v/>
      </c>
    </row>
    <row r="1182" spans="1:63" x14ac:dyDescent="0.25">
      <c r="A1182" s="7">
        <f>IF(Table3[[#This Row],[SoflexRule]]="",1,IF(Table3[[#This Row],[MinOHL]]="",1,IF(Table3[[#This Row],[Type]]="CT",1,IF(Table3[[#This Row],[I]]=1,0,1))))</f>
        <v>1</v>
      </c>
      <c r="B1182" s="6" t="s">
        <v>529</v>
      </c>
      <c r="D1182" s="6" t="s">
        <v>529</v>
      </c>
      <c r="E1182" s="6">
        <v>1181</v>
      </c>
      <c r="G1182" s="9" t="s">
        <v>74</v>
      </c>
      <c r="H1182" s="10" t="s">
        <v>529</v>
      </c>
      <c r="I1182" s="11" t="s">
        <v>2183</v>
      </c>
      <c r="J1182" s="12">
        <v>1400114608</v>
      </c>
      <c r="K1182" s="11" t="str">
        <f>CONCATENATE(Table3[[#This Row],[Type]]," "&amp;TEXT(Table3[[#This Row],[Diameter]],".0000")&amp;""," "&amp;Table3[[#This Row],[NumFlutes]]&amp;"FL")</f>
        <v>RT .1640 1FL</v>
      </c>
      <c r="L1182" s="17" t="s">
        <v>2181</v>
      </c>
      <c r="M1182" s="13">
        <v>0.16400000000000001</v>
      </c>
      <c r="N1182" s="13">
        <v>0.16800000000000001</v>
      </c>
      <c r="O1182" s="6">
        <v>0.125</v>
      </c>
      <c r="P1182" s="6">
        <v>0.75</v>
      </c>
      <c r="Q1182" s="6">
        <v>0.97</v>
      </c>
      <c r="R1182" s="14">
        <f>IF(Table3[[#This Row],[ShoulderLenEnd]]="",0,90-(DEGREES(ATAN((Q1182-P1182)/((N1182-O1182)/2)))))</f>
        <v>5.5816359401918163</v>
      </c>
      <c r="S1182" s="15">
        <v>1</v>
      </c>
      <c r="T1182" s="6">
        <v>1</v>
      </c>
      <c r="U1182" s="6">
        <v>2.12</v>
      </c>
      <c r="V1182" s="6">
        <v>0.39500000000000002</v>
      </c>
      <c r="X1182" s="13">
        <v>3.1300000000000001E-2</v>
      </c>
      <c r="Y1182" s="6" t="s">
        <v>559</v>
      </c>
      <c r="AA1182" s="13" t="str">
        <f t="shared" si="19"/>
        <v/>
      </c>
      <c r="AB1182" s="6">
        <v>0.1</v>
      </c>
      <c r="AC1182" s="6">
        <v>0.08</v>
      </c>
      <c r="AE1182" s="6" t="s">
        <v>471</v>
      </c>
      <c r="AF1182" s="6" t="s">
        <v>119</v>
      </c>
      <c r="AG1182" s="6" t="s">
        <v>90</v>
      </c>
      <c r="AI1182" s="6">
        <v>1</v>
      </c>
      <c r="AJ1182" s="6">
        <v>1</v>
      </c>
      <c r="AK1182" s="6">
        <v>1</v>
      </c>
      <c r="AL1182" s="6">
        <v>0</v>
      </c>
      <c r="AM1182" s="6">
        <v>0</v>
      </c>
      <c r="AN1182" s="6">
        <v>0</v>
      </c>
      <c r="AO1182" s="6">
        <v>1</v>
      </c>
      <c r="AQ1182" s="6">
        <v>0</v>
      </c>
      <c r="AR1182" s="6">
        <v>0</v>
      </c>
      <c r="AS1182" s="6">
        <v>0</v>
      </c>
      <c r="AT1182" s="6">
        <v>0</v>
      </c>
      <c r="AU1182" s="6">
        <f>IF(Table3[[#This Row],[ShankDiameter]]&gt;0.5,0,2)</f>
        <v>2</v>
      </c>
      <c r="AV1182" s="6">
        <v>0</v>
      </c>
      <c r="AW1182" s="6">
        <v>0</v>
      </c>
      <c r="AX1182" s="6">
        <v>2</v>
      </c>
      <c r="AY1182" s="6">
        <f>IF(Table3[[#This Row],[ShankDiameter]]=0.225,2,IF(Table3[[#This Row],[ShankDiameter]]=0.25,2,IF(Table3[[#This Row],[ShankDiameter]]=0.2875,2,0)))</f>
        <v>0</v>
      </c>
      <c r="AZ1182" s="6">
        <v>0</v>
      </c>
      <c r="BA1182" s="6">
        <v>0</v>
      </c>
      <c r="BB1182" s="6">
        <v>0</v>
      </c>
      <c r="BC1182" s="6">
        <v>0</v>
      </c>
      <c r="BD1182" s="6">
        <v>0</v>
      </c>
      <c r="BE1182" s="6">
        <v>0</v>
      </c>
      <c r="BF1182" s="6">
        <v>0</v>
      </c>
      <c r="BG1182" s="6">
        <v>0</v>
      </c>
      <c r="BH1182" s="6">
        <v>0</v>
      </c>
      <c r="BI1182" s="6">
        <f>IF(Table3[[#This Row],[Type]]="EM",IF((Table3[[#This Row],[Diameter]]/2)-Table3[[#This Row],[CornerRadius]]-0.012&gt;0,(Table3[[#This Row],[Diameter]]/2)-Table3[[#This Row],[CornerRadius]]-0.012,0),)</f>
        <v>0</v>
      </c>
      <c r="BK1182" s="6" t="str">
        <f>IF(Table3[[#This Row],[ShoulderLength]]="","",IF(Table3[[#This Row],[ShoulderLength]]&lt;Table3[[#This Row],[LOC]],"FIX",""))</f>
        <v/>
      </c>
    </row>
    <row r="1183" spans="1:63" x14ac:dyDescent="0.25">
      <c r="A1183" s="7">
        <f>IF(Table3[[#This Row],[SoflexRule]]="",1,IF(Table3[[#This Row],[MinOHL]]="",1,IF(Table3[[#This Row],[Type]]="CT",1,IF(Table3[[#This Row],[I]]=1,0,1))))</f>
        <v>1</v>
      </c>
      <c r="B1183" s="6" t="s">
        <v>529</v>
      </c>
      <c r="D1183" s="6" t="s">
        <v>529</v>
      </c>
      <c r="E1183" s="6">
        <v>1182</v>
      </c>
      <c r="G1183" s="9" t="s">
        <v>74</v>
      </c>
      <c r="H1183" s="10" t="s">
        <v>529</v>
      </c>
      <c r="I1183" s="11" t="s">
        <v>2184</v>
      </c>
      <c r="J1183" s="12">
        <v>1410103108</v>
      </c>
      <c r="K1183" s="11" t="str">
        <f>CONCATENATE(Table3[[#This Row],[Type]]," "&amp;TEXT(Table3[[#This Row],[Diameter]],".0000")&amp;""," "&amp;Table3[[#This Row],[NumFlutes]]&amp;"FL")</f>
        <v>RT .1764 1FL</v>
      </c>
      <c r="L1183" s="17" t="s">
        <v>2185</v>
      </c>
      <c r="M1183" s="13">
        <v>0.1764</v>
      </c>
      <c r="N1183" s="13">
        <v>0.193</v>
      </c>
      <c r="O1183" s="6">
        <v>0.14799999999999999</v>
      </c>
      <c r="P1183" s="6">
        <v>0.9</v>
      </c>
      <c r="Q1183" s="6">
        <v>1.1000000000000001</v>
      </c>
      <c r="R1183" s="14">
        <f>IF(Table3[[#This Row],[ShoulderLenEnd]]="",0,90-(DEGREES(ATAN((Q1183-P1183)/((N1183-O1183)/2)))))</f>
        <v>6.4187867302387787</v>
      </c>
      <c r="S1183" s="15">
        <v>1.1299999999999999</v>
      </c>
      <c r="T1183" s="6">
        <v>1</v>
      </c>
      <c r="U1183" s="6">
        <v>2.3740000000000001</v>
      </c>
      <c r="V1183" s="6">
        <v>0.874</v>
      </c>
      <c r="X1183" s="13">
        <v>3.15E-2</v>
      </c>
      <c r="Y1183" s="6" t="s">
        <v>2186</v>
      </c>
      <c r="AA1183" s="13" t="str">
        <f t="shared" si="19"/>
        <v/>
      </c>
      <c r="AB1183" s="6">
        <v>0.11</v>
      </c>
      <c r="AC1183" s="6">
        <v>7.0000000000000007E-2</v>
      </c>
      <c r="AE1183" s="6" t="s">
        <v>49</v>
      </c>
      <c r="AF1183" s="6" t="s">
        <v>432</v>
      </c>
      <c r="AG1183" s="6" t="s">
        <v>90</v>
      </c>
      <c r="AI1183" s="6">
        <v>1</v>
      </c>
      <c r="AJ1183" s="6">
        <v>1</v>
      </c>
      <c r="AK1183" s="6">
        <v>1</v>
      </c>
      <c r="AL1183" s="6">
        <v>0</v>
      </c>
      <c r="AM1183" s="6">
        <v>0</v>
      </c>
      <c r="AN1183" s="6">
        <v>0</v>
      </c>
      <c r="AO1183" s="6">
        <v>1</v>
      </c>
      <c r="AQ1183" s="6">
        <v>0</v>
      </c>
      <c r="AR1183" s="6">
        <v>0</v>
      </c>
      <c r="AS1183" s="6">
        <v>0</v>
      </c>
      <c r="AT1183" s="6">
        <v>0</v>
      </c>
      <c r="AU1183" s="6">
        <f>IF(Table3[[#This Row],[ShankDiameter]]&gt;0.5,0,2)</f>
        <v>2</v>
      </c>
      <c r="AV1183" s="6">
        <v>0</v>
      </c>
      <c r="AW1183" s="6">
        <v>0</v>
      </c>
      <c r="AX1183" s="6">
        <v>2</v>
      </c>
      <c r="AY1183" s="6">
        <f>IF(Table3[[#This Row],[ShankDiameter]]=0.225,2,IF(Table3[[#This Row],[ShankDiameter]]=0.25,2,IF(Table3[[#This Row],[ShankDiameter]]=0.2875,2,0)))</f>
        <v>0</v>
      </c>
      <c r="AZ1183" s="6">
        <v>0</v>
      </c>
      <c r="BA1183" s="6">
        <v>0</v>
      </c>
      <c r="BB1183" s="6">
        <v>0</v>
      </c>
      <c r="BC1183" s="6">
        <v>0</v>
      </c>
      <c r="BD1183" s="6">
        <v>0</v>
      </c>
      <c r="BE1183" s="6">
        <v>0</v>
      </c>
      <c r="BF1183" s="6">
        <v>0</v>
      </c>
      <c r="BG1183" s="6">
        <v>0</v>
      </c>
      <c r="BH1183" s="6">
        <v>0</v>
      </c>
      <c r="BI1183" s="6">
        <f>IF(Table3[[#This Row],[Type]]="EM",IF((Table3[[#This Row],[Diameter]]/2)-Table3[[#This Row],[CornerRadius]]-0.012&gt;0,(Table3[[#This Row],[Diameter]]/2)-Table3[[#This Row],[CornerRadius]]-0.012,0),)</f>
        <v>0</v>
      </c>
      <c r="BK1183" s="6" t="str">
        <f>IF(Table3[[#This Row],[ShoulderLength]]="","",IF(Table3[[#This Row],[ShoulderLength]]&lt;Table3[[#This Row],[LOC]],"FIX",""))</f>
        <v/>
      </c>
    </row>
    <row r="1184" spans="1:63" x14ac:dyDescent="0.25">
      <c r="A1184" s="7">
        <f>IF(Table3[[#This Row],[SoflexRule]]="",1,IF(Table3[[#This Row],[MinOHL]]="",1,IF(Table3[[#This Row],[Type]]="CT",1,IF(Table3[[#This Row],[I]]=1,0,1))))</f>
        <v>1</v>
      </c>
      <c r="B1184" s="6" t="s">
        <v>529</v>
      </c>
      <c r="D1184" s="6" t="s">
        <v>529</v>
      </c>
      <c r="E1184" s="6">
        <v>1183</v>
      </c>
      <c r="G1184" s="9" t="s">
        <v>74</v>
      </c>
      <c r="H1184" s="10" t="s">
        <v>529</v>
      </c>
      <c r="I1184" s="11" t="s">
        <v>2187</v>
      </c>
      <c r="J1184" s="12">
        <v>1400120608</v>
      </c>
      <c r="K1184" s="11" t="str">
        <f>CONCATENATE(Table3[[#This Row],[Type]]," "&amp;TEXT(Table3[[#This Row],[Diameter]],".0000")&amp;""," "&amp;Table3[[#This Row],[NumFlutes]]&amp;"FL")</f>
        <v>RT .1697 1FL</v>
      </c>
      <c r="L1184" s="17" t="s">
        <v>2188</v>
      </c>
      <c r="M1184" s="13">
        <v>0.16969999999999999</v>
      </c>
      <c r="N1184" s="13">
        <v>0.19400000000000001</v>
      </c>
      <c r="O1184" s="6">
        <v>0.13700000000000001</v>
      </c>
      <c r="P1184" s="6">
        <v>0.89</v>
      </c>
      <c r="Q1184" s="6">
        <v>1.075</v>
      </c>
      <c r="R1184" s="14">
        <f>IF(Table3[[#This Row],[ShoulderLenEnd]]="",0,90-(DEGREES(ATAN((Q1184-P1184)/((N1184-O1184)/2)))))</f>
        <v>8.7577982858544345</v>
      </c>
      <c r="S1184" s="15">
        <v>1.1000000000000001</v>
      </c>
      <c r="T1184" s="6">
        <v>1</v>
      </c>
      <c r="U1184" s="6">
        <v>2.37</v>
      </c>
      <c r="V1184" s="6">
        <v>0.51100000000000001</v>
      </c>
      <c r="X1184" s="13">
        <v>3.1099999999999999E-2</v>
      </c>
      <c r="Y1184" s="6" t="s">
        <v>559</v>
      </c>
      <c r="AA1184" s="13" t="str">
        <f t="shared" si="19"/>
        <v/>
      </c>
      <c r="AB1184" s="6">
        <v>0.125</v>
      </c>
      <c r="AC1184" s="6">
        <v>0.08</v>
      </c>
      <c r="AE1184" s="6" t="s">
        <v>118</v>
      </c>
      <c r="AF1184" s="6" t="s">
        <v>119</v>
      </c>
      <c r="AI1184" s="6">
        <v>1</v>
      </c>
      <c r="AJ1184" s="6">
        <v>1</v>
      </c>
      <c r="AK1184" s="6">
        <v>1</v>
      </c>
      <c r="AL1184" s="6">
        <v>0</v>
      </c>
      <c r="AM1184" s="6">
        <v>0</v>
      </c>
      <c r="AN1184" s="6">
        <v>0</v>
      </c>
      <c r="AO1184" s="6">
        <v>1</v>
      </c>
      <c r="AQ1184" s="6">
        <v>0</v>
      </c>
      <c r="AR1184" s="6">
        <v>0</v>
      </c>
      <c r="AS1184" s="6">
        <v>0</v>
      </c>
      <c r="AT1184" s="6">
        <v>0</v>
      </c>
      <c r="AU1184" s="6">
        <f>IF(Table3[[#This Row],[ShankDiameter]]&gt;0.5,0,2)</f>
        <v>2</v>
      </c>
      <c r="AV1184" s="6">
        <v>0</v>
      </c>
      <c r="AW1184" s="6">
        <v>0</v>
      </c>
      <c r="AX1184" s="6">
        <v>2</v>
      </c>
      <c r="AY1184" s="6">
        <f>IF(Table3[[#This Row],[ShankDiameter]]=0.225,2,IF(Table3[[#This Row],[ShankDiameter]]=0.25,2,IF(Table3[[#This Row],[ShankDiameter]]=0.2875,2,0)))</f>
        <v>0</v>
      </c>
      <c r="AZ1184" s="6">
        <v>0</v>
      </c>
      <c r="BA1184" s="6">
        <v>0</v>
      </c>
      <c r="BB1184" s="6">
        <v>0</v>
      </c>
      <c r="BC1184" s="6">
        <v>0</v>
      </c>
      <c r="BD1184" s="6">
        <v>0</v>
      </c>
      <c r="BE1184" s="6">
        <v>0</v>
      </c>
      <c r="BF1184" s="6">
        <v>0</v>
      </c>
      <c r="BG1184" s="6">
        <v>0</v>
      </c>
      <c r="BH1184" s="6">
        <v>0</v>
      </c>
      <c r="BI1184" s="6">
        <f>IF(Table3[[#This Row],[Type]]="EM",IF((Table3[[#This Row],[Diameter]]/2)-Table3[[#This Row],[CornerRadius]]-0.012&gt;0,(Table3[[#This Row],[Diameter]]/2)-Table3[[#This Row],[CornerRadius]]-0.012,0),)</f>
        <v>0</v>
      </c>
      <c r="BK1184" s="6" t="str">
        <f>IF(Table3[[#This Row],[ShoulderLength]]="","",IF(Table3[[#This Row],[ShoulderLength]]&lt;Table3[[#This Row],[LOC]],"FIX",""))</f>
        <v/>
      </c>
    </row>
    <row r="1185" spans="1:63" x14ac:dyDescent="0.25">
      <c r="A1185" s="7">
        <f>IF(Table3[[#This Row],[SoflexRule]]="",1,IF(Table3[[#This Row],[MinOHL]]="",1,IF(Table3[[#This Row],[Type]]="CT",1,IF(Table3[[#This Row],[I]]=1,0,1))))</f>
        <v>1</v>
      </c>
      <c r="B1185" s="6" t="s">
        <v>529</v>
      </c>
      <c r="D1185" s="6" t="s">
        <v>529</v>
      </c>
      <c r="E1185" s="6">
        <v>1184</v>
      </c>
      <c r="G1185" s="9" t="s">
        <v>74</v>
      </c>
      <c r="H1185" s="10" t="s">
        <v>529</v>
      </c>
      <c r="I1185" s="11" t="s">
        <v>2189</v>
      </c>
      <c r="J1185" s="12">
        <v>1400120400</v>
      </c>
      <c r="K1185" s="11" t="str">
        <f>CONCATENATE(Table3[[#This Row],[Type]]," "&amp;TEXT(Table3[[#This Row],[Diameter]],".0000")&amp;""," "&amp;Table3[[#This Row],[NumFlutes]]&amp;"FL")</f>
        <v>RT .1900 1FL</v>
      </c>
      <c r="L1185" s="17" t="s">
        <v>2188</v>
      </c>
      <c r="M1185" s="13">
        <v>0.19</v>
      </c>
      <c r="N1185" s="13">
        <v>0.19400000000000001</v>
      </c>
      <c r="O1185" s="6">
        <v>0.13700000000000001</v>
      </c>
      <c r="P1185" s="6">
        <v>0.89</v>
      </c>
      <c r="Q1185" s="6">
        <v>1.0900000000000001</v>
      </c>
      <c r="R1185" s="14">
        <f>IF(Table3[[#This Row],[ShoulderLenEnd]]="",0,90-(DEGREES(ATAN((Q1185-P1185)/((N1185-O1185)/2)))))</f>
        <v>8.1100478294191021</v>
      </c>
      <c r="S1185" s="15">
        <v>1.115</v>
      </c>
      <c r="T1185" s="6">
        <v>1</v>
      </c>
      <c r="U1185" s="6">
        <v>2.37</v>
      </c>
      <c r="V1185" s="6">
        <v>0.51100000000000001</v>
      </c>
      <c r="X1185" s="13">
        <v>3.1300000000000001E-2</v>
      </c>
      <c r="Y1185" s="6" t="s">
        <v>2155</v>
      </c>
      <c r="AA1185" s="13" t="str">
        <f t="shared" si="19"/>
        <v/>
      </c>
      <c r="AB1185" s="6">
        <v>0.11</v>
      </c>
      <c r="AC1185" s="6">
        <v>8.5000000000000006E-2</v>
      </c>
      <c r="AE1185" s="6" t="s">
        <v>471</v>
      </c>
      <c r="AF1185" s="6" t="s">
        <v>119</v>
      </c>
      <c r="AG1185" s="6" t="s">
        <v>90</v>
      </c>
      <c r="AI1185" s="6">
        <v>1</v>
      </c>
      <c r="AJ1185" s="6">
        <v>1</v>
      </c>
      <c r="AK1185" s="6">
        <v>1</v>
      </c>
      <c r="AL1185" s="6">
        <v>0</v>
      </c>
      <c r="AM1185" s="6">
        <v>0</v>
      </c>
      <c r="AN1185" s="6">
        <v>0</v>
      </c>
      <c r="AO1185" s="6">
        <v>1</v>
      </c>
      <c r="AQ1185" s="6">
        <v>0</v>
      </c>
      <c r="AR1185" s="6">
        <v>0</v>
      </c>
      <c r="AS1185" s="6">
        <v>0</v>
      </c>
      <c r="AT1185" s="6">
        <v>0</v>
      </c>
      <c r="AU1185" s="6">
        <f>IF(Table3[[#This Row],[ShankDiameter]]&gt;0.5,0,2)</f>
        <v>2</v>
      </c>
      <c r="AV1185" s="6">
        <v>0</v>
      </c>
      <c r="AW1185" s="6">
        <v>0</v>
      </c>
      <c r="AX1185" s="6">
        <v>2</v>
      </c>
      <c r="AY1185" s="6">
        <f>IF(Table3[[#This Row],[ShankDiameter]]=0.225,2,IF(Table3[[#This Row],[ShankDiameter]]=0.25,2,IF(Table3[[#This Row],[ShankDiameter]]=0.2875,2,0)))</f>
        <v>0</v>
      </c>
      <c r="AZ1185" s="6">
        <v>0</v>
      </c>
      <c r="BA1185" s="6">
        <v>0</v>
      </c>
      <c r="BB1185" s="6">
        <v>0</v>
      </c>
      <c r="BC1185" s="6">
        <v>0</v>
      </c>
      <c r="BD1185" s="6">
        <v>0</v>
      </c>
      <c r="BE1185" s="6">
        <v>0</v>
      </c>
      <c r="BF1185" s="6">
        <v>0</v>
      </c>
      <c r="BG1185" s="6">
        <v>0</v>
      </c>
      <c r="BH1185" s="6">
        <v>0</v>
      </c>
      <c r="BI1185" s="6">
        <f>IF(Table3[[#This Row],[Type]]="EM",IF((Table3[[#This Row],[Diameter]]/2)-Table3[[#This Row],[CornerRadius]]-0.012&gt;0,(Table3[[#This Row],[Diameter]]/2)-Table3[[#This Row],[CornerRadius]]-0.012,0),)</f>
        <v>0</v>
      </c>
      <c r="BK1185" s="6" t="str">
        <f>IF(Table3[[#This Row],[ShoulderLength]]="","",IF(Table3[[#This Row],[ShoulderLength]]&lt;Table3[[#This Row],[LOC]],"FIX",""))</f>
        <v/>
      </c>
    </row>
    <row r="1186" spans="1:63" x14ac:dyDescent="0.25">
      <c r="A1186" s="7">
        <f>IF(Table3[[#This Row],[SoflexRule]]="",1,IF(Table3[[#This Row],[MinOHL]]="",1,IF(Table3[[#This Row],[Type]]="CT",1,IF(Table3[[#This Row],[I]]=1,0,1))))</f>
        <v>1</v>
      </c>
      <c r="B1186" s="6" t="s">
        <v>529</v>
      </c>
      <c r="D1186" s="6" t="s">
        <v>529</v>
      </c>
      <c r="E1186" s="6">
        <v>1185</v>
      </c>
      <c r="G1186" s="9" t="s">
        <v>74</v>
      </c>
      <c r="H1186" s="10" t="s">
        <v>529</v>
      </c>
      <c r="I1186" s="11" t="s">
        <v>2190</v>
      </c>
      <c r="J1186" s="12">
        <v>1400120508</v>
      </c>
      <c r="K1186" s="11" t="str">
        <f>CONCATENATE(Table3[[#This Row],[Type]]," "&amp;TEXT(Table3[[#This Row],[Diameter]],".0000")&amp;""," "&amp;Table3[[#This Row],[NumFlutes]]&amp;"FL")</f>
        <v>RT .1900 1FL</v>
      </c>
      <c r="L1186" s="17" t="s">
        <v>2188</v>
      </c>
      <c r="M1186" s="13">
        <v>0.19</v>
      </c>
      <c r="N1186" s="13">
        <v>0.19400000000000001</v>
      </c>
      <c r="O1186" s="6">
        <v>0.13700000000000001</v>
      </c>
      <c r="P1186" s="6">
        <v>0.89</v>
      </c>
      <c r="Q1186" s="6">
        <v>1.0900000000000001</v>
      </c>
      <c r="R1186" s="14">
        <f>IF(Table3[[#This Row],[ShoulderLenEnd]]="",0,90-(DEGREES(ATAN((Q1186-P1186)/((N1186-O1186)/2)))))</f>
        <v>8.1100478294191021</v>
      </c>
      <c r="S1186" s="15">
        <v>1.115</v>
      </c>
      <c r="T1186" s="6">
        <v>1</v>
      </c>
      <c r="U1186" s="6">
        <v>2.37</v>
      </c>
      <c r="V1186" s="6">
        <v>0.51100000000000001</v>
      </c>
      <c r="X1186" s="13">
        <v>3.1300000000000001E-2</v>
      </c>
      <c r="Y1186" s="6" t="s">
        <v>2168</v>
      </c>
      <c r="AA1186" s="13" t="str">
        <f t="shared" si="19"/>
        <v/>
      </c>
      <c r="AB1186" s="6">
        <v>0.11</v>
      </c>
      <c r="AC1186" s="6">
        <v>0.09</v>
      </c>
      <c r="AE1186" s="6" t="s">
        <v>49</v>
      </c>
      <c r="AF1186" s="6" t="s">
        <v>119</v>
      </c>
      <c r="AG1186" s="6" t="s">
        <v>90</v>
      </c>
      <c r="AI1186" s="6">
        <v>1</v>
      </c>
      <c r="AJ1186" s="6">
        <v>1</v>
      </c>
      <c r="AK1186" s="6">
        <v>1</v>
      </c>
      <c r="AL1186" s="6">
        <v>0</v>
      </c>
      <c r="AM1186" s="6">
        <v>0</v>
      </c>
      <c r="AN1186" s="6">
        <v>0</v>
      </c>
      <c r="AO1186" s="6">
        <v>1</v>
      </c>
      <c r="AQ1186" s="6">
        <v>0</v>
      </c>
      <c r="AR1186" s="6">
        <v>0</v>
      </c>
      <c r="AS1186" s="6">
        <v>0</v>
      </c>
      <c r="AT1186" s="6">
        <v>0</v>
      </c>
      <c r="AU1186" s="6">
        <f>IF(Table3[[#This Row],[ShankDiameter]]&gt;0.5,0,2)</f>
        <v>2</v>
      </c>
      <c r="AV1186" s="6">
        <v>0</v>
      </c>
      <c r="AW1186" s="6">
        <v>0</v>
      </c>
      <c r="AX1186" s="6">
        <v>2</v>
      </c>
      <c r="AY1186" s="6">
        <f>IF(Table3[[#This Row],[ShankDiameter]]=0.225,2,IF(Table3[[#This Row],[ShankDiameter]]=0.25,2,IF(Table3[[#This Row],[ShankDiameter]]=0.2875,2,0)))</f>
        <v>0</v>
      </c>
      <c r="AZ1186" s="6">
        <v>0</v>
      </c>
      <c r="BA1186" s="6">
        <v>0</v>
      </c>
      <c r="BB1186" s="6">
        <v>0</v>
      </c>
      <c r="BC1186" s="6">
        <v>0</v>
      </c>
      <c r="BD1186" s="6">
        <v>0</v>
      </c>
      <c r="BE1186" s="6">
        <v>0</v>
      </c>
      <c r="BF1186" s="6">
        <v>0</v>
      </c>
      <c r="BG1186" s="6">
        <v>0</v>
      </c>
      <c r="BH1186" s="6">
        <v>0</v>
      </c>
      <c r="BI1186" s="6">
        <f>IF(Table3[[#This Row],[Type]]="EM",IF((Table3[[#This Row],[Diameter]]/2)-Table3[[#This Row],[CornerRadius]]-0.012&gt;0,(Table3[[#This Row],[Diameter]]/2)-Table3[[#This Row],[CornerRadius]]-0.012,0),)</f>
        <v>0</v>
      </c>
      <c r="BK1186" s="6" t="str">
        <f>IF(Table3[[#This Row],[ShoulderLength]]="","",IF(Table3[[#This Row],[ShoulderLength]]&lt;Table3[[#This Row],[LOC]],"FIX",""))</f>
        <v/>
      </c>
    </row>
    <row r="1187" spans="1:63" x14ac:dyDescent="0.25">
      <c r="A1187" s="7">
        <f>IF(Table3[[#This Row],[SoflexRule]]="",1,IF(Table3[[#This Row],[MinOHL]]="",1,IF(Table3[[#This Row],[Type]]="CT",1,IF(Table3[[#This Row],[I]]=1,0,1))))</f>
        <v>1</v>
      </c>
      <c r="B1187" s="6" t="s">
        <v>529</v>
      </c>
      <c r="D1187" s="6" t="s">
        <v>529</v>
      </c>
      <c r="E1187" s="6">
        <v>1186</v>
      </c>
      <c r="G1187" s="9" t="s">
        <v>74</v>
      </c>
      <c r="H1187" s="10" t="s">
        <v>529</v>
      </c>
      <c r="I1187" s="11" t="s">
        <v>2191</v>
      </c>
      <c r="J1187" s="12">
        <v>1405007208</v>
      </c>
      <c r="K1187" s="11" t="str">
        <f>CONCATENATE(Table3[[#This Row],[Type]]," "&amp;TEXT(Table3[[#This Row],[Diameter]],".0000")&amp;""," "&amp;Table3[[#This Row],[NumFlutes]]&amp;"FL")</f>
        <v>RT .2500 1FL</v>
      </c>
      <c r="L1187" s="17" t="s">
        <v>2409</v>
      </c>
      <c r="M1187" s="13">
        <v>0.25</v>
      </c>
      <c r="N1187" s="13">
        <v>0.255</v>
      </c>
      <c r="O1187" s="6">
        <v>0.184</v>
      </c>
      <c r="P1187" s="6">
        <v>1.0149999999999999</v>
      </c>
      <c r="Q1187" s="6">
        <v>1.22</v>
      </c>
      <c r="R1187" s="14">
        <f>IF(Table3[[#This Row],[ShoulderLenEnd]]="",0,90-(DEGREES(ATAN((Q1187-P1187)/((N1187-O1187)/2)))))</f>
        <v>9.8245190712324728</v>
      </c>
      <c r="S1187" s="15">
        <v>1.25</v>
      </c>
      <c r="T1187" s="6">
        <v>1</v>
      </c>
      <c r="U1187" s="6">
        <v>2.5</v>
      </c>
      <c r="V1187" s="6">
        <v>0.628</v>
      </c>
      <c r="X1187" s="13">
        <v>0.05</v>
      </c>
      <c r="Y1187" s="6" t="s">
        <v>2168</v>
      </c>
      <c r="AA1187" s="13" t="str">
        <f t="shared" si="19"/>
        <v/>
      </c>
      <c r="AB1187" s="6">
        <v>0.14000000000000001</v>
      </c>
      <c r="AC1187" s="6">
        <v>0.13</v>
      </c>
      <c r="AE1187" s="6" t="s">
        <v>118</v>
      </c>
      <c r="AF1187" s="6" t="s">
        <v>119</v>
      </c>
      <c r="AG1187" s="6" t="s">
        <v>90</v>
      </c>
      <c r="AI1187" s="6">
        <v>1</v>
      </c>
      <c r="AJ1187" s="6">
        <v>1</v>
      </c>
      <c r="AK1187" s="6">
        <v>1</v>
      </c>
      <c r="AL1187" s="6">
        <v>0</v>
      </c>
      <c r="AM1187" s="6">
        <v>0</v>
      </c>
      <c r="AN1187" s="6">
        <v>0</v>
      </c>
      <c r="AO1187" s="6">
        <v>1</v>
      </c>
      <c r="AQ1187" s="6">
        <v>0</v>
      </c>
      <c r="AR1187" s="6">
        <v>0</v>
      </c>
      <c r="AS1187" s="6">
        <v>0</v>
      </c>
      <c r="AT1187" s="6">
        <v>0</v>
      </c>
      <c r="AU1187" s="6">
        <f>IF(Table3[[#This Row],[ShankDiameter]]&gt;0.5,0,2)</f>
        <v>2</v>
      </c>
      <c r="AV1187" s="6">
        <v>0</v>
      </c>
      <c r="AW1187" s="6">
        <v>0</v>
      </c>
      <c r="AX1187" s="6">
        <v>2</v>
      </c>
      <c r="AY1187" s="6">
        <f>IF(Table3[[#This Row],[ShankDiameter]]=0.225,2,IF(Table3[[#This Row],[ShankDiameter]]=0.25,2,IF(Table3[[#This Row],[ShankDiameter]]=0.2875,2,0)))</f>
        <v>0</v>
      </c>
      <c r="AZ1187" s="6">
        <v>0</v>
      </c>
      <c r="BA1187" s="6">
        <v>0</v>
      </c>
      <c r="BB1187" s="6">
        <v>0</v>
      </c>
      <c r="BC1187" s="6">
        <v>0</v>
      </c>
      <c r="BD1187" s="6">
        <v>0</v>
      </c>
      <c r="BE1187" s="6">
        <v>0</v>
      </c>
      <c r="BF1187" s="6">
        <v>0</v>
      </c>
      <c r="BG1187" s="6">
        <v>0</v>
      </c>
      <c r="BH1187" s="6">
        <v>0</v>
      </c>
      <c r="BI1187" s="6">
        <f>IF(Table3[[#This Row],[Type]]="EM",IF((Table3[[#This Row],[Diameter]]/2)-Table3[[#This Row],[CornerRadius]]-0.012&gt;0,(Table3[[#This Row],[Diameter]]/2)-Table3[[#This Row],[CornerRadius]]-0.012,0),)</f>
        <v>0</v>
      </c>
      <c r="BK1187" s="6" t="str">
        <f>IF(Table3[[#This Row],[ShoulderLength]]="","",IF(Table3[[#This Row],[ShoulderLength]]&lt;Table3[[#This Row],[LOC]],"FIX",""))</f>
        <v/>
      </c>
    </row>
    <row r="1188" spans="1:63" x14ac:dyDescent="0.25">
      <c r="A1188" s="7">
        <f>IF(Table3[[#This Row],[SoflexRule]]="",1,IF(Table3[[#This Row],[MinOHL]]="",1,IF(Table3[[#This Row],[Type]]="CT",1,IF(Table3[[#This Row],[I]]=1,0,1))))</f>
        <v>1</v>
      </c>
      <c r="B1188" s="6" t="s">
        <v>529</v>
      </c>
      <c r="D1188" s="6" t="s">
        <v>529</v>
      </c>
      <c r="E1188" s="6">
        <v>1187</v>
      </c>
      <c r="G1188" s="9" t="s">
        <v>74</v>
      </c>
      <c r="H1188" s="10" t="s">
        <v>529</v>
      </c>
      <c r="I1188" s="11" t="s">
        <v>2192</v>
      </c>
      <c r="J1188" s="12">
        <v>1625514256</v>
      </c>
      <c r="K1188" s="11" t="str">
        <f>CONCATENATE(Table3[[#This Row],[Type]]," "&amp;TEXT(Table3[[#This Row],[Diameter]],".0000")&amp;""," "&amp;Table3[[#This Row],[NumFlutes]]&amp;"FL")</f>
        <v>RT .2500 1FL</v>
      </c>
      <c r="L1188" s="17" t="s">
        <v>2408</v>
      </c>
      <c r="M1188" s="13">
        <v>0.25</v>
      </c>
      <c r="N1188" s="13">
        <v>0.255</v>
      </c>
      <c r="O1188" s="6">
        <v>0.184</v>
      </c>
      <c r="P1188" s="6">
        <v>1.2</v>
      </c>
      <c r="Q1188" s="6">
        <v>1.38</v>
      </c>
      <c r="R1188" s="14">
        <f>IF(Table3[[#This Row],[ShoulderLenEnd]]="",0,90-(DEGREES(ATAN((Q1188-P1188)/((N1188-O1188)/2)))))</f>
        <v>11.156817446975523</v>
      </c>
      <c r="S1188" s="15">
        <v>1.405</v>
      </c>
      <c r="T1188" s="6">
        <v>1</v>
      </c>
      <c r="U1188" s="6">
        <v>5.91</v>
      </c>
      <c r="V1188" s="6">
        <v>0.52600000000000002</v>
      </c>
      <c r="X1188" s="13">
        <v>3.5700000000000003E-2</v>
      </c>
      <c r="Y1188" s="6" t="s">
        <v>559</v>
      </c>
      <c r="AA1188" s="13" t="str">
        <f t="shared" si="19"/>
        <v/>
      </c>
      <c r="AB1188" s="6">
        <v>0.18</v>
      </c>
      <c r="AC1188" s="6">
        <v>0.11</v>
      </c>
      <c r="AE1188" s="6" t="s">
        <v>49</v>
      </c>
      <c r="AF1188" s="6" t="s">
        <v>123</v>
      </c>
      <c r="AG1188" s="6" t="s">
        <v>90</v>
      </c>
      <c r="AI1188" s="6">
        <v>1</v>
      </c>
      <c r="AJ1188" s="6">
        <v>0</v>
      </c>
      <c r="AK1188" s="6">
        <v>1</v>
      </c>
      <c r="AL1188" s="6">
        <v>1</v>
      </c>
      <c r="AM1188" s="6">
        <v>0</v>
      </c>
      <c r="AN1188" s="6">
        <v>0</v>
      </c>
      <c r="AO1188" s="6">
        <v>1</v>
      </c>
      <c r="AQ1188" s="6">
        <v>0</v>
      </c>
      <c r="AR1188" s="6">
        <v>0</v>
      </c>
      <c r="AS1188" s="6">
        <v>0</v>
      </c>
      <c r="AT1188" s="6">
        <v>0</v>
      </c>
      <c r="AU1188" s="6">
        <f>IF(Table3[[#This Row],[ShankDiameter]]&gt;0.5,0,2)</f>
        <v>2</v>
      </c>
      <c r="AV1188" s="6">
        <v>0</v>
      </c>
      <c r="AW1188" s="6">
        <v>0</v>
      </c>
      <c r="AX1188" s="6">
        <v>2</v>
      </c>
      <c r="AY1188" s="6">
        <f>IF(Table3[[#This Row],[ShankDiameter]]=0.225,2,IF(Table3[[#This Row],[ShankDiameter]]=0.25,2,IF(Table3[[#This Row],[ShankDiameter]]=0.2875,2,0)))</f>
        <v>0</v>
      </c>
      <c r="AZ1188" s="6">
        <v>0</v>
      </c>
      <c r="BA1188" s="6">
        <v>0</v>
      </c>
      <c r="BB1188" s="6">
        <v>0</v>
      </c>
      <c r="BC1188" s="6">
        <v>0</v>
      </c>
      <c r="BD1188" s="6">
        <v>0</v>
      </c>
      <c r="BE1188" s="6">
        <v>0</v>
      </c>
      <c r="BF1188" s="6">
        <v>0</v>
      </c>
      <c r="BG1188" s="6">
        <v>0</v>
      </c>
      <c r="BH1188" s="6">
        <v>0</v>
      </c>
      <c r="BI1188" s="6">
        <f>IF(Table3[[#This Row],[Type]]="EM",IF((Table3[[#This Row],[Diameter]]/2)-Table3[[#This Row],[CornerRadius]]-0.012&gt;0,(Table3[[#This Row],[Diameter]]/2)-Table3[[#This Row],[CornerRadius]]-0.012,0),)</f>
        <v>0</v>
      </c>
      <c r="BK1188" s="6" t="str">
        <f>IF(Table3[[#This Row],[ShoulderLength]]="","",IF(Table3[[#This Row],[ShoulderLength]]&lt;Table3[[#This Row],[LOC]],"FIX",""))</f>
        <v/>
      </c>
    </row>
    <row r="1189" spans="1:63" x14ac:dyDescent="0.25">
      <c r="A1189" s="7">
        <f>IF(Table3[[#This Row],[SoflexRule]]="",1,IF(Table3[[#This Row],[MinOHL]]="",1,IF(Table3[[#This Row],[Type]]="CT",1,IF(Table3[[#This Row],[I]]=1,0,1))))</f>
        <v>1</v>
      </c>
      <c r="B1189" s="6" t="s">
        <v>529</v>
      </c>
      <c r="D1189" s="6" t="s">
        <v>529</v>
      </c>
      <c r="E1189" s="6">
        <v>1188</v>
      </c>
      <c r="G1189" s="9" t="s">
        <v>74</v>
      </c>
      <c r="H1189" s="10" t="s">
        <v>529</v>
      </c>
      <c r="I1189" s="11" t="s">
        <v>2193</v>
      </c>
      <c r="J1189" s="12">
        <v>1410104208</v>
      </c>
      <c r="K1189" s="11" t="str">
        <f>CONCATENATE(Table3[[#This Row],[Type]]," "&amp;TEXT(Table3[[#This Row],[Diameter]],".0000")&amp;""," "&amp;Table3[[#This Row],[NumFlutes]]&amp;"FL")</f>
        <v>RT .3150 1FL</v>
      </c>
      <c r="L1189" s="17" t="s">
        <v>2194</v>
      </c>
      <c r="M1189" s="13">
        <v>0.315</v>
      </c>
      <c r="N1189" s="13">
        <v>0.317</v>
      </c>
      <c r="O1189" s="6">
        <v>0.247</v>
      </c>
      <c r="P1189" s="6">
        <v>1.1399999999999999</v>
      </c>
      <c r="Q1189" s="6">
        <v>1.36</v>
      </c>
      <c r="R1189" s="14">
        <f>IF(Table3[[#This Row],[ShoulderLenEnd]]="",0,90-(DEGREES(ATAN((Q1189-P1189)/((N1189-O1189)/2)))))</f>
        <v>9.0394828033551136</v>
      </c>
      <c r="S1189" s="15">
        <v>1.385</v>
      </c>
      <c r="T1189" s="6">
        <v>1</v>
      </c>
      <c r="U1189" s="6">
        <v>2.72</v>
      </c>
      <c r="V1189" s="6">
        <v>1.1259999999999999</v>
      </c>
      <c r="X1189" s="13">
        <v>4.9000000000000002E-2</v>
      </c>
      <c r="Y1189" s="6" t="s">
        <v>597</v>
      </c>
      <c r="AA1189" s="13" t="str">
        <f t="shared" si="19"/>
        <v/>
      </c>
      <c r="AB1189" s="6">
        <v>0.22500000000000001</v>
      </c>
      <c r="AC1189" s="6">
        <v>6.5000000000000002E-2</v>
      </c>
      <c r="AE1189" s="6" t="s">
        <v>49</v>
      </c>
      <c r="AF1189" s="6" t="s">
        <v>432</v>
      </c>
      <c r="AG1189" s="6" t="s">
        <v>90</v>
      </c>
      <c r="AI1189" s="6">
        <v>1</v>
      </c>
      <c r="AJ1189" s="6">
        <v>1</v>
      </c>
      <c r="AK1189" s="6">
        <v>1</v>
      </c>
      <c r="AL1189" s="6">
        <v>0</v>
      </c>
      <c r="AM1189" s="6">
        <v>0</v>
      </c>
      <c r="AN1189" s="6">
        <v>0</v>
      </c>
      <c r="AO1189" s="6">
        <v>1</v>
      </c>
      <c r="AQ1189" s="6">
        <v>0</v>
      </c>
      <c r="AR1189" s="6">
        <v>0</v>
      </c>
      <c r="AS1189" s="6">
        <v>0</v>
      </c>
      <c r="AT1189" s="6">
        <v>0</v>
      </c>
      <c r="AU1189" s="6">
        <f>IF(Table3[[#This Row],[ShankDiameter]]&gt;0.5,0,2)</f>
        <v>2</v>
      </c>
      <c r="AV1189" s="6">
        <v>0</v>
      </c>
      <c r="AW1189" s="6">
        <v>0</v>
      </c>
      <c r="AX1189" s="6">
        <v>2</v>
      </c>
      <c r="AY1189" s="6">
        <f>IF(Table3[[#This Row],[ShankDiameter]]=0.225,2,IF(Table3[[#This Row],[ShankDiameter]]=0.25,2,IF(Table3[[#This Row],[ShankDiameter]]=0.2875,2,0)))</f>
        <v>0</v>
      </c>
      <c r="AZ1189" s="6">
        <v>0</v>
      </c>
      <c r="BA1189" s="6">
        <v>0</v>
      </c>
      <c r="BB1189" s="6">
        <v>0</v>
      </c>
      <c r="BC1189" s="6">
        <v>0</v>
      </c>
      <c r="BD1189" s="6">
        <v>0</v>
      </c>
      <c r="BE1189" s="6">
        <v>0</v>
      </c>
      <c r="BF1189" s="6">
        <v>0</v>
      </c>
      <c r="BG1189" s="6">
        <v>0</v>
      </c>
      <c r="BH1189" s="6">
        <v>0</v>
      </c>
      <c r="BI1189" s="6">
        <f>IF(Table3[[#This Row],[Type]]="EM",IF((Table3[[#This Row],[Diameter]]/2)-Table3[[#This Row],[CornerRadius]]-0.012&gt;0,(Table3[[#This Row],[Diameter]]/2)-Table3[[#This Row],[CornerRadius]]-0.012,0),)</f>
        <v>0</v>
      </c>
      <c r="BK1189" s="6" t="str">
        <f>IF(Table3[[#This Row],[ShoulderLength]]="","",IF(Table3[[#This Row],[ShoulderLength]]&lt;Table3[[#This Row],[LOC]],"FIX",""))</f>
        <v/>
      </c>
    </row>
    <row r="1190" spans="1:63" x14ac:dyDescent="0.25">
      <c r="A1190" s="7">
        <f>IF(Table3[[#This Row],[SoflexRule]]="",1,IF(Table3[[#This Row],[MinOHL]]="",1,IF(Table3[[#This Row],[Type]]="CT",1,IF(Table3[[#This Row],[I]]=1,0,1))))</f>
        <v>1</v>
      </c>
      <c r="B1190" s="6" t="s">
        <v>2195</v>
      </c>
      <c r="D1190" s="6" t="s">
        <v>2195</v>
      </c>
      <c r="E1190" s="6">
        <v>1189</v>
      </c>
      <c r="H1190" s="10" t="s">
        <v>2195</v>
      </c>
      <c r="I1190" s="11" t="s">
        <v>2196</v>
      </c>
      <c r="J1190" s="12" t="s">
        <v>2197</v>
      </c>
      <c r="K1190" s="11" t="str">
        <f>CONCATENATE(Table3[[#This Row],[Type]]," "&amp;TEXT(Table3[[#This Row],[Diameter]],".0000")&amp;""," "&amp;Table3[[#This Row],[NumFlutes]]&amp;"FL")</f>
        <v>SD .1181 3FL</v>
      </c>
      <c r="M1190" s="13">
        <v>0.1181</v>
      </c>
      <c r="N1190" s="13">
        <v>0.11799999999999999</v>
      </c>
      <c r="R1190" s="14">
        <f>IF(Table3[[#This Row],[ShoulderLenEnd]]="",0,90-(DEGREES(ATAN((Q1190-P1190)/((N1190-O1190)/2)))))</f>
        <v>0</v>
      </c>
      <c r="T1190" s="6">
        <v>3</v>
      </c>
      <c r="U1190" s="6">
        <v>1.5</v>
      </c>
      <c r="V1190" s="6">
        <v>5.91E-2</v>
      </c>
      <c r="AA1190" s="13" t="str">
        <f t="shared" si="19"/>
        <v/>
      </c>
      <c r="AE1190" s="6" t="s">
        <v>44</v>
      </c>
      <c r="AF1190" s="6" t="s">
        <v>73</v>
      </c>
      <c r="AG1190" s="18" t="s">
        <v>2289</v>
      </c>
      <c r="AI1190" s="6">
        <v>1</v>
      </c>
      <c r="AJ1190" s="6">
        <v>0</v>
      </c>
      <c r="AK1190" s="6">
        <v>1</v>
      </c>
      <c r="AL1190" s="6">
        <v>1</v>
      </c>
      <c r="AM1190" s="6">
        <v>0</v>
      </c>
      <c r="AN1190" s="6">
        <v>0</v>
      </c>
      <c r="AO1190" s="6">
        <v>1</v>
      </c>
      <c r="AQ1190" s="6">
        <v>0</v>
      </c>
      <c r="AR1190" s="6">
        <v>0</v>
      </c>
      <c r="AS1190" s="6">
        <v>0</v>
      </c>
      <c r="AT1190" s="6">
        <v>0</v>
      </c>
      <c r="AU1190" s="6">
        <f>IF(Table3[[#This Row],[ShankDiameter]]&gt;0.5,0,2)</f>
        <v>2</v>
      </c>
      <c r="AV1190" s="6">
        <v>0</v>
      </c>
      <c r="AW1190" s="6">
        <v>0</v>
      </c>
      <c r="AX1190" s="6">
        <v>2</v>
      </c>
      <c r="AY1190" s="6">
        <f>IF(Table3[[#This Row],[ShankDiameter]]=0.225,2,IF(Table3[[#This Row],[ShankDiameter]]=0.25,2,IF(Table3[[#This Row],[ShankDiameter]]=0.2875,2,0)))</f>
        <v>0</v>
      </c>
      <c r="AZ1190" s="6">
        <v>0</v>
      </c>
      <c r="BA1190" s="6">
        <v>0</v>
      </c>
      <c r="BB1190" s="6">
        <v>0</v>
      </c>
      <c r="BC1190" s="6">
        <v>0</v>
      </c>
      <c r="BD1190" s="6">
        <v>0</v>
      </c>
      <c r="BE1190" s="6">
        <v>0</v>
      </c>
      <c r="BF1190" s="6">
        <v>0</v>
      </c>
      <c r="BG1190" s="6">
        <v>0</v>
      </c>
      <c r="BH1190" s="6">
        <v>0</v>
      </c>
      <c r="BI1190" s="6">
        <f>IF(Table3[[#This Row],[Type]]="EM",IF((Table3[[#This Row],[Diameter]]/2)-Table3[[#This Row],[CornerRadius]]-0.012&gt;0,(Table3[[#This Row],[Diameter]]/2)-Table3[[#This Row],[CornerRadius]]-0.012,0),)</f>
        <v>0</v>
      </c>
      <c r="BK1190" s="6" t="str">
        <f>IF(Table3[[#This Row],[ShoulderLength]]="","",IF(Table3[[#This Row],[ShoulderLength]]&lt;Table3[[#This Row],[LOC]],"FIX",""))</f>
        <v/>
      </c>
    </row>
    <row r="1191" spans="1:63" x14ac:dyDescent="0.25">
      <c r="A1191" s="7">
        <f>IF(Table3[[#This Row],[SoflexRule]]="",1,IF(Table3[[#This Row],[MinOHL]]="",1,IF(Table3[[#This Row],[Type]]="CT",1,IF(Table3[[#This Row],[I]]=1,0,1))))</f>
        <v>1</v>
      </c>
      <c r="B1191" s="6" t="s">
        <v>2195</v>
      </c>
      <c r="D1191" s="6" t="s">
        <v>2195</v>
      </c>
      <c r="E1191" s="6">
        <v>1190</v>
      </c>
      <c r="G1191" s="9" t="s">
        <v>74</v>
      </c>
      <c r="H1191" s="10" t="s">
        <v>2195</v>
      </c>
      <c r="I1191" s="11" t="s">
        <v>2198</v>
      </c>
      <c r="J1191" s="12">
        <v>11410</v>
      </c>
      <c r="K1191" s="11" t="str">
        <f>CONCATENATE(Table3[[#This Row],[Type]]," "&amp;TEXT(Table3[[#This Row],[Diameter]],".0000")&amp;""," "&amp;Table3[[#This Row],[NumFlutes]]&amp;"FL")</f>
        <v>SD .0100 2FL</v>
      </c>
      <c r="M1191" s="13">
        <v>0.01</v>
      </c>
      <c r="N1191" s="13">
        <v>0.125</v>
      </c>
      <c r="O1191" s="6">
        <v>0.01</v>
      </c>
      <c r="P1191" s="6">
        <v>0.06</v>
      </c>
      <c r="Q1191" s="6">
        <v>0.32500000000000001</v>
      </c>
      <c r="R1191" s="14">
        <f>IF(Table3[[#This Row],[ShoulderLenEnd]]="",0,90-(DEGREES(ATAN((Q1191-P1191)/((N1191-O1191)/2)))))</f>
        <v>12.242331198874425</v>
      </c>
      <c r="S1191" s="15">
        <v>0.35</v>
      </c>
      <c r="T1191" s="6">
        <v>2</v>
      </c>
      <c r="U1191" s="6">
        <v>1.5</v>
      </c>
      <c r="V1191" s="6">
        <v>0.03</v>
      </c>
      <c r="Z1191" s="6">
        <v>90</v>
      </c>
      <c r="AA1191" s="13">
        <f t="shared" si="19"/>
        <v>5.000000000000001E-3</v>
      </c>
      <c r="AE1191" s="6" t="s">
        <v>44</v>
      </c>
      <c r="AF1191" s="6" t="s">
        <v>62</v>
      </c>
      <c r="AG1191" s="6" t="s">
        <v>66</v>
      </c>
      <c r="AI1191" s="6">
        <v>1</v>
      </c>
      <c r="AJ1191" s="6">
        <v>1</v>
      </c>
      <c r="AK1191" s="6">
        <v>0</v>
      </c>
      <c r="AL1191" s="6">
        <v>0</v>
      </c>
      <c r="AM1191" s="6">
        <v>1</v>
      </c>
      <c r="AN1191" s="6">
        <v>0</v>
      </c>
      <c r="AO1191" s="6">
        <v>1</v>
      </c>
      <c r="AQ1191" s="6">
        <v>0</v>
      </c>
      <c r="AR1191" s="6">
        <v>0</v>
      </c>
      <c r="AS1191" s="6">
        <v>0</v>
      </c>
      <c r="AT1191" s="6">
        <v>0</v>
      </c>
      <c r="AU1191" s="6">
        <f>IF(Table3[[#This Row],[ShankDiameter]]&gt;0.5,0,2)</f>
        <v>2</v>
      </c>
      <c r="AV1191" s="6">
        <v>0</v>
      </c>
      <c r="AW1191" s="6">
        <v>0</v>
      </c>
      <c r="AX1191" s="6">
        <v>2</v>
      </c>
      <c r="AY1191" s="6">
        <f>IF(Table3[[#This Row],[ShankDiameter]]=0.225,2,IF(Table3[[#This Row],[ShankDiameter]]=0.25,2,IF(Table3[[#This Row],[ShankDiameter]]=0.2875,2,0)))</f>
        <v>0</v>
      </c>
      <c r="AZ1191" s="6">
        <v>0</v>
      </c>
      <c r="BA1191" s="6">
        <v>0</v>
      </c>
      <c r="BB1191" s="6">
        <v>0</v>
      </c>
      <c r="BC1191" s="6">
        <v>0</v>
      </c>
      <c r="BD1191" s="6">
        <v>0</v>
      </c>
      <c r="BE1191" s="6">
        <v>0</v>
      </c>
      <c r="BF1191" s="6">
        <v>0</v>
      </c>
      <c r="BG1191" s="6">
        <v>0</v>
      </c>
      <c r="BH1191" s="6">
        <v>0</v>
      </c>
      <c r="BI1191" s="6">
        <f>IF(Table3[[#This Row],[Type]]="EM",IF((Table3[[#This Row],[Diameter]]/2)-Table3[[#This Row],[CornerRadius]]-0.012&gt;0,(Table3[[#This Row],[Diameter]]/2)-Table3[[#This Row],[CornerRadius]]-0.012,0),)</f>
        <v>0</v>
      </c>
      <c r="BK1191" s="6" t="str">
        <f>IF(Table3[[#This Row],[ShoulderLength]]="","",IF(Table3[[#This Row],[ShoulderLength]]&lt;Table3[[#This Row],[LOC]],"FIX",""))</f>
        <v/>
      </c>
    </row>
    <row r="1192" spans="1:63" x14ac:dyDescent="0.25">
      <c r="A1192" s="7">
        <f>IF(Table3[[#This Row],[SoflexRule]]="",1,IF(Table3[[#This Row],[MinOHL]]="",1,IF(Table3[[#This Row],[Type]]="CT",1,IF(Table3[[#This Row],[I]]=1,0,1))))</f>
        <v>1</v>
      </c>
      <c r="B1192" s="6" t="s">
        <v>2195</v>
      </c>
      <c r="D1192" s="6" t="s">
        <v>2195</v>
      </c>
      <c r="E1192" s="6">
        <v>1191</v>
      </c>
      <c r="G1192" s="9" t="s">
        <v>74</v>
      </c>
      <c r="H1192" s="10" t="s">
        <v>2195</v>
      </c>
      <c r="I1192" s="11" t="s">
        <v>2199</v>
      </c>
      <c r="J1192" s="12">
        <v>11420</v>
      </c>
      <c r="K1192" s="11" t="str">
        <f>CONCATENATE(Table3[[#This Row],[Type]]," "&amp;TEXT(Table3[[#This Row],[Diameter]],".0000")&amp;""," "&amp;Table3[[#This Row],[NumFlutes]]&amp;"FL")</f>
        <v>SD .0200 2FL</v>
      </c>
      <c r="M1192" s="13">
        <v>0.02</v>
      </c>
      <c r="N1192" s="13">
        <v>0.125</v>
      </c>
      <c r="O1192" s="6">
        <v>0.02</v>
      </c>
      <c r="P1192" s="6">
        <v>0.08</v>
      </c>
      <c r="Q1192" s="6">
        <v>0.32500000000000001</v>
      </c>
      <c r="R1192" s="14">
        <f>IF(Table3[[#This Row],[ShoulderLenEnd]]="",0,90-(DEGREES(ATAN((Q1192-P1192)/((N1192-O1192)/2)))))</f>
        <v>12.094757077012105</v>
      </c>
      <c r="S1192" s="15">
        <v>0.35</v>
      </c>
      <c r="T1192" s="6">
        <v>2</v>
      </c>
      <c r="U1192" s="6">
        <v>1.5</v>
      </c>
      <c r="V1192" s="6">
        <v>0.06</v>
      </c>
      <c r="Z1192" s="6">
        <v>90</v>
      </c>
      <c r="AA1192" s="13">
        <f t="shared" si="19"/>
        <v>1.0000000000000002E-2</v>
      </c>
      <c r="AE1192" s="6" t="s">
        <v>44</v>
      </c>
      <c r="AF1192" s="6" t="s">
        <v>62</v>
      </c>
      <c r="AG1192" s="6" t="s">
        <v>66</v>
      </c>
      <c r="AI1192" s="6">
        <v>1</v>
      </c>
      <c r="AJ1192" s="6">
        <v>1</v>
      </c>
      <c r="AK1192" s="6">
        <v>0</v>
      </c>
      <c r="AL1192" s="6">
        <v>0</v>
      </c>
      <c r="AM1192" s="6">
        <v>1</v>
      </c>
      <c r="AN1192" s="6">
        <v>0</v>
      </c>
      <c r="AO1192" s="6">
        <v>1</v>
      </c>
      <c r="AQ1192" s="6">
        <v>0</v>
      </c>
      <c r="AR1192" s="6">
        <v>0</v>
      </c>
      <c r="AS1192" s="6">
        <v>0</v>
      </c>
      <c r="AT1192" s="6">
        <v>0</v>
      </c>
      <c r="AU1192" s="6">
        <f>IF(Table3[[#This Row],[ShankDiameter]]&gt;0.5,0,2)</f>
        <v>2</v>
      </c>
      <c r="AV1192" s="6">
        <v>0</v>
      </c>
      <c r="AW1192" s="6">
        <v>0</v>
      </c>
      <c r="AX1192" s="6">
        <v>2</v>
      </c>
      <c r="AY1192" s="6">
        <f>IF(Table3[[#This Row],[ShankDiameter]]=0.225,2,IF(Table3[[#This Row],[ShankDiameter]]=0.25,2,IF(Table3[[#This Row],[ShankDiameter]]=0.2875,2,0)))</f>
        <v>0</v>
      </c>
      <c r="AZ1192" s="6">
        <v>0</v>
      </c>
      <c r="BA1192" s="6">
        <v>0</v>
      </c>
      <c r="BB1192" s="6">
        <v>0</v>
      </c>
      <c r="BC1192" s="6">
        <v>0</v>
      </c>
      <c r="BD1192" s="6">
        <v>0</v>
      </c>
      <c r="BE1192" s="6">
        <v>0</v>
      </c>
      <c r="BF1192" s="6">
        <v>0</v>
      </c>
      <c r="BG1192" s="6">
        <v>0</v>
      </c>
      <c r="BH1192" s="6">
        <v>0</v>
      </c>
      <c r="BI1192" s="6">
        <f>IF(Table3[[#This Row],[Type]]="EM",IF((Table3[[#This Row],[Diameter]]/2)-Table3[[#This Row],[CornerRadius]]-0.012&gt;0,(Table3[[#This Row],[Diameter]]/2)-Table3[[#This Row],[CornerRadius]]-0.012,0),)</f>
        <v>0</v>
      </c>
      <c r="BK1192" s="6" t="str">
        <f>IF(Table3[[#This Row],[ShoulderLength]]="","",IF(Table3[[#This Row],[ShoulderLength]]&lt;Table3[[#This Row],[LOC]],"FIX",""))</f>
        <v/>
      </c>
    </row>
    <row r="1193" spans="1:63" x14ac:dyDescent="0.25">
      <c r="A1193" s="7">
        <f>IF(Table3[[#This Row],[SoflexRule]]="",1,IF(Table3[[#This Row],[MinOHL]]="",1,IF(Table3[[#This Row],[Type]]="CT",1,IF(Table3[[#This Row],[I]]=1,0,1))))</f>
        <v>1</v>
      </c>
      <c r="B1193" s="6" t="s">
        <v>2195</v>
      </c>
      <c r="D1193" s="6" t="s">
        <v>2195</v>
      </c>
      <c r="E1193" s="6">
        <v>1192</v>
      </c>
      <c r="G1193" s="9" t="s">
        <v>74</v>
      </c>
      <c r="H1193" s="10" t="s">
        <v>2195</v>
      </c>
      <c r="I1193" s="11" t="s">
        <v>2200</v>
      </c>
      <c r="J1193" s="12">
        <v>11430</v>
      </c>
      <c r="K1193" s="11" t="str">
        <f>CONCATENATE(Table3[[#This Row],[Type]]," "&amp;TEXT(Table3[[#This Row],[Diameter]],".0000")&amp;""," "&amp;Table3[[#This Row],[NumFlutes]]&amp;"FL")</f>
        <v>SD .0300 2FL</v>
      </c>
      <c r="M1193" s="13">
        <v>0.03</v>
      </c>
      <c r="N1193" s="13">
        <v>0.125</v>
      </c>
      <c r="O1193" s="6">
        <v>0.03</v>
      </c>
      <c r="P1193" s="6">
        <v>0.125</v>
      </c>
      <c r="Q1193" s="6">
        <v>0.32500000000000001</v>
      </c>
      <c r="R1193" s="14">
        <f>IF(Table3[[#This Row],[ShoulderLenEnd]]="",0,90-(DEGREES(ATAN((Q1193-P1193)/((N1193-O1193)/2)))))</f>
        <v>13.360218444764485</v>
      </c>
      <c r="S1193" s="15">
        <v>0.35</v>
      </c>
      <c r="T1193" s="6">
        <v>2</v>
      </c>
      <c r="U1193" s="6">
        <v>1.5</v>
      </c>
      <c r="V1193" s="6">
        <v>0.09</v>
      </c>
      <c r="Z1193" s="6">
        <v>90</v>
      </c>
      <c r="AA1193" s="13">
        <f t="shared" si="19"/>
        <v>1.5000000000000001E-2</v>
      </c>
      <c r="AE1193" s="6" t="s">
        <v>44</v>
      </c>
      <c r="AF1193" s="6" t="s">
        <v>62</v>
      </c>
      <c r="AG1193" s="6" t="s">
        <v>66</v>
      </c>
      <c r="AI1193" s="6">
        <v>1</v>
      </c>
      <c r="AJ1193" s="6">
        <v>1</v>
      </c>
      <c r="AK1193" s="6">
        <v>0</v>
      </c>
      <c r="AL1193" s="6">
        <v>0</v>
      </c>
      <c r="AM1193" s="6">
        <v>1</v>
      </c>
      <c r="AN1193" s="6">
        <v>0</v>
      </c>
      <c r="AO1193" s="6">
        <v>1</v>
      </c>
      <c r="AQ1193" s="6">
        <v>0</v>
      </c>
      <c r="AR1193" s="6">
        <v>0</v>
      </c>
      <c r="AS1193" s="6">
        <v>0</v>
      </c>
      <c r="AT1193" s="6">
        <v>0</v>
      </c>
      <c r="AU1193" s="6">
        <f>IF(Table3[[#This Row],[ShankDiameter]]&gt;0.5,0,2)</f>
        <v>2</v>
      </c>
      <c r="AV1193" s="6">
        <v>0</v>
      </c>
      <c r="AW1193" s="6">
        <v>0</v>
      </c>
      <c r="AX1193" s="6">
        <v>2</v>
      </c>
      <c r="AY1193" s="6">
        <f>IF(Table3[[#This Row],[ShankDiameter]]=0.225,2,IF(Table3[[#This Row],[ShankDiameter]]=0.25,2,IF(Table3[[#This Row],[ShankDiameter]]=0.2875,2,0)))</f>
        <v>0</v>
      </c>
      <c r="AZ1193" s="6">
        <v>0</v>
      </c>
      <c r="BA1193" s="6">
        <v>0</v>
      </c>
      <c r="BB1193" s="6">
        <v>0</v>
      </c>
      <c r="BC1193" s="6">
        <v>0</v>
      </c>
      <c r="BD1193" s="6">
        <v>0</v>
      </c>
      <c r="BE1193" s="6">
        <v>0</v>
      </c>
      <c r="BF1193" s="6">
        <v>0</v>
      </c>
      <c r="BG1193" s="6">
        <v>0</v>
      </c>
      <c r="BH1193" s="6">
        <v>0</v>
      </c>
      <c r="BI1193" s="6">
        <f>IF(Table3[[#This Row],[Type]]="EM",IF((Table3[[#This Row],[Diameter]]/2)-Table3[[#This Row],[CornerRadius]]-0.012&gt;0,(Table3[[#This Row],[Diameter]]/2)-Table3[[#This Row],[CornerRadius]]-0.012,0),)</f>
        <v>0</v>
      </c>
      <c r="BK1193" s="6" t="str">
        <f>IF(Table3[[#This Row],[ShoulderLength]]="","",IF(Table3[[#This Row],[ShoulderLength]]&lt;Table3[[#This Row],[LOC]],"FIX",""))</f>
        <v/>
      </c>
    </row>
    <row r="1194" spans="1:63" x14ac:dyDescent="0.25">
      <c r="A1194" s="7">
        <f>IF(Table3[[#This Row],[SoflexRule]]="",1,IF(Table3[[#This Row],[MinOHL]]="",1,IF(Table3[[#This Row],[Type]]="CT",1,IF(Table3[[#This Row],[I]]=1,0,1))))</f>
        <v>1</v>
      </c>
      <c r="B1194" s="6" t="s">
        <v>2195</v>
      </c>
      <c r="D1194" s="6" t="s">
        <v>2195</v>
      </c>
      <c r="E1194" s="6">
        <v>1193</v>
      </c>
      <c r="G1194" s="9" t="s">
        <v>74</v>
      </c>
      <c r="H1194" s="10" t="s">
        <v>2195</v>
      </c>
      <c r="I1194" s="11" t="s">
        <v>2201</v>
      </c>
      <c r="J1194" s="12">
        <v>11445</v>
      </c>
      <c r="K1194" s="11" t="str">
        <f>CONCATENATE(Table3[[#This Row],[Type]]," "&amp;TEXT(Table3[[#This Row],[Diameter]],".0000")&amp;""," "&amp;Table3[[#This Row],[NumFlutes]]&amp;"FL")</f>
        <v>SD .0450 2FL</v>
      </c>
      <c r="M1194" s="13">
        <v>4.4999999999999998E-2</v>
      </c>
      <c r="N1194" s="13">
        <v>0.125</v>
      </c>
      <c r="O1194" s="6">
        <v>4.4999999999999998E-2</v>
      </c>
      <c r="P1194" s="6">
        <v>0.125</v>
      </c>
      <c r="Q1194" s="6">
        <v>0.32500000000000001</v>
      </c>
      <c r="R1194" s="14">
        <f>IF(Table3[[#This Row],[ShoulderLenEnd]]="",0,90-(DEGREES(ATAN((Q1194-P1194)/((N1194-O1194)/2)))))</f>
        <v>11.309932474020215</v>
      </c>
      <c r="S1194" s="15">
        <v>0.35</v>
      </c>
      <c r="T1194" s="6">
        <v>2</v>
      </c>
      <c r="U1194" s="6">
        <v>1.5009999999999999</v>
      </c>
      <c r="V1194" s="6">
        <v>0.12</v>
      </c>
      <c r="Z1194" s="6">
        <v>90</v>
      </c>
      <c r="AA1194" s="13">
        <f t="shared" si="19"/>
        <v>2.2500000000000003E-2</v>
      </c>
      <c r="AE1194" s="6" t="s">
        <v>44</v>
      </c>
      <c r="AF1194" s="6" t="s">
        <v>62</v>
      </c>
      <c r="AG1194" s="6" t="s">
        <v>66</v>
      </c>
      <c r="AI1194" s="6">
        <v>1</v>
      </c>
      <c r="AJ1194" s="6">
        <v>1</v>
      </c>
      <c r="AK1194" s="6">
        <v>0</v>
      </c>
      <c r="AL1194" s="6">
        <v>0</v>
      </c>
      <c r="AM1194" s="6">
        <v>1</v>
      </c>
      <c r="AN1194" s="6">
        <v>0</v>
      </c>
      <c r="AO1194" s="6">
        <v>1</v>
      </c>
      <c r="AQ1194" s="6">
        <v>0</v>
      </c>
      <c r="AR1194" s="6">
        <v>0</v>
      </c>
      <c r="AS1194" s="6">
        <v>0</v>
      </c>
      <c r="AT1194" s="6">
        <v>0</v>
      </c>
      <c r="AU1194" s="6">
        <f>IF(Table3[[#This Row],[ShankDiameter]]&gt;0.5,0,2)</f>
        <v>2</v>
      </c>
      <c r="AV1194" s="6">
        <v>0</v>
      </c>
      <c r="AW1194" s="6">
        <v>0</v>
      </c>
      <c r="AX1194" s="6">
        <v>2</v>
      </c>
      <c r="AY1194" s="6">
        <f>IF(Table3[[#This Row],[ShankDiameter]]=0.225,2,IF(Table3[[#This Row],[ShankDiameter]]=0.25,2,IF(Table3[[#This Row],[ShankDiameter]]=0.2875,2,0)))</f>
        <v>0</v>
      </c>
      <c r="AZ1194" s="6">
        <v>0</v>
      </c>
      <c r="BA1194" s="6">
        <v>0</v>
      </c>
      <c r="BB1194" s="6">
        <v>0</v>
      </c>
      <c r="BC1194" s="6">
        <v>0</v>
      </c>
      <c r="BD1194" s="6">
        <v>0</v>
      </c>
      <c r="BE1194" s="6">
        <v>0</v>
      </c>
      <c r="BF1194" s="6">
        <v>0</v>
      </c>
      <c r="BG1194" s="6">
        <v>0</v>
      </c>
      <c r="BH1194" s="6">
        <v>0</v>
      </c>
      <c r="BI1194" s="6">
        <f>IF(Table3[[#This Row],[Type]]="EM",IF((Table3[[#This Row],[Diameter]]/2)-Table3[[#This Row],[CornerRadius]]-0.012&gt;0,(Table3[[#This Row],[Diameter]]/2)-Table3[[#This Row],[CornerRadius]]-0.012,0),)</f>
        <v>0</v>
      </c>
      <c r="BK1194" s="6" t="str">
        <f>IF(Table3[[#This Row],[ShoulderLength]]="","",IF(Table3[[#This Row],[ShoulderLength]]&lt;Table3[[#This Row],[LOC]],"FIX",""))</f>
        <v/>
      </c>
    </row>
    <row r="1195" spans="1:63" x14ac:dyDescent="0.25">
      <c r="A1195" s="7">
        <f>IF(Table3[[#This Row],[SoflexRule]]="",1,IF(Table3[[#This Row],[MinOHL]]="",1,IF(Table3[[#This Row],[Type]]="CT",1,IF(Table3[[#This Row],[I]]=1,0,1))))</f>
        <v>1</v>
      </c>
      <c r="B1195" s="6" t="s">
        <v>2195</v>
      </c>
      <c r="D1195" s="6" t="s">
        <v>2195</v>
      </c>
      <c r="E1195" s="6">
        <v>1194</v>
      </c>
      <c r="G1195" s="9" t="s">
        <v>74</v>
      </c>
      <c r="H1195" s="10" t="s">
        <v>2195</v>
      </c>
      <c r="I1195" s="11" t="s">
        <v>2202</v>
      </c>
      <c r="J1195" s="12">
        <v>11460</v>
      </c>
      <c r="K1195" s="11" t="str">
        <f>CONCATENATE(Table3[[#This Row],[Type]]," "&amp;TEXT(Table3[[#This Row],[Diameter]],".0000")&amp;""," "&amp;Table3[[#This Row],[NumFlutes]]&amp;"FL")</f>
        <v>SD .0600 2FL</v>
      </c>
      <c r="M1195" s="13">
        <v>0.06</v>
      </c>
      <c r="N1195" s="13">
        <v>0.125</v>
      </c>
      <c r="O1195" s="6">
        <v>0.06</v>
      </c>
      <c r="P1195" s="6">
        <v>0.15</v>
      </c>
      <c r="Q1195" s="6">
        <v>0.375</v>
      </c>
      <c r="R1195" s="14">
        <f>IF(Table3[[#This Row],[ShoulderLenEnd]]="",0,90-(DEGREES(ATAN((Q1195-P1195)/((N1195-O1195)/2)))))</f>
        <v>8.2192092488990482</v>
      </c>
      <c r="S1195" s="15">
        <v>0.47499999999999998</v>
      </c>
      <c r="T1195" s="6">
        <v>2</v>
      </c>
      <c r="U1195" s="6">
        <v>1.5</v>
      </c>
      <c r="V1195" s="6">
        <v>0.14499999999999999</v>
      </c>
      <c r="Z1195" s="6">
        <v>90</v>
      </c>
      <c r="AA1195" s="13">
        <f t="shared" si="19"/>
        <v>3.0000000000000002E-2</v>
      </c>
      <c r="AE1195" s="6" t="s">
        <v>44</v>
      </c>
      <c r="AF1195" s="6" t="s">
        <v>62</v>
      </c>
      <c r="AG1195" s="6" t="s">
        <v>66</v>
      </c>
      <c r="AI1195" s="6">
        <v>1</v>
      </c>
      <c r="AJ1195" s="6">
        <v>1</v>
      </c>
      <c r="AK1195" s="6">
        <v>0</v>
      </c>
      <c r="AL1195" s="6">
        <v>0</v>
      </c>
      <c r="AM1195" s="6">
        <v>1</v>
      </c>
      <c r="AN1195" s="6">
        <v>0</v>
      </c>
      <c r="AO1195" s="6">
        <v>1</v>
      </c>
      <c r="AQ1195" s="6">
        <v>0</v>
      </c>
      <c r="AR1195" s="6">
        <v>0</v>
      </c>
      <c r="AS1195" s="6">
        <v>0</v>
      </c>
      <c r="AT1195" s="6">
        <v>0</v>
      </c>
      <c r="AU1195" s="6">
        <f>IF(Table3[[#This Row],[ShankDiameter]]&gt;0.5,0,2)</f>
        <v>2</v>
      </c>
      <c r="AV1195" s="6">
        <v>0</v>
      </c>
      <c r="AW1195" s="6">
        <v>0</v>
      </c>
      <c r="AX1195" s="6">
        <v>2</v>
      </c>
      <c r="AY1195" s="6">
        <f>IF(Table3[[#This Row],[ShankDiameter]]=0.225,2,IF(Table3[[#This Row],[ShankDiameter]]=0.25,2,IF(Table3[[#This Row],[ShankDiameter]]=0.2875,2,0)))</f>
        <v>0</v>
      </c>
      <c r="AZ1195" s="6">
        <v>0</v>
      </c>
      <c r="BA1195" s="6">
        <v>0</v>
      </c>
      <c r="BB1195" s="6">
        <v>0</v>
      </c>
      <c r="BC1195" s="6">
        <v>0</v>
      </c>
      <c r="BD1195" s="6">
        <v>0</v>
      </c>
      <c r="BE1195" s="6">
        <v>0</v>
      </c>
      <c r="BF1195" s="6">
        <v>0</v>
      </c>
      <c r="BG1195" s="6">
        <v>0</v>
      </c>
      <c r="BH1195" s="6">
        <v>0</v>
      </c>
      <c r="BI1195" s="6">
        <f>IF(Table3[[#This Row],[Type]]="EM",IF((Table3[[#This Row],[Diameter]]/2)-Table3[[#This Row],[CornerRadius]]-0.012&gt;0,(Table3[[#This Row],[Diameter]]/2)-Table3[[#This Row],[CornerRadius]]-0.012,0),)</f>
        <v>0</v>
      </c>
      <c r="BK1195" s="6" t="str">
        <f>IF(Table3[[#This Row],[ShoulderLength]]="","",IF(Table3[[#This Row],[ShoulderLength]]&lt;Table3[[#This Row],[LOC]],"FIX",""))</f>
        <v/>
      </c>
    </row>
    <row r="1196" spans="1:63" x14ac:dyDescent="0.25">
      <c r="A1196" s="7">
        <f>IF(Table3[[#This Row],[SoflexRule]]="",1,IF(Table3[[#This Row],[MinOHL]]="",1,IF(Table3[[#This Row],[Type]]="CT",1,IF(Table3[[#This Row],[I]]=1,0,1))))</f>
        <v>1</v>
      </c>
      <c r="B1196" s="6" t="s">
        <v>2195</v>
      </c>
      <c r="D1196" s="6" t="s">
        <v>2195</v>
      </c>
      <c r="E1196" s="6">
        <v>1195</v>
      </c>
      <c r="G1196" s="9" t="s">
        <v>74</v>
      </c>
      <c r="H1196" s="10" t="s">
        <v>2195</v>
      </c>
      <c r="I1196" s="11" t="s">
        <v>2203</v>
      </c>
      <c r="J1196" s="12">
        <v>11490</v>
      </c>
      <c r="K1196" s="11" t="str">
        <f>CONCATENATE(Table3[[#This Row],[Type]]," "&amp;TEXT(Table3[[#This Row],[Diameter]],".0000")&amp;""," "&amp;Table3[[#This Row],[NumFlutes]]&amp;"FL")</f>
        <v>SD .0900 2FL</v>
      </c>
      <c r="M1196" s="13">
        <v>0.09</v>
      </c>
      <c r="N1196" s="13">
        <v>0.125</v>
      </c>
      <c r="O1196" s="6">
        <v>0.09</v>
      </c>
      <c r="P1196" s="6">
        <v>0.25</v>
      </c>
      <c r="Q1196" s="6">
        <v>0.45</v>
      </c>
      <c r="R1196" s="14">
        <f>IF(Table3[[#This Row],[ShoulderLenEnd]]="",0,90-(DEGREES(ATAN((Q1196-P1196)/((N1196-O1196)/2)))))</f>
        <v>5.0006445975584199</v>
      </c>
      <c r="S1196" s="15">
        <v>0.57499999999999996</v>
      </c>
      <c r="T1196" s="6">
        <v>2</v>
      </c>
      <c r="U1196" s="6">
        <v>1.5</v>
      </c>
      <c r="V1196" s="6">
        <v>0.245</v>
      </c>
      <c r="Z1196" s="6">
        <v>90</v>
      </c>
      <c r="AA1196" s="13">
        <f t="shared" si="19"/>
        <v>4.5000000000000005E-2</v>
      </c>
      <c r="AE1196" s="6" t="s">
        <v>44</v>
      </c>
      <c r="AF1196" s="6" t="s">
        <v>62</v>
      </c>
      <c r="AG1196" s="6" t="s">
        <v>66</v>
      </c>
      <c r="AI1196" s="6">
        <v>1</v>
      </c>
      <c r="AJ1196" s="6">
        <v>1</v>
      </c>
      <c r="AK1196" s="6">
        <v>0</v>
      </c>
      <c r="AL1196" s="6">
        <v>0</v>
      </c>
      <c r="AM1196" s="6">
        <v>1</v>
      </c>
      <c r="AN1196" s="6">
        <v>0</v>
      </c>
      <c r="AO1196" s="6">
        <v>1</v>
      </c>
      <c r="AQ1196" s="6">
        <v>0</v>
      </c>
      <c r="AR1196" s="6">
        <v>0</v>
      </c>
      <c r="AS1196" s="6">
        <v>0</v>
      </c>
      <c r="AT1196" s="6">
        <v>0</v>
      </c>
      <c r="AU1196" s="6">
        <f>IF(Table3[[#This Row],[ShankDiameter]]&gt;0.5,0,2)</f>
        <v>2</v>
      </c>
      <c r="AV1196" s="6">
        <v>0</v>
      </c>
      <c r="AW1196" s="6">
        <v>0</v>
      </c>
      <c r="AX1196" s="6">
        <v>2</v>
      </c>
      <c r="AY1196" s="6">
        <f>IF(Table3[[#This Row],[ShankDiameter]]=0.225,2,IF(Table3[[#This Row],[ShankDiameter]]=0.25,2,IF(Table3[[#This Row],[ShankDiameter]]=0.2875,2,0)))</f>
        <v>0</v>
      </c>
      <c r="AZ1196" s="6">
        <v>0</v>
      </c>
      <c r="BA1196" s="6">
        <v>0</v>
      </c>
      <c r="BB1196" s="6">
        <v>0</v>
      </c>
      <c r="BC1196" s="6">
        <v>0</v>
      </c>
      <c r="BD1196" s="6">
        <v>0</v>
      </c>
      <c r="BE1196" s="6">
        <v>0</v>
      </c>
      <c r="BF1196" s="6">
        <v>0</v>
      </c>
      <c r="BG1196" s="6">
        <v>0</v>
      </c>
      <c r="BH1196" s="6">
        <v>0</v>
      </c>
      <c r="BI1196" s="6">
        <f>IF(Table3[[#This Row],[Type]]="EM",IF((Table3[[#This Row],[Diameter]]/2)-Table3[[#This Row],[CornerRadius]]-0.012&gt;0,(Table3[[#This Row],[Diameter]]/2)-Table3[[#This Row],[CornerRadius]]-0.012,0),)</f>
        <v>0</v>
      </c>
      <c r="BK1196" s="6" t="str">
        <f>IF(Table3[[#This Row],[ShoulderLength]]="","",IF(Table3[[#This Row],[ShoulderLength]]&lt;Table3[[#This Row],[LOC]],"FIX",""))</f>
        <v/>
      </c>
    </row>
    <row r="1197" spans="1:63" x14ac:dyDescent="0.25">
      <c r="A1197" s="7">
        <f>IF(Table3[[#This Row],[SoflexRule]]="",1,IF(Table3[[#This Row],[MinOHL]]="",1,IF(Table3[[#This Row],[Type]]="CT",1,IF(Table3[[#This Row],[I]]=1,0,1))))</f>
        <v>1</v>
      </c>
      <c r="B1197" s="6" t="s">
        <v>421</v>
      </c>
      <c r="C1197" s="6" t="s">
        <v>421</v>
      </c>
      <c r="E1197" s="6">
        <v>1196</v>
      </c>
      <c r="G1197" s="9" t="s">
        <v>74</v>
      </c>
      <c r="H1197" s="10" t="s">
        <v>421</v>
      </c>
      <c r="I1197" s="11" t="s">
        <v>2205</v>
      </c>
      <c r="J1197" s="12">
        <v>11525</v>
      </c>
      <c r="K1197" s="11" t="str">
        <f>CONCATENATE(Table3[[#This Row],[Type]]," "&amp;TEXT(Table3[[#This Row],[Diameter]],".0000")&amp;""," "&amp;Table3[[#This Row],[NumFlutes]]&amp;"FL")</f>
        <v>CM .1250 2FL</v>
      </c>
      <c r="M1197" s="13">
        <v>0.125</v>
      </c>
      <c r="N1197" s="13">
        <v>0.125</v>
      </c>
      <c r="O1197" s="6">
        <v>0.125</v>
      </c>
      <c r="P1197" s="6">
        <v>0.65</v>
      </c>
      <c r="R1197" s="14">
        <f>IF(Table3[[#This Row],[ShoulderLenEnd]]="",0,90-(DEGREES(ATAN((Q1197-P1197)/((N1197-O1197)/2)))))</f>
        <v>0</v>
      </c>
      <c r="S1197" s="15">
        <v>0.65</v>
      </c>
      <c r="T1197" s="6">
        <v>2</v>
      </c>
      <c r="U1197" s="6">
        <v>1.5</v>
      </c>
      <c r="V1197" s="6">
        <v>0.375</v>
      </c>
      <c r="Z1197" s="6">
        <v>90</v>
      </c>
      <c r="AA1197" s="13">
        <f t="shared" si="19"/>
        <v>6.25E-2</v>
      </c>
      <c r="AE1197" s="6" t="s">
        <v>44</v>
      </c>
      <c r="AF1197" s="6" t="s">
        <v>62</v>
      </c>
      <c r="AG1197" s="6" t="s">
        <v>66</v>
      </c>
      <c r="AI1197" s="6">
        <v>1</v>
      </c>
      <c r="AJ1197" s="6">
        <v>1</v>
      </c>
      <c r="AK1197" s="6">
        <v>0</v>
      </c>
      <c r="AL1197" s="6">
        <v>0</v>
      </c>
      <c r="AM1197" s="6">
        <v>1</v>
      </c>
      <c r="AN1197" s="6">
        <v>0</v>
      </c>
      <c r="AO1197" s="6">
        <v>1</v>
      </c>
      <c r="AQ1197" s="6">
        <v>0</v>
      </c>
      <c r="AR1197" s="6">
        <v>0</v>
      </c>
      <c r="AS1197" s="6">
        <v>0</v>
      </c>
      <c r="AT1197" s="6">
        <v>0</v>
      </c>
      <c r="AU1197" s="6">
        <f>IF(Table3[[#This Row],[ShankDiameter]]&gt;0.5,0,IF(Table3[[#This Row],[Type]]="CD",0,1))</f>
        <v>1</v>
      </c>
      <c r="AV1197" s="6">
        <v>0</v>
      </c>
      <c r="AW1197" s="6">
        <v>0</v>
      </c>
      <c r="AX1197" s="6">
        <v>0</v>
      </c>
      <c r="AY1197" s="6">
        <v>2</v>
      </c>
      <c r="AZ1197" s="6">
        <v>0</v>
      </c>
      <c r="BA1197" s="6">
        <v>0</v>
      </c>
      <c r="BB1197" s="6">
        <v>0</v>
      </c>
      <c r="BC1197" s="6">
        <v>0</v>
      </c>
      <c r="BD1197" s="6">
        <v>0</v>
      </c>
      <c r="BE1197" s="6">
        <v>0</v>
      </c>
      <c r="BF1197" s="6">
        <v>0</v>
      </c>
      <c r="BG1197" s="6">
        <v>0</v>
      </c>
      <c r="BH1197" s="6">
        <v>0</v>
      </c>
      <c r="BI1197" s="6">
        <f>IF(Table3[[#This Row],[Type]]="EM",IF((Table3[[#This Row],[Diameter]]/2)-Table3[[#This Row],[CornerRadius]]-0.012&gt;0,(Table3[[#This Row],[Diameter]]/2)-Table3[[#This Row],[CornerRadius]]-0.012,0),)</f>
        <v>0</v>
      </c>
      <c r="BK1197" s="6" t="str">
        <f>IF(Table3[[#This Row],[ShoulderLength]]="","",IF(Table3[[#This Row],[ShoulderLength]]&lt;Table3[[#This Row],[LOC]],"FIX",""))</f>
        <v/>
      </c>
    </row>
    <row r="1198" spans="1:63" x14ac:dyDescent="0.25">
      <c r="A1198" s="7">
        <f>IF(Table3[[#This Row],[SoflexRule]]="",1,IF(Table3[[#This Row],[MinOHL]]="",1,IF(Table3[[#This Row],[Type]]="CT",1,IF(Table3[[#This Row],[I]]=1,0,1))))</f>
        <v>1</v>
      </c>
      <c r="B1198" s="6" t="s">
        <v>2195</v>
      </c>
      <c r="D1198" s="6" t="s">
        <v>2195</v>
      </c>
      <c r="E1198" s="6">
        <v>1197</v>
      </c>
      <c r="G1198" s="9" t="s">
        <v>74</v>
      </c>
      <c r="H1198" s="10" t="s">
        <v>2195</v>
      </c>
      <c r="I1198" s="11" t="s">
        <v>2206</v>
      </c>
      <c r="J1198" s="12">
        <v>15462</v>
      </c>
      <c r="K1198" s="11" t="str">
        <f>CONCATENATE(Table3[[#This Row],[Type]]," "&amp;TEXT(Table3[[#This Row],[Diameter]],".0000")&amp;""," "&amp;Table3[[#This Row],[NumFlutes]]&amp;"FL")</f>
        <v>SD .2500 2FL</v>
      </c>
      <c r="M1198" s="13">
        <v>0.25</v>
      </c>
      <c r="N1198" s="13">
        <v>0.25</v>
      </c>
      <c r="O1198" s="6">
        <v>0.25</v>
      </c>
      <c r="P1198" s="6">
        <v>1.1499999999999999</v>
      </c>
      <c r="R1198" s="14">
        <f>IF(Table3[[#This Row],[ShoulderLenEnd]]="",0,90-(DEGREES(ATAN((Q1198-P1198)/((N1198-O1198)/2)))))</f>
        <v>0</v>
      </c>
      <c r="S1198" s="15">
        <v>1.1499999999999999</v>
      </c>
      <c r="T1198" s="6">
        <v>2</v>
      </c>
      <c r="U1198" s="6">
        <v>2.5</v>
      </c>
      <c r="V1198" s="6">
        <v>1</v>
      </c>
      <c r="Z1198" s="6">
        <v>90</v>
      </c>
      <c r="AA1198" s="13">
        <f t="shared" si="19"/>
        <v>0.125</v>
      </c>
      <c r="AE1198" s="6" t="s">
        <v>44</v>
      </c>
      <c r="AF1198" s="6" t="s">
        <v>62</v>
      </c>
      <c r="AG1198" s="6" t="s">
        <v>76</v>
      </c>
      <c r="AI1198" s="6">
        <v>0</v>
      </c>
      <c r="AJ1198" s="6">
        <v>1</v>
      </c>
      <c r="AK1198" s="6">
        <v>1</v>
      </c>
      <c r="AL1198" s="6">
        <v>0</v>
      </c>
      <c r="AM1198" s="6">
        <v>1</v>
      </c>
      <c r="AN1198" s="6">
        <v>0</v>
      </c>
      <c r="AO1198" s="6">
        <v>1</v>
      </c>
      <c r="AQ1198" s="6">
        <v>0</v>
      </c>
      <c r="AR1198" s="6">
        <v>0</v>
      </c>
      <c r="AS1198" s="6">
        <v>0</v>
      </c>
      <c r="AT1198" s="6">
        <v>0</v>
      </c>
      <c r="AU1198" s="6">
        <f>IF(Table3[[#This Row],[ShankDiameter]]&gt;0.5,0,2)</f>
        <v>2</v>
      </c>
      <c r="AV1198" s="6">
        <v>0</v>
      </c>
      <c r="AW1198" s="6">
        <v>0</v>
      </c>
      <c r="AX1198" s="6">
        <v>2</v>
      </c>
      <c r="AY1198" s="6">
        <f>IF(Table3[[#This Row],[ShankDiameter]]=0.225,2,IF(Table3[[#This Row],[ShankDiameter]]=0.25,2,IF(Table3[[#This Row],[ShankDiameter]]=0.2875,2,0)))</f>
        <v>2</v>
      </c>
      <c r="AZ1198" s="6">
        <v>0</v>
      </c>
      <c r="BA1198" s="6">
        <v>0</v>
      </c>
      <c r="BB1198" s="6">
        <v>0</v>
      </c>
      <c r="BC1198" s="6">
        <v>0</v>
      </c>
      <c r="BD1198" s="6">
        <v>0</v>
      </c>
      <c r="BE1198" s="6">
        <v>0</v>
      </c>
      <c r="BF1198" s="6">
        <v>0</v>
      </c>
      <c r="BG1198" s="6">
        <v>0</v>
      </c>
      <c r="BH1198" s="6">
        <v>0</v>
      </c>
      <c r="BI1198" s="6">
        <f>IF(Table3[[#This Row],[Type]]="EM",IF((Table3[[#This Row],[Diameter]]/2)-Table3[[#This Row],[CornerRadius]]-0.012&gt;0,(Table3[[#This Row],[Diameter]]/2)-Table3[[#This Row],[CornerRadius]]-0.012,0),)</f>
        <v>0</v>
      </c>
      <c r="BK1198" s="6" t="str">
        <f>IF(Table3[[#This Row],[ShoulderLength]]="","",IF(Table3[[#This Row],[ShoulderLength]]&lt;Table3[[#This Row],[LOC]],"FIX",""))</f>
        <v/>
      </c>
    </row>
    <row r="1199" spans="1:63" x14ac:dyDescent="0.25">
      <c r="A1199" s="7">
        <f>IF(Table3[[#This Row],[SoflexRule]]="",1,IF(Table3[[#This Row],[MinOHL]]="",1,IF(Table3[[#This Row],[Type]]="CT",1,IF(Table3[[#This Row],[I]]=1,0,1))))</f>
        <v>1</v>
      </c>
      <c r="B1199" s="6" t="s">
        <v>2195</v>
      </c>
      <c r="D1199" s="6" t="s">
        <v>2195</v>
      </c>
      <c r="E1199" s="6">
        <v>1198</v>
      </c>
      <c r="G1199" s="9" t="s">
        <v>74</v>
      </c>
      <c r="H1199" s="10" t="s">
        <v>2195</v>
      </c>
      <c r="I1199" s="11" t="s">
        <v>2207</v>
      </c>
      <c r="J1199" s="12" t="s">
        <v>2208</v>
      </c>
      <c r="K1199" s="11" t="str">
        <f>CONCATENATE(Table3[[#This Row],[Type]]," "&amp;TEXT(Table3[[#This Row],[Diameter]],".0000")&amp;""," "&amp;Table3[[#This Row],[NumFlutes]]&amp;"FL")</f>
        <v>SD .2500 2FL</v>
      </c>
      <c r="M1199" s="13">
        <v>0.25</v>
      </c>
      <c r="N1199" s="13">
        <v>0.25</v>
      </c>
      <c r="O1199" s="6">
        <v>0.25</v>
      </c>
      <c r="P1199" s="6">
        <v>0.8</v>
      </c>
      <c r="R1199" s="14">
        <f>IF(Table3[[#This Row],[ShoulderLenEnd]]="",0,90-(DEGREES(ATAN((Q1199-P1199)/((N1199-O1199)/2)))))</f>
        <v>0</v>
      </c>
      <c r="S1199" s="15">
        <v>0.8</v>
      </c>
      <c r="T1199" s="6">
        <v>2</v>
      </c>
      <c r="U1199" s="6">
        <v>2.5</v>
      </c>
      <c r="V1199" s="6">
        <v>0.75</v>
      </c>
      <c r="Z1199" s="6">
        <v>140</v>
      </c>
      <c r="AA1199" s="13">
        <f t="shared" si="19"/>
        <v>4.5496279283275307E-2</v>
      </c>
      <c r="AE1199" s="6" t="s">
        <v>44</v>
      </c>
      <c r="AF1199" s="6" t="s">
        <v>73</v>
      </c>
      <c r="AG1199" s="6" t="s">
        <v>66</v>
      </c>
      <c r="AI1199" s="6">
        <v>0</v>
      </c>
      <c r="AJ1199" s="6">
        <v>1</v>
      </c>
      <c r="AK1199" s="6">
        <v>1</v>
      </c>
      <c r="AL1199" s="6">
        <v>0</v>
      </c>
      <c r="AM1199" s="6">
        <v>1</v>
      </c>
      <c r="AN1199" s="6">
        <v>0</v>
      </c>
      <c r="AO1199" s="6">
        <v>1</v>
      </c>
      <c r="AQ1199" s="6">
        <v>0</v>
      </c>
      <c r="AR1199" s="6">
        <v>0</v>
      </c>
      <c r="AS1199" s="6">
        <v>0</v>
      </c>
      <c r="AT1199" s="6">
        <v>0</v>
      </c>
      <c r="AU1199" s="6">
        <f>IF(Table3[[#This Row],[ShankDiameter]]&gt;0.5,0,2)</f>
        <v>2</v>
      </c>
      <c r="AV1199" s="6">
        <v>0</v>
      </c>
      <c r="AW1199" s="6">
        <v>0</v>
      </c>
      <c r="AX1199" s="6">
        <v>2</v>
      </c>
      <c r="AY1199" s="6">
        <v>2</v>
      </c>
      <c r="AZ1199" s="6">
        <v>0</v>
      </c>
      <c r="BA1199" s="6">
        <v>0</v>
      </c>
      <c r="BB1199" s="6">
        <v>0</v>
      </c>
      <c r="BC1199" s="6">
        <v>0</v>
      </c>
      <c r="BD1199" s="6">
        <v>0</v>
      </c>
      <c r="BE1199" s="6">
        <v>0</v>
      </c>
      <c r="BF1199" s="6">
        <v>0</v>
      </c>
      <c r="BG1199" s="6">
        <v>0</v>
      </c>
      <c r="BH1199" s="6">
        <v>0</v>
      </c>
      <c r="BI1199" s="6">
        <f>IF(Table3[[#This Row],[Type]]="EM",IF((Table3[[#This Row],[Diameter]]/2)-Table3[[#This Row],[CornerRadius]]-0.012&gt;0,(Table3[[#This Row],[Diameter]]/2)-Table3[[#This Row],[CornerRadius]]-0.012,0),)</f>
        <v>0</v>
      </c>
      <c r="BK1199" s="6" t="str">
        <f>IF(Table3[[#This Row],[ShoulderLength]]="","",IF(Table3[[#This Row],[ShoulderLength]]&lt;Table3[[#This Row],[LOC]],"FIX",""))</f>
        <v/>
      </c>
    </row>
    <row r="1200" spans="1:63" x14ac:dyDescent="0.25">
      <c r="A1200" s="7">
        <f>IF(Table3[[#This Row],[SoflexRule]]="",1,IF(Table3[[#This Row],[MinOHL]]="",1,IF(Table3[[#This Row],[Type]]="CT",1,IF(Table3[[#This Row],[I]]=1,0,1))))</f>
        <v>1</v>
      </c>
      <c r="B1200" s="6" t="s">
        <v>2195</v>
      </c>
      <c r="D1200" s="6" t="s">
        <v>2195</v>
      </c>
      <c r="E1200" s="6">
        <v>1199</v>
      </c>
      <c r="H1200" s="10" t="s">
        <v>2195</v>
      </c>
      <c r="I1200" s="11" t="s">
        <v>2209</v>
      </c>
      <c r="J1200" s="12" t="s">
        <v>2210</v>
      </c>
      <c r="K1200" s="11" t="str">
        <f>CONCATENATE(Table3[[#This Row],[Type]]," "&amp;TEXT(Table3[[#This Row],[Diameter]],".0000")&amp;""," "&amp;Table3[[#This Row],[NumFlutes]]&amp;"FL")</f>
        <v>SD .2500 2FL</v>
      </c>
      <c r="M1200" s="13">
        <v>0.25</v>
      </c>
      <c r="N1200" s="13">
        <v>0.25</v>
      </c>
      <c r="R1200" s="14">
        <f>IF(Table3[[#This Row],[ShoulderLenEnd]]="",0,90-(DEGREES(ATAN((Q1200-P1200)/((N1200-O1200)/2)))))</f>
        <v>0</v>
      </c>
      <c r="T1200" s="6">
        <v>2</v>
      </c>
      <c r="U1200" s="6">
        <v>2</v>
      </c>
      <c r="V1200" s="6">
        <v>0.75</v>
      </c>
      <c r="AA1200" s="13" t="str">
        <f t="shared" si="19"/>
        <v/>
      </c>
      <c r="AE1200" s="6" t="s">
        <v>44</v>
      </c>
      <c r="AF1200" s="6" t="s">
        <v>62</v>
      </c>
      <c r="AG1200" s="6" t="s">
        <v>2211</v>
      </c>
      <c r="AI1200" s="6">
        <v>1</v>
      </c>
      <c r="AJ1200" s="6">
        <v>1</v>
      </c>
      <c r="AK1200" s="6">
        <v>0</v>
      </c>
      <c r="AL1200" s="6">
        <v>0</v>
      </c>
      <c r="AM1200" s="6">
        <v>1</v>
      </c>
      <c r="AN1200" s="6">
        <v>0</v>
      </c>
      <c r="AO1200" s="6">
        <v>1</v>
      </c>
      <c r="AQ1200" s="6">
        <v>0</v>
      </c>
      <c r="AR1200" s="6">
        <v>0</v>
      </c>
      <c r="AS1200" s="6">
        <v>0</v>
      </c>
      <c r="AT1200" s="6">
        <v>0</v>
      </c>
      <c r="AU1200" s="6">
        <f>IF(Table3[[#This Row],[ShankDiameter]]&gt;0.5,0,2)</f>
        <v>2</v>
      </c>
      <c r="AV1200" s="6">
        <v>0</v>
      </c>
      <c r="AW1200" s="6">
        <v>0</v>
      </c>
      <c r="AX1200" s="6">
        <v>2</v>
      </c>
      <c r="AY1200" s="6">
        <f>IF(Table3[[#This Row],[ShankDiameter]]=0.225,2,IF(Table3[[#This Row],[ShankDiameter]]=0.25,2,IF(Table3[[#This Row],[ShankDiameter]]=0.2875,2,0)))</f>
        <v>2</v>
      </c>
      <c r="AZ1200" s="6">
        <v>0</v>
      </c>
      <c r="BA1200" s="6">
        <v>0</v>
      </c>
      <c r="BB1200" s="6">
        <v>0</v>
      </c>
      <c r="BC1200" s="6">
        <v>0</v>
      </c>
      <c r="BD1200" s="6">
        <v>0</v>
      </c>
      <c r="BE1200" s="6">
        <v>0</v>
      </c>
      <c r="BF1200" s="6">
        <v>0</v>
      </c>
      <c r="BG1200" s="6">
        <v>0</v>
      </c>
      <c r="BH1200" s="6">
        <v>0</v>
      </c>
      <c r="BI1200" s="6">
        <f>IF(Table3[[#This Row],[Type]]="EM",IF((Table3[[#This Row],[Diameter]]/2)-Table3[[#This Row],[CornerRadius]]-0.012&gt;0,(Table3[[#This Row],[Diameter]]/2)-Table3[[#This Row],[CornerRadius]]-0.012,0),)</f>
        <v>0</v>
      </c>
      <c r="BK1200" s="6" t="str">
        <f>IF(Table3[[#This Row],[ShoulderLength]]="","",IF(Table3[[#This Row],[ShoulderLength]]&lt;Table3[[#This Row],[LOC]],"FIX",""))</f>
        <v/>
      </c>
    </row>
    <row r="1201" spans="1:63" x14ac:dyDescent="0.25">
      <c r="A1201" s="7">
        <f>IF(Table3[[#This Row],[SoflexRule]]="",1,IF(Table3[[#This Row],[MinOHL]]="",1,IF(Table3[[#This Row],[Type]]="CT",1,IF(Table3[[#This Row],[I]]=1,0,1))))</f>
        <v>1</v>
      </c>
      <c r="B1201" s="6" t="s">
        <v>2195</v>
      </c>
      <c r="D1201" s="6" t="s">
        <v>2195</v>
      </c>
      <c r="E1201" s="6">
        <v>1200</v>
      </c>
      <c r="G1201" s="9" t="s">
        <v>74</v>
      </c>
      <c r="H1201" s="10" t="s">
        <v>2195</v>
      </c>
      <c r="I1201" s="11" t="s">
        <v>2212</v>
      </c>
      <c r="J1201" s="12">
        <v>15468</v>
      </c>
      <c r="K1201" s="11" t="str">
        <f>CONCATENATE(Table3[[#This Row],[Type]]," "&amp;TEXT(Table3[[#This Row],[Diameter]],".0000")&amp;""," "&amp;Table3[[#This Row],[NumFlutes]]&amp;"FL")</f>
        <v>SD .3750 2FL</v>
      </c>
      <c r="M1201" s="13">
        <v>0.375</v>
      </c>
      <c r="N1201" s="13">
        <v>0.375</v>
      </c>
      <c r="O1201" s="6">
        <v>0.375</v>
      </c>
      <c r="P1201" s="6">
        <v>1.4750000000000001</v>
      </c>
      <c r="R1201" s="14">
        <f>IF(Table3[[#This Row],[ShoulderLenEnd]]="",0,90-(DEGREES(ATAN((Q1201-P1201)/((N1201-O1201)/2)))))</f>
        <v>0</v>
      </c>
      <c r="S1201" s="15">
        <v>1.4750000000000001</v>
      </c>
      <c r="T1201" s="6">
        <v>2</v>
      </c>
      <c r="U1201" s="6">
        <v>3</v>
      </c>
      <c r="V1201" s="6">
        <v>1.25</v>
      </c>
      <c r="Z1201" s="6">
        <v>90</v>
      </c>
      <c r="AA1201" s="13">
        <f t="shared" si="19"/>
        <v>0.18750000000000003</v>
      </c>
      <c r="AE1201" s="6" t="s">
        <v>44</v>
      </c>
      <c r="AF1201" s="6" t="s">
        <v>62</v>
      </c>
      <c r="AG1201" s="6" t="s">
        <v>76</v>
      </c>
      <c r="AI1201" s="6">
        <v>0</v>
      </c>
      <c r="AJ1201" s="6">
        <v>1</v>
      </c>
      <c r="AK1201" s="6">
        <v>1</v>
      </c>
      <c r="AL1201" s="6">
        <v>0</v>
      </c>
      <c r="AM1201" s="6">
        <v>1</v>
      </c>
      <c r="AN1201" s="6">
        <v>0</v>
      </c>
      <c r="AO1201" s="6">
        <v>1</v>
      </c>
      <c r="AQ1201" s="6">
        <v>0</v>
      </c>
      <c r="AR1201" s="6">
        <v>0</v>
      </c>
      <c r="AS1201" s="6">
        <v>0</v>
      </c>
      <c r="AT1201" s="6">
        <v>0</v>
      </c>
      <c r="AU1201" s="6">
        <f>IF(Table3[[#This Row],[ShankDiameter]]&gt;0.5,0,2)</f>
        <v>2</v>
      </c>
      <c r="AV1201" s="6">
        <v>0</v>
      </c>
      <c r="AW1201" s="6">
        <v>0</v>
      </c>
      <c r="AX1201" s="6">
        <v>2</v>
      </c>
      <c r="AY1201" s="6">
        <f>IF(Table3[[#This Row],[ShankDiameter]]=0.225,2,IF(Table3[[#This Row],[ShankDiameter]]=0.25,2,IF(Table3[[#This Row],[ShankDiameter]]=0.2875,2,0)))</f>
        <v>0</v>
      </c>
      <c r="AZ1201" s="6">
        <v>0</v>
      </c>
      <c r="BA1201" s="6">
        <v>0</v>
      </c>
      <c r="BB1201" s="6">
        <v>0</v>
      </c>
      <c r="BC1201" s="6">
        <v>0</v>
      </c>
      <c r="BD1201" s="6">
        <v>0</v>
      </c>
      <c r="BE1201" s="6">
        <v>0</v>
      </c>
      <c r="BF1201" s="6">
        <v>0</v>
      </c>
      <c r="BG1201" s="6">
        <v>0</v>
      </c>
      <c r="BH1201" s="6">
        <v>0</v>
      </c>
      <c r="BI1201" s="6">
        <f>IF(Table3[[#This Row],[Type]]="EM",IF((Table3[[#This Row],[Diameter]]/2)-Table3[[#This Row],[CornerRadius]]-0.012&gt;0,(Table3[[#This Row],[Diameter]]/2)-Table3[[#This Row],[CornerRadius]]-0.012,0),)</f>
        <v>0</v>
      </c>
      <c r="BK1201" s="6" t="str">
        <f>IF(Table3[[#This Row],[ShoulderLength]]="","",IF(Table3[[#This Row],[ShoulderLength]]&lt;Table3[[#This Row],[LOC]],"FIX",""))</f>
        <v/>
      </c>
    </row>
    <row r="1202" spans="1:63" x14ac:dyDescent="0.25">
      <c r="A1202" s="7">
        <f>IF(Table3[[#This Row],[SoflexRule]]="",1,IF(Table3[[#This Row],[MinOHL]]="",1,IF(Table3[[#This Row],[Type]]="CT",1,IF(Table3[[#This Row],[I]]=1,0,1))))</f>
        <v>1</v>
      </c>
      <c r="E1202" s="6">
        <v>1201</v>
      </c>
      <c r="H1202" s="10" t="s">
        <v>2213</v>
      </c>
      <c r="I1202" s="11" t="s">
        <v>2214</v>
      </c>
      <c r="K1202" s="11" t="str">
        <f>CONCATENATE(Table3[[#This Row],[Type]]," "&amp;TEXT(Table3[[#This Row],[Diameter]],".0000")&amp;""," "&amp;Table3[[#This Row],[NumFlutes]]&amp;"FL")</f>
        <v>SS 1.0000 50FL</v>
      </c>
      <c r="M1202" s="13">
        <v>1</v>
      </c>
      <c r="N1202" s="13">
        <v>0.375</v>
      </c>
      <c r="R1202" s="14">
        <f>IF(Table3[[#This Row],[ShoulderLenEnd]]="",0,90-(DEGREES(ATAN((Q1202-P1202)/((N1202-O1202)/2)))))</f>
        <v>0</v>
      </c>
      <c r="T1202" s="6">
        <v>50</v>
      </c>
      <c r="U1202" s="6">
        <v>6.0000000000000001E-3</v>
      </c>
      <c r="V1202" s="6">
        <v>6.0000000000000001E-3</v>
      </c>
      <c r="AA1202" s="13" t="str">
        <f t="shared" si="19"/>
        <v/>
      </c>
      <c r="AE1202" s="6" t="s">
        <v>44</v>
      </c>
      <c r="AF1202" s="6" t="s">
        <v>62</v>
      </c>
      <c r="AG1202" s="6" t="s">
        <v>2215</v>
      </c>
      <c r="AI1202" s="6">
        <v>1</v>
      </c>
      <c r="AJ1202" s="6">
        <v>0</v>
      </c>
      <c r="AK1202" s="6">
        <v>1</v>
      </c>
      <c r="AL1202" s="6">
        <v>1</v>
      </c>
      <c r="AM1202" s="6">
        <v>0</v>
      </c>
      <c r="AN1202" s="6">
        <v>0</v>
      </c>
      <c r="AO1202" s="6">
        <v>1</v>
      </c>
      <c r="AQ1202" s="6">
        <v>0</v>
      </c>
      <c r="AR1202" s="6">
        <v>0</v>
      </c>
      <c r="AS1202" s="6">
        <v>0</v>
      </c>
      <c r="AT1202" s="6">
        <v>0</v>
      </c>
      <c r="AU1202" s="6">
        <f>IF(Table3[[#This Row],[ShankDiameter]]&gt;0.5,0,2)</f>
        <v>2</v>
      </c>
      <c r="AV1202" s="6">
        <v>0</v>
      </c>
      <c r="AW1202" s="6">
        <v>0</v>
      </c>
      <c r="AX1202" s="6">
        <v>2</v>
      </c>
      <c r="AY1202" s="6">
        <f>IF(Table3[[#This Row],[ShankDiameter]]=0.225,2,IF(Table3[[#This Row],[ShankDiameter]]=0.25,2,IF(Table3[[#This Row],[ShankDiameter]]=0.2875,2,0)))</f>
        <v>0</v>
      </c>
      <c r="AZ1202" s="6">
        <v>0</v>
      </c>
      <c r="BA1202" s="6">
        <v>0</v>
      </c>
      <c r="BB1202" s="6">
        <v>0</v>
      </c>
      <c r="BC1202" s="6">
        <v>0</v>
      </c>
      <c r="BD1202" s="6">
        <v>0</v>
      </c>
      <c r="BE1202" s="6">
        <v>0</v>
      </c>
      <c r="BF1202" s="6">
        <v>0</v>
      </c>
      <c r="BG1202" s="6">
        <v>0</v>
      </c>
      <c r="BH1202" s="6">
        <v>0</v>
      </c>
      <c r="BI1202" s="6">
        <f>IF(Table3[[#This Row],[Type]]="EM",IF((Table3[[#This Row],[Diameter]]/2)-Table3[[#This Row],[CornerRadius]]-0.012&gt;0,(Table3[[#This Row],[Diameter]]/2)-Table3[[#This Row],[CornerRadius]]-0.012,0),)</f>
        <v>0</v>
      </c>
      <c r="BK1202" s="6" t="str">
        <f>IF(Table3[[#This Row],[ShoulderLength]]="","",IF(Table3[[#This Row],[ShoulderLength]]&lt;Table3[[#This Row],[LOC]],"FIX",""))</f>
        <v/>
      </c>
    </row>
    <row r="1203" spans="1:63" x14ac:dyDescent="0.25">
      <c r="A1203" s="7">
        <f>IF(Table3[[#This Row],[SoflexRule]]="",1,IF(Table3[[#This Row],[MinOHL]]="",1,IF(Table3[[#This Row],[Type]]="CT",1,IF(Table3[[#This Row],[I]]=1,0,1))))</f>
        <v>1</v>
      </c>
      <c r="E1203" s="6">
        <v>1202</v>
      </c>
      <c r="H1203" s="10" t="s">
        <v>2213</v>
      </c>
      <c r="I1203" s="11" t="s">
        <v>2216</v>
      </c>
      <c r="J1203" s="12" t="s">
        <v>2217</v>
      </c>
      <c r="K1203" s="11" t="str">
        <f>CONCATENATE(Table3[[#This Row],[Type]]," "&amp;TEXT(Table3[[#This Row],[Diameter]],".0000")&amp;""," "&amp;Table3[[#This Row],[NumFlutes]]&amp;"FL")</f>
        <v>SS 1.5000 16FL</v>
      </c>
      <c r="M1203" s="13">
        <v>1.5</v>
      </c>
      <c r="N1203" s="13">
        <v>0.5</v>
      </c>
      <c r="R1203" s="14">
        <f>IF(Table3[[#This Row],[ShoulderLenEnd]]="",0,90-(DEGREES(ATAN((Q1203-P1203)/((N1203-O1203)/2)))))</f>
        <v>0</v>
      </c>
      <c r="T1203" s="6">
        <v>16</v>
      </c>
      <c r="U1203" s="6">
        <v>4.0000000000000001E-3</v>
      </c>
      <c r="V1203" s="6">
        <v>4.0000000000000001E-3</v>
      </c>
      <c r="AA1203" s="13" t="str">
        <f t="shared" si="19"/>
        <v/>
      </c>
      <c r="AE1203" s="6" t="s">
        <v>44</v>
      </c>
      <c r="AF1203" s="6" t="s">
        <v>62</v>
      </c>
      <c r="AG1203" s="6" t="s">
        <v>2215</v>
      </c>
      <c r="AI1203" s="6">
        <v>1</v>
      </c>
      <c r="AJ1203" s="6">
        <v>0</v>
      </c>
      <c r="AK1203" s="6">
        <v>1</v>
      </c>
      <c r="AL1203" s="6">
        <v>1</v>
      </c>
      <c r="AM1203" s="6">
        <v>0</v>
      </c>
      <c r="AN1203" s="6">
        <v>0</v>
      </c>
      <c r="AO1203" s="6">
        <v>1</v>
      </c>
      <c r="AQ1203" s="6">
        <v>0</v>
      </c>
      <c r="AR1203" s="6">
        <v>0</v>
      </c>
      <c r="AS1203" s="6">
        <v>0</v>
      </c>
      <c r="AT1203" s="6">
        <v>0</v>
      </c>
      <c r="AU1203" s="6">
        <f>IF(Table3[[#This Row],[ShankDiameter]]&gt;0.5,0,2)</f>
        <v>2</v>
      </c>
      <c r="AV1203" s="6">
        <v>0</v>
      </c>
      <c r="AW1203" s="6">
        <v>0</v>
      </c>
      <c r="AX1203" s="6">
        <v>2</v>
      </c>
      <c r="AY1203" s="6">
        <f>IF(Table3[[#This Row],[ShankDiameter]]=0.225,2,IF(Table3[[#This Row],[ShankDiameter]]=0.25,2,IF(Table3[[#This Row],[ShankDiameter]]=0.2875,2,0)))</f>
        <v>0</v>
      </c>
      <c r="AZ1203" s="6">
        <v>0</v>
      </c>
      <c r="BA1203" s="6">
        <v>0</v>
      </c>
      <c r="BB1203" s="6">
        <v>0</v>
      </c>
      <c r="BC1203" s="6">
        <v>0</v>
      </c>
      <c r="BD1203" s="6">
        <v>0</v>
      </c>
      <c r="BE1203" s="6">
        <v>0</v>
      </c>
      <c r="BF1203" s="6">
        <v>0</v>
      </c>
      <c r="BG1203" s="6">
        <v>0</v>
      </c>
      <c r="BH1203" s="6">
        <v>0</v>
      </c>
      <c r="BI1203" s="6">
        <f>IF(Table3[[#This Row],[Type]]="EM",IF((Table3[[#This Row],[Diameter]]/2)-Table3[[#This Row],[CornerRadius]]-0.012&gt;0,(Table3[[#This Row],[Diameter]]/2)-Table3[[#This Row],[CornerRadius]]-0.012,0),)</f>
        <v>0</v>
      </c>
      <c r="BK1203" s="6" t="str">
        <f>IF(Table3[[#This Row],[ShoulderLength]]="","",IF(Table3[[#This Row],[ShoulderLength]]&lt;Table3[[#This Row],[LOC]],"FIX",""))</f>
        <v/>
      </c>
    </row>
    <row r="1204" spans="1:63" x14ac:dyDescent="0.25">
      <c r="A1204" s="7">
        <f>IF(Table3[[#This Row],[SoflexRule]]="",1,IF(Table3[[#This Row],[MinOHL]]="",1,IF(Table3[[#This Row],[Type]]="CT",1,IF(Table3[[#This Row],[I]]=1,0,1))))</f>
        <v>1</v>
      </c>
      <c r="E1204" s="6">
        <v>1203</v>
      </c>
      <c r="H1204" s="10" t="s">
        <v>2218</v>
      </c>
      <c r="I1204" s="11" t="s">
        <v>2219</v>
      </c>
      <c r="J1204" s="12" t="s">
        <v>2220</v>
      </c>
      <c r="K1204" s="11" t="str">
        <f>CONCATENATE(Table3[[#This Row],[Type]]," "&amp;TEXT(Table3[[#This Row],[Diameter]],".0000")&amp;""," "&amp;Table3[[#This Row],[NumFlutes]]&amp;"FL")</f>
        <v>TE .0312 2FL</v>
      </c>
      <c r="M1204" s="13">
        <v>3.1199999999999999E-2</v>
      </c>
      <c r="N1204" s="13">
        <v>0.125</v>
      </c>
      <c r="R1204" s="14">
        <f>IF(Table3[[#This Row],[ShoulderLenEnd]]="",0,90-(DEGREES(ATAN((Q1204-P1204)/((N1204-O1204)/2)))))</f>
        <v>0</v>
      </c>
      <c r="T1204" s="6">
        <v>2</v>
      </c>
      <c r="U1204" s="6">
        <v>2</v>
      </c>
      <c r="V1204" s="6">
        <v>0.5</v>
      </c>
      <c r="AA1204" s="13" t="str">
        <f t="shared" si="19"/>
        <v/>
      </c>
      <c r="AE1204" s="6" t="s">
        <v>44</v>
      </c>
      <c r="AF1204" s="6" t="s">
        <v>62</v>
      </c>
      <c r="AG1204" s="6" t="s">
        <v>2221</v>
      </c>
      <c r="AI1204" s="6">
        <v>0</v>
      </c>
      <c r="AJ1204" s="6">
        <v>0</v>
      </c>
      <c r="AK1204" s="6">
        <v>0</v>
      </c>
      <c r="AL1204" s="6">
        <v>0</v>
      </c>
      <c r="AM1204" s="6">
        <v>0</v>
      </c>
      <c r="AN1204" s="6">
        <v>0</v>
      </c>
      <c r="AO1204" s="6">
        <v>0</v>
      </c>
      <c r="AQ1204" s="6">
        <v>0</v>
      </c>
      <c r="AR1204" s="6">
        <v>0</v>
      </c>
      <c r="AS1204" s="6">
        <v>0</v>
      </c>
      <c r="AT1204" s="6">
        <v>0</v>
      </c>
      <c r="AU1204" s="6">
        <f>IF(Table3[[#This Row],[ShankDiameter]]&gt;0.5,0,2)</f>
        <v>2</v>
      </c>
      <c r="AV1204" s="6">
        <v>0</v>
      </c>
      <c r="AW1204" s="6">
        <v>0</v>
      </c>
      <c r="AX1204" s="6">
        <v>2</v>
      </c>
      <c r="AY1204" s="6">
        <f>IF(Table3[[#This Row],[ShankDiameter]]=0.225,2,IF(Table3[[#This Row],[ShankDiameter]]=0.25,2,IF(Table3[[#This Row],[ShankDiameter]]=0.2875,2,0)))</f>
        <v>0</v>
      </c>
      <c r="AZ1204" s="6">
        <v>0</v>
      </c>
      <c r="BA1204" s="6">
        <v>0</v>
      </c>
      <c r="BB1204" s="6">
        <v>0</v>
      </c>
      <c r="BC1204" s="6">
        <v>0</v>
      </c>
      <c r="BD1204" s="6">
        <v>0</v>
      </c>
      <c r="BE1204" s="6">
        <v>0</v>
      </c>
      <c r="BF1204" s="6">
        <v>0</v>
      </c>
      <c r="BG1204" s="6">
        <v>0</v>
      </c>
      <c r="BH1204" s="6">
        <v>0</v>
      </c>
      <c r="BI1204" s="6">
        <f>IF(Table3[[#This Row],[Type]]="EM",IF((Table3[[#This Row],[Diameter]]/2)-Table3[[#This Row],[CornerRadius]]-0.012&gt;0,(Table3[[#This Row],[Diameter]]/2)-Table3[[#This Row],[CornerRadius]]-0.012,0),)</f>
        <v>0</v>
      </c>
      <c r="BK1204" s="6" t="str">
        <f>IF(Table3[[#This Row],[ShoulderLength]]="","",IF(Table3[[#This Row],[ShoulderLength]]&lt;Table3[[#This Row],[LOC]],"FIX",""))</f>
        <v/>
      </c>
    </row>
    <row r="1205" spans="1:63" x14ac:dyDescent="0.25">
      <c r="A1205" s="7">
        <f>IF(Table3[[#This Row],[SoflexRule]]="",1,IF(Table3[[#This Row],[MinOHL]]="",1,IF(Table3[[#This Row],[Type]]="CT",1,IF(Table3[[#This Row],[I]]=1,0,1))))</f>
        <v>1</v>
      </c>
      <c r="E1205" s="6">
        <v>1204</v>
      </c>
      <c r="H1205" s="10" t="s">
        <v>2218</v>
      </c>
      <c r="I1205" s="11" t="s">
        <v>2222</v>
      </c>
      <c r="J1205" s="12" t="s">
        <v>2223</v>
      </c>
      <c r="K1205" s="11" t="str">
        <f>CONCATENATE(Table3[[#This Row],[Type]]," "&amp;TEXT(Table3[[#This Row],[Diameter]],".0000")&amp;""," "&amp;Table3[[#This Row],[NumFlutes]]&amp;"FL")</f>
        <v>TE .0250 2FL</v>
      </c>
      <c r="M1205" s="13">
        <v>2.5000000000000001E-2</v>
      </c>
      <c r="N1205" s="13">
        <v>0.1875</v>
      </c>
      <c r="R1205" s="14">
        <f>IF(Table3[[#This Row],[ShoulderLenEnd]]="",0,90-(DEGREES(ATAN((Q1205-P1205)/((N1205-O1205)/2)))))</f>
        <v>0</v>
      </c>
      <c r="T1205" s="6">
        <v>2</v>
      </c>
      <c r="U1205" s="6">
        <v>2</v>
      </c>
      <c r="V1205" s="6">
        <v>0.30320000000000003</v>
      </c>
      <c r="AA1205" s="13" t="str">
        <f t="shared" si="19"/>
        <v/>
      </c>
      <c r="AE1205" s="6" t="s">
        <v>44</v>
      </c>
      <c r="AF1205" s="6" t="s">
        <v>62</v>
      </c>
      <c r="AG1205" s="6" t="s">
        <v>109</v>
      </c>
      <c r="AI1205" s="6">
        <v>1</v>
      </c>
      <c r="AJ1205" s="6">
        <v>0</v>
      </c>
      <c r="AK1205" s="6">
        <v>1</v>
      </c>
      <c r="AL1205" s="6">
        <v>1</v>
      </c>
      <c r="AM1205" s="6">
        <v>0</v>
      </c>
      <c r="AN1205" s="6">
        <v>0</v>
      </c>
      <c r="AO1205" s="6">
        <v>1</v>
      </c>
      <c r="AQ1205" s="6">
        <v>0</v>
      </c>
      <c r="AR1205" s="6">
        <v>0</v>
      </c>
      <c r="AS1205" s="6">
        <v>0</v>
      </c>
      <c r="AT1205" s="6">
        <v>0</v>
      </c>
      <c r="AU1205" s="6">
        <f>IF(Table3[[#This Row],[ShankDiameter]]&gt;0.5,0,2)</f>
        <v>2</v>
      </c>
      <c r="AV1205" s="6">
        <v>0</v>
      </c>
      <c r="AW1205" s="6">
        <v>0</v>
      </c>
      <c r="AX1205" s="6">
        <v>2</v>
      </c>
      <c r="AY1205" s="6">
        <f>IF(Table3[[#This Row],[ShankDiameter]]=0.225,2,IF(Table3[[#This Row],[ShankDiameter]]=0.25,2,IF(Table3[[#This Row],[ShankDiameter]]=0.2875,2,0)))</f>
        <v>0</v>
      </c>
      <c r="AZ1205" s="6">
        <v>0</v>
      </c>
      <c r="BA1205" s="6">
        <v>0</v>
      </c>
      <c r="BB1205" s="6">
        <v>0</v>
      </c>
      <c r="BC1205" s="6">
        <v>0</v>
      </c>
      <c r="BD1205" s="6">
        <v>0</v>
      </c>
      <c r="BE1205" s="6">
        <v>0</v>
      </c>
      <c r="BF1205" s="6">
        <v>0</v>
      </c>
      <c r="BG1205" s="6">
        <v>0</v>
      </c>
      <c r="BH1205" s="6">
        <v>0</v>
      </c>
      <c r="BI1205" s="6">
        <f>IF(Table3[[#This Row],[Type]]="EM",IF((Table3[[#This Row],[Diameter]]/2)-Table3[[#This Row],[CornerRadius]]-0.012&gt;0,(Table3[[#This Row],[Diameter]]/2)-Table3[[#This Row],[CornerRadius]]-0.012,0),)</f>
        <v>0</v>
      </c>
      <c r="BK1205" s="6" t="str">
        <f>IF(Table3[[#This Row],[ShoulderLength]]="","",IF(Table3[[#This Row],[ShoulderLength]]&lt;Table3[[#This Row],[LOC]],"FIX",""))</f>
        <v/>
      </c>
    </row>
    <row r="1206" spans="1:63" x14ac:dyDescent="0.25">
      <c r="A1206" s="7">
        <f>IF(Table3[[#This Row],[SoflexRule]]="",1,IF(Table3[[#This Row],[MinOHL]]="",1,IF(Table3[[#This Row],[Type]]="CT",1,IF(Table3[[#This Row],[I]]=1,0,1))))</f>
        <v>1</v>
      </c>
      <c r="E1206" s="6">
        <v>1205</v>
      </c>
      <c r="H1206" s="10" t="s">
        <v>2218</v>
      </c>
      <c r="I1206" s="11" t="s">
        <v>2224</v>
      </c>
      <c r="J1206" s="12" t="s">
        <v>2225</v>
      </c>
      <c r="K1206" s="11" t="str">
        <f>CONCATENATE(Table3[[#This Row],[Type]]," "&amp;TEXT(Table3[[#This Row],[Diameter]],".0000")&amp;""," "&amp;Table3[[#This Row],[NumFlutes]]&amp;"FL")</f>
        <v>TE .0313 3FL</v>
      </c>
      <c r="M1206" s="13">
        <v>3.1300000000000001E-2</v>
      </c>
      <c r="N1206" s="13">
        <v>0.25</v>
      </c>
      <c r="R1206" s="14">
        <f>IF(Table3[[#This Row],[ShoulderLenEnd]]="",0,90-(DEGREES(ATAN((Q1206-P1206)/((N1206-O1206)/2)))))</f>
        <v>0</v>
      </c>
      <c r="T1206" s="6">
        <v>3</v>
      </c>
      <c r="U1206" s="6">
        <v>2.5</v>
      </c>
      <c r="V1206" s="6">
        <v>0.5</v>
      </c>
      <c r="AA1206" s="13" t="str">
        <f t="shared" si="19"/>
        <v/>
      </c>
      <c r="AE1206" s="6" t="s">
        <v>44</v>
      </c>
      <c r="AF1206" s="6" t="s">
        <v>62</v>
      </c>
      <c r="AG1206" s="6" t="s">
        <v>2221</v>
      </c>
      <c r="AI1206" s="6">
        <v>0</v>
      </c>
      <c r="AJ1206" s="6">
        <v>0</v>
      </c>
      <c r="AK1206" s="6">
        <v>0</v>
      </c>
      <c r="AL1206" s="6">
        <v>0</v>
      </c>
      <c r="AM1206" s="6">
        <v>0</v>
      </c>
      <c r="AN1206" s="6">
        <v>0</v>
      </c>
      <c r="AO1206" s="6">
        <v>0</v>
      </c>
      <c r="AQ1206" s="6">
        <v>0</v>
      </c>
      <c r="AR1206" s="6">
        <v>0</v>
      </c>
      <c r="AS1206" s="6">
        <v>0</v>
      </c>
      <c r="AT1206" s="6">
        <v>0</v>
      </c>
      <c r="AU1206" s="6">
        <f>IF(Table3[[#This Row],[ShankDiameter]]&gt;0.5,0,2)</f>
        <v>2</v>
      </c>
      <c r="AV1206" s="6">
        <v>0</v>
      </c>
      <c r="AW1206" s="6">
        <v>0</v>
      </c>
      <c r="AX1206" s="6">
        <v>2</v>
      </c>
      <c r="AY1206" s="6">
        <f>IF(Table3[[#This Row],[ShankDiameter]]=0.225,2,IF(Table3[[#This Row],[ShankDiameter]]=0.25,2,IF(Table3[[#This Row],[ShankDiameter]]=0.2875,2,0)))</f>
        <v>2</v>
      </c>
      <c r="AZ1206" s="6">
        <v>0</v>
      </c>
      <c r="BA1206" s="6">
        <v>0</v>
      </c>
      <c r="BB1206" s="6">
        <v>0</v>
      </c>
      <c r="BC1206" s="6">
        <v>0</v>
      </c>
      <c r="BD1206" s="6">
        <v>0</v>
      </c>
      <c r="BE1206" s="6">
        <v>0</v>
      </c>
      <c r="BF1206" s="6">
        <v>0</v>
      </c>
      <c r="BG1206" s="6">
        <v>0</v>
      </c>
      <c r="BH1206" s="6">
        <v>0</v>
      </c>
      <c r="BI1206" s="6">
        <f>IF(Table3[[#This Row],[Type]]="EM",IF((Table3[[#This Row],[Diameter]]/2)-Table3[[#This Row],[CornerRadius]]-0.012&gt;0,(Table3[[#This Row],[Diameter]]/2)-Table3[[#This Row],[CornerRadius]]-0.012,0),)</f>
        <v>0</v>
      </c>
      <c r="BK1206" s="6" t="str">
        <f>IF(Table3[[#This Row],[ShoulderLength]]="","",IF(Table3[[#This Row],[ShoulderLength]]&lt;Table3[[#This Row],[LOC]],"FIX",""))</f>
        <v/>
      </c>
    </row>
    <row r="1207" spans="1:63" x14ac:dyDescent="0.25">
      <c r="A1207" s="7">
        <f>IF(Table3[[#This Row],[SoflexRule]]="",1,IF(Table3[[#This Row],[MinOHL]]="",1,IF(Table3[[#This Row],[Type]]="CT",1,IF(Table3[[#This Row],[I]]=1,0,1))))</f>
        <v>1</v>
      </c>
      <c r="B1207" s="6" t="s">
        <v>2218</v>
      </c>
      <c r="C1207" s="6" t="s">
        <v>2218</v>
      </c>
      <c r="E1207" s="6">
        <v>1206</v>
      </c>
      <c r="H1207" s="10" t="s">
        <v>2218</v>
      </c>
      <c r="I1207" s="11" t="s">
        <v>2226</v>
      </c>
      <c r="J1207" s="12" t="s">
        <v>2227</v>
      </c>
      <c r="K1207" s="11" t="str">
        <f>CONCATENATE(Table3[[#This Row],[Type]]," "&amp;TEXT(Table3[[#This Row],[Diameter]],".0000")&amp;""," "&amp;Table3[[#This Row],[NumFlutes]]&amp;"FL")</f>
        <v>TE .3750 3FL</v>
      </c>
      <c r="M1207" s="13">
        <v>0.375</v>
      </c>
      <c r="N1207" s="13">
        <v>0.375</v>
      </c>
      <c r="O1207" s="6">
        <v>0.375</v>
      </c>
      <c r="P1207" s="6">
        <v>0.61</v>
      </c>
      <c r="R1207" s="14">
        <f>IF(Table3[[#This Row],[ShoulderLenEnd]]="",0,90-(DEGREES(ATAN((Q1207-P1207)/((N1207-O1207)/2)))))</f>
        <v>0</v>
      </c>
      <c r="S1207" s="15">
        <v>0.81499999999999995</v>
      </c>
      <c r="T1207" s="6">
        <v>3</v>
      </c>
      <c r="U1207" s="6">
        <v>2.5249999999999999</v>
      </c>
      <c r="V1207" s="6">
        <v>0.5</v>
      </c>
      <c r="Z1207" s="6">
        <v>15</v>
      </c>
      <c r="AA1207" s="13">
        <f t="shared" si="19"/>
        <v>1.424203896135966</v>
      </c>
      <c r="AB1207" s="6">
        <v>9.2999999999999999E-2</v>
      </c>
      <c r="AE1207" s="6" t="s">
        <v>44</v>
      </c>
      <c r="AF1207" s="6" t="s">
        <v>62</v>
      </c>
      <c r="AG1207" s="6" t="s">
        <v>2221</v>
      </c>
      <c r="AI1207" s="6">
        <v>0</v>
      </c>
      <c r="AJ1207" s="6">
        <v>1</v>
      </c>
      <c r="AK1207" s="6">
        <v>0</v>
      </c>
      <c r="AL1207" s="6">
        <v>0</v>
      </c>
      <c r="AM1207" s="6">
        <v>0</v>
      </c>
      <c r="AN1207" s="6">
        <v>1</v>
      </c>
      <c r="AO1207" s="6">
        <v>1</v>
      </c>
      <c r="AQ1207" s="6">
        <v>0</v>
      </c>
      <c r="AR1207" s="6">
        <v>0</v>
      </c>
      <c r="AS1207" s="6">
        <v>0</v>
      </c>
      <c r="AT1207" s="6">
        <v>0</v>
      </c>
      <c r="AU1207" s="6">
        <f>IF(Table3[[#This Row],[ShankDiameter]]&gt;0.5,0,2)</f>
        <v>2</v>
      </c>
      <c r="AV1207" s="6">
        <v>0</v>
      </c>
      <c r="AW1207" s="6">
        <v>0</v>
      </c>
      <c r="AX1207" s="6">
        <v>2</v>
      </c>
      <c r="AY1207" s="6">
        <f>IF(Table3[[#This Row],[ShankDiameter]]=0.225,2,IF(Table3[[#This Row],[ShankDiameter]]=0.25,2,IF(Table3[[#This Row],[ShankDiameter]]=0.2875,2,0)))</f>
        <v>0</v>
      </c>
      <c r="AZ1207" s="6">
        <v>0</v>
      </c>
      <c r="BA1207" s="6">
        <v>0</v>
      </c>
      <c r="BB1207" s="6">
        <v>0</v>
      </c>
      <c r="BC1207" s="6">
        <v>0</v>
      </c>
      <c r="BD1207" s="6">
        <v>0</v>
      </c>
      <c r="BE1207" s="6">
        <v>0</v>
      </c>
      <c r="BF1207" s="6">
        <v>0</v>
      </c>
      <c r="BG1207" s="6">
        <v>0</v>
      </c>
      <c r="BH1207" s="6">
        <v>0</v>
      </c>
      <c r="BI1207" s="6">
        <f>IF(Table3[[#This Row],[Type]]="EM",IF((Table3[[#This Row],[Diameter]]/2)-Table3[[#This Row],[CornerRadius]]-0.012&gt;0,(Table3[[#This Row],[Diameter]]/2)-Table3[[#This Row],[CornerRadius]]-0.012,0),)</f>
        <v>0</v>
      </c>
      <c r="BK1207" s="6" t="str">
        <f>IF(Table3[[#This Row],[ShoulderLength]]="","",IF(Table3[[#This Row],[ShoulderLength]]&lt;Table3[[#This Row],[LOC]],"FIX",""))</f>
        <v/>
      </c>
    </row>
    <row r="1208" spans="1:63" x14ac:dyDescent="0.25">
      <c r="A1208" s="7">
        <f>IF(Table3[[#This Row],[SoflexRule]]="",1,IF(Table3[[#This Row],[MinOHL]]="",1,IF(Table3[[#This Row],[Type]]="CT",1,IF(Table3[[#This Row],[I]]=1,0,1))))</f>
        <v>1</v>
      </c>
      <c r="E1208" s="6">
        <v>1207</v>
      </c>
      <c r="H1208" s="10" t="s">
        <v>2218</v>
      </c>
      <c r="I1208" s="11" t="s">
        <v>2228</v>
      </c>
      <c r="J1208" s="12" t="s">
        <v>2229</v>
      </c>
      <c r="K1208" s="11" t="str">
        <f>CONCATENATE(Table3[[#This Row],[Type]]," "&amp;TEXT(Table3[[#This Row],[Diameter]],".0000")&amp;""," "&amp;Table3[[#This Row],[NumFlutes]]&amp;"FL")</f>
        <v>TE .1563 3FL</v>
      </c>
      <c r="M1208" s="13">
        <v>0.15629999999999999</v>
      </c>
      <c r="N1208" s="13">
        <v>0.375</v>
      </c>
      <c r="R1208" s="14">
        <f>IF(Table3[[#This Row],[ShoulderLenEnd]]="",0,90-(DEGREES(ATAN((Q1208-P1208)/((N1208-O1208)/2)))))</f>
        <v>0</v>
      </c>
      <c r="T1208" s="6">
        <v>3</v>
      </c>
      <c r="U1208" s="6">
        <v>2.5</v>
      </c>
      <c r="V1208" s="6">
        <v>0.75</v>
      </c>
      <c r="AA1208" s="13" t="str">
        <f t="shared" si="19"/>
        <v/>
      </c>
      <c r="AE1208" s="6" t="s">
        <v>44</v>
      </c>
      <c r="AF1208" s="6" t="s">
        <v>62</v>
      </c>
      <c r="AG1208" s="6" t="s">
        <v>2221</v>
      </c>
      <c r="AI1208" s="6">
        <v>0</v>
      </c>
      <c r="AJ1208" s="6">
        <v>0</v>
      </c>
      <c r="AK1208" s="6">
        <v>0</v>
      </c>
      <c r="AL1208" s="6">
        <v>0</v>
      </c>
      <c r="AM1208" s="6">
        <v>0</v>
      </c>
      <c r="AN1208" s="6">
        <v>0</v>
      </c>
      <c r="AO1208" s="6">
        <v>0</v>
      </c>
      <c r="AQ1208" s="6">
        <v>0</v>
      </c>
      <c r="AR1208" s="6">
        <v>0</v>
      </c>
      <c r="AS1208" s="6">
        <v>0</v>
      </c>
      <c r="AT1208" s="6">
        <v>0</v>
      </c>
      <c r="AU1208" s="6">
        <f>IF(Table3[[#This Row],[ShankDiameter]]&gt;0.5,0,2)</f>
        <v>2</v>
      </c>
      <c r="AV1208" s="6">
        <v>0</v>
      </c>
      <c r="AW1208" s="6">
        <v>0</v>
      </c>
      <c r="AX1208" s="6">
        <v>2</v>
      </c>
      <c r="AY1208" s="6">
        <f>IF(Table3[[#This Row],[ShankDiameter]]=0.225,2,IF(Table3[[#This Row],[ShankDiameter]]=0.25,2,IF(Table3[[#This Row],[ShankDiameter]]=0.2875,2,0)))</f>
        <v>0</v>
      </c>
      <c r="AZ1208" s="6">
        <v>0</v>
      </c>
      <c r="BA1208" s="6">
        <v>0</v>
      </c>
      <c r="BB1208" s="6">
        <v>0</v>
      </c>
      <c r="BC1208" s="6">
        <v>0</v>
      </c>
      <c r="BD1208" s="6">
        <v>0</v>
      </c>
      <c r="BE1208" s="6">
        <v>0</v>
      </c>
      <c r="BF1208" s="6">
        <v>0</v>
      </c>
      <c r="BG1208" s="6">
        <v>0</v>
      </c>
      <c r="BH1208" s="6">
        <v>0</v>
      </c>
      <c r="BI1208" s="6">
        <f>IF(Table3[[#This Row],[Type]]="EM",IF((Table3[[#This Row],[Diameter]]/2)-Table3[[#This Row],[CornerRadius]]-0.012&gt;0,(Table3[[#This Row],[Diameter]]/2)-Table3[[#This Row],[CornerRadius]]-0.012,0),)</f>
        <v>0</v>
      </c>
      <c r="BK1208" s="6" t="str">
        <f>IF(Table3[[#This Row],[ShoulderLength]]="","",IF(Table3[[#This Row],[ShoulderLength]]&lt;Table3[[#This Row],[LOC]],"FIX",""))</f>
        <v/>
      </c>
    </row>
    <row r="1209" spans="1:63" x14ac:dyDescent="0.25">
      <c r="A1209" s="7">
        <f>IF(Table3[[#This Row],[SoflexRule]]="",1,IF(Table3[[#This Row],[MinOHL]]="",1,IF(Table3[[#This Row],[Type]]="CT",1,IF(Table3[[#This Row],[I]]=1,0,1))))</f>
        <v>1</v>
      </c>
      <c r="E1209" s="6">
        <v>1208</v>
      </c>
      <c r="H1209" s="10" t="s">
        <v>2218</v>
      </c>
      <c r="I1209" s="11" t="s">
        <v>2230</v>
      </c>
      <c r="J1209" s="12" t="s">
        <v>2231</v>
      </c>
      <c r="K1209" s="11" t="str">
        <f>CONCATENATE(Table3[[#This Row],[Type]]," "&amp;TEXT(Table3[[#This Row],[Diameter]],".0000")&amp;""," "&amp;Table3[[#This Row],[NumFlutes]]&amp;"FL")</f>
        <v>TE .0625 2FL</v>
      </c>
      <c r="M1209" s="13">
        <v>6.25E-2</v>
      </c>
      <c r="N1209" s="13">
        <v>0.5</v>
      </c>
      <c r="R1209" s="14">
        <f>IF(Table3[[#This Row],[ShoulderLenEnd]]="",0,90-(DEGREES(ATAN((Q1209-P1209)/((N1209-O1209)/2)))))</f>
        <v>0</v>
      </c>
      <c r="T1209" s="6">
        <v>2</v>
      </c>
      <c r="U1209" s="6">
        <v>2.5</v>
      </c>
      <c r="V1209" s="6">
        <v>0.5</v>
      </c>
      <c r="AA1209" s="13" t="str">
        <f t="shared" si="19"/>
        <v/>
      </c>
      <c r="AE1209" s="6" t="s">
        <v>44</v>
      </c>
      <c r="AF1209" s="6" t="s">
        <v>62</v>
      </c>
      <c r="AG1209" s="6" t="s">
        <v>2221</v>
      </c>
      <c r="AI1209" s="6">
        <v>0</v>
      </c>
      <c r="AJ1209" s="6">
        <v>0</v>
      </c>
      <c r="AK1209" s="6">
        <v>0</v>
      </c>
      <c r="AL1209" s="6">
        <v>0</v>
      </c>
      <c r="AM1209" s="6">
        <v>0</v>
      </c>
      <c r="AN1209" s="6">
        <v>0</v>
      </c>
      <c r="AO1209" s="6">
        <v>0</v>
      </c>
      <c r="AQ1209" s="6">
        <v>0</v>
      </c>
      <c r="AR1209" s="6">
        <v>0</v>
      </c>
      <c r="AS1209" s="6">
        <v>0</v>
      </c>
      <c r="AT1209" s="6">
        <v>0</v>
      </c>
      <c r="AU1209" s="6">
        <f>IF(Table3[[#This Row],[ShankDiameter]]&gt;0.5,0,2)</f>
        <v>2</v>
      </c>
      <c r="AV1209" s="6">
        <v>0</v>
      </c>
      <c r="AW1209" s="6">
        <v>0</v>
      </c>
      <c r="AX1209" s="6">
        <v>2</v>
      </c>
      <c r="AY1209" s="6">
        <f>IF(Table3[[#This Row],[ShankDiameter]]=0.225,2,IF(Table3[[#This Row],[ShankDiameter]]=0.25,2,IF(Table3[[#This Row],[ShankDiameter]]=0.2875,2,0)))</f>
        <v>0</v>
      </c>
      <c r="AZ1209" s="6">
        <v>0</v>
      </c>
      <c r="BA1209" s="6">
        <v>0</v>
      </c>
      <c r="BB1209" s="6">
        <v>0</v>
      </c>
      <c r="BC1209" s="6">
        <v>0</v>
      </c>
      <c r="BD1209" s="6">
        <v>0</v>
      </c>
      <c r="BE1209" s="6">
        <v>0</v>
      </c>
      <c r="BF1209" s="6">
        <v>0</v>
      </c>
      <c r="BG1209" s="6">
        <v>0</v>
      </c>
      <c r="BH1209" s="6">
        <v>0</v>
      </c>
      <c r="BI1209" s="6">
        <f>IF(Table3[[#This Row],[Type]]="EM",IF((Table3[[#This Row],[Diameter]]/2)-Table3[[#This Row],[CornerRadius]]-0.012&gt;0,(Table3[[#This Row],[Diameter]]/2)-Table3[[#This Row],[CornerRadius]]-0.012,0),)</f>
        <v>0</v>
      </c>
      <c r="BK1209" s="6" t="str">
        <f>IF(Table3[[#This Row],[ShoulderLength]]="","",IF(Table3[[#This Row],[ShoulderLength]]&lt;Table3[[#This Row],[LOC]],"FIX",""))</f>
        <v/>
      </c>
    </row>
    <row r="1210" spans="1:63" x14ac:dyDescent="0.25">
      <c r="A1210" s="7">
        <f>IF(Table3[[#This Row],[SoflexRule]]="",1,IF(Table3[[#This Row],[MinOHL]]="",1,IF(Table3[[#This Row],[Type]]="CT",1,IF(Table3[[#This Row],[I]]=1,0,1))))</f>
        <v>1</v>
      </c>
      <c r="B1210" s="6" t="s">
        <v>2218</v>
      </c>
      <c r="C1210" s="6" t="s">
        <v>2218</v>
      </c>
      <c r="E1210" s="6">
        <v>1209</v>
      </c>
      <c r="H1210" s="10" t="s">
        <v>2218</v>
      </c>
      <c r="I1210" s="11" t="s">
        <v>2232</v>
      </c>
      <c r="J1210" s="12" t="s">
        <v>2233</v>
      </c>
      <c r="K1210" s="11" t="str">
        <f>CONCATENATE(Table3[[#This Row],[Type]]," "&amp;TEXT(Table3[[#This Row],[Diameter]],".0000")&amp;""," "&amp;Table3[[#This Row],[NumFlutes]]&amp;"FL")</f>
        <v>TE .5000 3FL</v>
      </c>
      <c r="M1210" s="13">
        <v>0.5</v>
      </c>
      <c r="N1210" s="13">
        <v>0.5</v>
      </c>
      <c r="O1210" s="6">
        <v>0.5</v>
      </c>
      <c r="P1210" s="6">
        <v>0.88</v>
      </c>
      <c r="R1210" s="14">
        <f>IF(Table3[[#This Row],[ShoulderLenEnd]]="",0,90-(DEGREES(ATAN((Q1210-P1210)/((N1210-O1210)/2)))))</f>
        <v>0</v>
      </c>
      <c r="S1210" s="15">
        <v>1.1000000000000001</v>
      </c>
      <c r="T1210" s="6">
        <v>3</v>
      </c>
      <c r="U1210" s="6">
        <v>3.03</v>
      </c>
      <c r="V1210" s="6">
        <v>0.83</v>
      </c>
      <c r="Z1210" s="6">
        <v>15</v>
      </c>
      <c r="AA1210" s="13">
        <f t="shared" si="19"/>
        <v>1.8989385281812878</v>
      </c>
      <c r="AB1210" s="6">
        <v>9.2999999999999999E-2</v>
      </c>
      <c r="AE1210" s="6" t="s">
        <v>44</v>
      </c>
      <c r="AF1210" s="6" t="s">
        <v>73</v>
      </c>
      <c r="AG1210" s="6" t="s">
        <v>2221</v>
      </c>
      <c r="AI1210" s="6">
        <v>0</v>
      </c>
      <c r="AJ1210" s="6">
        <v>1</v>
      </c>
      <c r="AK1210" s="6">
        <v>0</v>
      </c>
      <c r="AL1210" s="6">
        <v>0</v>
      </c>
      <c r="AM1210" s="6">
        <v>0</v>
      </c>
      <c r="AN1210" s="6">
        <v>1</v>
      </c>
      <c r="AO1210" s="6">
        <v>1</v>
      </c>
      <c r="AQ1210" s="6">
        <v>0</v>
      </c>
      <c r="AR1210" s="6">
        <v>0</v>
      </c>
      <c r="AS1210" s="6">
        <v>0</v>
      </c>
      <c r="AT1210" s="6">
        <v>0</v>
      </c>
      <c r="AU1210" s="6">
        <f>IF(Table3[[#This Row],[ShankDiameter]]&gt;0.5,0,2)</f>
        <v>2</v>
      </c>
      <c r="AV1210" s="6">
        <v>0</v>
      </c>
      <c r="AW1210" s="6">
        <v>0</v>
      </c>
      <c r="AX1210" s="6">
        <v>2</v>
      </c>
      <c r="AY1210" s="6">
        <f>IF(Table3[[#This Row],[ShankDiameter]]=0.225,2,IF(Table3[[#This Row],[ShankDiameter]]=0.25,2,IF(Table3[[#This Row],[ShankDiameter]]=0.2875,2,0)))</f>
        <v>0</v>
      </c>
      <c r="AZ1210" s="6">
        <v>0</v>
      </c>
      <c r="BA1210" s="6">
        <v>0</v>
      </c>
      <c r="BB1210" s="6">
        <v>0</v>
      </c>
      <c r="BC1210" s="6">
        <v>0</v>
      </c>
      <c r="BD1210" s="6">
        <v>0</v>
      </c>
      <c r="BE1210" s="6">
        <v>0</v>
      </c>
      <c r="BF1210" s="6">
        <v>0</v>
      </c>
      <c r="BG1210" s="6">
        <v>0</v>
      </c>
      <c r="BH1210" s="6">
        <v>0</v>
      </c>
      <c r="BI1210" s="6">
        <f>IF(Table3[[#This Row],[Type]]="EM",IF((Table3[[#This Row],[Diameter]]/2)-Table3[[#This Row],[CornerRadius]]-0.012&gt;0,(Table3[[#This Row],[Diameter]]/2)-Table3[[#This Row],[CornerRadius]]-0.012,0),)</f>
        <v>0</v>
      </c>
      <c r="BK1210" s="6" t="str">
        <f>IF(Table3[[#This Row],[ShoulderLength]]="","",IF(Table3[[#This Row],[ShoulderLength]]&lt;Table3[[#This Row],[LOC]],"FIX",""))</f>
        <v/>
      </c>
    </row>
    <row r="1211" spans="1:63" x14ac:dyDescent="0.25">
      <c r="A1211" s="7">
        <f>IF(Table3[[#This Row],[SoflexRule]]="",1,IF(Table3[[#This Row],[MinOHL]]="",1,IF(Table3[[#This Row],[Type]]="CT",1,IF(Table3[[#This Row],[I]]=1,0,1))))</f>
        <v>1</v>
      </c>
      <c r="E1211" s="6">
        <v>1210</v>
      </c>
      <c r="F1211" s="24"/>
      <c r="G1211" s="25"/>
      <c r="H1211" s="10" t="s">
        <v>2218</v>
      </c>
      <c r="I1211" s="11" t="s">
        <v>2234</v>
      </c>
      <c r="J1211" s="12" t="s">
        <v>2235</v>
      </c>
      <c r="K1211" s="11" t="str">
        <f>CONCATENATE(Table3[[#This Row],[Type]]," "&amp;TEXT(Table3[[#This Row],[Diameter]],".0000")&amp;""," "&amp;Table3[[#This Row],[NumFlutes]]&amp;"FL")</f>
        <v>TE .0938 2FL</v>
      </c>
      <c r="M1211" s="13">
        <v>9.3799999999999994E-2</v>
      </c>
      <c r="N1211" s="13">
        <v>0.5</v>
      </c>
      <c r="R1211" s="14">
        <f>IF(Table3[[#This Row],[ShoulderLenEnd]]="",0,90-(DEGREES(ATAN((Q1211-P1211)/((N1211-O1211)/2)))))</f>
        <v>0</v>
      </c>
      <c r="T1211" s="6">
        <v>2</v>
      </c>
      <c r="U1211" s="6">
        <v>2.75</v>
      </c>
      <c r="V1211" s="6">
        <v>0.75</v>
      </c>
      <c r="AA1211" s="13" t="str">
        <f t="shared" si="19"/>
        <v/>
      </c>
      <c r="AE1211" s="6" t="s">
        <v>44</v>
      </c>
      <c r="AF1211" s="6" t="s">
        <v>62</v>
      </c>
      <c r="AG1211" s="6" t="s">
        <v>2221</v>
      </c>
      <c r="AI1211" s="6">
        <v>0</v>
      </c>
      <c r="AJ1211" s="6">
        <v>0</v>
      </c>
      <c r="AK1211" s="6">
        <v>0</v>
      </c>
      <c r="AL1211" s="6">
        <v>0</v>
      </c>
      <c r="AM1211" s="6">
        <v>0</v>
      </c>
      <c r="AN1211" s="6">
        <v>0</v>
      </c>
      <c r="AO1211" s="6">
        <v>0</v>
      </c>
      <c r="AQ1211" s="6">
        <v>0</v>
      </c>
      <c r="AR1211" s="6">
        <v>0</v>
      </c>
      <c r="AS1211" s="6">
        <v>0</v>
      </c>
      <c r="AT1211" s="6">
        <v>0</v>
      </c>
      <c r="AU1211" s="6">
        <f>IF(Table3[[#This Row],[ShankDiameter]]&gt;0.5,0,2)</f>
        <v>2</v>
      </c>
      <c r="AV1211" s="6">
        <v>0</v>
      </c>
      <c r="AW1211" s="6">
        <v>0</v>
      </c>
      <c r="AX1211" s="6">
        <v>2</v>
      </c>
      <c r="AY1211" s="6">
        <f>IF(Table3[[#This Row],[ShankDiameter]]=0.225,2,IF(Table3[[#This Row],[ShankDiameter]]=0.25,2,IF(Table3[[#This Row],[ShankDiameter]]=0.2875,2,0)))</f>
        <v>0</v>
      </c>
      <c r="AZ1211" s="6">
        <v>0</v>
      </c>
      <c r="BA1211" s="6">
        <v>0</v>
      </c>
      <c r="BB1211" s="6">
        <v>0</v>
      </c>
      <c r="BC1211" s="6">
        <v>0</v>
      </c>
      <c r="BD1211" s="6">
        <v>0</v>
      </c>
      <c r="BE1211" s="6">
        <v>0</v>
      </c>
      <c r="BF1211" s="6">
        <v>0</v>
      </c>
      <c r="BG1211" s="6">
        <v>0</v>
      </c>
      <c r="BH1211" s="6">
        <v>0</v>
      </c>
      <c r="BI1211" s="6">
        <f>IF(Table3[[#This Row],[Type]]="EM",IF((Table3[[#This Row],[Diameter]]/2)-Table3[[#This Row],[CornerRadius]]-0.012&gt;0,(Table3[[#This Row],[Diameter]]/2)-Table3[[#This Row],[CornerRadius]]-0.012,0),)</f>
        <v>0</v>
      </c>
      <c r="BK1211" s="6" t="str">
        <f>IF(Table3[[#This Row],[ShoulderLength]]="","",IF(Table3[[#This Row],[ShoulderLength]]&lt;Table3[[#This Row],[LOC]],"FIX",""))</f>
        <v/>
      </c>
    </row>
    <row r="1212" spans="1:63" x14ac:dyDescent="0.25">
      <c r="A1212" s="7">
        <f>IF(Table3[[#This Row],[SoflexRule]]="",1,IF(Table3[[#This Row],[MinOHL]]="",1,IF(Table3[[#This Row],[Type]]="CT",1,IF(Table3[[#This Row],[I]]=1,0,1))))</f>
        <v>1</v>
      </c>
      <c r="E1212" s="6">
        <v>1211</v>
      </c>
      <c r="F1212" s="22"/>
      <c r="G1212" s="23"/>
      <c r="H1212" s="10" t="s">
        <v>2218</v>
      </c>
      <c r="I1212" s="11" t="s">
        <v>2236</v>
      </c>
      <c r="J1212" s="12" t="s">
        <v>2237</v>
      </c>
      <c r="K1212" s="11" t="str">
        <f>CONCATENATE(Table3[[#This Row],[Type]]," "&amp;TEXT(Table3[[#This Row],[Diameter]],".0000")&amp;""," "&amp;Table3[[#This Row],[NumFlutes]]&amp;"FL")</f>
        <v>TE .7500 FL</v>
      </c>
      <c r="M1212" s="13">
        <v>0.75</v>
      </c>
      <c r="R1212" s="14">
        <f>IF(Table3[[#This Row],[ShoulderLenEnd]]="",0,90-(DEGREES(ATAN((Q1212-P1212)/((N1212-O1212)/2)))))</f>
        <v>0</v>
      </c>
      <c r="W1212" s="6">
        <v>0</v>
      </c>
      <c r="AA1212" s="13" t="str">
        <f t="shared" si="19"/>
        <v/>
      </c>
      <c r="AE1212" s="6" t="s">
        <v>118</v>
      </c>
      <c r="AI1212" s="6">
        <v>1</v>
      </c>
      <c r="AJ1212" s="6">
        <v>0</v>
      </c>
      <c r="AK1212" s="6">
        <v>1</v>
      </c>
      <c r="AL1212" s="6">
        <v>1</v>
      </c>
      <c r="AM1212" s="6">
        <v>0</v>
      </c>
      <c r="AN1212" s="6">
        <v>0</v>
      </c>
      <c r="AO1212" s="6">
        <v>1</v>
      </c>
      <c r="AQ1212" s="6">
        <v>0</v>
      </c>
      <c r="AR1212" s="6">
        <v>0</v>
      </c>
      <c r="AS1212" s="6">
        <v>0</v>
      </c>
      <c r="AT1212" s="6">
        <v>0</v>
      </c>
      <c r="AU1212" s="6">
        <f>IF(Table3[[#This Row],[ShankDiameter]]&gt;0.5,0,2)</f>
        <v>2</v>
      </c>
      <c r="AV1212" s="6">
        <v>0</v>
      </c>
      <c r="AW1212" s="6">
        <v>0</v>
      </c>
      <c r="AX1212" s="6">
        <v>2</v>
      </c>
      <c r="AY1212" s="6">
        <f>IF(Table3[[#This Row],[ShankDiameter]]=0.225,2,IF(Table3[[#This Row],[ShankDiameter]]=0.25,2,IF(Table3[[#This Row],[ShankDiameter]]=0.2875,2,0)))</f>
        <v>0</v>
      </c>
      <c r="AZ1212" s="6">
        <v>0</v>
      </c>
      <c r="BA1212" s="6">
        <v>0</v>
      </c>
      <c r="BB1212" s="6">
        <v>0</v>
      </c>
      <c r="BC1212" s="6">
        <v>0</v>
      </c>
      <c r="BD1212" s="6">
        <v>0</v>
      </c>
      <c r="BE1212" s="6">
        <v>0</v>
      </c>
      <c r="BF1212" s="6">
        <v>0</v>
      </c>
      <c r="BG1212" s="6">
        <v>0</v>
      </c>
      <c r="BH1212" s="6">
        <v>0</v>
      </c>
      <c r="BI1212" s="6">
        <f>IF(Table3[[#This Row],[Type]]="EM",IF((Table3[[#This Row],[Diameter]]/2)-Table3[[#This Row],[CornerRadius]]-0.012&gt;0,(Table3[[#This Row],[Diameter]]/2)-Table3[[#This Row],[CornerRadius]]-0.012,0),)</f>
        <v>0</v>
      </c>
      <c r="BK1212" s="6" t="str">
        <f>IF(Table3[[#This Row],[ShoulderLength]]="","",IF(Table3[[#This Row],[ShoulderLength]]&lt;Table3[[#This Row],[LOC]],"FIX",""))</f>
        <v/>
      </c>
    </row>
    <row r="1213" spans="1:63" x14ac:dyDescent="0.25">
      <c r="A1213" s="7">
        <f>IF(Table3[[#This Row],[SoflexRule]]="",1,IF(Table3[[#This Row],[MinOHL]]="",1,IF(Table3[[#This Row],[Type]]="CT",1,IF(Table3[[#This Row],[I]]=1,0,1))))</f>
        <v>1</v>
      </c>
      <c r="E1213" s="6">
        <v>1212</v>
      </c>
      <c r="F1213" s="22"/>
      <c r="H1213" s="10" t="s">
        <v>2218</v>
      </c>
      <c r="I1213" s="11" t="s">
        <v>2238</v>
      </c>
      <c r="J1213" s="12" t="s">
        <v>2239</v>
      </c>
      <c r="K1213" s="11" t="str">
        <f>CONCATENATE(Table3[[#This Row],[Type]]," "&amp;TEXT(Table3[[#This Row],[Diameter]],".0000")&amp;""," "&amp;Table3[[#This Row],[NumFlutes]]&amp;"FL")</f>
        <v>TE .7500 2FL</v>
      </c>
      <c r="M1213" s="13">
        <v>0.75</v>
      </c>
      <c r="R1213" s="14">
        <f>IF(Table3[[#This Row],[ShoulderLenEnd]]="",0,90-(DEGREES(ATAN((Q1213-P1213)/((N1213-O1213)/2)))))</f>
        <v>0</v>
      </c>
      <c r="T1213" s="6">
        <v>2</v>
      </c>
      <c r="AA1213" s="13" t="str">
        <f t="shared" si="19"/>
        <v/>
      </c>
      <c r="AE1213" s="6" t="s">
        <v>118</v>
      </c>
      <c r="AF1213" s="6" t="s">
        <v>119</v>
      </c>
      <c r="AG1213" s="6" t="s">
        <v>1838</v>
      </c>
      <c r="AI1213" s="6">
        <v>0</v>
      </c>
      <c r="AJ1213" s="6">
        <v>0</v>
      </c>
      <c r="AK1213" s="6">
        <v>0</v>
      </c>
      <c r="AL1213" s="6">
        <v>0</v>
      </c>
      <c r="AM1213" s="6">
        <v>0</v>
      </c>
      <c r="AN1213" s="6">
        <v>0</v>
      </c>
      <c r="AO1213" s="6">
        <v>0</v>
      </c>
      <c r="AQ1213" s="6">
        <v>0</v>
      </c>
      <c r="AR1213" s="6">
        <v>0</v>
      </c>
      <c r="AS1213" s="6">
        <v>0</v>
      </c>
      <c r="AT1213" s="6">
        <v>0</v>
      </c>
      <c r="AU1213" s="6">
        <f>IF(Table3[[#This Row],[ShankDiameter]]&gt;0.5,0,2)</f>
        <v>2</v>
      </c>
      <c r="AV1213" s="6">
        <v>0</v>
      </c>
      <c r="AW1213" s="6">
        <v>0</v>
      </c>
      <c r="AX1213" s="6">
        <v>2</v>
      </c>
      <c r="AY1213" s="6">
        <f>IF(Table3[[#This Row],[ShankDiameter]]=0.225,2,IF(Table3[[#This Row],[ShankDiameter]]=0.25,2,IF(Table3[[#This Row],[ShankDiameter]]=0.2875,2,0)))</f>
        <v>0</v>
      </c>
      <c r="AZ1213" s="6">
        <v>0</v>
      </c>
      <c r="BA1213" s="6">
        <v>0</v>
      </c>
      <c r="BB1213" s="6">
        <v>0</v>
      </c>
      <c r="BC1213" s="6">
        <v>0</v>
      </c>
      <c r="BD1213" s="6">
        <v>0</v>
      </c>
      <c r="BE1213" s="6">
        <v>0</v>
      </c>
      <c r="BF1213" s="6">
        <v>0</v>
      </c>
      <c r="BG1213" s="6">
        <v>0</v>
      </c>
      <c r="BH1213" s="6">
        <v>0</v>
      </c>
      <c r="BI1213" s="6">
        <f>IF(Table3[[#This Row],[Type]]="EM",IF((Table3[[#This Row],[Diameter]]/2)-Table3[[#This Row],[CornerRadius]]-0.012&gt;0,(Table3[[#This Row],[Diameter]]/2)-Table3[[#This Row],[CornerRadius]]-0.012,0),)</f>
        <v>0</v>
      </c>
      <c r="BK1213" s="6" t="str">
        <f>IF(Table3[[#This Row],[ShoulderLength]]="","",IF(Table3[[#This Row],[ShoulderLength]]&lt;Table3[[#This Row],[LOC]],"FIX",""))</f>
        <v/>
      </c>
    </row>
    <row r="1214" spans="1:63" x14ac:dyDescent="0.25">
      <c r="A1214" s="7">
        <f>IF(Table3[[#This Row],[SoflexRule]]="",1,IF(Table3[[#This Row],[MinOHL]]="",1,IF(Table3[[#This Row],[Type]]="CT",1,IF(Table3[[#This Row],[I]]=1,0,1))))</f>
        <v>1</v>
      </c>
      <c r="E1214" s="6">
        <v>1213</v>
      </c>
      <c r="H1214" s="10" t="s">
        <v>2218</v>
      </c>
      <c r="I1214" s="11" t="s">
        <v>2240</v>
      </c>
      <c r="J1214" s="12" t="s">
        <v>2241</v>
      </c>
      <c r="K1214" s="11" t="str">
        <f>CONCATENATE(Table3[[#This Row],[Type]]," "&amp;TEXT(Table3[[#This Row],[Diameter]],".0000")&amp;""," "&amp;Table3[[#This Row],[NumFlutes]]&amp;"FL")</f>
        <v>TE .7500 FL</v>
      </c>
      <c r="M1214" s="13">
        <v>0.75</v>
      </c>
      <c r="R1214" s="14">
        <f>IF(Table3[[#This Row],[ShoulderLenEnd]]="",0,90-(DEGREES(ATAN((Q1214-P1214)/((N1214-O1214)/2)))))</f>
        <v>0</v>
      </c>
      <c r="AA1214" s="13" t="str">
        <f t="shared" si="19"/>
        <v/>
      </c>
      <c r="AE1214" s="6" t="s">
        <v>118</v>
      </c>
      <c r="AG1214" s="6" t="s">
        <v>2242</v>
      </c>
      <c r="AI1214" s="6">
        <v>0</v>
      </c>
      <c r="AJ1214" s="6">
        <v>0</v>
      </c>
      <c r="AK1214" s="6">
        <v>0</v>
      </c>
      <c r="AL1214" s="6">
        <v>0</v>
      </c>
      <c r="AM1214" s="6">
        <v>0</v>
      </c>
      <c r="AN1214" s="6">
        <v>0</v>
      </c>
      <c r="AO1214" s="6">
        <v>0</v>
      </c>
      <c r="AQ1214" s="6">
        <v>0</v>
      </c>
      <c r="AR1214" s="6">
        <v>0</v>
      </c>
      <c r="AS1214" s="6">
        <v>0</v>
      </c>
      <c r="AT1214" s="6">
        <v>0</v>
      </c>
      <c r="AU1214" s="6">
        <f>IF(Table3[[#This Row],[ShankDiameter]]&gt;0.5,0,2)</f>
        <v>2</v>
      </c>
      <c r="AV1214" s="6">
        <v>0</v>
      </c>
      <c r="AW1214" s="6">
        <v>0</v>
      </c>
      <c r="AX1214" s="6">
        <v>2</v>
      </c>
      <c r="AY1214" s="6">
        <f>IF(Table3[[#This Row],[ShankDiameter]]=0.225,2,IF(Table3[[#This Row],[ShankDiameter]]=0.25,2,IF(Table3[[#This Row],[ShankDiameter]]=0.2875,2,0)))</f>
        <v>0</v>
      </c>
      <c r="AZ1214" s="6">
        <v>0</v>
      </c>
      <c r="BA1214" s="6">
        <v>0</v>
      </c>
      <c r="BB1214" s="6">
        <v>0</v>
      </c>
      <c r="BC1214" s="6">
        <v>0</v>
      </c>
      <c r="BD1214" s="6">
        <v>0</v>
      </c>
      <c r="BE1214" s="6">
        <v>0</v>
      </c>
      <c r="BF1214" s="6">
        <v>0</v>
      </c>
      <c r="BG1214" s="6">
        <v>0</v>
      </c>
      <c r="BH1214" s="6">
        <v>0</v>
      </c>
      <c r="BI1214" s="6">
        <f>IF(Table3[[#This Row],[Type]]="EM",IF((Table3[[#This Row],[Diameter]]/2)-Table3[[#This Row],[CornerRadius]]-0.012&gt;0,(Table3[[#This Row],[Diameter]]/2)-Table3[[#This Row],[CornerRadius]]-0.012,0),)</f>
        <v>0</v>
      </c>
      <c r="BK1214" s="6" t="str">
        <f>IF(Table3[[#This Row],[ShoulderLength]]="","",IF(Table3[[#This Row],[ShoulderLength]]&lt;Table3[[#This Row],[LOC]],"FIX",""))</f>
        <v/>
      </c>
    </row>
    <row r="1215" spans="1:63" x14ac:dyDescent="0.25">
      <c r="A1215" s="7">
        <f>IF(Table3[[#This Row],[SoflexRule]]="",1,IF(Table3[[#This Row],[MinOHL]]="",1,IF(Table3[[#This Row],[Type]]="CT",1,IF(Table3[[#This Row],[I]]=1,0,1))))</f>
        <v>1</v>
      </c>
      <c r="E1215" s="6">
        <v>1214</v>
      </c>
      <c r="G1215" s="9" t="s">
        <v>74</v>
      </c>
      <c r="H1215" s="10" t="s">
        <v>2243</v>
      </c>
      <c r="I1215" s="11" t="s">
        <v>2244</v>
      </c>
      <c r="J1215" s="12">
        <v>40200157</v>
      </c>
      <c r="K1215" s="11" t="str">
        <f>CONCATENATE(Table3[[#This Row],[Type]]," "&amp;TEXT(Table3[[#This Row],[Diameter]],".0000")&amp;""," "&amp;Table3[[#This Row],[NumFlutes]]&amp;"FL")</f>
        <v>TM .7500 3FL</v>
      </c>
      <c r="L1215" s="17" t="s">
        <v>2407</v>
      </c>
      <c r="M1215" s="13">
        <v>0.75</v>
      </c>
      <c r="N1215" s="13">
        <v>0.23619999999999999</v>
      </c>
      <c r="O1215" s="6">
        <v>0.23599999999999999</v>
      </c>
      <c r="P1215" s="6">
        <v>0.57499999999999996</v>
      </c>
      <c r="R1215" s="14">
        <f>IF(Table3[[#This Row],[ShoulderLenEnd]]="",0,90-(DEGREES(ATAN((Q1215-P1215)/((N1215-O1215)/2)))))</f>
        <v>0</v>
      </c>
      <c r="S1215" s="15">
        <v>0.6</v>
      </c>
      <c r="T1215" s="6">
        <v>3</v>
      </c>
      <c r="U1215" s="6">
        <v>2.2999999999999998</v>
      </c>
      <c r="V1215" s="6">
        <v>0.38</v>
      </c>
      <c r="AA1215" s="13" t="str">
        <f t="shared" si="19"/>
        <v/>
      </c>
      <c r="AB1215" s="6">
        <v>0.17</v>
      </c>
      <c r="AE1215" s="6" t="s">
        <v>118</v>
      </c>
      <c r="AF1215" s="6" t="s">
        <v>119</v>
      </c>
      <c r="AG1215" s="6" t="s">
        <v>2246</v>
      </c>
      <c r="AI1215" s="6">
        <v>1</v>
      </c>
      <c r="AJ1215" s="6">
        <v>0</v>
      </c>
      <c r="AK1215" s="6">
        <v>1</v>
      </c>
      <c r="AL1215" s="6">
        <v>1</v>
      </c>
      <c r="AM1215" s="6">
        <v>0</v>
      </c>
      <c r="AN1215" s="6">
        <v>0</v>
      </c>
      <c r="AO1215" s="6">
        <v>1</v>
      </c>
      <c r="AQ1215" s="6">
        <v>0</v>
      </c>
      <c r="AR1215" s="6">
        <v>0</v>
      </c>
      <c r="AS1215" s="6">
        <v>0</v>
      </c>
      <c r="AT1215" s="6">
        <v>0</v>
      </c>
      <c r="AU1215" s="6">
        <f>IF(Table3[[#This Row],[ShankDiameter]]&gt;0.5,0,IF(Table3[[#This Row],[Type]]="CD",0,1))</f>
        <v>1</v>
      </c>
      <c r="AV1215" s="6">
        <v>0</v>
      </c>
      <c r="AW1215" s="6">
        <v>0</v>
      </c>
      <c r="AX1215" s="6">
        <v>0</v>
      </c>
      <c r="AY1215" s="6">
        <f>IF(Table3[[#This Row],[ShankDiameter]]=0.225,2,IF(Table3[[#This Row],[ShankDiameter]]=0.25,2,IF(Table3[[#This Row],[ShankDiameter]]=0.2875,2,0)))</f>
        <v>0</v>
      </c>
      <c r="AZ1215" s="6">
        <v>0</v>
      </c>
      <c r="BA1215" s="6">
        <v>0</v>
      </c>
      <c r="BB1215" s="6">
        <v>0</v>
      </c>
      <c r="BC1215" s="6">
        <v>0</v>
      </c>
      <c r="BD1215" s="6">
        <v>0</v>
      </c>
      <c r="BE1215" s="6">
        <v>0</v>
      </c>
      <c r="BF1215" s="6">
        <v>0</v>
      </c>
      <c r="BG1215" s="6">
        <v>0</v>
      </c>
      <c r="BH1215" s="6">
        <v>0</v>
      </c>
      <c r="BI1215" s="6">
        <f>IF(Table3[[#This Row],[Type]]="EM",IF((Table3[[#This Row],[Diameter]]/2)-Table3[[#This Row],[CornerRadius]]-0.012&gt;0,(Table3[[#This Row],[Diameter]]/2)-Table3[[#This Row],[CornerRadius]]-0.012,0),)</f>
        <v>0</v>
      </c>
    </row>
    <row r="1216" spans="1:63" x14ac:dyDescent="0.25">
      <c r="A1216" s="7">
        <f>IF(Table3[[#This Row],[SoflexRule]]="",1,IF(Table3[[#This Row],[MinOHL]]="",1,IF(Table3[[#This Row],[Type]]="CT",1,IF(Table3[[#This Row],[I]]=1,0,1))))</f>
        <v>1</v>
      </c>
      <c r="E1216" s="6">
        <v>1215</v>
      </c>
      <c r="G1216" s="9" t="s">
        <v>74</v>
      </c>
      <c r="H1216" s="10" t="s">
        <v>2243</v>
      </c>
      <c r="I1216" s="11" t="s">
        <v>2247</v>
      </c>
      <c r="J1216" s="12">
        <v>101522</v>
      </c>
      <c r="K1216" s="11" t="str">
        <f>CONCATENATE(Table3[[#This Row],[Type]]," "&amp;TEXT(Table3[[#This Row],[Diameter]],".0000")&amp;""," "&amp;Table3[[#This Row],[NumFlutes]]&amp;"FL")</f>
        <v>TM .1400 3FL</v>
      </c>
      <c r="L1216" s="17" t="s">
        <v>2406</v>
      </c>
      <c r="M1216" s="13">
        <v>0.14000000000000001</v>
      </c>
      <c r="N1216" s="13">
        <v>0.25</v>
      </c>
      <c r="O1216" s="6">
        <v>0.25</v>
      </c>
      <c r="P1216" s="6">
        <v>0.81499999999999995</v>
      </c>
      <c r="R1216" s="14">
        <f>IF(Table3[[#This Row],[ShoulderLenEnd]]="",0,90-(DEGREES(ATAN((Q1216-P1216)/((N1216-O1216)/2)))))</f>
        <v>0</v>
      </c>
      <c r="S1216" s="15">
        <v>0.84</v>
      </c>
      <c r="T1216" s="6">
        <v>3</v>
      </c>
      <c r="U1216" s="6">
        <v>2.5</v>
      </c>
      <c r="V1216" s="6">
        <v>0.39200000000000002</v>
      </c>
      <c r="AA1216" s="13" t="str">
        <f t="shared" si="19"/>
        <v/>
      </c>
      <c r="AB1216" s="6">
        <v>7.0000000000000007E-2</v>
      </c>
      <c r="AC1216" s="6">
        <v>2.5000000000000001E-2</v>
      </c>
      <c r="AE1216" s="6" t="s">
        <v>118</v>
      </c>
      <c r="AF1216" s="6" t="s">
        <v>62</v>
      </c>
      <c r="AG1216" s="6" t="s">
        <v>2248</v>
      </c>
      <c r="AI1216" s="6">
        <v>1</v>
      </c>
      <c r="AJ1216" s="6">
        <v>0</v>
      </c>
      <c r="AK1216" s="6">
        <v>1</v>
      </c>
      <c r="AL1216" s="6">
        <v>1</v>
      </c>
      <c r="AM1216" s="6">
        <v>0</v>
      </c>
      <c r="AN1216" s="6">
        <v>0</v>
      </c>
      <c r="AO1216" s="6">
        <v>1</v>
      </c>
      <c r="AQ1216" s="6">
        <v>0</v>
      </c>
      <c r="AR1216" s="6">
        <v>0</v>
      </c>
      <c r="AS1216" s="6">
        <v>0</v>
      </c>
      <c r="AT1216" s="6">
        <v>0</v>
      </c>
      <c r="AU1216" s="6">
        <f>IF(Table3[[#This Row],[ShankDiameter]]&gt;0.5,0,IF(Table3[[#This Row],[Type]]="CD",0,1))</f>
        <v>1</v>
      </c>
      <c r="AV1216" s="6">
        <v>0</v>
      </c>
      <c r="AW1216" s="6">
        <v>0</v>
      </c>
      <c r="AX1216" s="6">
        <v>0</v>
      </c>
      <c r="AY1216" s="6">
        <f>IF(Table3[[#This Row],[ShankDiameter]]=0.225,2,IF(Table3[[#This Row],[ShankDiameter]]=0.25,2,IF(Table3[[#This Row],[ShankDiameter]]=0.2875,2,0)))</f>
        <v>2</v>
      </c>
      <c r="AZ1216" s="6">
        <v>0</v>
      </c>
      <c r="BA1216" s="6">
        <v>0</v>
      </c>
      <c r="BB1216" s="6">
        <v>0</v>
      </c>
      <c r="BC1216" s="6">
        <v>0</v>
      </c>
      <c r="BD1216" s="6">
        <v>0</v>
      </c>
      <c r="BE1216" s="6">
        <v>0</v>
      </c>
      <c r="BF1216" s="6">
        <v>0</v>
      </c>
      <c r="BG1216" s="6">
        <v>0</v>
      </c>
      <c r="BH1216" s="6">
        <v>0</v>
      </c>
      <c r="BI1216" s="6">
        <f>IF(Table3[[#This Row],[Type]]="EM",IF((Table3[[#This Row],[Diameter]]/2)-Table3[[#This Row],[CornerRadius]]-0.012&gt;0,(Table3[[#This Row],[Diameter]]/2)-Table3[[#This Row],[CornerRadius]]-0.012,0),)</f>
        <v>0</v>
      </c>
    </row>
    <row r="1217" spans="1:63" x14ac:dyDescent="0.25">
      <c r="A1217" s="7">
        <f>IF(Table3[[#This Row],[SoflexRule]]="",1,IF(Table3[[#This Row],[MinOHL]]="",1,IF(Table3[[#This Row],[Type]]="CT",1,IF(Table3[[#This Row],[I]]=1,0,1))))</f>
        <v>1</v>
      </c>
      <c r="E1217" s="6">
        <v>1216</v>
      </c>
      <c r="G1217" s="9" t="s">
        <v>74</v>
      </c>
      <c r="H1217" s="10" t="s">
        <v>2243</v>
      </c>
      <c r="I1217" s="11" t="s">
        <v>2249</v>
      </c>
      <c r="J1217" s="12" t="s">
        <v>2250</v>
      </c>
      <c r="K1217" s="11" t="str">
        <f>CONCATENATE(Table3[[#This Row],[Type]]," "&amp;TEXT(Table3[[#This Row],[Diameter]],".0000")&amp;""," "&amp;Table3[[#This Row],[NumFlutes]]&amp;"FL")</f>
        <v>TM .2450 3FL</v>
      </c>
      <c r="L1217" s="17" t="s">
        <v>2405</v>
      </c>
      <c r="M1217" s="13">
        <v>0.245</v>
      </c>
      <c r="N1217" s="13">
        <v>0.25</v>
      </c>
      <c r="O1217" s="6">
        <v>0.25</v>
      </c>
      <c r="P1217" s="6">
        <v>0.78500000000000003</v>
      </c>
      <c r="R1217" s="14">
        <f>IF(Table3[[#This Row],[ShoulderLenEnd]]="",0,90-(DEGREES(ATAN((Q1217-P1217)/((N1217-O1217)/2)))))</f>
        <v>0</v>
      </c>
      <c r="S1217" s="15">
        <v>0.81</v>
      </c>
      <c r="T1217" s="6">
        <v>3</v>
      </c>
      <c r="U1217" s="6">
        <v>2.5</v>
      </c>
      <c r="V1217" s="6">
        <v>0.437</v>
      </c>
      <c r="AA1217" s="13" t="str">
        <f t="shared" si="19"/>
        <v/>
      </c>
      <c r="AB1217" s="6">
        <v>0.17499999999999999</v>
      </c>
      <c r="AE1217" s="6" t="s">
        <v>44</v>
      </c>
      <c r="AF1217" s="6" t="s">
        <v>73</v>
      </c>
      <c r="AG1217" s="6" t="s">
        <v>66</v>
      </c>
      <c r="AI1217" s="6">
        <v>0</v>
      </c>
      <c r="AJ1217" s="6">
        <v>1</v>
      </c>
      <c r="AK1217" s="6">
        <v>1</v>
      </c>
      <c r="AL1217" s="6">
        <v>0</v>
      </c>
      <c r="AM1217" s="6">
        <v>1</v>
      </c>
      <c r="AN1217" s="6">
        <v>0</v>
      </c>
      <c r="AO1217" s="6">
        <v>1</v>
      </c>
      <c r="AQ1217" s="6">
        <v>0</v>
      </c>
      <c r="AR1217" s="6">
        <v>0</v>
      </c>
      <c r="AS1217" s="6">
        <v>0</v>
      </c>
      <c r="AT1217" s="6">
        <v>0</v>
      </c>
      <c r="AU1217" s="6">
        <f>IF(Table3[[#This Row],[ShankDiameter]]&gt;0.5,0,IF(Table3[[#This Row],[Type]]="CD",0,1))</f>
        <v>1</v>
      </c>
      <c r="AV1217" s="6">
        <v>0</v>
      </c>
      <c r="AW1217" s="6">
        <v>0</v>
      </c>
      <c r="AX1217" s="6">
        <v>0</v>
      </c>
      <c r="AY1217" s="6">
        <f>IF(Table3[[#This Row],[ShankDiameter]]=0.225,2,IF(Table3[[#This Row],[ShankDiameter]]=0.25,2,IF(Table3[[#This Row],[ShankDiameter]]=0.2875,2,0)))</f>
        <v>2</v>
      </c>
      <c r="AZ1217" s="6">
        <v>0</v>
      </c>
      <c r="BA1217" s="6">
        <v>0</v>
      </c>
      <c r="BB1217" s="6">
        <v>0</v>
      </c>
      <c r="BC1217" s="6">
        <v>0</v>
      </c>
      <c r="BD1217" s="6">
        <v>0</v>
      </c>
      <c r="BE1217" s="6">
        <v>0</v>
      </c>
      <c r="BF1217" s="6">
        <v>0</v>
      </c>
      <c r="BG1217" s="6">
        <v>0</v>
      </c>
      <c r="BH1217" s="6">
        <v>0</v>
      </c>
      <c r="BI1217" s="6">
        <f>IF(Table3[[#This Row],[Type]]="EM",IF((Table3[[#This Row],[Diameter]]/2)-Table3[[#This Row],[CornerRadius]]-0.012&gt;0,(Table3[[#This Row],[Diameter]]/2)-Table3[[#This Row],[CornerRadius]]-0.012,0),)</f>
        <v>0</v>
      </c>
    </row>
    <row r="1218" spans="1:63" x14ac:dyDescent="0.25">
      <c r="A1218" s="7">
        <f>IF(Table3[[#This Row],[SoflexRule]]="",1,IF(Table3[[#This Row],[MinOHL]]="",1,IF(Table3[[#This Row],[Type]]="CT",1,IF(Table3[[#This Row],[I]]=1,0,1))))</f>
        <v>1</v>
      </c>
      <c r="E1218" s="6">
        <v>1217</v>
      </c>
      <c r="G1218" s="9" t="s">
        <v>74</v>
      </c>
      <c r="H1218" s="10" t="s">
        <v>2243</v>
      </c>
      <c r="I1218" s="11" t="s">
        <v>2251</v>
      </c>
      <c r="J1218" s="12">
        <v>70204</v>
      </c>
      <c r="K1218" s="11" t="str">
        <f>CONCATENATE(Table3[[#This Row],[Type]]," "&amp;TEXT(Table3[[#This Row],[Diameter]],".0000")&amp;""," "&amp;Table3[[#This Row],[NumFlutes]]&amp;"FL")</f>
        <v>TM .2450 3FL</v>
      </c>
      <c r="L1218" s="17" t="s">
        <v>2404</v>
      </c>
      <c r="M1218" s="13">
        <v>0.245</v>
      </c>
      <c r="N1218" s="13">
        <v>0.25</v>
      </c>
      <c r="O1218" s="6">
        <v>0.25</v>
      </c>
      <c r="P1218" s="6">
        <v>0.77</v>
      </c>
      <c r="R1218" s="14">
        <f>IF(Table3[[#This Row],[ShoulderLenEnd]]="",0,90-(DEGREES(ATAN((Q1218-P1218)/((N1218-O1218)/2)))))</f>
        <v>0</v>
      </c>
      <c r="S1218" s="15">
        <v>0.8</v>
      </c>
      <c r="T1218" s="6">
        <v>3</v>
      </c>
      <c r="U1218" s="6">
        <v>2.5</v>
      </c>
      <c r="V1218" s="6">
        <v>0.437</v>
      </c>
      <c r="AA1218" s="13" t="str">
        <f t="shared" si="19"/>
        <v/>
      </c>
      <c r="AB1218" s="6">
        <v>0.18</v>
      </c>
      <c r="AE1218" s="6" t="s">
        <v>44</v>
      </c>
      <c r="AF1218" s="6" t="s">
        <v>62</v>
      </c>
      <c r="AG1218" s="6" t="s">
        <v>66</v>
      </c>
      <c r="AI1218" s="6">
        <v>1</v>
      </c>
      <c r="AJ1218" s="6">
        <v>1</v>
      </c>
      <c r="AK1218" s="6">
        <v>0</v>
      </c>
      <c r="AL1218" s="6">
        <v>1</v>
      </c>
      <c r="AM1218" s="6">
        <v>1</v>
      </c>
      <c r="AN1218" s="6">
        <v>0</v>
      </c>
      <c r="AO1218" s="6">
        <v>1</v>
      </c>
      <c r="AQ1218" s="6">
        <v>0</v>
      </c>
      <c r="AR1218" s="6">
        <v>0</v>
      </c>
      <c r="AS1218" s="6">
        <v>0</v>
      </c>
      <c r="AT1218" s="6">
        <v>0</v>
      </c>
      <c r="AU1218" s="6">
        <f>IF(Table3[[#This Row],[ShankDiameter]]&gt;0.5,0,IF(Table3[[#This Row],[Type]]="CD",0,1))</f>
        <v>1</v>
      </c>
      <c r="AV1218" s="6">
        <v>0</v>
      </c>
      <c r="AW1218" s="6">
        <v>0</v>
      </c>
      <c r="AX1218" s="6">
        <v>0</v>
      </c>
      <c r="AY1218" s="6">
        <f>IF(Table3[[#This Row],[ShankDiameter]]=0.225,2,IF(Table3[[#This Row],[ShankDiameter]]=0.25,2,IF(Table3[[#This Row],[ShankDiameter]]=0.2875,2,0)))</f>
        <v>2</v>
      </c>
      <c r="AZ1218" s="6">
        <v>0</v>
      </c>
      <c r="BA1218" s="6">
        <v>0</v>
      </c>
      <c r="BB1218" s="6">
        <v>0</v>
      </c>
      <c r="BC1218" s="6">
        <v>0</v>
      </c>
      <c r="BD1218" s="6">
        <v>0</v>
      </c>
      <c r="BE1218" s="6">
        <v>0</v>
      </c>
      <c r="BF1218" s="6">
        <v>0</v>
      </c>
      <c r="BG1218" s="6">
        <v>0</v>
      </c>
      <c r="BH1218" s="6">
        <v>0</v>
      </c>
      <c r="BI1218" s="6">
        <f>IF(Table3[[#This Row],[Type]]="EM",IF((Table3[[#This Row],[Diameter]]/2)-Table3[[#This Row],[CornerRadius]]-0.012&gt;0,(Table3[[#This Row],[Diameter]]/2)-Table3[[#This Row],[CornerRadius]]-0.012,0),)</f>
        <v>0</v>
      </c>
    </row>
    <row r="1219" spans="1:63" x14ac:dyDescent="0.25">
      <c r="A1219" s="7">
        <f>IF(Table3[[#This Row],[SoflexRule]]="",1,IF(Table3[[#This Row],[MinOHL]]="",1,IF(Table3[[#This Row],[Type]]="CT",1,IF(Table3[[#This Row],[I]]=1,0,1))))</f>
        <v>1</v>
      </c>
      <c r="E1219" s="6">
        <v>1218</v>
      </c>
      <c r="G1219" s="9" t="s">
        <v>74</v>
      </c>
      <c r="H1219" s="10" t="s">
        <v>2243</v>
      </c>
      <c r="I1219" s="11" t="s">
        <v>2252</v>
      </c>
      <c r="J1219" s="12" t="s">
        <v>2253</v>
      </c>
      <c r="K1219" s="11" t="str">
        <f>CONCATENATE(Table3[[#This Row],[Type]]," "&amp;TEXT(Table3[[#This Row],[Diameter]],".0000")&amp;""," "&amp;Table3[[#This Row],[NumFlutes]]&amp;"FL")</f>
        <v>TM .3050 4FL</v>
      </c>
      <c r="L1219" s="17" t="s">
        <v>2403</v>
      </c>
      <c r="M1219" s="13">
        <v>0.30499999999999999</v>
      </c>
      <c r="N1219" s="13">
        <v>0.3125</v>
      </c>
      <c r="O1219" s="6">
        <v>0.3125</v>
      </c>
      <c r="P1219" s="6">
        <v>0.9</v>
      </c>
      <c r="R1219" s="14">
        <f>IF(Table3[[#This Row],[ShoulderLenEnd]]="",0,90-(DEGREES(ATAN((Q1219-P1219)/((N1219-O1219)/2)))))</f>
        <v>0</v>
      </c>
      <c r="S1219" s="15">
        <v>0.92500000000000004</v>
      </c>
      <c r="T1219" s="6">
        <v>4</v>
      </c>
      <c r="U1219" s="6">
        <v>3</v>
      </c>
      <c r="V1219" s="6">
        <v>0.625</v>
      </c>
      <c r="AA1219" s="13" t="str">
        <f t="shared" si="19"/>
        <v/>
      </c>
      <c r="AB1219" s="6">
        <v>0.2</v>
      </c>
      <c r="AE1219" s="6" t="s">
        <v>44</v>
      </c>
      <c r="AF1219" s="6" t="s">
        <v>73</v>
      </c>
      <c r="AG1219" s="6" t="s">
        <v>66</v>
      </c>
      <c r="AI1219" s="6">
        <v>0</v>
      </c>
      <c r="AJ1219" s="6">
        <v>1</v>
      </c>
      <c r="AK1219" s="6">
        <v>1</v>
      </c>
      <c r="AL1219" s="6">
        <v>0</v>
      </c>
      <c r="AM1219" s="6">
        <v>1</v>
      </c>
      <c r="AN1219" s="6">
        <v>0</v>
      </c>
      <c r="AO1219" s="6">
        <v>1</v>
      </c>
      <c r="AQ1219" s="6">
        <v>0</v>
      </c>
      <c r="AR1219" s="6">
        <v>0</v>
      </c>
      <c r="AS1219" s="6">
        <v>0</v>
      </c>
      <c r="AT1219" s="6">
        <v>0</v>
      </c>
      <c r="AU1219" s="6">
        <f>IF(Table3[[#This Row],[ShankDiameter]]&gt;0.5,0,IF(Table3[[#This Row],[Type]]="CD",0,1))</f>
        <v>1</v>
      </c>
      <c r="AV1219" s="6">
        <v>0</v>
      </c>
      <c r="AW1219" s="6">
        <v>0</v>
      </c>
      <c r="AX1219" s="6">
        <v>0</v>
      </c>
      <c r="AY1219" s="6">
        <f>IF(Table3[[#This Row],[ShankDiameter]]=0.225,2,IF(Table3[[#This Row],[ShankDiameter]]=0.25,2,IF(Table3[[#This Row],[ShankDiameter]]=0.2875,2,0)))</f>
        <v>0</v>
      </c>
      <c r="AZ1219" s="6">
        <v>0</v>
      </c>
      <c r="BA1219" s="6">
        <v>0</v>
      </c>
      <c r="BB1219" s="6">
        <v>0</v>
      </c>
      <c r="BC1219" s="6">
        <v>0</v>
      </c>
      <c r="BD1219" s="6">
        <v>0</v>
      </c>
      <c r="BE1219" s="6">
        <v>0</v>
      </c>
      <c r="BF1219" s="6">
        <v>0</v>
      </c>
      <c r="BG1219" s="6">
        <v>0</v>
      </c>
      <c r="BH1219" s="6">
        <v>0</v>
      </c>
      <c r="BI1219" s="6">
        <f>IF(Table3[[#This Row],[Type]]="EM",IF((Table3[[#This Row],[Diameter]]/2)-Table3[[#This Row],[CornerRadius]]-0.012&gt;0,(Table3[[#This Row],[Diameter]]/2)-Table3[[#This Row],[CornerRadius]]-0.012,0),)</f>
        <v>0</v>
      </c>
    </row>
    <row r="1220" spans="1:63" x14ac:dyDescent="0.25">
      <c r="A1220" s="7">
        <f>IF(Table3[[#This Row],[SoflexRule]]="",1,IF(Table3[[#This Row],[MinOHL]]="",1,IF(Table3[[#This Row],[Type]]="CT",1,IF(Table3[[#This Row],[I]]=1,0,1))))</f>
        <v>1</v>
      </c>
      <c r="B1220" s="6" t="s">
        <v>2243</v>
      </c>
      <c r="C1220" s="6" t="s">
        <v>2243</v>
      </c>
      <c r="E1220" s="6">
        <v>1219</v>
      </c>
      <c r="G1220" s="9" t="s">
        <v>74</v>
      </c>
      <c r="H1220" s="10" t="s">
        <v>2243</v>
      </c>
      <c r="I1220" s="11" t="s">
        <v>2254</v>
      </c>
      <c r="J1220" s="12" t="s">
        <v>2401</v>
      </c>
      <c r="K1220" s="11" t="str">
        <f>CONCATENATE(Table3[[#This Row],[Type]]," "&amp;TEXT(Table3[[#This Row],[Diameter]],".0000")&amp;""," "&amp;Table3[[#This Row],[NumFlutes]]&amp;"FL")</f>
        <v>TM .2900 1FL</v>
      </c>
      <c r="L1220" s="17" t="s">
        <v>2402</v>
      </c>
      <c r="M1220" s="13">
        <v>0.28999999999999998</v>
      </c>
      <c r="N1220" s="13">
        <v>0.375</v>
      </c>
      <c r="O1220" s="6">
        <v>0.192</v>
      </c>
      <c r="P1220" s="6">
        <v>0.64100000000000001</v>
      </c>
      <c r="Q1220" s="6">
        <v>0.74</v>
      </c>
      <c r="R1220" s="14">
        <f>IF(Table3[[#This Row],[ShoulderLenEnd]]="",0,90-(DEGREES(ATAN((Q1220-P1220)/((N1220-O1220)/2)))))</f>
        <v>42.745425034064972</v>
      </c>
      <c r="S1220" s="15">
        <v>0.76500000000000001</v>
      </c>
      <c r="T1220" s="6">
        <v>1</v>
      </c>
      <c r="U1220" s="6">
        <v>3</v>
      </c>
      <c r="V1220" s="6">
        <v>0.6</v>
      </c>
      <c r="AA1220" s="13" t="str">
        <f t="shared" si="19"/>
        <v/>
      </c>
      <c r="AB1220" s="6">
        <v>0.17499999999999999</v>
      </c>
      <c r="AC1220" s="6">
        <v>3.2000000000000001E-2</v>
      </c>
      <c r="AE1220" s="6" t="s">
        <v>44</v>
      </c>
      <c r="AF1220" s="6" t="s">
        <v>62</v>
      </c>
      <c r="AG1220" s="6" t="s">
        <v>2248</v>
      </c>
      <c r="AI1220" s="6">
        <v>1</v>
      </c>
      <c r="AJ1220" s="6">
        <v>0</v>
      </c>
      <c r="AK1220" s="6">
        <v>1</v>
      </c>
      <c r="AL1220" s="6">
        <v>1</v>
      </c>
      <c r="AM1220" s="6">
        <v>1</v>
      </c>
      <c r="AN1220" s="6">
        <v>0</v>
      </c>
      <c r="AO1220" s="6">
        <v>1</v>
      </c>
      <c r="AP1220" s="21" t="s">
        <v>3304</v>
      </c>
      <c r="AQ1220" s="6">
        <v>0</v>
      </c>
      <c r="AR1220" s="6">
        <v>0</v>
      </c>
      <c r="AS1220" s="6">
        <v>0</v>
      </c>
      <c r="AT1220" s="6">
        <v>0</v>
      </c>
      <c r="AU1220" s="6">
        <f>IF(Table3[[#This Row],[ShankDiameter]]&gt;0.5,0,IF(Table3[[#This Row],[Type]]="CD",0,1))</f>
        <v>1</v>
      </c>
      <c r="AV1220" s="6">
        <v>0</v>
      </c>
      <c r="AW1220" s="6">
        <v>0</v>
      </c>
      <c r="AX1220" s="6">
        <v>0</v>
      </c>
      <c r="AY1220" s="6">
        <f>IF(Table3[[#This Row],[ShankDiameter]]=0.225,2,IF(Table3[[#This Row],[ShankDiameter]]=0.25,2,IF(Table3[[#This Row],[ShankDiameter]]=0.2875,2,0)))</f>
        <v>0</v>
      </c>
      <c r="AZ1220" s="6">
        <v>0</v>
      </c>
      <c r="BA1220" s="6">
        <v>2</v>
      </c>
      <c r="BB1220" s="6">
        <v>0</v>
      </c>
      <c r="BC1220" s="6">
        <v>0</v>
      </c>
      <c r="BD1220" s="6">
        <v>0</v>
      </c>
      <c r="BE1220" s="6">
        <v>0</v>
      </c>
      <c r="BF1220" s="6">
        <v>0</v>
      </c>
      <c r="BG1220" s="6">
        <v>0</v>
      </c>
      <c r="BH1220" s="6">
        <v>0</v>
      </c>
      <c r="BI1220" s="6">
        <f>IF(Table3[[#This Row],[Type]]="EM",IF((Table3[[#This Row],[Diameter]]/2)-Table3[[#This Row],[CornerRadius]]-0.012&gt;0,(Table3[[#This Row],[Diameter]]/2)-Table3[[#This Row],[CornerRadius]]-0.012,0),)</f>
        <v>0</v>
      </c>
    </row>
    <row r="1221" spans="1:63" x14ac:dyDescent="0.25">
      <c r="A1221" s="7">
        <f>IF(Table3[[#This Row],[SoflexRule]]="",1,IF(Table3[[#This Row],[MinOHL]]="",1,IF(Table3[[#This Row],[Type]]="CT",1,IF(Table3[[#This Row],[I]]=1,0,1))))</f>
        <v>1</v>
      </c>
      <c r="E1221" s="6">
        <v>1220</v>
      </c>
      <c r="I1221" s="11" t="s">
        <v>2255</v>
      </c>
      <c r="J1221" s="12" t="s">
        <v>2256</v>
      </c>
      <c r="K1221" s="11" t="str">
        <f>CONCATENATE(Table3[[#This Row],[Type]]," "&amp;TEXT(Table3[[#This Row],[Diameter]],".0000")&amp;""," "&amp;Table3[[#This Row],[NumFlutes]]&amp;"FL")</f>
        <v xml:space="preserve"> .0110 1FL</v>
      </c>
      <c r="M1221" s="13">
        <v>1.0999999999999999E-2</v>
      </c>
      <c r="N1221" s="13">
        <v>0.125</v>
      </c>
      <c r="R1221" s="14">
        <f>IF(Table3[[#This Row],[ShoulderLenEnd]]="",0,90-(DEGREES(ATAN((Q1221-P1221)/((N1221-O1221)/2)))))</f>
        <v>0</v>
      </c>
      <c r="T1221" s="6">
        <v>1</v>
      </c>
      <c r="U1221" s="6">
        <v>1.5</v>
      </c>
      <c r="V1221" s="6">
        <v>0.13780000000000001</v>
      </c>
      <c r="AA1221" s="13" t="str">
        <f t="shared" si="19"/>
        <v/>
      </c>
      <c r="AE1221" s="6" t="s">
        <v>44</v>
      </c>
      <c r="AF1221" s="6" t="s">
        <v>62</v>
      </c>
      <c r="AG1221" s="6" t="s">
        <v>109</v>
      </c>
      <c r="AI1221" s="6">
        <v>1</v>
      </c>
      <c r="AJ1221" s="6">
        <v>0</v>
      </c>
      <c r="AK1221" s="6">
        <v>1</v>
      </c>
      <c r="AL1221" s="6">
        <v>1</v>
      </c>
      <c r="AM1221" s="6">
        <v>0</v>
      </c>
      <c r="AN1221" s="6">
        <v>0</v>
      </c>
      <c r="AO1221" s="6">
        <v>1</v>
      </c>
      <c r="AQ1221" s="6">
        <v>0</v>
      </c>
      <c r="AR1221" s="6">
        <v>0</v>
      </c>
      <c r="AS1221" s="6">
        <v>0</v>
      </c>
      <c r="AT1221" s="6">
        <v>0</v>
      </c>
      <c r="AU1221" s="6">
        <f>IF(Table3[[#This Row],[ShankDiameter]]&gt;0.5,0,2)</f>
        <v>2</v>
      </c>
      <c r="AV1221" s="6">
        <v>0</v>
      </c>
      <c r="AW1221" s="6">
        <v>0</v>
      </c>
      <c r="AX1221" s="6">
        <v>2</v>
      </c>
      <c r="AY1221" s="6">
        <f>IF(Table3[[#This Row],[ShankDiameter]]=0.225,2,IF(Table3[[#This Row],[ShankDiameter]]=0.25,2,IF(Table3[[#This Row],[ShankDiameter]]=0.2875,2,0)))</f>
        <v>0</v>
      </c>
      <c r="AZ1221" s="6">
        <v>0</v>
      </c>
      <c r="BA1221" s="6">
        <v>0</v>
      </c>
      <c r="BB1221" s="6">
        <v>0</v>
      </c>
      <c r="BC1221" s="6">
        <v>0</v>
      </c>
      <c r="BD1221" s="6">
        <v>0</v>
      </c>
      <c r="BE1221" s="6">
        <v>0</v>
      </c>
      <c r="BF1221" s="6">
        <v>0</v>
      </c>
      <c r="BG1221" s="6">
        <v>0</v>
      </c>
      <c r="BH1221" s="6">
        <v>0</v>
      </c>
      <c r="BI1221" s="6">
        <f>IF(Table3[[#This Row],[Type]]="EM",IF((Table3[[#This Row],[Diameter]]/2)-Table3[[#This Row],[CornerRadius]]-0.012&gt;0,(Table3[[#This Row],[Diameter]]/2)-Table3[[#This Row],[CornerRadius]]-0.012,0),)</f>
        <v>0</v>
      </c>
      <c r="BK1221" s="6" t="str">
        <f>IF(Table3[[#This Row],[ShoulderLength]]="","",IF(Table3[[#This Row],[ShoulderLength]]&lt;Table3[[#This Row],[LOC]],"FIX",""))</f>
        <v/>
      </c>
    </row>
    <row r="1222" spans="1:63" x14ac:dyDescent="0.25">
      <c r="A1222" s="7">
        <f>IF(Table3[[#This Row],[SoflexRule]]="",1,IF(Table3[[#This Row],[MinOHL]]="",1,IF(Table3[[#This Row],[Type]]="CT",1,IF(Table3[[#This Row],[I]]=1,0,1))))</f>
        <v>1</v>
      </c>
      <c r="E1222" s="6">
        <v>1221</v>
      </c>
      <c r="I1222" s="11" t="s">
        <v>2257</v>
      </c>
      <c r="J1222" s="12" t="s">
        <v>2258</v>
      </c>
      <c r="K1222" s="11" t="str">
        <f>CONCATENATE(Table3[[#This Row],[Type]]," "&amp;TEXT(Table3[[#This Row],[Diameter]],".0000")&amp;""," "&amp;Table3[[#This Row],[NumFlutes]]&amp;"FL")</f>
        <v xml:space="preserve"> .0120 1FL</v>
      </c>
      <c r="M1222" s="13">
        <v>1.2E-2</v>
      </c>
      <c r="N1222" s="13">
        <v>0.125</v>
      </c>
      <c r="R1222" s="14">
        <f>IF(Table3[[#This Row],[ShoulderLenEnd]]="",0,90-(DEGREES(ATAN((Q1222-P1222)/((N1222-O1222)/2)))))</f>
        <v>0</v>
      </c>
      <c r="T1222" s="6">
        <v>1</v>
      </c>
      <c r="U1222" s="6">
        <v>1.5</v>
      </c>
      <c r="V1222" s="6">
        <v>0.13780000000000001</v>
      </c>
      <c r="AA1222" s="13" t="str">
        <f t="shared" si="19"/>
        <v/>
      </c>
      <c r="AE1222" s="6" t="s">
        <v>44</v>
      </c>
      <c r="AF1222" s="6" t="s">
        <v>62</v>
      </c>
      <c r="AG1222" s="6" t="s">
        <v>109</v>
      </c>
      <c r="AI1222" s="6">
        <v>1</v>
      </c>
      <c r="AJ1222" s="6">
        <v>0</v>
      </c>
      <c r="AK1222" s="6">
        <v>1</v>
      </c>
      <c r="AL1222" s="6">
        <v>1</v>
      </c>
      <c r="AM1222" s="6">
        <v>0</v>
      </c>
      <c r="AN1222" s="6">
        <v>0</v>
      </c>
      <c r="AO1222" s="6">
        <v>1</v>
      </c>
      <c r="AQ1222" s="6">
        <v>0</v>
      </c>
      <c r="AR1222" s="6">
        <v>0</v>
      </c>
      <c r="AS1222" s="6">
        <v>0</v>
      </c>
      <c r="AT1222" s="6">
        <v>0</v>
      </c>
      <c r="AU1222" s="6">
        <f>IF(Table3[[#This Row],[ShankDiameter]]&gt;0.5,0,2)</f>
        <v>2</v>
      </c>
      <c r="AV1222" s="6">
        <v>0</v>
      </c>
      <c r="AW1222" s="6">
        <v>0</v>
      </c>
      <c r="AX1222" s="6">
        <v>2</v>
      </c>
      <c r="AY1222" s="6">
        <f>IF(Table3[[#This Row],[ShankDiameter]]=0.225,2,IF(Table3[[#This Row],[ShankDiameter]]=0.25,2,IF(Table3[[#This Row],[ShankDiameter]]=0.2875,2,0)))</f>
        <v>0</v>
      </c>
      <c r="AZ1222" s="6">
        <v>0</v>
      </c>
      <c r="BA1222" s="6">
        <v>0</v>
      </c>
      <c r="BB1222" s="6">
        <v>0</v>
      </c>
      <c r="BC1222" s="6">
        <v>0</v>
      </c>
      <c r="BD1222" s="6">
        <v>0</v>
      </c>
      <c r="BE1222" s="6">
        <v>0</v>
      </c>
      <c r="BF1222" s="6">
        <v>0</v>
      </c>
      <c r="BG1222" s="6">
        <v>0</v>
      </c>
      <c r="BH1222" s="6">
        <v>0</v>
      </c>
      <c r="BI1222" s="6">
        <f>IF(Table3[[#This Row],[Type]]="EM",IF((Table3[[#This Row],[Diameter]]/2)-Table3[[#This Row],[CornerRadius]]-0.012&gt;0,(Table3[[#This Row],[Diameter]]/2)-Table3[[#This Row],[CornerRadius]]-0.012,0),)</f>
        <v>0</v>
      </c>
      <c r="BK1222" s="6" t="str">
        <f>IF(Table3[[#This Row],[ShoulderLength]]="","",IF(Table3[[#This Row],[ShoulderLength]]&lt;Table3[[#This Row],[LOC]],"FIX",""))</f>
        <v/>
      </c>
    </row>
    <row r="1223" spans="1:63" x14ac:dyDescent="0.25">
      <c r="A1223" s="7">
        <f>IF(Table3[[#This Row],[SoflexRule]]="",1,IF(Table3[[#This Row],[MinOHL]]="",1,IF(Table3[[#This Row],[Type]]="CT",1,IF(Table3[[#This Row],[I]]=1,0,1))))</f>
        <v>1</v>
      </c>
      <c r="E1223" s="6">
        <v>1222</v>
      </c>
      <c r="H1223" s="10" t="s">
        <v>2204</v>
      </c>
      <c r="I1223" s="11" t="s">
        <v>2259</v>
      </c>
      <c r="J1223" s="12" t="s">
        <v>2260</v>
      </c>
      <c r="K1223" s="11" t="str">
        <f>CONCATENATE(Table3[[#This Row],[Type]]," "&amp;TEXT(Table3[[#This Row],[Diameter]],".0000")&amp;""," "&amp;Table3[[#This Row],[NumFlutes]]&amp;"FL")</f>
        <v>DM .1562 2FL</v>
      </c>
      <c r="M1223" s="13">
        <v>0.15620000000000001</v>
      </c>
      <c r="N1223" s="13">
        <v>0.1875</v>
      </c>
      <c r="O1223" s="6">
        <v>0.15620000000000001</v>
      </c>
      <c r="P1223" s="6">
        <v>0.55000000000000004</v>
      </c>
      <c r="Q1223" s="6">
        <v>0.7</v>
      </c>
      <c r="R1223" s="14">
        <f>IF(Table3[[#This Row],[ShoulderLenEnd]]="",0,90-(DEGREES(ATAN((Q1223-P1223)/((N1223-O1223)/2)))))</f>
        <v>5.9563096839728331</v>
      </c>
      <c r="S1223" s="15">
        <v>0.9</v>
      </c>
      <c r="T1223" s="6">
        <v>2</v>
      </c>
      <c r="U1223" s="6">
        <v>2</v>
      </c>
      <c r="V1223" s="6">
        <v>0.54900000000000004</v>
      </c>
      <c r="Z1223" s="6">
        <v>90</v>
      </c>
      <c r="AA1223" s="13">
        <f t="shared" si="19"/>
        <v>7.8100000000000017E-2</v>
      </c>
      <c r="AE1223" s="6" t="s">
        <v>44</v>
      </c>
      <c r="AF1223" s="6" t="s">
        <v>73</v>
      </c>
      <c r="AG1223" s="6" t="s">
        <v>66</v>
      </c>
      <c r="AI1223" s="6">
        <v>0</v>
      </c>
      <c r="AJ1223" s="6">
        <v>1</v>
      </c>
      <c r="AK1223" s="6">
        <v>1</v>
      </c>
      <c r="AL1223" s="6">
        <v>0</v>
      </c>
      <c r="AM1223" s="6">
        <v>1</v>
      </c>
      <c r="AN1223" s="6">
        <v>1</v>
      </c>
      <c r="AO1223" s="6">
        <v>0</v>
      </c>
      <c r="AQ1223" s="6">
        <v>0</v>
      </c>
      <c r="AR1223" s="6">
        <v>0</v>
      </c>
      <c r="AS1223" s="6">
        <v>0</v>
      </c>
      <c r="AT1223" s="6">
        <v>0</v>
      </c>
      <c r="AU1223" s="6">
        <f>IF(Table3[[#This Row],[ShankDiameter]]&gt;0.5,0,2)</f>
        <v>2</v>
      </c>
      <c r="AV1223" s="6">
        <v>0</v>
      </c>
      <c r="AW1223" s="6">
        <v>0</v>
      </c>
      <c r="AX1223" s="6">
        <v>2</v>
      </c>
      <c r="AY1223" s="6">
        <f>IF(Table3[[#This Row],[ShankDiameter]]=0.225,2,IF(Table3[[#This Row],[ShankDiameter]]=0.25,2,IF(Table3[[#This Row],[ShankDiameter]]=0.2875,2,0)))</f>
        <v>0</v>
      </c>
      <c r="AZ1223" s="6">
        <v>0</v>
      </c>
      <c r="BA1223" s="6">
        <v>0</v>
      </c>
      <c r="BB1223" s="6">
        <v>0</v>
      </c>
      <c r="BC1223" s="6">
        <v>0</v>
      </c>
      <c r="BD1223" s="6">
        <v>0</v>
      </c>
      <c r="BE1223" s="6">
        <v>0</v>
      </c>
      <c r="BF1223" s="6">
        <v>0</v>
      </c>
      <c r="BG1223" s="6">
        <v>0</v>
      </c>
      <c r="BH1223" s="6">
        <v>0</v>
      </c>
      <c r="BI1223" s="6">
        <f>IF(Table3[[#This Row],[Type]]="EM",IF((Table3[[#This Row],[Diameter]]/2)-Table3[[#This Row],[CornerRadius]]-0.012&gt;0,(Table3[[#This Row],[Diameter]]/2)-Table3[[#This Row],[CornerRadius]]-0.012,0),)</f>
        <v>0</v>
      </c>
      <c r="BK1223" s="6" t="str">
        <f>IF(Table3[[#This Row],[ShoulderLength]]="","",IF(Table3[[#This Row],[ShoulderLength]]&lt;Table3[[#This Row],[LOC]],"FIX",""))</f>
        <v/>
      </c>
    </row>
    <row r="1224" spans="1:63" x14ac:dyDescent="0.25">
      <c r="A1224" s="7">
        <f>IF(Table3[[#This Row],[SoflexRule]]="",1,IF(Table3[[#This Row],[MinOHL]]="",1,IF(Table3[[#This Row],[Type]]="CT",1,IF(Table3[[#This Row],[I]]=1,0,1))))</f>
        <v>1</v>
      </c>
      <c r="E1224" s="6">
        <v>1223</v>
      </c>
      <c r="I1224" s="11" t="s">
        <v>2261</v>
      </c>
      <c r="J1224" s="12" t="s">
        <v>2262</v>
      </c>
      <c r="K1224" s="11" t="str">
        <f>CONCATENATE(Table3[[#This Row],[Type]]," "&amp;TEXT(Table3[[#This Row],[Diameter]],".0000")&amp;""," "&amp;Table3[[#This Row],[NumFlutes]]&amp;"FL")</f>
        <v xml:space="preserve"> .7500 FL</v>
      </c>
      <c r="M1224" s="13">
        <v>0.75</v>
      </c>
      <c r="R1224" s="14">
        <f>IF(Table3[[#This Row],[ShoulderLenEnd]]="",0,90-(DEGREES(ATAN((Q1224-P1224)/((N1224-O1224)/2)))))</f>
        <v>0</v>
      </c>
      <c r="AA1224" s="13" t="str">
        <f t="shared" si="19"/>
        <v/>
      </c>
      <c r="AE1224" s="6" t="s">
        <v>118</v>
      </c>
      <c r="AF1224" s="6" t="s">
        <v>119</v>
      </c>
      <c r="AI1224" s="6">
        <v>1</v>
      </c>
      <c r="AJ1224" s="6">
        <v>0</v>
      </c>
      <c r="AK1224" s="6">
        <v>1</v>
      </c>
      <c r="AL1224" s="6">
        <v>1</v>
      </c>
      <c r="AM1224" s="6">
        <v>0</v>
      </c>
      <c r="AN1224" s="6">
        <v>0</v>
      </c>
      <c r="AO1224" s="6">
        <v>1</v>
      </c>
      <c r="AQ1224" s="6">
        <v>0</v>
      </c>
      <c r="AR1224" s="6">
        <v>0</v>
      </c>
      <c r="AS1224" s="6">
        <v>0</v>
      </c>
      <c r="AT1224" s="6">
        <v>0</v>
      </c>
      <c r="AU1224" s="6">
        <f>IF(Table3[[#This Row],[ShankDiameter]]&gt;0.5,0,2)</f>
        <v>2</v>
      </c>
      <c r="AV1224" s="6">
        <v>0</v>
      </c>
      <c r="AW1224" s="6">
        <v>0</v>
      </c>
      <c r="AX1224" s="6">
        <v>2</v>
      </c>
      <c r="AY1224" s="6">
        <f>IF(Table3[[#This Row],[ShankDiameter]]=0.225,2,IF(Table3[[#This Row],[ShankDiameter]]=0.25,2,IF(Table3[[#This Row],[ShankDiameter]]=0.2875,2,0)))</f>
        <v>0</v>
      </c>
      <c r="AZ1224" s="6">
        <v>0</v>
      </c>
      <c r="BA1224" s="6">
        <v>0</v>
      </c>
      <c r="BB1224" s="6">
        <v>0</v>
      </c>
      <c r="BC1224" s="6">
        <v>0</v>
      </c>
      <c r="BD1224" s="6">
        <v>0</v>
      </c>
      <c r="BE1224" s="6">
        <v>0</v>
      </c>
      <c r="BF1224" s="6">
        <v>0</v>
      </c>
      <c r="BG1224" s="6">
        <v>0</v>
      </c>
      <c r="BH1224" s="6">
        <v>0</v>
      </c>
      <c r="BI1224" s="6">
        <f>IF(Table3[[#This Row],[Type]]="EM",IF((Table3[[#This Row],[Diameter]]/2)-Table3[[#This Row],[CornerRadius]]-0.012&gt;0,(Table3[[#This Row],[Diameter]]/2)-Table3[[#This Row],[CornerRadius]]-0.012,0),)</f>
        <v>0</v>
      </c>
      <c r="BK1224" s="6" t="str">
        <f>IF(Table3[[#This Row],[ShoulderLength]]="","",IF(Table3[[#This Row],[ShoulderLength]]&lt;Table3[[#This Row],[LOC]],"FIX",""))</f>
        <v/>
      </c>
    </row>
    <row r="1225" spans="1:63" x14ac:dyDescent="0.25">
      <c r="A1225" s="7">
        <f>IF(Table3[[#This Row],[SoflexRule]]="",1,IF(Table3[[#This Row],[MinOHL]]="",1,IF(Table3[[#This Row],[Type]]="CT",1,IF(Table3[[#This Row],[I]]=1,0,1))))</f>
        <v>1</v>
      </c>
      <c r="E1225" s="6">
        <v>1224</v>
      </c>
      <c r="H1225" s="10" t="s">
        <v>2243</v>
      </c>
      <c r="I1225" s="11" t="s">
        <v>2263</v>
      </c>
      <c r="J1225" s="12" t="s">
        <v>2264</v>
      </c>
      <c r="K1225" s="11" t="str">
        <f>CONCATENATE(Table3[[#This Row],[Type]]," "&amp;TEXT(Table3[[#This Row],[Diameter]],".0000")&amp;""," "&amp;Table3[[#This Row],[NumFlutes]]&amp;"FL")</f>
        <v>TM .7500 2FL</v>
      </c>
      <c r="M1225" s="13">
        <v>0.75</v>
      </c>
      <c r="N1225" s="13">
        <v>0.125</v>
      </c>
      <c r="R1225" s="14">
        <f>IF(Table3[[#This Row],[ShoulderLenEnd]]="",0,90-(DEGREES(ATAN((Q1225-P1225)/((N1225-O1225)/2)))))</f>
        <v>0</v>
      </c>
      <c r="S1225" s="15">
        <v>0.3</v>
      </c>
      <c r="T1225" s="6">
        <v>2</v>
      </c>
      <c r="U1225" s="6">
        <v>1.5</v>
      </c>
      <c r="V1225" s="6">
        <v>8.6999999999999994E-2</v>
      </c>
      <c r="AA1225" s="13" t="str">
        <f t="shared" si="19"/>
        <v/>
      </c>
      <c r="AE1225" s="6" t="s">
        <v>118</v>
      </c>
      <c r="AF1225" s="6" t="s">
        <v>119</v>
      </c>
      <c r="AI1225" s="6">
        <v>1</v>
      </c>
      <c r="AJ1225" s="6">
        <v>0</v>
      </c>
      <c r="AK1225" s="6">
        <v>1</v>
      </c>
      <c r="AL1225" s="6">
        <v>1</v>
      </c>
      <c r="AM1225" s="6">
        <v>0</v>
      </c>
      <c r="AN1225" s="6">
        <v>0</v>
      </c>
      <c r="AO1225" s="6">
        <v>1</v>
      </c>
      <c r="AQ1225" s="6">
        <v>0</v>
      </c>
      <c r="AR1225" s="6">
        <v>0</v>
      </c>
      <c r="AS1225" s="6">
        <v>0</v>
      </c>
      <c r="AT1225" s="6">
        <v>0</v>
      </c>
      <c r="AU1225" s="6">
        <f>IF(Table3[[#This Row],[ShankDiameter]]&gt;0.5,0,IF(Table3[[#This Row],[Type]]="CD",0,1))</f>
        <v>1</v>
      </c>
      <c r="AV1225" s="6">
        <v>0</v>
      </c>
      <c r="AW1225" s="6">
        <v>0</v>
      </c>
      <c r="AX1225" s="6">
        <v>0</v>
      </c>
      <c r="AY1225" s="6">
        <f>IF(Table3[[#This Row],[ShankDiameter]]=0.225,2,IF(Table3[[#This Row],[ShankDiameter]]=0.25,2,IF(Table3[[#This Row],[ShankDiameter]]=0.2875,2,0)))</f>
        <v>0</v>
      </c>
      <c r="AZ1225" s="6">
        <v>0</v>
      </c>
      <c r="BA1225" s="6">
        <v>0</v>
      </c>
      <c r="BB1225" s="6">
        <v>0</v>
      </c>
      <c r="BC1225" s="6">
        <v>0</v>
      </c>
      <c r="BD1225" s="6">
        <v>0</v>
      </c>
      <c r="BE1225" s="6">
        <v>0</v>
      </c>
      <c r="BF1225" s="6">
        <v>0</v>
      </c>
      <c r="BG1225" s="6">
        <v>0</v>
      </c>
      <c r="BH1225" s="6">
        <v>0</v>
      </c>
      <c r="BI1225" s="6">
        <f>IF(Table3[[#This Row],[Type]]="EM",IF((Table3[[#This Row],[Diameter]]/2)-Table3[[#This Row],[CornerRadius]]-0.012&gt;0,(Table3[[#This Row],[Diameter]]/2)-Table3[[#This Row],[CornerRadius]]-0.012,0),)</f>
        <v>0</v>
      </c>
    </row>
    <row r="1226" spans="1:63" x14ac:dyDescent="0.25">
      <c r="A1226" s="7">
        <f>IF(Table3[[#This Row],[SoflexRule]]="",1,IF(Table3[[#This Row],[MinOHL]]="",1,IF(Table3[[#This Row],[Type]]="CT",1,IF(Table3[[#This Row],[I]]=1,0,1))))</f>
        <v>1</v>
      </c>
      <c r="B1226" s="6" t="s">
        <v>1566</v>
      </c>
      <c r="C1226" s="6" t="s">
        <v>1566</v>
      </c>
      <c r="E1226" s="6">
        <v>1225</v>
      </c>
      <c r="G1226" s="9" t="s">
        <v>74</v>
      </c>
      <c r="H1226" s="10" t="s">
        <v>1566</v>
      </c>
      <c r="I1226" s="11" t="s">
        <v>2399</v>
      </c>
      <c r="J1226" s="12" t="s">
        <v>2400</v>
      </c>
      <c r="K1226" s="11" t="str">
        <f>CONCATENATE(Table3[[#This Row],[Type]]," "&amp;TEXT(Table3[[#This Row],[Diameter]],".0000")&amp;""," "&amp;Table3[[#This Row],[NumFlutes]]&amp;"FL")</f>
        <v>EM .1875 5FL</v>
      </c>
      <c r="M1226" s="13">
        <v>0.1875</v>
      </c>
      <c r="N1226" s="13">
        <v>0.25</v>
      </c>
      <c r="O1226" s="6">
        <v>0.192</v>
      </c>
      <c r="P1226" s="6">
        <v>0.49299999999999999</v>
      </c>
      <c r="Q1226" s="6">
        <v>0.61</v>
      </c>
      <c r="R1226" s="14">
        <f>IF(Table3[[#This Row],[ShoulderLenEnd]]="",0,90-(DEGREES(ATAN((Q1226-P1226)/((N1226-O1226)/2)))))</f>
        <v>13.920960364920745</v>
      </c>
      <c r="S1226" s="15">
        <v>0.65</v>
      </c>
      <c r="T1226" s="6">
        <v>5</v>
      </c>
      <c r="U1226" s="6">
        <v>2.2709999999999999</v>
      </c>
      <c r="V1226" s="15">
        <v>0.375</v>
      </c>
      <c r="AA1226" s="13" t="str">
        <f t="shared" si="19"/>
        <v/>
      </c>
      <c r="AE1226" s="6" t="s">
        <v>44</v>
      </c>
      <c r="AF1226" s="6" t="s">
        <v>369</v>
      </c>
      <c r="AG1226" s="6" t="s">
        <v>2270</v>
      </c>
      <c r="AI1226" s="6">
        <v>0</v>
      </c>
      <c r="AJ1226" s="6">
        <v>1</v>
      </c>
      <c r="AK1226" s="6">
        <v>0</v>
      </c>
      <c r="AL1226" s="6">
        <v>0</v>
      </c>
      <c r="AM1226" s="6">
        <v>0</v>
      </c>
      <c r="AN1226" s="6">
        <v>0</v>
      </c>
      <c r="AO1226" s="6">
        <v>1</v>
      </c>
      <c r="AQ1226" s="6">
        <v>0</v>
      </c>
      <c r="AR1226" s="6">
        <v>0</v>
      </c>
      <c r="AS1226" s="6">
        <v>0</v>
      </c>
      <c r="AT1226" s="6">
        <v>0</v>
      </c>
      <c r="AU1226" s="6">
        <f>IF(Table3[[#This Row],[ShankDiameter]]&gt;0.5,0,2)</f>
        <v>2</v>
      </c>
      <c r="AV1226" s="6">
        <v>0</v>
      </c>
      <c r="AW1226" s="6">
        <v>0</v>
      </c>
      <c r="AX1226" s="6">
        <v>2</v>
      </c>
      <c r="AY1226" s="6">
        <f>IF(Table3[[#This Row],[ShankDiameter]]=0.225,2,IF(Table3[[#This Row],[ShankDiameter]]=0.25,2,IF(Table3[[#This Row],[ShankDiameter]]=0.2875,2,0)))</f>
        <v>2</v>
      </c>
      <c r="AZ1226" s="6">
        <v>0</v>
      </c>
      <c r="BA1226" s="6">
        <v>0</v>
      </c>
      <c r="BB1226" s="6">
        <v>0</v>
      </c>
      <c r="BC1226" s="6">
        <v>0</v>
      </c>
      <c r="BD1226" s="6">
        <v>0</v>
      </c>
      <c r="BE1226" s="6">
        <v>0</v>
      </c>
      <c r="BF1226" s="6">
        <v>0</v>
      </c>
      <c r="BG1226" s="6">
        <v>0</v>
      </c>
      <c r="BH1226" s="6">
        <v>0</v>
      </c>
      <c r="BI1226" s="6">
        <f>IF(Table3[[#This Row],[Type]]="EM",IF((Table3[[#This Row],[Diameter]]/2)-Table3[[#This Row],[CornerRadius]]-0.012&gt;0,(Table3[[#This Row],[Diameter]]/2)-Table3[[#This Row],[CornerRadius]]-0.012,0),)</f>
        <v>8.1750000000000003E-2</v>
      </c>
      <c r="BK1226" s="6" t="str">
        <f>IF(Table3[[#This Row],[ShoulderLength]]="","",IF(Table3[[#This Row],[ShoulderLength]]&lt;Table3[[#This Row],[LOC]],"FIX",""))</f>
        <v/>
      </c>
    </row>
    <row r="1227" spans="1:63" x14ac:dyDescent="0.25">
      <c r="A1227" s="7">
        <f>IF(Table3[[#This Row],[SoflexRule]]="",1,IF(Table3[[#This Row],[MinOHL]]="",1,IF(Table3[[#This Row],[Type]]="CT",1,IF(Table3[[#This Row],[I]]=1,0,1))))</f>
        <v>1</v>
      </c>
      <c r="B1227" s="6" t="s">
        <v>1566</v>
      </c>
      <c r="C1227" s="6" t="s">
        <v>1566</v>
      </c>
      <c r="E1227" s="6">
        <v>1226</v>
      </c>
      <c r="G1227" s="9" t="s">
        <v>74</v>
      </c>
      <c r="H1227" s="10" t="s">
        <v>1566</v>
      </c>
      <c r="I1227" s="11" t="s">
        <v>2397</v>
      </c>
      <c r="J1227" s="12" t="s">
        <v>2398</v>
      </c>
      <c r="K1227" s="11" t="str">
        <f>CONCATENATE(Table3[[#This Row],[Type]]," "&amp;TEXT(Table3[[#This Row],[Diameter]],".0000")&amp;""," "&amp;Table3[[#This Row],[NumFlutes]]&amp;"FL")</f>
        <v>EM .1250 5FL</v>
      </c>
      <c r="M1227" s="13">
        <v>0.125</v>
      </c>
      <c r="N1227" s="13">
        <v>0.25</v>
      </c>
      <c r="O1227" s="6">
        <v>0.125</v>
      </c>
      <c r="P1227" s="6">
        <v>0.35</v>
      </c>
      <c r="Q1227" s="6">
        <v>0.58099999999999996</v>
      </c>
      <c r="R1227" s="14">
        <f>IF(Table3[[#This Row],[ShoulderLenEnd]]="",0,90-(DEGREES(ATAN((Q1227-P1227)/((N1227-O1227)/2)))))</f>
        <v>15.139624343334063</v>
      </c>
      <c r="S1227" s="15">
        <v>0.65</v>
      </c>
      <c r="T1227" s="6">
        <v>5</v>
      </c>
      <c r="U1227" s="6">
        <v>2.27</v>
      </c>
      <c r="V1227" s="6">
        <v>0.25</v>
      </c>
      <c r="AA1227" s="13" t="str">
        <f t="shared" si="19"/>
        <v/>
      </c>
      <c r="AE1227" s="6" t="s">
        <v>44</v>
      </c>
      <c r="AF1227" s="6" t="s">
        <v>369</v>
      </c>
      <c r="AG1227" s="6" t="s">
        <v>2270</v>
      </c>
      <c r="AI1227" s="6">
        <v>0</v>
      </c>
      <c r="AJ1227" s="6">
        <v>1</v>
      </c>
      <c r="AK1227" s="6">
        <v>0</v>
      </c>
      <c r="AL1227" s="6">
        <v>0</v>
      </c>
      <c r="AM1227" s="6">
        <v>0</v>
      </c>
      <c r="AN1227" s="6">
        <v>0</v>
      </c>
      <c r="AO1227" s="6">
        <v>1</v>
      </c>
      <c r="AQ1227" s="6">
        <v>0</v>
      </c>
      <c r="AR1227" s="6">
        <v>0</v>
      </c>
      <c r="AS1227" s="6">
        <v>0</v>
      </c>
      <c r="AT1227" s="6">
        <v>0</v>
      </c>
      <c r="AU1227" s="6">
        <f>IF(Table3[[#This Row],[ShankDiameter]]&gt;0.5,0,2)</f>
        <v>2</v>
      </c>
      <c r="AV1227" s="6">
        <v>0</v>
      </c>
      <c r="AW1227" s="6">
        <v>0</v>
      </c>
      <c r="AX1227" s="6">
        <v>2</v>
      </c>
      <c r="AY1227" s="6">
        <f>IF(Table3[[#This Row],[ShankDiameter]]=0.225,2,IF(Table3[[#This Row],[ShankDiameter]]=0.25,2,IF(Table3[[#This Row],[ShankDiameter]]=0.2875,2,0)))</f>
        <v>2</v>
      </c>
      <c r="AZ1227" s="6">
        <v>0</v>
      </c>
      <c r="BA1227" s="6">
        <v>0</v>
      </c>
      <c r="BB1227" s="6">
        <v>0</v>
      </c>
      <c r="BC1227" s="6">
        <v>0</v>
      </c>
      <c r="BD1227" s="6">
        <v>0</v>
      </c>
      <c r="BE1227" s="6">
        <v>0</v>
      </c>
      <c r="BF1227" s="6">
        <v>0</v>
      </c>
      <c r="BG1227" s="6">
        <v>0</v>
      </c>
      <c r="BH1227" s="6">
        <v>0</v>
      </c>
      <c r="BI1227" s="6">
        <f>IF(Table3[[#This Row],[Type]]="EM",IF((Table3[[#This Row],[Diameter]]/2)-Table3[[#This Row],[CornerRadius]]-0.012&gt;0,(Table3[[#This Row],[Diameter]]/2)-Table3[[#This Row],[CornerRadius]]-0.012,0),)</f>
        <v>5.0500000000000003E-2</v>
      </c>
      <c r="BK1227" s="6" t="str">
        <f>IF(Table3[[#This Row],[ShoulderLength]]="","",IF(Table3[[#This Row],[ShoulderLength]]&lt;Table3[[#This Row],[LOC]],"FIX",""))</f>
        <v/>
      </c>
    </row>
    <row r="1228" spans="1:63" x14ac:dyDescent="0.25">
      <c r="A1228" s="7">
        <f>IF(Table3[[#This Row],[SoflexRule]]="",1,IF(Table3[[#This Row],[MinOHL]]="",1,IF(Table3[[#This Row],[Type]]="CT",1,IF(Table3[[#This Row],[I]]=1,0,1))))</f>
        <v>1</v>
      </c>
      <c r="B1228" s="6" t="s">
        <v>149</v>
      </c>
      <c r="D1228" s="6" t="s">
        <v>149</v>
      </c>
      <c r="E1228" s="6">
        <v>1227</v>
      </c>
      <c r="G1228" s="9" t="s">
        <v>74</v>
      </c>
      <c r="H1228" s="10" t="s">
        <v>2267</v>
      </c>
      <c r="I1228" s="11" t="s">
        <v>2395</v>
      </c>
      <c r="J1228" s="12" t="s">
        <v>2396</v>
      </c>
      <c r="K1228" s="11" t="str">
        <f>CONCATENATE(Table3[[#This Row],[Type]]," "&amp;TEXT(Table3[[#This Row],[Diameter]],".0000")&amp;""," "&amp;Table3[[#This Row],[NumFlutes]]&amp;"FL")</f>
        <v>DC .2031 2FL</v>
      </c>
      <c r="M1228" s="13">
        <f>5.16/25.4</f>
        <v>0.20314960629921261</v>
      </c>
      <c r="N1228" s="13">
        <v>0.23599999999999999</v>
      </c>
      <c r="O1228" s="6">
        <v>0.19400000000000001</v>
      </c>
      <c r="P1228" s="6">
        <v>1.966</v>
      </c>
      <c r="Q1228" s="6">
        <v>1.9661</v>
      </c>
      <c r="R1228" s="14">
        <f>IF(Table3[[#This Row],[ShoulderLenEnd]]="",0,90-(DEGREES(ATAN((Q1228-P1228)/((N1228-O1228)/2)))))</f>
        <v>89.727165016931934</v>
      </c>
      <c r="S1228" s="15">
        <v>2.0499999999999998</v>
      </c>
      <c r="T1228" s="6">
        <v>2</v>
      </c>
      <c r="U1228" s="6">
        <v>4.0125000000000002</v>
      </c>
      <c r="V1228" s="6">
        <v>1.8</v>
      </c>
      <c r="Z1228" s="6">
        <v>140</v>
      </c>
      <c r="AA1228" s="13">
        <v>3.73E-2</v>
      </c>
      <c r="AE1228" s="6" t="s">
        <v>44</v>
      </c>
      <c r="AF1228" s="6" t="s">
        <v>620</v>
      </c>
      <c r="AG1228" s="18" t="s">
        <v>2289</v>
      </c>
      <c r="AI1228" s="6">
        <v>0</v>
      </c>
      <c r="AJ1228" s="6">
        <v>1</v>
      </c>
      <c r="AK1228" s="6">
        <v>0</v>
      </c>
      <c r="AL1228" s="6">
        <v>0</v>
      </c>
      <c r="AM1228" s="6">
        <v>0</v>
      </c>
      <c r="AN1228" s="6">
        <v>0</v>
      </c>
      <c r="AO1228" s="6">
        <v>1</v>
      </c>
      <c r="AQ1228" s="6">
        <v>0</v>
      </c>
      <c r="AR1228" s="6">
        <v>0</v>
      </c>
      <c r="AS1228" s="6">
        <v>0</v>
      </c>
      <c r="AT1228" s="6">
        <v>0</v>
      </c>
      <c r="AU1228" s="6">
        <f>IF(Table3[[#This Row],[ShankDiameter]]&gt;0.5,0,2)</f>
        <v>2</v>
      </c>
      <c r="AV1228" s="6">
        <v>0</v>
      </c>
      <c r="AW1228" s="6">
        <v>0</v>
      </c>
      <c r="AX1228" s="6">
        <v>2</v>
      </c>
      <c r="AY1228" s="6">
        <f>IF(Table3[[#This Row],[ShankDiameter]]=0.225,2,IF(Table3[[#This Row],[ShankDiameter]]=0.25,2,IF(Table3[[#This Row],[ShankDiameter]]=0.2875,2,0)))</f>
        <v>0</v>
      </c>
      <c r="AZ1228" s="6">
        <v>0</v>
      </c>
      <c r="BA1228" s="6">
        <v>0</v>
      </c>
      <c r="BB1228" s="6">
        <v>0</v>
      </c>
      <c r="BC1228" s="6">
        <v>0</v>
      </c>
      <c r="BD1228" s="6">
        <v>0</v>
      </c>
      <c r="BE1228" s="6">
        <v>0</v>
      </c>
      <c r="BF1228" s="6">
        <v>0</v>
      </c>
      <c r="BG1228" s="6">
        <v>0</v>
      </c>
      <c r="BH1228" s="6">
        <v>0</v>
      </c>
      <c r="BI1228" s="6">
        <f>IF(Table3[[#This Row],[Type]]="EM",IF((Table3[[#This Row],[Diameter]]/2)-Table3[[#This Row],[CornerRadius]]-0.012&gt;0,(Table3[[#This Row],[Diameter]]/2)-Table3[[#This Row],[CornerRadius]]-0.012,0),)</f>
        <v>0</v>
      </c>
      <c r="BK1228" s="6" t="str">
        <f>IF(Table3[[#This Row],[ShoulderLength]]="","",IF(Table3[[#This Row],[ShoulderLength]]&lt;Table3[[#This Row],[LOC]],"FIX",""))</f>
        <v/>
      </c>
    </row>
    <row r="1229" spans="1:63" x14ac:dyDescent="0.25">
      <c r="A1229" s="7">
        <f>IF(Table3[[#This Row],[SoflexRule]]="",1,IF(Table3[[#This Row],[MinOHL]]="",1,IF(Table3[[#This Row],[Type]]="CT",1,IF(Table3[[#This Row],[I]]=1,0,1))))</f>
        <v>1</v>
      </c>
      <c r="B1229" s="6" t="s">
        <v>149</v>
      </c>
      <c r="D1229" s="6" t="s">
        <v>149</v>
      </c>
      <c r="E1229" s="6">
        <v>1228</v>
      </c>
      <c r="G1229" s="9" t="s">
        <v>74</v>
      </c>
      <c r="H1229" s="10" t="s">
        <v>680</v>
      </c>
      <c r="I1229" s="11" t="s">
        <v>2394</v>
      </c>
      <c r="K1229" s="11" t="str">
        <f>CONCATENATE(Table3[[#This Row],[Type]]," "&amp;TEXT(Table3[[#This Row],[Diameter]],".0000")&amp;""," "&amp;Table3[[#This Row],[NumFlutes]]&amp;"FL")</f>
        <v>DS .1610 2FL</v>
      </c>
      <c r="M1229" s="13">
        <v>0.161</v>
      </c>
      <c r="N1229" s="13">
        <v>0.161</v>
      </c>
      <c r="O1229" s="6">
        <v>0.161</v>
      </c>
      <c r="P1229" s="6">
        <v>1.175</v>
      </c>
      <c r="R1229" s="14">
        <f>IF(Table3[[#This Row],[ShoulderLenEnd]]="",0,90-(DEGREES(ATAN((Q1229-P1229)/((N1229-O1229)/2)))))</f>
        <v>0</v>
      </c>
      <c r="S1229" s="15">
        <v>1.2250000000000001</v>
      </c>
      <c r="T1229" s="6">
        <v>2</v>
      </c>
      <c r="U1229" s="6">
        <v>2.1850000000000001</v>
      </c>
      <c r="V1229" s="6">
        <v>1.175</v>
      </c>
      <c r="Z1229" s="6">
        <v>135</v>
      </c>
      <c r="AA1229" s="13">
        <v>4.4999999999999998E-2</v>
      </c>
      <c r="AI1229" s="6">
        <v>0</v>
      </c>
      <c r="AJ1229" s="6">
        <v>0</v>
      </c>
      <c r="AK1229" s="6">
        <v>0</v>
      </c>
      <c r="AL1229" s="6">
        <v>0</v>
      </c>
      <c r="AM1229" s="6">
        <v>0</v>
      </c>
      <c r="AN1229" s="6">
        <v>0</v>
      </c>
      <c r="AO1229" s="6">
        <v>0</v>
      </c>
      <c r="AQ1229" s="6">
        <v>0</v>
      </c>
      <c r="AR1229" s="6">
        <v>0</v>
      </c>
      <c r="AS1229" s="6">
        <v>0</v>
      </c>
      <c r="AT1229" s="6">
        <v>0</v>
      </c>
      <c r="AU1229" s="6">
        <f>IF(Table3[[#This Row],[ShankDiameter]]&gt;0.5,0,IF(Table3[[#This Row],[Type]]="CD",0,1))</f>
        <v>1</v>
      </c>
      <c r="AV1229" s="6">
        <v>0</v>
      </c>
      <c r="AW1229" s="6">
        <v>0</v>
      </c>
      <c r="AX1229" s="6">
        <v>0</v>
      </c>
      <c r="AY1229" s="6">
        <f>IF(Table3[[#This Row],[ShankDiameter]]=0.225,2,IF(Table3[[#This Row],[ShankDiameter]]=0.25,2,IF(Table3[[#This Row],[ShankDiameter]]=0.2875,2,0)))</f>
        <v>0</v>
      </c>
      <c r="AZ1229" s="6">
        <v>0</v>
      </c>
      <c r="BA1229" s="6">
        <v>0</v>
      </c>
      <c r="BB1229" s="6">
        <v>0</v>
      </c>
      <c r="BC1229" s="6">
        <v>0</v>
      </c>
      <c r="BD1229" s="6">
        <v>0</v>
      </c>
      <c r="BE1229" s="6">
        <v>0</v>
      </c>
      <c r="BF1229" s="6">
        <v>0</v>
      </c>
      <c r="BG1229" s="6">
        <v>0</v>
      </c>
      <c r="BH1229" s="6">
        <v>0</v>
      </c>
      <c r="BI1229" s="6">
        <f>IF(Table3[[#This Row],[Type]]="EM",IF((Table3[[#This Row],[Diameter]]/2)-Table3[[#This Row],[CornerRadius]]-0.012&gt;0,(Table3[[#This Row],[Diameter]]/2)-Table3[[#This Row],[CornerRadius]]-0.012,0),)</f>
        <v>0</v>
      </c>
      <c r="BK1229" s="6" t="str">
        <f>IF(Table3[[#This Row],[ShoulderLength]]="","",IF(Table3[[#This Row],[ShoulderLength]]&lt;Table3[[#This Row],[LOC]],"FIX",""))</f>
        <v/>
      </c>
    </row>
    <row r="1230" spans="1:63" x14ac:dyDescent="0.25">
      <c r="A1230" s="7">
        <f>IF(Table3[[#This Row],[SoflexRule]]="",1,IF(Table3[[#This Row],[MinOHL]]="",1,IF(Table3[[#This Row],[Type]]="CT",1,IF(Table3[[#This Row],[I]]=1,0,1))))</f>
        <v>1</v>
      </c>
      <c r="B1230" s="6" t="s">
        <v>149</v>
      </c>
      <c r="D1230" s="6" t="s">
        <v>149</v>
      </c>
      <c r="E1230" s="6">
        <v>1229</v>
      </c>
      <c r="G1230" s="9" t="s">
        <v>74</v>
      </c>
      <c r="H1230" s="10" t="s">
        <v>680</v>
      </c>
      <c r="I1230" s="11" t="s">
        <v>2392</v>
      </c>
      <c r="J1230" s="12" t="s">
        <v>2393</v>
      </c>
      <c r="K1230" s="11" t="str">
        <f>CONCATENATE(Table3[[#This Row],[Type]]," "&amp;TEXT(Table3[[#This Row],[Diameter]],".0000")&amp;""," "&amp;Table3[[#This Row],[NumFlutes]]&amp;"FL")</f>
        <v>DS .1910 2FL</v>
      </c>
      <c r="M1230" s="13">
        <v>0.191</v>
      </c>
      <c r="N1230" s="13">
        <v>0.191</v>
      </c>
      <c r="O1230" s="6">
        <v>0.191</v>
      </c>
      <c r="P1230" s="6">
        <v>1.33</v>
      </c>
      <c r="R1230" s="14">
        <f>IF(Table3[[#This Row],[ShoulderLenEnd]]="",0,90-(DEGREES(ATAN((Q1230-P1230)/((N1230-O1230)/2)))))</f>
        <v>0</v>
      </c>
      <c r="S1230" s="15">
        <v>1.375</v>
      </c>
      <c r="T1230" s="6">
        <v>2</v>
      </c>
      <c r="U1230" s="6">
        <v>2.35</v>
      </c>
      <c r="V1230" s="6">
        <v>1.33</v>
      </c>
      <c r="Z1230" s="6">
        <v>135</v>
      </c>
      <c r="AA1230" s="13">
        <v>4.4999999999999998E-2</v>
      </c>
      <c r="AE1230" s="6" t="s">
        <v>471</v>
      </c>
      <c r="AG1230" s="6" t="s">
        <v>2391</v>
      </c>
      <c r="AI1230" s="6">
        <v>0</v>
      </c>
      <c r="AJ1230" s="6">
        <v>1</v>
      </c>
      <c r="AK1230" s="6">
        <v>0</v>
      </c>
      <c r="AL1230" s="6">
        <v>0</v>
      </c>
      <c r="AM1230" s="6">
        <v>0</v>
      </c>
      <c r="AN1230" s="6">
        <v>0</v>
      </c>
      <c r="AO1230" s="6">
        <v>0</v>
      </c>
      <c r="AQ1230" s="6">
        <v>0</v>
      </c>
      <c r="AR1230" s="6">
        <v>0</v>
      </c>
      <c r="AS1230" s="6">
        <v>0</v>
      </c>
      <c r="AT1230" s="6">
        <v>0</v>
      </c>
      <c r="AU1230" s="6">
        <f>IF(Table3[[#This Row],[ShankDiameter]]&gt;0.5,0,IF(Table3[[#This Row],[Type]]="CD",0,1))</f>
        <v>1</v>
      </c>
      <c r="AV1230" s="6">
        <v>0</v>
      </c>
      <c r="AW1230" s="6">
        <v>0</v>
      </c>
      <c r="AX1230" s="6">
        <v>0</v>
      </c>
      <c r="AY1230" s="6">
        <f>IF(Table3[[#This Row],[ShankDiameter]]=0.225,2,IF(Table3[[#This Row],[ShankDiameter]]=0.25,2,IF(Table3[[#This Row],[ShankDiameter]]=0.2875,2,0)))</f>
        <v>0</v>
      </c>
      <c r="AZ1230" s="6">
        <v>0</v>
      </c>
      <c r="BA1230" s="6">
        <v>0</v>
      </c>
      <c r="BB1230" s="6">
        <v>0</v>
      </c>
      <c r="BC1230" s="6">
        <v>0</v>
      </c>
      <c r="BD1230" s="6">
        <v>0</v>
      </c>
      <c r="BE1230" s="6">
        <v>0</v>
      </c>
      <c r="BF1230" s="6">
        <v>0</v>
      </c>
      <c r="BG1230" s="6">
        <v>0</v>
      </c>
      <c r="BH1230" s="6">
        <v>0</v>
      </c>
      <c r="BI1230" s="6">
        <f>IF(Table3[[#This Row],[Type]]="EM",IF((Table3[[#This Row],[Diameter]]/2)-Table3[[#This Row],[CornerRadius]]-0.012&gt;0,(Table3[[#This Row],[Diameter]]/2)-Table3[[#This Row],[CornerRadius]]-0.012,0),)</f>
        <v>0</v>
      </c>
      <c r="BK1230" s="6" t="str">
        <f>IF(Table3[[#This Row],[ShoulderLength]]="","",IF(Table3[[#This Row],[ShoulderLength]]&lt;Table3[[#This Row],[LOC]],"FIX",""))</f>
        <v/>
      </c>
    </row>
    <row r="1231" spans="1:63" x14ac:dyDescent="0.25">
      <c r="A1231" s="7">
        <f>IF(Table3[[#This Row],[SoflexRule]]="",1,IF(Table3[[#This Row],[MinOHL]]="",1,IF(Table3[[#This Row],[Type]]="CT",1,IF(Table3[[#This Row],[I]]=1,0,1))))</f>
        <v>1</v>
      </c>
      <c r="B1231" s="6" t="s">
        <v>149</v>
      </c>
      <c r="D1231" s="6" t="s">
        <v>149</v>
      </c>
      <c r="E1231" s="6">
        <v>1230</v>
      </c>
      <c r="G1231" s="9" t="s">
        <v>74</v>
      </c>
      <c r="H1231" s="10" t="s">
        <v>680</v>
      </c>
      <c r="I1231" s="11" t="s">
        <v>2389</v>
      </c>
      <c r="J1231" s="12" t="s">
        <v>2390</v>
      </c>
      <c r="K1231" s="11" t="str">
        <f>CONCATENATE(Table3[[#This Row],[Type]]," "&amp;TEXT(Table3[[#This Row],[Diameter]],".0000")&amp;""," "&amp;Table3[[#This Row],[NumFlutes]]&amp;"FL")</f>
        <v>DS .1470 2FL</v>
      </c>
      <c r="M1231" s="13">
        <v>0.14699999999999999</v>
      </c>
      <c r="N1231" s="13">
        <v>0.14699999999999999</v>
      </c>
      <c r="O1231" s="6">
        <v>0.14699999999999999</v>
      </c>
      <c r="P1231" s="6">
        <v>1.1000000000000001</v>
      </c>
      <c r="R1231" s="14">
        <f>IF(Table3[[#This Row],[ShoulderLenEnd]]="",0,90-(DEGREES(ATAN((Q1231-P1231)/((N1231-O1231)/2)))))</f>
        <v>0</v>
      </c>
      <c r="S1231" s="15">
        <v>1.1499999999999999</v>
      </c>
      <c r="T1231" s="6">
        <v>2</v>
      </c>
      <c r="U1231" s="6">
        <v>2.177</v>
      </c>
      <c r="V1231" s="6">
        <v>1.1000000000000001</v>
      </c>
      <c r="Z1231" s="6">
        <v>135</v>
      </c>
      <c r="AA1231" s="13">
        <v>3.5000000000000003E-2</v>
      </c>
      <c r="AE1231" s="6" t="s">
        <v>471</v>
      </c>
      <c r="AG1231" s="6" t="s">
        <v>2391</v>
      </c>
      <c r="AI1231" s="6">
        <v>0</v>
      </c>
      <c r="AJ1231" s="6">
        <v>1</v>
      </c>
      <c r="AK1231" s="6">
        <v>0</v>
      </c>
      <c r="AL1231" s="6">
        <v>0</v>
      </c>
      <c r="AM1231" s="6">
        <v>0</v>
      </c>
      <c r="AN1231" s="6">
        <v>0</v>
      </c>
      <c r="AO1231" s="6">
        <v>0</v>
      </c>
      <c r="AQ1231" s="6">
        <v>0</v>
      </c>
      <c r="AR1231" s="6">
        <v>0</v>
      </c>
      <c r="AS1231" s="6">
        <v>0</v>
      </c>
      <c r="AT1231" s="6">
        <v>0</v>
      </c>
      <c r="AU1231" s="6">
        <f>IF(Table3[[#This Row],[ShankDiameter]]&gt;0.5,0,IF(Table3[[#This Row],[Type]]="CD",0,1))</f>
        <v>1</v>
      </c>
      <c r="AV1231" s="6">
        <v>0</v>
      </c>
      <c r="AW1231" s="6">
        <v>0</v>
      </c>
      <c r="AX1231" s="6">
        <v>0</v>
      </c>
      <c r="AY1231" s="6">
        <f>IF(Table3[[#This Row],[ShankDiameter]]=0.225,2,IF(Table3[[#This Row],[ShankDiameter]]=0.25,2,IF(Table3[[#This Row],[ShankDiameter]]=0.2875,2,0)))</f>
        <v>0</v>
      </c>
      <c r="AZ1231" s="6">
        <v>0</v>
      </c>
      <c r="BA1231" s="6">
        <v>0</v>
      </c>
      <c r="BB1231" s="6">
        <v>0</v>
      </c>
      <c r="BC1231" s="6">
        <v>0</v>
      </c>
      <c r="BD1231" s="6">
        <v>0</v>
      </c>
      <c r="BE1231" s="6">
        <v>0</v>
      </c>
      <c r="BF1231" s="6">
        <v>0</v>
      </c>
      <c r="BG1231" s="6">
        <v>0</v>
      </c>
      <c r="BH1231" s="6">
        <v>0</v>
      </c>
      <c r="BI1231" s="6">
        <f>IF(Table3[[#This Row],[Type]]="EM",IF((Table3[[#This Row],[Diameter]]/2)-Table3[[#This Row],[CornerRadius]]-0.012&gt;0,(Table3[[#This Row],[Diameter]]/2)-Table3[[#This Row],[CornerRadius]]-0.012,0),)</f>
        <v>0</v>
      </c>
      <c r="BK1231" s="6" t="str">
        <f>IF(Table3[[#This Row],[ShoulderLength]]="","",IF(Table3[[#This Row],[ShoulderLength]]&lt;Table3[[#This Row],[LOC]],"FIX",""))</f>
        <v/>
      </c>
    </row>
    <row r="1232" spans="1:63" x14ac:dyDescent="0.25">
      <c r="A1232" s="7">
        <f>IF(Table3[[#This Row],[SoflexRule]]="",1,IF(Table3[[#This Row],[MinOHL]]="",1,IF(Table3[[#This Row],[Type]]="CT",1,IF(Table3[[#This Row],[I]]=1,0,1))))</f>
        <v>1</v>
      </c>
      <c r="B1232" s="6" t="s">
        <v>149</v>
      </c>
      <c r="D1232" s="6" t="s">
        <v>149</v>
      </c>
      <c r="E1232" s="6">
        <v>1231</v>
      </c>
      <c r="G1232" s="9" t="s">
        <v>74</v>
      </c>
      <c r="H1232" s="10" t="s">
        <v>802</v>
      </c>
      <c r="I1232" s="11" t="s">
        <v>2388</v>
      </c>
      <c r="J1232" s="12">
        <v>62523</v>
      </c>
      <c r="K1232" s="11" t="str">
        <f>CONCATENATE(Table3[[#This Row],[Type]]," "&amp;TEXT(Table3[[#This Row],[Diameter]],".0000")&amp;""," "&amp;Table3[[#This Row],[NumFlutes]]&amp;"FL")</f>
        <v>DJ .0906 2FL</v>
      </c>
      <c r="M1232" s="13">
        <f>2.3/25.4</f>
        <v>9.0551181102362197E-2</v>
      </c>
      <c r="N1232" s="13">
        <v>0.11799999999999999</v>
      </c>
      <c r="O1232" s="6">
        <v>9.06E-2</v>
      </c>
      <c r="P1232" s="6">
        <v>1.1000000000000001</v>
      </c>
      <c r="Q1232" s="6">
        <v>1.155</v>
      </c>
      <c r="R1232" s="14">
        <f>IF(Table3[[#This Row],[ShoulderLenEnd]]="",0,90-(DEGREES(ATAN((Q1232-P1232)/((N1232-O1232)/2)))))</f>
        <v>13.987209864567077</v>
      </c>
      <c r="S1232" s="15">
        <v>1.18</v>
      </c>
      <c r="T1232" s="6">
        <v>2</v>
      </c>
      <c r="U1232" s="6">
        <v>2.3170000000000002</v>
      </c>
      <c r="V1232" s="6">
        <v>1.1000000000000001</v>
      </c>
      <c r="Z1232" s="6">
        <v>130</v>
      </c>
      <c r="AA1232" s="13">
        <v>0.03</v>
      </c>
      <c r="AE1232" s="6" t="s">
        <v>49</v>
      </c>
      <c r="AF1232" s="6" t="s">
        <v>73</v>
      </c>
      <c r="AI1232" s="6">
        <v>0</v>
      </c>
      <c r="AJ1232" s="6">
        <v>0</v>
      </c>
      <c r="AK1232" s="6">
        <v>0</v>
      </c>
      <c r="AL1232" s="6">
        <v>0</v>
      </c>
      <c r="AM1232" s="6">
        <v>0</v>
      </c>
      <c r="AN1232" s="6">
        <v>0</v>
      </c>
      <c r="AO1232" s="6">
        <v>0</v>
      </c>
      <c r="AQ1232" s="6">
        <v>0</v>
      </c>
      <c r="AR1232" s="6">
        <v>0</v>
      </c>
      <c r="AS1232" s="6">
        <v>0</v>
      </c>
      <c r="AT1232" s="6">
        <v>0</v>
      </c>
      <c r="AU1232" s="6">
        <f>IF(Table3[[#This Row],[ShankDiameter]]&gt;0.5,0,IF(Table3[[#This Row],[Type]]="CD",0,1))</f>
        <v>1</v>
      </c>
      <c r="AV1232" s="6">
        <v>0</v>
      </c>
      <c r="AW1232" s="6">
        <v>0</v>
      </c>
      <c r="AX1232" s="6">
        <v>0</v>
      </c>
      <c r="AY1232" s="6">
        <f>IF(Table3[[#This Row],[ShankDiameter]]=0.225,2,IF(Table3[[#This Row],[ShankDiameter]]=0.25,2,IF(Table3[[#This Row],[ShankDiameter]]=0.2875,2,0)))</f>
        <v>0</v>
      </c>
      <c r="AZ1232" s="6">
        <v>0</v>
      </c>
      <c r="BA1232" s="6">
        <v>0</v>
      </c>
      <c r="BB1232" s="6">
        <v>0</v>
      </c>
      <c r="BC1232" s="6">
        <v>0</v>
      </c>
      <c r="BD1232" s="6">
        <v>0</v>
      </c>
      <c r="BE1232" s="6">
        <v>0</v>
      </c>
      <c r="BF1232" s="6">
        <v>0</v>
      </c>
      <c r="BG1232" s="6">
        <v>0</v>
      </c>
      <c r="BH1232" s="6">
        <v>0</v>
      </c>
      <c r="BI1232" s="6">
        <f>IF(Table3[[#This Row],[Type]]="EM",IF((Table3[[#This Row],[Diameter]]/2)-Table3[[#This Row],[CornerRadius]]-0.012&gt;0,(Table3[[#This Row],[Diameter]]/2)-Table3[[#This Row],[CornerRadius]]-0.012,0),)</f>
        <v>0</v>
      </c>
      <c r="BK1232" s="6" t="str">
        <f>IF(Table3[[#This Row],[ShoulderLength]]="","",IF(Table3[[#This Row],[ShoulderLength]]&lt;Table3[[#This Row],[LOC]],"FIX",""))</f>
        <v/>
      </c>
    </row>
    <row r="1233" spans="1:63" x14ac:dyDescent="0.25">
      <c r="A1233" s="7">
        <f>IF(Table3[[#This Row],[SoflexRule]]="",1,IF(Table3[[#This Row],[MinOHL]]="",1,IF(Table3[[#This Row],[Type]]="CT",1,IF(Table3[[#This Row],[I]]=1,0,1))))</f>
        <v>1</v>
      </c>
      <c r="B1233" s="6" t="s">
        <v>149</v>
      </c>
      <c r="D1233" s="6" t="s">
        <v>149</v>
      </c>
      <c r="E1233" s="6">
        <v>1232</v>
      </c>
      <c r="G1233" s="9" t="s">
        <v>74</v>
      </c>
      <c r="H1233" s="10" t="str">
        <f>IF(Table3[[#This Row],[Diameter]]*5&gt;Table3[[#This Row],[LOC]], "DS", (IF(Table3[[#This Row],[Diameter]]*10&gt;Table3[[#This Row],[LOC]], "DJ", "DT")))</f>
        <v>DJ</v>
      </c>
      <c r="I1233" s="11" t="s">
        <v>2387</v>
      </c>
      <c r="K1233" s="11" t="str">
        <f>CONCATENATE(Table3[[#This Row],[Type]]," "&amp;TEXT(Table3[[#This Row],[Diameter]],".0000")&amp;""," "&amp;Table3[[#This Row],[NumFlutes]]&amp;"FL")</f>
        <v>DJ .0980 2FL</v>
      </c>
      <c r="M1233" s="13">
        <v>9.8000000000000004E-2</v>
      </c>
      <c r="N1233" s="13">
        <v>9.8000000000000004E-2</v>
      </c>
      <c r="O1233" s="6">
        <v>9.8000000000000004E-2</v>
      </c>
      <c r="P1233" s="6">
        <v>0.92500000000000004</v>
      </c>
      <c r="R1233" s="14">
        <f>IF(Table3[[#This Row],[ShoulderLenEnd]]="",0,90-(DEGREES(ATAN((Q1233-P1233)/((N1233-O1233)/2)))))</f>
        <v>0</v>
      </c>
      <c r="S1233" s="15">
        <v>0.95</v>
      </c>
      <c r="T1233" s="6">
        <v>2</v>
      </c>
      <c r="U1233" s="6">
        <v>1.905</v>
      </c>
      <c r="V1233" s="6">
        <v>0.92500000000000004</v>
      </c>
      <c r="Z1233" s="6">
        <v>135</v>
      </c>
      <c r="AA1233" s="13">
        <v>2.5000000000000001E-2</v>
      </c>
      <c r="AI1233" s="6">
        <v>0</v>
      </c>
      <c r="AJ1233" s="6">
        <v>0</v>
      </c>
      <c r="AK1233" s="6">
        <v>0</v>
      </c>
      <c r="AL1233" s="6">
        <v>0</v>
      </c>
      <c r="AM1233" s="6">
        <v>0</v>
      </c>
      <c r="AN1233" s="6">
        <v>0</v>
      </c>
      <c r="AO1233" s="6">
        <v>0</v>
      </c>
      <c r="AQ1233" s="6">
        <v>0</v>
      </c>
      <c r="AR1233" s="6">
        <v>0</v>
      </c>
      <c r="AS1233" s="6">
        <v>0</v>
      </c>
      <c r="AT1233" s="6">
        <v>0</v>
      </c>
      <c r="AU1233" s="6">
        <f>IF(Table3[[#This Row],[ShankDiameter]]&gt;0.5,0,IF(Table3[[#This Row],[Type]]="CD",0,1))</f>
        <v>1</v>
      </c>
      <c r="AV1233" s="6">
        <v>0</v>
      </c>
      <c r="AW1233" s="6">
        <v>0</v>
      </c>
      <c r="AX1233" s="6">
        <v>0</v>
      </c>
      <c r="AY1233" s="6">
        <f>IF(Table3[[#This Row],[ShankDiameter]]=0.225,2,IF(Table3[[#This Row],[ShankDiameter]]=0.25,2,IF(Table3[[#This Row],[ShankDiameter]]=0.2875,2,0)))</f>
        <v>0</v>
      </c>
      <c r="AZ1233" s="6">
        <v>0</v>
      </c>
      <c r="BA1233" s="6">
        <v>0</v>
      </c>
      <c r="BB1233" s="6">
        <v>0</v>
      </c>
      <c r="BC1233" s="6">
        <v>0</v>
      </c>
      <c r="BD1233" s="6">
        <v>0</v>
      </c>
      <c r="BE1233" s="6">
        <v>0</v>
      </c>
      <c r="BF1233" s="6">
        <v>0</v>
      </c>
      <c r="BG1233" s="6">
        <v>0</v>
      </c>
      <c r="BH1233" s="6">
        <v>0</v>
      </c>
      <c r="BI1233" s="6">
        <f>IF(Table3[[#This Row],[Type]]="EM",IF((Table3[[#This Row],[Diameter]]/2)-Table3[[#This Row],[CornerRadius]]-0.012&gt;0,(Table3[[#This Row],[Diameter]]/2)-Table3[[#This Row],[CornerRadius]]-0.012,0),)</f>
        <v>0</v>
      </c>
      <c r="BK1233" s="6" t="str">
        <f>IF(Table3[[#This Row],[ShoulderLength]]="","",IF(Table3[[#This Row],[ShoulderLength]]&lt;Table3[[#This Row],[LOC]],"FIX",""))</f>
        <v/>
      </c>
    </row>
    <row r="1234" spans="1:63" x14ac:dyDescent="0.25">
      <c r="A1234" s="7">
        <f>IF(Table3[[#This Row],[SoflexRule]]="",1,IF(Table3[[#This Row],[MinOHL]]="",1,IF(Table3[[#This Row],[Type]]="CT",1,IF(Table3[[#This Row],[I]]=1,0,1))))</f>
        <v>1</v>
      </c>
      <c r="B1234" s="6" t="s">
        <v>149</v>
      </c>
      <c r="D1234" s="6" t="s">
        <v>149</v>
      </c>
      <c r="E1234" s="6">
        <v>1233</v>
      </c>
      <c r="G1234" s="9" t="s">
        <v>74</v>
      </c>
      <c r="H1234" s="10" t="str">
        <f>IF(Table3[[#This Row],[Diameter]]*5&gt;Table3[[#This Row],[LOC]], "DS", (IF(Table3[[#This Row],[Diameter]]*10&gt;Table3[[#This Row],[LOC]], "DJ", "DT")))</f>
        <v>DJ</v>
      </c>
      <c r="I1234" s="11" t="s">
        <v>2386</v>
      </c>
      <c r="K1234" s="11" t="str">
        <f>CONCATENATE(Table3[[#This Row],[Type]]," "&amp;TEXT(Table3[[#This Row],[Diameter]],".0000")&amp;""," "&amp;Table3[[#This Row],[NumFlutes]]&amp;"FL")</f>
        <v>DJ .1094 2FL</v>
      </c>
      <c r="M1234" s="13">
        <v>0.1094</v>
      </c>
      <c r="N1234" s="13">
        <v>0.1094</v>
      </c>
      <c r="O1234" s="6">
        <v>0.1094</v>
      </c>
      <c r="P1234" s="6">
        <v>0.67500000000000004</v>
      </c>
      <c r="R1234" s="14">
        <f>IF(Table3[[#This Row],[ShoulderLenEnd]]="",0,90-(DEGREES(ATAN((Q1234-P1234)/((N1234-O1234)/2)))))</f>
        <v>0</v>
      </c>
      <c r="S1234" s="15">
        <v>0.7</v>
      </c>
      <c r="T1234" s="6">
        <v>2</v>
      </c>
      <c r="U1234" s="6">
        <v>1.8420000000000001</v>
      </c>
      <c r="V1234" s="6">
        <v>0.67500000000000004</v>
      </c>
      <c r="Z1234" s="6">
        <v>135</v>
      </c>
      <c r="AA1234" s="13">
        <v>2.5000000000000001E-2</v>
      </c>
      <c r="AI1234" s="6">
        <v>0</v>
      </c>
      <c r="AJ1234" s="6">
        <v>0</v>
      </c>
      <c r="AK1234" s="6">
        <v>0</v>
      </c>
      <c r="AL1234" s="6">
        <v>0</v>
      </c>
      <c r="AM1234" s="6">
        <v>0</v>
      </c>
      <c r="AN1234" s="6">
        <v>0</v>
      </c>
      <c r="AO1234" s="6">
        <v>0</v>
      </c>
      <c r="AQ1234" s="6">
        <v>0</v>
      </c>
      <c r="AR1234" s="6">
        <v>0</v>
      </c>
      <c r="AS1234" s="6">
        <v>0</v>
      </c>
      <c r="AT1234" s="6">
        <v>0</v>
      </c>
      <c r="AU1234" s="6">
        <f>IF(Table3[[#This Row],[ShankDiameter]]&gt;0.5,0,IF(Table3[[#This Row],[Type]]="CD",0,1))</f>
        <v>1</v>
      </c>
      <c r="AV1234" s="6">
        <v>0</v>
      </c>
      <c r="AW1234" s="6">
        <v>0</v>
      </c>
      <c r="AX1234" s="6">
        <v>0</v>
      </c>
      <c r="AY1234" s="6">
        <f>IF(Table3[[#This Row],[ShankDiameter]]=0.225,2,IF(Table3[[#This Row],[ShankDiameter]]=0.25,2,IF(Table3[[#This Row],[ShankDiameter]]=0.2875,2,0)))</f>
        <v>0</v>
      </c>
      <c r="AZ1234" s="6">
        <v>0</v>
      </c>
      <c r="BA1234" s="6">
        <v>0</v>
      </c>
      <c r="BB1234" s="6">
        <v>0</v>
      </c>
      <c r="BC1234" s="6">
        <v>0</v>
      </c>
      <c r="BD1234" s="6">
        <v>0</v>
      </c>
      <c r="BE1234" s="6">
        <v>0</v>
      </c>
      <c r="BF1234" s="6">
        <v>0</v>
      </c>
      <c r="BG1234" s="6">
        <v>0</v>
      </c>
      <c r="BH1234" s="6">
        <v>0</v>
      </c>
      <c r="BI1234" s="6">
        <f>IF(Table3[[#This Row],[Type]]="EM",IF((Table3[[#This Row],[Diameter]]/2)-Table3[[#This Row],[CornerRadius]]-0.012&gt;0,(Table3[[#This Row],[Diameter]]/2)-Table3[[#This Row],[CornerRadius]]-0.012,0),)</f>
        <v>0</v>
      </c>
      <c r="BK1234" s="6" t="str">
        <f>IF(Table3[[#This Row],[ShoulderLength]]="","",IF(Table3[[#This Row],[ShoulderLength]]&lt;Table3[[#This Row],[LOC]],"FIX",""))</f>
        <v/>
      </c>
    </row>
    <row r="1235" spans="1:63" x14ac:dyDescent="0.25">
      <c r="A1235" s="7">
        <f>IF(Table3[[#This Row],[SoflexRule]]="",1,IF(Table3[[#This Row],[MinOHL]]="",1,IF(Table3[[#This Row],[Type]]="CT",1,IF(Table3[[#This Row],[I]]=1,0,1))))</f>
        <v>1</v>
      </c>
      <c r="B1235" s="6" t="s">
        <v>149</v>
      </c>
      <c r="D1235" s="6" t="s">
        <v>149</v>
      </c>
      <c r="E1235" s="6">
        <v>1234</v>
      </c>
      <c r="G1235" s="9" t="s">
        <v>74</v>
      </c>
      <c r="H1235" s="10" t="str">
        <f>IF(Table3[[#This Row],[Diameter]]*5&gt;Table3[[#This Row],[LOC]], "DS", (IF(Table3[[#This Row],[Diameter]]*10&gt;Table3[[#This Row],[LOC]], "DJ", "DT")))</f>
        <v>DJ</v>
      </c>
      <c r="I1235" s="11" t="s">
        <v>2385</v>
      </c>
      <c r="K1235" s="11" t="str">
        <f>CONCATENATE(Table3[[#This Row],[Type]]," "&amp;TEXT(Table3[[#This Row],[Diameter]],".0000")&amp;""," "&amp;Table3[[#This Row],[NumFlutes]]&amp;"FL")</f>
        <v>DJ .2010 2FL</v>
      </c>
      <c r="M1235" s="13">
        <v>0.20100000000000001</v>
      </c>
      <c r="N1235" s="13">
        <v>0.20100000000000001</v>
      </c>
      <c r="O1235" s="6">
        <v>0.20100000000000001</v>
      </c>
      <c r="P1235" s="6">
        <v>1.3</v>
      </c>
      <c r="R1235" s="14">
        <f>IF(Table3[[#This Row],[ShoulderLenEnd]]="",0,90-(DEGREES(ATAN((Q1235-P1235)/((N1235-O1235)/2)))))</f>
        <v>0</v>
      </c>
      <c r="S1235" s="15">
        <v>1.325</v>
      </c>
      <c r="T1235" s="6">
        <v>2</v>
      </c>
      <c r="U1235" s="6">
        <v>2.335</v>
      </c>
      <c r="V1235" s="6">
        <v>1.3</v>
      </c>
      <c r="Z1235" s="6">
        <v>135</v>
      </c>
      <c r="AA1235" s="13">
        <v>0.05</v>
      </c>
      <c r="AI1235" s="6">
        <v>0</v>
      </c>
      <c r="AJ1235" s="6">
        <v>0</v>
      </c>
      <c r="AK1235" s="6">
        <v>0</v>
      </c>
      <c r="AL1235" s="6">
        <v>0</v>
      </c>
      <c r="AM1235" s="6">
        <v>0</v>
      </c>
      <c r="AN1235" s="6">
        <v>0</v>
      </c>
      <c r="AO1235" s="6">
        <v>0</v>
      </c>
      <c r="AQ1235" s="6">
        <v>0</v>
      </c>
      <c r="AR1235" s="6">
        <v>0</v>
      </c>
      <c r="AS1235" s="6">
        <v>0</v>
      </c>
      <c r="AT1235" s="6">
        <v>0</v>
      </c>
      <c r="AU1235" s="6">
        <f>IF(Table3[[#This Row],[ShankDiameter]]&gt;0.5,0,IF(Table3[[#This Row],[Type]]="CD",0,1))</f>
        <v>1</v>
      </c>
      <c r="AV1235" s="6">
        <v>0</v>
      </c>
      <c r="AW1235" s="6">
        <v>0</v>
      </c>
      <c r="AX1235" s="6">
        <v>0</v>
      </c>
      <c r="AY1235" s="6">
        <f>IF(Table3[[#This Row],[ShankDiameter]]=0.225,2,IF(Table3[[#This Row],[ShankDiameter]]=0.25,2,IF(Table3[[#This Row],[ShankDiameter]]=0.2875,2,0)))</f>
        <v>0</v>
      </c>
      <c r="AZ1235" s="6">
        <v>0</v>
      </c>
      <c r="BA1235" s="6">
        <v>0</v>
      </c>
      <c r="BB1235" s="6">
        <v>0</v>
      </c>
      <c r="BC1235" s="6">
        <v>0</v>
      </c>
      <c r="BD1235" s="6">
        <v>0</v>
      </c>
      <c r="BE1235" s="6">
        <v>0</v>
      </c>
      <c r="BF1235" s="6">
        <v>0</v>
      </c>
      <c r="BG1235" s="6">
        <v>0</v>
      </c>
      <c r="BH1235" s="6">
        <v>0</v>
      </c>
      <c r="BI1235" s="6">
        <f>IF(Table3[[#This Row],[Type]]="EM",IF((Table3[[#This Row],[Diameter]]/2)-Table3[[#This Row],[CornerRadius]]-0.012&gt;0,(Table3[[#This Row],[Diameter]]/2)-Table3[[#This Row],[CornerRadius]]-0.012,0),)</f>
        <v>0</v>
      </c>
      <c r="BK1235" s="6" t="str">
        <f>IF(Table3[[#This Row],[ShoulderLength]]="","",IF(Table3[[#This Row],[ShoulderLength]]&lt;Table3[[#This Row],[LOC]],"FIX",""))</f>
        <v/>
      </c>
    </row>
    <row r="1236" spans="1:63" x14ac:dyDescent="0.25">
      <c r="A1236" s="7">
        <f>IF(Table3[[#This Row],[SoflexRule]]="",1,IF(Table3[[#This Row],[MinOHL]]="",1,IF(Table3[[#This Row],[Type]]="CT",1,IF(Table3[[#This Row],[I]]=1,0,1))))</f>
        <v>1</v>
      </c>
      <c r="B1236" s="6" t="s">
        <v>149</v>
      </c>
      <c r="D1236" s="6" t="s">
        <v>149</v>
      </c>
      <c r="E1236" s="6">
        <v>1235</v>
      </c>
      <c r="G1236" s="9" t="s">
        <v>74</v>
      </c>
      <c r="H1236" s="10" t="str">
        <f>IF(Table3[[#This Row],[Diameter]]*5&gt;Table3[[#This Row],[LOC]], "DS", (IF(Table3[[#This Row],[Diameter]]*10&gt;Table3[[#This Row],[LOC]], "DJ", "DT")))</f>
        <v>DJ</v>
      </c>
      <c r="I1236" s="11" t="s">
        <v>2384</v>
      </c>
      <c r="K1236" s="11" t="str">
        <f>CONCATENATE(Table3[[#This Row],[Type]]," "&amp;TEXT(Table3[[#This Row],[Diameter]],".0000")&amp;""," "&amp;Table3[[#This Row],[NumFlutes]]&amp;"FL")</f>
        <v>DJ .0935 2FL</v>
      </c>
      <c r="M1236" s="13">
        <v>9.35E-2</v>
      </c>
      <c r="N1236" s="13">
        <v>9.35E-2</v>
      </c>
      <c r="O1236" s="6">
        <v>9.35E-2</v>
      </c>
      <c r="P1236" s="6">
        <v>0.83499999999999996</v>
      </c>
      <c r="R1236" s="14">
        <f>IF(Table3[[#This Row],[ShoulderLenEnd]]="",0,90-(DEGREES(ATAN((Q1236-P1236)/((N1236-O1236)/2)))))</f>
        <v>0</v>
      </c>
      <c r="S1236" s="15">
        <v>0.86</v>
      </c>
      <c r="T1236" s="6">
        <v>2</v>
      </c>
      <c r="U1236" s="6">
        <v>1.7849999999999999</v>
      </c>
      <c r="V1236" s="6">
        <v>0.83499999999999996</v>
      </c>
      <c r="Z1236" s="6">
        <v>135</v>
      </c>
      <c r="AA1236" s="13">
        <f t="shared" ref="AA1236:AA1267" si="20">IF(Z1236 &lt; 1, "", (M1236/2)/TAN(RADIANS(Z1236/2)))</f>
        <v>1.9364484040942195E-2</v>
      </c>
      <c r="AI1236" s="6">
        <v>0</v>
      </c>
      <c r="AJ1236" s="6">
        <v>0</v>
      </c>
      <c r="AK1236" s="6">
        <v>0</v>
      </c>
      <c r="AL1236" s="6">
        <v>0</v>
      </c>
      <c r="AM1236" s="6">
        <v>0</v>
      </c>
      <c r="AN1236" s="6">
        <v>0</v>
      </c>
      <c r="AO1236" s="6">
        <v>0</v>
      </c>
      <c r="AQ1236" s="6">
        <v>0</v>
      </c>
      <c r="AR1236" s="6">
        <v>0</v>
      </c>
      <c r="AS1236" s="6">
        <v>0</v>
      </c>
      <c r="AT1236" s="6">
        <v>0</v>
      </c>
      <c r="AU1236" s="6">
        <f>IF(Table3[[#This Row],[ShankDiameter]]&gt;0.5,0,IF(Table3[[#This Row],[Type]]="CD",0,1))</f>
        <v>1</v>
      </c>
      <c r="AV1236" s="6">
        <v>0</v>
      </c>
      <c r="AW1236" s="6">
        <v>0</v>
      </c>
      <c r="AX1236" s="6">
        <v>0</v>
      </c>
      <c r="AY1236" s="6">
        <f>IF(Table3[[#This Row],[ShankDiameter]]=0.225,2,IF(Table3[[#This Row],[ShankDiameter]]=0.25,2,IF(Table3[[#This Row],[ShankDiameter]]=0.2875,2,0)))</f>
        <v>0</v>
      </c>
      <c r="AZ1236" s="6">
        <v>0</v>
      </c>
      <c r="BA1236" s="6">
        <v>0</v>
      </c>
      <c r="BB1236" s="6">
        <v>0</v>
      </c>
      <c r="BC1236" s="6">
        <v>0</v>
      </c>
      <c r="BD1236" s="6">
        <v>0</v>
      </c>
      <c r="BE1236" s="6">
        <v>0</v>
      </c>
      <c r="BF1236" s="6">
        <v>0</v>
      </c>
      <c r="BG1236" s="6">
        <v>0</v>
      </c>
      <c r="BH1236" s="6">
        <v>0</v>
      </c>
      <c r="BI1236" s="6">
        <f>IF(Table3[[#This Row],[Type]]="EM",IF((Table3[[#This Row],[Diameter]]/2)-Table3[[#This Row],[CornerRadius]]-0.012&gt;0,(Table3[[#This Row],[Diameter]]/2)-Table3[[#This Row],[CornerRadius]]-0.012,0),)</f>
        <v>0</v>
      </c>
      <c r="BK1236" s="6" t="str">
        <f>IF(Table3[[#This Row],[ShoulderLength]]="","",IF(Table3[[#This Row],[ShoulderLength]]&lt;Table3[[#This Row],[LOC]],"FIX",""))</f>
        <v/>
      </c>
    </row>
    <row r="1237" spans="1:63" x14ac:dyDescent="0.25">
      <c r="A1237" s="7">
        <f>IF(Table3[[#This Row],[SoflexRule]]="",1,IF(Table3[[#This Row],[MinOHL]]="",1,IF(Table3[[#This Row],[Type]]="CT",1,IF(Table3[[#This Row],[I]]=1,0,1))))</f>
        <v>1</v>
      </c>
      <c r="B1237" s="6" t="s">
        <v>149</v>
      </c>
      <c r="D1237" s="6" t="s">
        <v>149</v>
      </c>
      <c r="E1237" s="6">
        <v>1236</v>
      </c>
      <c r="G1237" s="9" t="s">
        <v>74</v>
      </c>
      <c r="H1237" s="10" t="str">
        <f>IF(Table3[[#This Row],[Diameter]]*5&gt;Table3[[#This Row],[LOC]], "DS", (IF(Table3[[#This Row],[Diameter]]*10&gt;Table3[[#This Row],[LOC]], "DJ", "DT")))</f>
        <v>DT</v>
      </c>
      <c r="I1237" s="11" t="s">
        <v>2383</v>
      </c>
      <c r="K1237" s="11" t="str">
        <f>CONCATENATE(Table3[[#This Row],[Type]]," "&amp;TEXT(Table3[[#This Row],[Diameter]],".0000")&amp;""," "&amp;Table3[[#This Row],[NumFlutes]]&amp;"FL")</f>
        <v>DT .0420 2FL</v>
      </c>
      <c r="M1237" s="13">
        <v>4.2000000000000003E-2</v>
      </c>
      <c r="N1237" s="13">
        <v>4.2000000000000003E-2</v>
      </c>
      <c r="O1237" s="6">
        <v>4.2000000000000003E-2</v>
      </c>
      <c r="P1237" s="6">
        <v>0.55000000000000004</v>
      </c>
      <c r="R1237" s="14">
        <f>IF(Table3[[#This Row],[ShoulderLenEnd]]="",0,90-(DEGREES(ATAN((Q1237-P1237)/((N1237-O1237)/2)))))</f>
        <v>0</v>
      </c>
      <c r="S1237" s="15">
        <v>0.56000000000000005</v>
      </c>
      <c r="T1237" s="6">
        <v>2</v>
      </c>
      <c r="U1237" s="6">
        <v>1.45</v>
      </c>
      <c r="V1237" s="6">
        <v>0.5</v>
      </c>
      <c r="Z1237" s="6">
        <v>135</v>
      </c>
      <c r="AA1237" s="13">
        <f t="shared" si="20"/>
        <v>8.6984848098349971E-3</v>
      </c>
      <c r="AE1237" s="6" t="s">
        <v>471</v>
      </c>
      <c r="AF1237" s="6" t="s">
        <v>62</v>
      </c>
      <c r="AI1237" s="6">
        <v>0</v>
      </c>
      <c r="AJ1237" s="6">
        <v>1</v>
      </c>
      <c r="AK1237" s="6">
        <v>0</v>
      </c>
      <c r="AL1237" s="6">
        <v>0</v>
      </c>
      <c r="AM1237" s="6">
        <v>0</v>
      </c>
      <c r="AN1237" s="6">
        <v>0</v>
      </c>
      <c r="AO1237" s="6">
        <v>0</v>
      </c>
      <c r="AQ1237" s="6">
        <v>0</v>
      </c>
      <c r="AR1237" s="6">
        <v>0</v>
      </c>
      <c r="AS1237" s="6">
        <v>0</v>
      </c>
      <c r="AT1237" s="6">
        <v>0</v>
      </c>
      <c r="AU1237" s="6">
        <f>IF(Table3[[#This Row],[ShankDiameter]]&gt;0.5,0,2)</f>
        <v>2</v>
      </c>
      <c r="AV1237" s="6">
        <v>0</v>
      </c>
      <c r="AW1237" s="6">
        <v>0</v>
      </c>
      <c r="AX1237" s="6">
        <v>2</v>
      </c>
      <c r="AY1237" s="6">
        <f>IF(Table3[[#This Row],[ShankDiameter]]=0.225,2,IF(Table3[[#This Row],[ShankDiameter]]=0.25,2,IF(Table3[[#This Row],[ShankDiameter]]=0.2875,2,0)))</f>
        <v>0</v>
      </c>
      <c r="AZ1237" s="6">
        <v>0</v>
      </c>
      <c r="BA1237" s="6">
        <v>0</v>
      </c>
      <c r="BB1237" s="6">
        <v>0</v>
      </c>
      <c r="BC1237" s="6">
        <v>0</v>
      </c>
      <c r="BD1237" s="6">
        <v>0</v>
      </c>
      <c r="BE1237" s="6">
        <v>0</v>
      </c>
      <c r="BF1237" s="6">
        <v>0</v>
      </c>
      <c r="BG1237" s="6">
        <v>0</v>
      </c>
      <c r="BH1237" s="6">
        <v>0</v>
      </c>
      <c r="BI1237" s="6">
        <f>IF(Table3[[#This Row],[Type]]="EM",IF((Table3[[#This Row],[Diameter]]/2)-Table3[[#This Row],[CornerRadius]]-0.012&gt;0,(Table3[[#This Row],[Diameter]]/2)-Table3[[#This Row],[CornerRadius]]-0.012,0),)</f>
        <v>0</v>
      </c>
      <c r="BK1237" s="6" t="str">
        <f>IF(Table3[[#This Row],[ShoulderLength]]="","",IF(Table3[[#This Row],[ShoulderLength]]&lt;Table3[[#This Row],[LOC]],"FIX",""))</f>
        <v/>
      </c>
    </row>
    <row r="1238" spans="1:63" x14ac:dyDescent="0.25">
      <c r="A1238" s="7">
        <f>IF(Table3[[#This Row],[SoflexRule]]="",1,IF(Table3[[#This Row],[MinOHL]]="",1,IF(Table3[[#This Row],[Type]]="CT",1,IF(Table3[[#This Row],[I]]=1,0,1))))</f>
        <v>1</v>
      </c>
      <c r="B1238" s="6" t="s">
        <v>149</v>
      </c>
      <c r="D1238" s="6" t="s">
        <v>149</v>
      </c>
      <c r="E1238" s="6">
        <v>1237</v>
      </c>
      <c r="G1238" s="9" t="s">
        <v>74</v>
      </c>
      <c r="H1238" s="10" t="str">
        <f>IF(Table3[[#This Row],[Diameter]]*5&gt;Table3[[#This Row],[LOC]], "DS", (IF(Table3[[#This Row],[Diameter]]*10&gt;Table3[[#This Row],[LOC]], "DJ", "DT")))</f>
        <v>DT</v>
      </c>
      <c r="I1238" s="11" t="s">
        <v>2382</v>
      </c>
      <c r="K1238" s="11" t="str">
        <f>CONCATENATE(Table3[[#This Row],[Type]]," "&amp;TEXT(Table3[[#This Row],[Diameter]],".0000")&amp;""," "&amp;Table3[[#This Row],[NumFlutes]]&amp;"FL")</f>
        <v>DT .0520 2FL</v>
      </c>
      <c r="M1238" s="13">
        <v>5.1999999999999998E-2</v>
      </c>
      <c r="N1238" s="13">
        <v>5.1999999999999998E-2</v>
      </c>
      <c r="O1238" s="6">
        <v>5.1999999999999998E-2</v>
      </c>
      <c r="P1238" s="6">
        <v>0.72</v>
      </c>
      <c r="R1238" s="14">
        <f>IF(Table3[[#This Row],[ShoulderLenEnd]]="",0,90-(DEGREES(ATAN((Q1238-P1238)/((N1238-O1238)/2)))))</f>
        <v>0</v>
      </c>
      <c r="S1238" s="15">
        <v>0.75</v>
      </c>
      <c r="T1238" s="6">
        <v>2</v>
      </c>
      <c r="U1238" s="6">
        <v>1.6725000000000001</v>
      </c>
      <c r="V1238" s="6">
        <v>0.72</v>
      </c>
      <c r="Z1238" s="6">
        <v>135</v>
      </c>
      <c r="AA1238" s="13">
        <f t="shared" si="20"/>
        <v>1.0769552621700471E-2</v>
      </c>
      <c r="AI1238" s="6">
        <v>0</v>
      </c>
      <c r="AJ1238" s="6">
        <v>0</v>
      </c>
      <c r="AK1238" s="6">
        <v>0</v>
      </c>
      <c r="AL1238" s="6">
        <v>0</v>
      </c>
      <c r="AM1238" s="6">
        <v>0</v>
      </c>
      <c r="AN1238" s="6">
        <v>0</v>
      </c>
      <c r="AO1238" s="6">
        <v>0</v>
      </c>
      <c r="AQ1238" s="6">
        <v>0</v>
      </c>
      <c r="AR1238" s="6">
        <v>0</v>
      </c>
      <c r="AS1238" s="6">
        <v>0</v>
      </c>
      <c r="AT1238" s="6">
        <v>0</v>
      </c>
      <c r="AU1238" s="6">
        <f>IF(Table3[[#This Row],[ShankDiameter]]&gt;0.5,0,IF(Table3[[#This Row],[Type]]="CD",0,1))</f>
        <v>1</v>
      </c>
      <c r="AV1238" s="6">
        <v>0</v>
      </c>
      <c r="AW1238" s="6">
        <v>0</v>
      </c>
      <c r="AX1238" s="6">
        <v>0</v>
      </c>
      <c r="AY1238" s="6">
        <f>IF(Table3[[#This Row],[ShankDiameter]]=0.225,2,IF(Table3[[#This Row],[ShankDiameter]]=0.25,2,IF(Table3[[#This Row],[ShankDiameter]]=0.2875,2,0)))</f>
        <v>0</v>
      </c>
      <c r="AZ1238" s="6">
        <v>0</v>
      </c>
      <c r="BA1238" s="6">
        <v>0</v>
      </c>
      <c r="BB1238" s="6">
        <v>0</v>
      </c>
      <c r="BC1238" s="6">
        <v>0</v>
      </c>
      <c r="BD1238" s="6">
        <v>0</v>
      </c>
      <c r="BE1238" s="6">
        <v>0</v>
      </c>
      <c r="BF1238" s="6">
        <v>0</v>
      </c>
      <c r="BG1238" s="6">
        <v>0</v>
      </c>
      <c r="BH1238" s="6">
        <v>0</v>
      </c>
      <c r="BI1238" s="6">
        <f>IF(Table3[[#This Row],[Type]]="EM",IF((Table3[[#This Row],[Diameter]]/2)-Table3[[#This Row],[CornerRadius]]-0.012&gt;0,(Table3[[#This Row],[Diameter]]/2)-Table3[[#This Row],[CornerRadius]]-0.012,0),)</f>
        <v>0</v>
      </c>
      <c r="BK1238" s="6" t="str">
        <f>IF(Table3[[#This Row],[ShoulderLength]]="","",IF(Table3[[#This Row],[ShoulderLength]]&lt;Table3[[#This Row],[LOC]],"FIX",""))</f>
        <v/>
      </c>
    </row>
    <row r="1239" spans="1:63" x14ac:dyDescent="0.25">
      <c r="A1239" s="7">
        <f>IF(Table3[[#This Row],[SoflexRule]]="",1,IF(Table3[[#This Row],[MinOHL]]="",1,IF(Table3[[#This Row],[Type]]="CT",1,IF(Table3[[#This Row],[I]]=1,0,1))))</f>
        <v>1</v>
      </c>
      <c r="B1239" s="6" t="s">
        <v>149</v>
      </c>
      <c r="D1239" s="6" t="s">
        <v>149</v>
      </c>
      <c r="E1239" s="6">
        <v>1238</v>
      </c>
      <c r="G1239" s="9" t="s">
        <v>74</v>
      </c>
      <c r="H1239" s="10" t="str">
        <f>IF(Table3[[#This Row],[Diameter]]*5&gt;Table3[[#This Row],[LOC]], "DS", (IF(Table3[[#This Row],[Diameter]]*10&gt;Table3[[#This Row],[LOC]], "DJ", "DT")))</f>
        <v>DT</v>
      </c>
      <c r="I1239" s="11" t="s">
        <v>2381</v>
      </c>
      <c r="K1239" s="11" t="str">
        <f>CONCATENATE(Table3[[#This Row],[Type]]," "&amp;TEXT(Table3[[#This Row],[Diameter]],".0000")&amp;""," "&amp;Table3[[#This Row],[NumFlutes]]&amp;"FL")</f>
        <v>DT .0625 2FL</v>
      </c>
      <c r="M1239" s="13">
        <v>6.25E-2</v>
      </c>
      <c r="N1239" s="13">
        <v>6.25E-2</v>
      </c>
      <c r="O1239" s="6">
        <v>6.25E-2</v>
      </c>
      <c r="P1239" s="6">
        <v>0.71499999999999997</v>
      </c>
      <c r="R1239" s="14">
        <f>IF(Table3[[#This Row],[ShoulderLenEnd]]="",0,90-(DEGREES(ATAN((Q1239-P1239)/((N1239-O1239)/2)))))</f>
        <v>0</v>
      </c>
      <c r="S1239" s="15">
        <v>0.74</v>
      </c>
      <c r="T1239" s="6">
        <v>2</v>
      </c>
      <c r="U1239" s="6">
        <v>1.722</v>
      </c>
      <c r="V1239" s="6">
        <v>0.71499999999999997</v>
      </c>
      <c r="Z1239" s="6">
        <v>135</v>
      </c>
      <c r="AA1239" s="13">
        <f t="shared" si="20"/>
        <v>1.2944173824159222E-2</v>
      </c>
      <c r="AI1239" s="6">
        <v>0</v>
      </c>
      <c r="AJ1239" s="6">
        <v>0</v>
      </c>
      <c r="AK1239" s="6">
        <v>0</v>
      </c>
      <c r="AL1239" s="6">
        <v>0</v>
      </c>
      <c r="AM1239" s="6">
        <v>0</v>
      </c>
      <c r="AN1239" s="6">
        <v>0</v>
      </c>
      <c r="AO1239" s="6">
        <v>0</v>
      </c>
      <c r="AQ1239" s="6">
        <v>0</v>
      </c>
      <c r="AR1239" s="6">
        <v>0</v>
      </c>
      <c r="AS1239" s="6">
        <v>0</v>
      </c>
      <c r="AT1239" s="6">
        <v>0</v>
      </c>
      <c r="AU1239" s="6">
        <f>IF(Table3[[#This Row],[ShankDiameter]]&gt;0.5,0,IF(Table3[[#This Row],[Type]]="CD",0,1))</f>
        <v>1</v>
      </c>
      <c r="AV1239" s="6">
        <v>0</v>
      </c>
      <c r="AW1239" s="6">
        <v>0</v>
      </c>
      <c r="AX1239" s="6">
        <v>0</v>
      </c>
      <c r="AY1239" s="6">
        <f>IF(Table3[[#This Row],[ShankDiameter]]=0.225,2,IF(Table3[[#This Row],[ShankDiameter]]=0.25,2,IF(Table3[[#This Row],[ShankDiameter]]=0.2875,2,0)))</f>
        <v>0</v>
      </c>
      <c r="AZ1239" s="6">
        <v>0</v>
      </c>
      <c r="BA1239" s="6">
        <v>0</v>
      </c>
      <c r="BB1239" s="6">
        <v>0</v>
      </c>
      <c r="BC1239" s="6">
        <v>0</v>
      </c>
      <c r="BD1239" s="6">
        <v>0</v>
      </c>
      <c r="BE1239" s="6">
        <v>0</v>
      </c>
      <c r="BF1239" s="6">
        <v>0</v>
      </c>
      <c r="BG1239" s="6">
        <v>0</v>
      </c>
      <c r="BH1239" s="6">
        <v>0</v>
      </c>
      <c r="BI1239" s="6">
        <f>IF(Table3[[#This Row],[Type]]="EM",IF((Table3[[#This Row],[Diameter]]/2)-Table3[[#This Row],[CornerRadius]]-0.012&gt;0,(Table3[[#This Row],[Diameter]]/2)-Table3[[#This Row],[CornerRadius]]-0.012,0),)</f>
        <v>0</v>
      </c>
      <c r="BK1239" s="6" t="str">
        <f>IF(Table3[[#This Row],[ShoulderLength]]="","",IF(Table3[[#This Row],[ShoulderLength]]&lt;Table3[[#This Row],[LOC]],"FIX",""))</f>
        <v/>
      </c>
    </row>
    <row r="1240" spans="1:63" x14ac:dyDescent="0.25">
      <c r="A1240" s="7">
        <f>IF(Table3[[#This Row],[SoflexRule]]="",1,IF(Table3[[#This Row],[MinOHL]]="",1,IF(Table3[[#This Row],[Type]]="CT",1,IF(Table3[[#This Row],[I]]=1,0,1))))</f>
        <v>1</v>
      </c>
      <c r="B1240" s="6" t="s">
        <v>149</v>
      </c>
      <c r="D1240" s="6" t="s">
        <v>149</v>
      </c>
      <c r="E1240" s="6">
        <v>1239</v>
      </c>
      <c r="G1240" s="9" t="s">
        <v>74</v>
      </c>
      <c r="H1240" s="10" t="str">
        <f>IF(Table3[[#This Row],[Diameter]]*5&gt;Table3[[#This Row],[LOC]], "DS", (IF(Table3[[#This Row],[Diameter]]*10&gt;Table3[[#This Row],[LOC]], "DJ", "DT")))</f>
        <v>DT</v>
      </c>
      <c r="I1240" s="11" t="s">
        <v>2380</v>
      </c>
      <c r="K1240" s="11" t="str">
        <f>CONCATENATE(Table3[[#This Row],[Type]]," "&amp;TEXT(Table3[[#This Row],[Diameter]],".0000")&amp;""," "&amp;Table3[[#This Row],[NumFlutes]]&amp;"FL")</f>
        <v>DT .2380 2FL</v>
      </c>
      <c r="M1240" s="13">
        <v>0.23799999999999999</v>
      </c>
      <c r="N1240" s="13">
        <v>0.23799999999999999</v>
      </c>
      <c r="O1240" s="6">
        <v>0.23799999999999999</v>
      </c>
      <c r="P1240" s="6">
        <v>2.9249999999999998</v>
      </c>
      <c r="R1240" s="14">
        <f>IF(Table3[[#This Row],[ShoulderLenEnd]]="",0,90-(DEGREES(ATAN((Q1240-P1240)/((N1240-O1240)/2)))))</f>
        <v>0</v>
      </c>
      <c r="S1240" s="15">
        <v>2.95</v>
      </c>
      <c r="T1240" s="6">
        <v>2</v>
      </c>
      <c r="U1240" s="6">
        <v>4.1349999999999998</v>
      </c>
      <c r="V1240" s="6">
        <v>2.9249999999999998</v>
      </c>
      <c r="Z1240" s="6">
        <v>135</v>
      </c>
      <c r="AA1240" s="13">
        <f t="shared" si="20"/>
        <v>4.929141392239831E-2</v>
      </c>
      <c r="AI1240" s="6">
        <v>0</v>
      </c>
      <c r="AJ1240" s="6">
        <v>0</v>
      </c>
      <c r="AK1240" s="6">
        <v>0</v>
      </c>
      <c r="AL1240" s="6">
        <v>0</v>
      </c>
      <c r="AM1240" s="6">
        <v>0</v>
      </c>
      <c r="AN1240" s="6">
        <v>0</v>
      </c>
      <c r="AO1240" s="6">
        <v>0</v>
      </c>
      <c r="AQ1240" s="6">
        <v>0</v>
      </c>
      <c r="AR1240" s="6">
        <v>0</v>
      </c>
      <c r="AS1240" s="6">
        <v>0</v>
      </c>
      <c r="AT1240" s="6">
        <v>0</v>
      </c>
      <c r="AU1240" s="6">
        <f>IF(Table3[[#This Row],[ShankDiameter]]&gt;0.5,0,IF(Table3[[#This Row],[Type]]="CD",0,1))</f>
        <v>1</v>
      </c>
      <c r="AV1240" s="6">
        <v>0</v>
      </c>
      <c r="AW1240" s="6">
        <v>0</v>
      </c>
      <c r="AX1240" s="6">
        <v>0</v>
      </c>
      <c r="AY1240" s="6">
        <f>IF(Table3[[#This Row],[ShankDiameter]]=0.225,2,IF(Table3[[#This Row],[ShankDiameter]]=0.25,2,IF(Table3[[#This Row],[ShankDiameter]]=0.2875,2,0)))</f>
        <v>0</v>
      </c>
      <c r="AZ1240" s="6">
        <v>0</v>
      </c>
      <c r="BA1240" s="6">
        <v>0</v>
      </c>
      <c r="BB1240" s="6">
        <v>0</v>
      </c>
      <c r="BC1240" s="6">
        <v>0</v>
      </c>
      <c r="BD1240" s="6">
        <v>0</v>
      </c>
      <c r="BE1240" s="6">
        <v>0</v>
      </c>
      <c r="BF1240" s="6">
        <v>0</v>
      </c>
      <c r="BG1240" s="6">
        <v>0</v>
      </c>
      <c r="BH1240" s="6">
        <v>0</v>
      </c>
      <c r="BI1240" s="6">
        <f>IF(Table3[[#This Row],[Type]]="EM",IF((Table3[[#This Row],[Diameter]]/2)-Table3[[#This Row],[CornerRadius]]-0.012&gt;0,(Table3[[#This Row],[Diameter]]/2)-Table3[[#This Row],[CornerRadius]]-0.012,0),)</f>
        <v>0</v>
      </c>
      <c r="BK1240" s="6" t="str">
        <f>IF(Table3[[#This Row],[ShoulderLength]]="","",IF(Table3[[#This Row],[ShoulderLength]]&lt;Table3[[#This Row],[LOC]],"FIX",""))</f>
        <v/>
      </c>
    </row>
    <row r="1241" spans="1:63" x14ac:dyDescent="0.25">
      <c r="A1241" s="7">
        <f>IF(Table3[[#This Row],[SoflexRule]]="",1,IF(Table3[[#This Row],[MinOHL]]="",1,IF(Table3[[#This Row],[Type]]="CT",1,IF(Table3[[#This Row],[I]]=1,0,1))))</f>
        <v>1</v>
      </c>
      <c r="B1241" s="6" t="s">
        <v>149</v>
      </c>
      <c r="D1241" s="6" t="s">
        <v>149</v>
      </c>
      <c r="E1241" s="6">
        <v>1240</v>
      </c>
      <c r="G1241" s="9" t="s">
        <v>74</v>
      </c>
      <c r="H1241" s="10" t="str">
        <f>IF(Table3[[#This Row],[Diameter]]*5&gt;Table3[[#This Row],[LOC]], "DS", (IF(Table3[[#This Row],[Diameter]]*10&gt;Table3[[#This Row],[LOC]], "DJ", "DT")))</f>
        <v>DT</v>
      </c>
      <c r="I1241" s="11" t="s">
        <v>2379</v>
      </c>
      <c r="K1241" s="11" t="str">
        <f>CONCATENATE(Table3[[#This Row],[Type]]," "&amp;TEXT(Table3[[#This Row],[Diameter]],".0000")&amp;""," "&amp;Table3[[#This Row],[NumFlutes]]&amp;"FL")</f>
        <v>DT .0400 2FL</v>
      </c>
      <c r="M1241" s="13">
        <v>0.04</v>
      </c>
      <c r="N1241" s="13">
        <v>0.04</v>
      </c>
      <c r="O1241" s="6">
        <v>0.04</v>
      </c>
      <c r="P1241" s="6">
        <v>0.6</v>
      </c>
      <c r="R1241" s="14">
        <f>IF(Table3[[#This Row],[ShoulderLenEnd]]="",0,90-(DEGREES(ATAN((Q1241-P1241)/((N1241-O1241)/2)))))</f>
        <v>0</v>
      </c>
      <c r="S1241" s="15">
        <v>0.625</v>
      </c>
      <c r="T1241" s="6">
        <v>2</v>
      </c>
      <c r="U1241" s="6">
        <v>1.4530000000000001</v>
      </c>
      <c r="V1241" s="6">
        <v>0.6</v>
      </c>
      <c r="Z1241" s="6">
        <v>135</v>
      </c>
      <c r="AA1241" s="13">
        <f t="shared" si="20"/>
        <v>8.284271247461901E-3</v>
      </c>
      <c r="AI1241" s="6">
        <v>0</v>
      </c>
      <c r="AJ1241" s="6">
        <v>0</v>
      </c>
      <c r="AK1241" s="6">
        <v>0</v>
      </c>
      <c r="AL1241" s="6">
        <v>0</v>
      </c>
      <c r="AM1241" s="6">
        <v>0</v>
      </c>
      <c r="AN1241" s="6">
        <v>0</v>
      </c>
      <c r="AO1241" s="6">
        <v>0</v>
      </c>
      <c r="AQ1241" s="6">
        <v>0</v>
      </c>
      <c r="AR1241" s="6">
        <v>0</v>
      </c>
      <c r="AS1241" s="6">
        <v>0</v>
      </c>
      <c r="AT1241" s="6">
        <v>0</v>
      </c>
      <c r="AU1241" s="6">
        <f>IF(Table3[[#This Row],[ShankDiameter]]&gt;0.5,0,IF(Table3[[#This Row],[Type]]="CD",0,1))</f>
        <v>1</v>
      </c>
      <c r="AV1241" s="6">
        <v>0</v>
      </c>
      <c r="AW1241" s="6">
        <v>0</v>
      </c>
      <c r="AX1241" s="6">
        <v>0</v>
      </c>
      <c r="AY1241" s="6">
        <f>IF(Table3[[#This Row],[ShankDiameter]]=0.225,2,IF(Table3[[#This Row],[ShankDiameter]]=0.25,2,IF(Table3[[#This Row],[ShankDiameter]]=0.2875,2,0)))</f>
        <v>0</v>
      </c>
      <c r="AZ1241" s="6">
        <v>0</v>
      </c>
      <c r="BA1241" s="6">
        <v>0</v>
      </c>
      <c r="BB1241" s="6">
        <v>0</v>
      </c>
      <c r="BC1241" s="6">
        <v>0</v>
      </c>
      <c r="BD1241" s="6">
        <v>0</v>
      </c>
      <c r="BE1241" s="6">
        <v>0</v>
      </c>
      <c r="BF1241" s="6">
        <v>0</v>
      </c>
      <c r="BG1241" s="6">
        <v>0</v>
      </c>
      <c r="BH1241" s="6">
        <v>0</v>
      </c>
      <c r="BI1241" s="6">
        <f>IF(Table3[[#This Row],[Type]]="EM",IF((Table3[[#This Row],[Diameter]]/2)-Table3[[#This Row],[CornerRadius]]-0.012&gt;0,(Table3[[#This Row],[Diameter]]/2)-Table3[[#This Row],[CornerRadius]]-0.012,0),)</f>
        <v>0</v>
      </c>
      <c r="BK1241" s="6" t="str">
        <f>IF(Table3[[#This Row],[ShoulderLength]]="","",IF(Table3[[#This Row],[ShoulderLength]]&lt;Table3[[#This Row],[LOC]],"FIX",""))</f>
        <v/>
      </c>
    </row>
    <row r="1242" spans="1:63" x14ac:dyDescent="0.25">
      <c r="A1242" s="7">
        <f>IF(Table3[[#This Row],[SoflexRule]]="",1,IF(Table3[[#This Row],[MinOHL]]="",1,IF(Table3[[#This Row],[Type]]="CT",1,IF(Table3[[#This Row],[I]]=1,0,1))))</f>
        <v>1</v>
      </c>
      <c r="B1242" s="6" t="s">
        <v>149</v>
      </c>
      <c r="D1242" s="6" t="s">
        <v>149</v>
      </c>
      <c r="E1242" s="6">
        <v>1241</v>
      </c>
      <c r="G1242" s="9" t="s">
        <v>74</v>
      </c>
      <c r="H1242" s="10" t="str">
        <f>IF(Table3[[#This Row],[Diameter]]*5&gt;Table3[[#This Row],[LOC]], "DS", (IF(Table3[[#This Row],[Diameter]]*10&gt;Table3[[#This Row],[LOC]], "DJ", "DT")))</f>
        <v>DT</v>
      </c>
      <c r="I1242" s="11" t="s">
        <v>2378</v>
      </c>
      <c r="K1242" s="11" t="str">
        <f>CONCATENATE(Table3[[#This Row],[Type]]," "&amp;TEXT(Table3[[#This Row],[Diameter]],".0000")&amp;""," "&amp;Table3[[#This Row],[NumFlutes]]&amp;"FL")</f>
        <v>DT .0330 2FL</v>
      </c>
      <c r="M1242" s="13">
        <v>3.3000000000000002E-2</v>
      </c>
      <c r="N1242" s="13">
        <v>3.3000000000000002E-2</v>
      </c>
      <c r="O1242" s="6">
        <v>3.3000000000000002E-2</v>
      </c>
      <c r="P1242" s="6">
        <v>0.55000000000000004</v>
      </c>
      <c r="R1242" s="14">
        <f>IF(Table3[[#This Row],[ShoulderLenEnd]]="",0,90-(DEGREES(ATAN((Q1242-P1242)/((N1242-O1242)/2)))))</f>
        <v>0</v>
      </c>
      <c r="S1242" s="15">
        <v>0.57499999999999996</v>
      </c>
      <c r="T1242" s="6">
        <v>2</v>
      </c>
      <c r="U1242" s="6">
        <v>1.405</v>
      </c>
      <c r="V1242" s="6">
        <v>0.55000000000000004</v>
      </c>
      <c r="Z1242" s="6">
        <v>135</v>
      </c>
      <c r="AA1242" s="13">
        <f t="shared" si="20"/>
        <v>6.834523779156069E-3</v>
      </c>
      <c r="AI1242" s="6">
        <v>0</v>
      </c>
      <c r="AJ1242" s="6">
        <v>0</v>
      </c>
      <c r="AK1242" s="6">
        <v>0</v>
      </c>
      <c r="AL1242" s="6">
        <v>0</v>
      </c>
      <c r="AM1242" s="6">
        <v>0</v>
      </c>
      <c r="AN1242" s="6">
        <v>0</v>
      </c>
      <c r="AO1242" s="6">
        <v>0</v>
      </c>
      <c r="AQ1242" s="6">
        <v>0</v>
      </c>
      <c r="AR1242" s="6">
        <v>0</v>
      </c>
      <c r="AS1242" s="6">
        <v>0</v>
      </c>
      <c r="AT1242" s="6">
        <v>0</v>
      </c>
      <c r="AU1242" s="6">
        <f>IF(Table3[[#This Row],[ShankDiameter]]&gt;0.5,0,IF(Table3[[#This Row],[Type]]="CD",0,1))</f>
        <v>1</v>
      </c>
      <c r="AV1242" s="6">
        <v>0</v>
      </c>
      <c r="AW1242" s="6">
        <v>0</v>
      </c>
      <c r="AX1242" s="6">
        <v>0</v>
      </c>
      <c r="AY1242" s="6">
        <f>IF(Table3[[#This Row],[ShankDiameter]]=0.225,2,IF(Table3[[#This Row],[ShankDiameter]]=0.25,2,IF(Table3[[#This Row],[ShankDiameter]]=0.2875,2,0)))</f>
        <v>0</v>
      </c>
      <c r="AZ1242" s="6">
        <v>0</v>
      </c>
      <c r="BA1242" s="6">
        <v>0</v>
      </c>
      <c r="BB1242" s="6">
        <v>0</v>
      </c>
      <c r="BC1242" s="6">
        <v>0</v>
      </c>
      <c r="BD1242" s="6">
        <v>0</v>
      </c>
      <c r="BE1242" s="6">
        <v>0</v>
      </c>
      <c r="BF1242" s="6">
        <v>0</v>
      </c>
      <c r="BG1242" s="6">
        <v>0</v>
      </c>
      <c r="BH1242" s="6">
        <v>0</v>
      </c>
      <c r="BI1242" s="6">
        <f>IF(Table3[[#This Row],[Type]]="EM",IF((Table3[[#This Row],[Diameter]]/2)-Table3[[#This Row],[CornerRadius]]-0.012&gt;0,(Table3[[#This Row],[Diameter]]/2)-Table3[[#This Row],[CornerRadius]]-0.012,0),)</f>
        <v>0</v>
      </c>
      <c r="BK1242" s="6" t="str">
        <f>IF(Table3[[#This Row],[ShoulderLength]]="","",IF(Table3[[#This Row],[ShoulderLength]]&lt;Table3[[#This Row],[LOC]],"FIX",""))</f>
        <v/>
      </c>
    </row>
    <row r="1243" spans="1:63" x14ac:dyDescent="0.25">
      <c r="A1243" s="7">
        <f>IF(Table3[[#This Row],[SoflexRule]]="",1,IF(Table3[[#This Row],[MinOHL]]="",1,IF(Table3[[#This Row],[Type]]="CT",1,IF(Table3[[#This Row],[I]]=1,0,1))))</f>
        <v>1</v>
      </c>
      <c r="B1243" s="6" t="s">
        <v>149</v>
      </c>
      <c r="D1243" s="6" t="s">
        <v>149</v>
      </c>
      <c r="E1243" s="6">
        <v>1242</v>
      </c>
      <c r="G1243" s="9" t="s">
        <v>74</v>
      </c>
      <c r="H1243" s="10" t="str">
        <f>IF(Table3[[#This Row],[Diameter]]*5&gt;Table3[[#This Row],[LOC]], "DS", (IF(Table3[[#This Row],[Diameter]]*10&gt;Table3[[#This Row],[LOC]], "DJ", "DT")))</f>
        <v>DT</v>
      </c>
      <c r="I1243" s="11" t="s">
        <v>2377</v>
      </c>
      <c r="K1243" s="11" t="str">
        <f>CONCATENATE(Table3[[#This Row],[Type]]," "&amp;TEXT(Table3[[#This Row],[Diameter]],".0000")&amp;""," "&amp;Table3[[#This Row],[NumFlutes]]&amp;"FL")</f>
        <v>DT .0360 2FL</v>
      </c>
      <c r="M1243" s="13">
        <v>3.5999999999999997E-2</v>
      </c>
      <c r="N1243" s="13">
        <v>3.5999999999999997E-2</v>
      </c>
      <c r="O1243" s="6">
        <v>3.5999999999999997E-2</v>
      </c>
      <c r="P1243" s="6">
        <v>0.66</v>
      </c>
      <c r="R1243" s="14">
        <f>IF(Table3[[#This Row],[ShoulderLenEnd]]="",0,90-(DEGREES(ATAN((Q1243-P1243)/((N1243-O1243)/2)))))</f>
        <v>0</v>
      </c>
      <c r="S1243" s="15">
        <v>0.68500000000000005</v>
      </c>
      <c r="T1243" s="6">
        <v>2</v>
      </c>
      <c r="U1243" s="6">
        <v>1.5049999999999999</v>
      </c>
      <c r="V1243" s="6">
        <v>0.66</v>
      </c>
      <c r="Z1243" s="6">
        <v>135</v>
      </c>
      <c r="AA1243" s="13">
        <f t="shared" si="20"/>
        <v>7.4558441227157105E-3</v>
      </c>
      <c r="AI1243" s="6">
        <v>0</v>
      </c>
      <c r="AJ1243" s="6">
        <v>0</v>
      </c>
      <c r="AK1243" s="6">
        <v>0</v>
      </c>
      <c r="AL1243" s="6">
        <v>0</v>
      </c>
      <c r="AM1243" s="6">
        <v>0</v>
      </c>
      <c r="AN1243" s="6">
        <v>0</v>
      </c>
      <c r="AO1243" s="6">
        <v>0</v>
      </c>
      <c r="AQ1243" s="6">
        <v>0</v>
      </c>
      <c r="AR1243" s="6">
        <v>0</v>
      </c>
      <c r="AS1243" s="6">
        <v>0</v>
      </c>
      <c r="AT1243" s="6">
        <v>0</v>
      </c>
      <c r="AU1243" s="6">
        <f>IF(Table3[[#This Row],[ShankDiameter]]&gt;0.5,0,IF(Table3[[#This Row],[Type]]="CD",0,1))</f>
        <v>1</v>
      </c>
      <c r="AV1243" s="6">
        <v>0</v>
      </c>
      <c r="AW1243" s="6">
        <v>0</v>
      </c>
      <c r="AX1243" s="6">
        <v>0</v>
      </c>
      <c r="AY1243" s="6">
        <f>IF(Table3[[#This Row],[ShankDiameter]]=0.225,2,IF(Table3[[#This Row],[ShankDiameter]]=0.25,2,IF(Table3[[#This Row],[ShankDiameter]]=0.2875,2,0)))</f>
        <v>0</v>
      </c>
      <c r="AZ1243" s="6">
        <v>0</v>
      </c>
      <c r="BA1243" s="6">
        <v>0</v>
      </c>
      <c r="BB1243" s="6">
        <v>0</v>
      </c>
      <c r="BC1243" s="6">
        <v>0</v>
      </c>
      <c r="BD1243" s="6">
        <v>0</v>
      </c>
      <c r="BE1243" s="6">
        <v>0</v>
      </c>
      <c r="BF1243" s="6">
        <v>0</v>
      </c>
      <c r="BG1243" s="6">
        <v>0</v>
      </c>
      <c r="BH1243" s="6">
        <v>0</v>
      </c>
      <c r="BI1243" s="6">
        <f>IF(Table3[[#This Row],[Type]]="EM",IF((Table3[[#This Row],[Diameter]]/2)-Table3[[#This Row],[CornerRadius]]-0.012&gt;0,(Table3[[#This Row],[Diameter]]/2)-Table3[[#This Row],[CornerRadius]]-0.012,0),)</f>
        <v>0</v>
      </c>
      <c r="BK1243" s="6" t="str">
        <f>IF(Table3[[#This Row],[ShoulderLength]]="","",IF(Table3[[#This Row],[ShoulderLength]]&lt;Table3[[#This Row],[LOC]],"FIX",""))</f>
        <v/>
      </c>
    </row>
    <row r="1244" spans="1:63" x14ac:dyDescent="0.25">
      <c r="A1244" s="7">
        <f>IF(Table3[[#This Row],[SoflexRule]]="",1,IF(Table3[[#This Row],[MinOHL]]="",1,IF(Table3[[#This Row],[Type]]="CT",1,IF(Table3[[#This Row],[I]]=1,0,1))))</f>
        <v>1</v>
      </c>
      <c r="B1244" s="6" t="s">
        <v>149</v>
      </c>
      <c r="D1244" s="6" t="s">
        <v>149</v>
      </c>
      <c r="E1244" s="6">
        <v>1243</v>
      </c>
      <c r="G1244" s="9" t="s">
        <v>74</v>
      </c>
      <c r="H1244" s="10" t="str">
        <f>IF(Table3[[#This Row],[Diameter]]*5&gt;Table3[[#This Row],[LOC]], "DS", (IF(Table3[[#This Row],[Diameter]]*10&gt;Table3[[#This Row],[LOC]], "DJ", "DT")))</f>
        <v>DT</v>
      </c>
      <c r="I1244" s="11" t="s">
        <v>2376</v>
      </c>
      <c r="K1244" s="11" t="str">
        <f>CONCATENATE(Table3[[#This Row],[Type]]," "&amp;TEXT(Table3[[#This Row],[Diameter]],".0000")&amp;""," "&amp;Table3[[#This Row],[NumFlutes]]&amp;"FL")</f>
        <v>DT .1100 2FL</v>
      </c>
      <c r="M1244" s="13">
        <v>0.11</v>
      </c>
      <c r="N1244" s="13">
        <v>0.11</v>
      </c>
      <c r="O1244" s="6">
        <v>0.11</v>
      </c>
      <c r="P1244" s="6">
        <v>2.65</v>
      </c>
      <c r="R1244" s="14">
        <f>IF(Table3[[#This Row],[ShoulderLenEnd]]="",0,90-(DEGREES(ATAN((Q1244-P1244)/((N1244-O1244)/2)))))</f>
        <v>0</v>
      </c>
      <c r="S1244" s="15">
        <v>2.9</v>
      </c>
      <c r="T1244" s="6">
        <v>2</v>
      </c>
      <c r="U1244" s="6">
        <v>3.9329999999999998</v>
      </c>
      <c r="V1244" s="6">
        <v>2.65</v>
      </c>
      <c r="Z1244" s="6">
        <v>135</v>
      </c>
      <c r="AA1244" s="13">
        <f t="shared" si="20"/>
        <v>2.2781745930520229E-2</v>
      </c>
      <c r="AI1244" s="6">
        <v>0</v>
      </c>
      <c r="AJ1244" s="6">
        <v>0</v>
      </c>
      <c r="AK1244" s="6">
        <v>0</v>
      </c>
      <c r="AL1244" s="6">
        <v>0</v>
      </c>
      <c r="AM1244" s="6">
        <v>0</v>
      </c>
      <c r="AN1244" s="6">
        <v>0</v>
      </c>
      <c r="AO1244" s="6">
        <v>0</v>
      </c>
      <c r="AQ1244" s="6">
        <v>0</v>
      </c>
      <c r="AR1244" s="6">
        <v>0</v>
      </c>
      <c r="AS1244" s="6">
        <v>0</v>
      </c>
      <c r="AT1244" s="6">
        <v>0</v>
      </c>
      <c r="AU1244" s="6">
        <f>IF(Table3[[#This Row],[ShankDiameter]]&gt;0.5,0,IF(Table3[[#This Row],[Type]]="CD",0,1))</f>
        <v>1</v>
      </c>
      <c r="AV1244" s="6">
        <v>0</v>
      </c>
      <c r="AW1244" s="6">
        <v>0</v>
      </c>
      <c r="AX1244" s="6">
        <v>0</v>
      </c>
      <c r="AY1244" s="6">
        <f>IF(Table3[[#This Row],[ShankDiameter]]=0.225,2,IF(Table3[[#This Row],[ShankDiameter]]=0.25,2,IF(Table3[[#This Row],[ShankDiameter]]=0.2875,2,0)))</f>
        <v>0</v>
      </c>
      <c r="AZ1244" s="6">
        <v>0</v>
      </c>
      <c r="BA1244" s="6">
        <v>0</v>
      </c>
      <c r="BB1244" s="6">
        <v>0</v>
      </c>
      <c r="BC1244" s="6">
        <v>0</v>
      </c>
      <c r="BD1244" s="6">
        <v>0</v>
      </c>
      <c r="BE1244" s="6">
        <v>0</v>
      </c>
      <c r="BF1244" s="6">
        <v>0</v>
      </c>
      <c r="BG1244" s="6">
        <v>0</v>
      </c>
      <c r="BH1244" s="6">
        <v>0</v>
      </c>
      <c r="BI1244" s="6">
        <f>IF(Table3[[#This Row],[Type]]="EM",IF((Table3[[#This Row],[Diameter]]/2)-Table3[[#This Row],[CornerRadius]]-0.012&gt;0,(Table3[[#This Row],[Diameter]]/2)-Table3[[#This Row],[CornerRadius]]-0.012,0),)</f>
        <v>0</v>
      </c>
      <c r="BK1244" s="6" t="str">
        <f>IF(Table3[[#This Row],[ShoulderLength]]="","",IF(Table3[[#This Row],[ShoulderLength]]&lt;Table3[[#This Row],[LOC]],"FIX",""))</f>
        <v/>
      </c>
    </row>
    <row r="1245" spans="1:63" x14ac:dyDescent="0.25">
      <c r="A1245" s="7">
        <f>IF(Table3[[#This Row],[SoflexRule]]="",1,IF(Table3[[#This Row],[MinOHL]]="",1,IF(Table3[[#This Row],[Type]]="CT",1,IF(Table3[[#This Row],[I]]=1,0,1))))</f>
        <v>1</v>
      </c>
      <c r="B1245" s="6" t="s">
        <v>149</v>
      </c>
      <c r="D1245" s="6" t="s">
        <v>149</v>
      </c>
      <c r="E1245" s="6">
        <v>1244</v>
      </c>
      <c r="G1245" s="9" t="s">
        <v>74</v>
      </c>
      <c r="H1245" s="10" t="str">
        <f>IF(Table3[[#This Row],[Diameter]]*5&gt;Table3[[#This Row],[LOC]], "DS", (IF(Table3[[#This Row],[Diameter]]*10&gt;Table3[[#This Row],[LOC]], "DJ", "DT")))</f>
        <v>DT</v>
      </c>
      <c r="I1245" s="11" t="s">
        <v>2375</v>
      </c>
      <c r="K1245" s="11" t="str">
        <f>CONCATENATE(Table3[[#This Row],[Type]]," "&amp;TEXT(Table3[[#This Row],[Diameter]],".0000")&amp;""," "&amp;Table3[[#This Row],[NumFlutes]]&amp;"FL")</f>
        <v>DT .1360 2FL</v>
      </c>
      <c r="M1245" s="13">
        <v>0.13600000000000001</v>
      </c>
      <c r="N1245" s="13">
        <v>0.13600000000000001</v>
      </c>
      <c r="O1245" s="6">
        <v>0.13600000000000001</v>
      </c>
      <c r="P1245" s="6">
        <v>1.85</v>
      </c>
      <c r="R1245" s="14">
        <f>IF(Table3[[#This Row],[ShoulderLenEnd]]="",0,90-(DEGREES(ATAN((Q1245-P1245)/((N1245-O1245)/2)))))</f>
        <v>0</v>
      </c>
      <c r="S1245" s="15">
        <v>1.875</v>
      </c>
      <c r="T1245" s="6">
        <v>2</v>
      </c>
      <c r="U1245" s="6">
        <v>2.94</v>
      </c>
      <c r="V1245" s="6">
        <v>1.85</v>
      </c>
      <c r="Z1245" s="6">
        <v>135</v>
      </c>
      <c r="AA1245" s="13">
        <f t="shared" si="20"/>
        <v>2.8166522241370468E-2</v>
      </c>
      <c r="AI1245" s="6">
        <v>0</v>
      </c>
      <c r="AJ1245" s="6">
        <v>0</v>
      </c>
      <c r="AK1245" s="6">
        <v>0</v>
      </c>
      <c r="AL1245" s="6">
        <v>0</v>
      </c>
      <c r="AM1245" s="6">
        <v>0</v>
      </c>
      <c r="AN1245" s="6">
        <v>0</v>
      </c>
      <c r="AO1245" s="6">
        <v>0</v>
      </c>
      <c r="AQ1245" s="6">
        <v>0</v>
      </c>
      <c r="AR1245" s="6">
        <v>0</v>
      </c>
      <c r="AS1245" s="6">
        <v>0</v>
      </c>
      <c r="AT1245" s="6">
        <v>0</v>
      </c>
      <c r="AU1245" s="6">
        <f>IF(Table3[[#This Row],[ShankDiameter]]&gt;0.5,0,IF(Table3[[#This Row],[Type]]="CD",0,1))</f>
        <v>1</v>
      </c>
      <c r="AV1245" s="6">
        <v>0</v>
      </c>
      <c r="AW1245" s="6">
        <v>0</v>
      </c>
      <c r="AX1245" s="6">
        <v>0</v>
      </c>
      <c r="AY1245" s="6">
        <f>IF(Table3[[#This Row],[ShankDiameter]]=0.225,2,IF(Table3[[#This Row],[ShankDiameter]]=0.25,2,IF(Table3[[#This Row],[ShankDiameter]]=0.2875,2,0)))</f>
        <v>0</v>
      </c>
      <c r="AZ1245" s="6">
        <v>0</v>
      </c>
      <c r="BA1245" s="6">
        <v>0</v>
      </c>
      <c r="BB1245" s="6">
        <v>0</v>
      </c>
      <c r="BC1245" s="6">
        <v>0</v>
      </c>
      <c r="BD1245" s="6">
        <v>0</v>
      </c>
      <c r="BE1245" s="6">
        <v>0</v>
      </c>
      <c r="BF1245" s="6">
        <v>0</v>
      </c>
      <c r="BG1245" s="6">
        <v>0</v>
      </c>
      <c r="BH1245" s="6">
        <v>0</v>
      </c>
      <c r="BI1245" s="6">
        <f>IF(Table3[[#This Row],[Type]]="EM",IF((Table3[[#This Row],[Diameter]]/2)-Table3[[#This Row],[CornerRadius]]-0.012&gt;0,(Table3[[#This Row],[Diameter]]/2)-Table3[[#This Row],[CornerRadius]]-0.012,0),)</f>
        <v>0</v>
      </c>
      <c r="BK1245" s="6" t="str">
        <f>IF(Table3[[#This Row],[ShoulderLength]]="","",IF(Table3[[#This Row],[ShoulderLength]]&lt;Table3[[#This Row],[LOC]],"FIX",""))</f>
        <v/>
      </c>
    </row>
    <row r="1246" spans="1:63" x14ac:dyDescent="0.25">
      <c r="A1246" s="7">
        <f>IF(Table3[[#This Row],[SoflexRule]]="",1,IF(Table3[[#This Row],[MinOHL]]="",1,IF(Table3[[#This Row],[Type]]="CT",1,IF(Table3[[#This Row],[I]]=1,0,1))))</f>
        <v>1</v>
      </c>
      <c r="B1246" s="6" t="s">
        <v>149</v>
      </c>
      <c r="D1246" s="6" t="s">
        <v>149</v>
      </c>
      <c r="E1246" s="6">
        <v>1245</v>
      </c>
      <c r="G1246" s="9" t="s">
        <v>74</v>
      </c>
      <c r="H1246" s="10" t="str">
        <f>IF(Table3[[#This Row],[Diameter]]*5&gt;Table3[[#This Row],[LOC]], "DS", (IF(Table3[[#This Row],[Diameter]]*10&gt;Table3[[#This Row],[LOC]], "DJ", "DT")))</f>
        <v>DS</v>
      </c>
      <c r="I1246" s="11" t="s">
        <v>2374</v>
      </c>
      <c r="K1246" s="11" t="str">
        <f>CONCATENATE(Table3[[#This Row],[Type]]," "&amp;TEXT(Table3[[#This Row],[Diameter]],".0000")&amp;""," "&amp;Table3[[#This Row],[NumFlutes]]&amp;"FL")</f>
        <v>DS .2638 2FL</v>
      </c>
      <c r="M1246" s="13">
        <v>0.26379999999999998</v>
      </c>
      <c r="N1246" s="13">
        <v>0.26379999999999998</v>
      </c>
      <c r="O1246" s="6">
        <v>0.26379999999999998</v>
      </c>
      <c r="P1246" s="6">
        <v>1.2749999999999999</v>
      </c>
      <c r="R1246" s="14">
        <f>IF(Table3[[#This Row],[ShoulderLenEnd]]="",0,90-(DEGREES(ATAN((Q1246-P1246)/((N1246-O1246)/2)))))</f>
        <v>0</v>
      </c>
      <c r="S1246" s="15">
        <v>1.3</v>
      </c>
      <c r="T1246" s="6">
        <v>2</v>
      </c>
      <c r="U1246" s="6">
        <v>2.76</v>
      </c>
      <c r="V1246" s="6">
        <v>1.2749999999999999</v>
      </c>
      <c r="Z1246" s="6">
        <v>135</v>
      </c>
      <c r="AA1246" s="13">
        <f t="shared" si="20"/>
        <v>5.4634768877011235E-2</v>
      </c>
      <c r="AI1246" s="6">
        <v>0</v>
      </c>
      <c r="AJ1246" s="6">
        <v>0</v>
      </c>
      <c r="AK1246" s="6">
        <v>0</v>
      </c>
      <c r="AL1246" s="6">
        <v>0</v>
      </c>
      <c r="AM1246" s="6">
        <v>0</v>
      </c>
      <c r="AN1246" s="6">
        <v>0</v>
      </c>
      <c r="AO1246" s="6">
        <v>0</v>
      </c>
      <c r="AQ1246" s="6">
        <v>0</v>
      </c>
      <c r="AR1246" s="6">
        <v>0</v>
      </c>
      <c r="AS1246" s="6">
        <v>0</v>
      </c>
      <c r="AT1246" s="6">
        <v>0</v>
      </c>
      <c r="AU1246" s="6">
        <f>IF(Table3[[#This Row],[ShankDiameter]]&gt;0.5,0,IF(Table3[[#This Row],[Type]]="CD",0,1))</f>
        <v>1</v>
      </c>
      <c r="AV1246" s="6">
        <v>0</v>
      </c>
      <c r="AW1246" s="6">
        <v>0</v>
      </c>
      <c r="AX1246" s="6">
        <v>0</v>
      </c>
      <c r="AY1246" s="6">
        <f>IF(Table3[[#This Row],[ShankDiameter]]=0.225,2,IF(Table3[[#This Row],[ShankDiameter]]=0.25,2,IF(Table3[[#This Row],[ShankDiameter]]=0.2875,2,0)))</f>
        <v>0</v>
      </c>
      <c r="AZ1246" s="6">
        <v>0</v>
      </c>
      <c r="BA1246" s="6">
        <v>0</v>
      </c>
      <c r="BB1246" s="6">
        <v>0</v>
      </c>
      <c r="BC1246" s="6">
        <v>0</v>
      </c>
      <c r="BD1246" s="6">
        <v>0</v>
      </c>
      <c r="BE1246" s="6">
        <v>0</v>
      </c>
      <c r="BF1246" s="6">
        <v>0</v>
      </c>
      <c r="BG1246" s="6">
        <v>0</v>
      </c>
      <c r="BH1246" s="6">
        <v>0</v>
      </c>
      <c r="BI1246" s="6">
        <f>IF(Table3[[#This Row],[Type]]="EM",IF((Table3[[#This Row],[Diameter]]/2)-Table3[[#This Row],[CornerRadius]]-0.012&gt;0,(Table3[[#This Row],[Diameter]]/2)-Table3[[#This Row],[CornerRadius]]-0.012,0),)</f>
        <v>0</v>
      </c>
      <c r="BK1246" s="6" t="str">
        <f>IF(Table3[[#This Row],[ShoulderLength]]="","",IF(Table3[[#This Row],[ShoulderLength]]&lt;Table3[[#This Row],[LOC]],"FIX",""))</f>
        <v/>
      </c>
    </row>
    <row r="1247" spans="1:63" x14ac:dyDescent="0.25">
      <c r="A1247" s="7">
        <f>IF(Table3[[#This Row],[SoflexRule]]="",1,IF(Table3[[#This Row],[MinOHL]]="",1,IF(Table3[[#This Row],[Type]]="CT",1,IF(Table3[[#This Row],[I]]=1,0,1))))</f>
        <v>1</v>
      </c>
      <c r="B1247" s="6" t="s">
        <v>149</v>
      </c>
      <c r="D1247" s="6" t="s">
        <v>149</v>
      </c>
      <c r="E1247" s="6">
        <v>1246</v>
      </c>
      <c r="G1247" s="9" t="s">
        <v>74</v>
      </c>
      <c r="H1247" s="10" t="str">
        <f>IF(Table3[[#This Row],[Diameter]]*5&gt;Table3[[#This Row],[LOC]], "DS", (IF(Table3[[#This Row],[Diameter]]*10&gt;Table3[[#This Row],[LOC]], "DJ", "DT")))</f>
        <v>DJ</v>
      </c>
      <c r="I1247" s="11" t="s">
        <v>2373</v>
      </c>
      <c r="J1247" s="12">
        <v>12228</v>
      </c>
      <c r="K1247" s="11" t="str">
        <f>CONCATENATE(Table3[[#This Row],[Type]]," "&amp;TEXT(Table3[[#This Row],[Diameter]],".0000")&amp;""," "&amp;Table3[[#This Row],[NumFlutes]]&amp;"FL")</f>
        <v>DJ .1457 2FL</v>
      </c>
      <c r="M1247" s="13">
        <v>0.1457</v>
      </c>
      <c r="N1247" s="13">
        <v>0.1457</v>
      </c>
      <c r="O1247" s="6">
        <v>0.1457</v>
      </c>
      <c r="P1247" s="6">
        <v>0.875</v>
      </c>
      <c r="R1247" s="14">
        <f>IF(Table3[[#This Row],[ShoulderLenEnd]]="",0,90-(DEGREES(ATAN((Q1247-P1247)/((N1247-O1247)/2)))))</f>
        <v>0</v>
      </c>
      <c r="S1247" s="15">
        <v>0.9</v>
      </c>
      <c r="T1247" s="6">
        <v>2</v>
      </c>
      <c r="U1247" s="6">
        <v>2.06</v>
      </c>
      <c r="V1247" s="6">
        <v>0.875</v>
      </c>
      <c r="Z1247" s="6">
        <v>135</v>
      </c>
      <c r="AA1247" s="13">
        <f t="shared" si="20"/>
        <v>3.0175458018879976E-2</v>
      </c>
      <c r="AI1247" s="6">
        <v>0</v>
      </c>
      <c r="AJ1247" s="6">
        <v>0</v>
      </c>
      <c r="AK1247" s="6">
        <v>0</v>
      </c>
      <c r="AL1247" s="6">
        <v>0</v>
      </c>
      <c r="AM1247" s="6">
        <v>0</v>
      </c>
      <c r="AN1247" s="6">
        <v>0</v>
      </c>
      <c r="AO1247" s="6">
        <v>0</v>
      </c>
      <c r="AQ1247" s="6">
        <v>0</v>
      </c>
      <c r="AR1247" s="6">
        <v>0</v>
      </c>
      <c r="AS1247" s="6">
        <v>0</v>
      </c>
      <c r="AT1247" s="6">
        <v>0</v>
      </c>
      <c r="AU1247" s="6">
        <f>IF(Table3[[#This Row],[ShankDiameter]]&gt;0.5,0,IF(Table3[[#This Row],[Type]]="CD",0,1))</f>
        <v>1</v>
      </c>
      <c r="AV1247" s="6">
        <v>0</v>
      </c>
      <c r="AW1247" s="6">
        <v>0</v>
      </c>
      <c r="AX1247" s="6">
        <v>0</v>
      </c>
      <c r="AY1247" s="6">
        <f>IF(Table3[[#This Row],[ShankDiameter]]=0.225,2,IF(Table3[[#This Row],[ShankDiameter]]=0.25,2,IF(Table3[[#This Row],[ShankDiameter]]=0.2875,2,0)))</f>
        <v>0</v>
      </c>
      <c r="AZ1247" s="6">
        <v>0</v>
      </c>
      <c r="BA1247" s="6">
        <v>0</v>
      </c>
      <c r="BB1247" s="6">
        <v>0</v>
      </c>
      <c r="BC1247" s="6">
        <v>0</v>
      </c>
      <c r="BD1247" s="6">
        <v>0</v>
      </c>
      <c r="BE1247" s="6">
        <v>0</v>
      </c>
      <c r="BF1247" s="6">
        <v>0</v>
      </c>
      <c r="BG1247" s="6">
        <v>0</v>
      </c>
      <c r="BH1247" s="6">
        <v>0</v>
      </c>
      <c r="BI1247" s="6">
        <f>IF(Table3[[#This Row],[Type]]="EM",IF((Table3[[#This Row],[Diameter]]/2)-Table3[[#This Row],[CornerRadius]]-0.012&gt;0,(Table3[[#This Row],[Diameter]]/2)-Table3[[#This Row],[CornerRadius]]-0.012,0),)</f>
        <v>0</v>
      </c>
      <c r="BK1247" s="6" t="str">
        <f>IF(Table3[[#This Row],[ShoulderLength]]="","",IF(Table3[[#This Row],[ShoulderLength]]&lt;Table3[[#This Row],[LOC]],"FIX",""))</f>
        <v/>
      </c>
    </row>
    <row r="1248" spans="1:63" x14ac:dyDescent="0.25">
      <c r="A1248" s="7">
        <f>IF(Table3[[#This Row],[SoflexRule]]="",1,IF(Table3[[#This Row],[MinOHL]]="",1,IF(Table3[[#This Row],[Type]]="CT",1,IF(Table3[[#This Row],[I]]=1,0,1))))</f>
        <v>1</v>
      </c>
      <c r="B1248" s="6" t="s">
        <v>149</v>
      </c>
      <c r="D1248" s="6" t="s">
        <v>149</v>
      </c>
      <c r="E1248" s="6">
        <v>1247</v>
      </c>
      <c r="G1248" s="9" t="s">
        <v>74</v>
      </c>
      <c r="H1248" s="10" t="str">
        <f>IF(Table3[[#This Row],[Diameter]]*5&gt;Table3[[#This Row],[LOC]], "DS", (IF(Table3[[#This Row],[Diameter]]*10&gt;Table3[[#This Row],[LOC]], "DJ", "DT")))</f>
        <v>DJ</v>
      </c>
      <c r="I1248" s="11" t="s">
        <v>2372</v>
      </c>
      <c r="K1248" s="11" t="str">
        <f>CONCATENATE(Table3[[#This Row],[Type]]," "&amp;TEXT(Table3[[#This Row],[Diameter]],".0000")&amp;""," "&amp;Table3[[#This Row],[NumFlutes]]&amp;"FL")</f>
        <v>DJ .1339 2FL</v>
      </c>
      <c r="M1248" s="13">
        <v>0.13389999999999999</v>
      </c>
      <c r="N1248" s="13">
        <v>0.13389999999999999</v>
      </c>
      <c r="O1248" s="6">
        <v>0.13389999999999999</v>
      </c>
      <c r="P1248" s="6">
        <v>0.82499999999999996</v>
      </c>
      <c r="R1248" s="14">
        <f>IF(Table3[[#This Row],[ShoulderLenEnd]]="",0,90-(DEGREES(ATAN((Q1248-P1248)/((N1248-O1248)/2)))))</f>
        <v>0</v>
      </c>
      <c r="S1248" s="15">
        <v>0.85</v>
      </c>
      <c r="T1248" s="6">
        <v>2</v>
      </c>
      <c r="U1248" s="6">
        <v>2.0720000000000001</v>
      </c>
      <c r="V1248" s="6">
        <v>0.82499999999999996</v>
      </c>
      <c r="Z1248" s="6">
        <v>135</v>
      </c>
      <c r="AA1248" s="13">
        <f t="shared" si="20"/>
        <v>2.7731598000878713E-2</v>
      </c>
      <c r="AI1248" s="6">
        <v>0</v>
      </c>
      <c r="AJ1248" s="6">
        <v>0</v>
      </c>
      <c r="AK1248" s="6">
        <v>0</v>
      </c>
      <c r="AL1248" s="6">
        <v>0</v>
      </c>
      <c r="AM1248" s="6">
        <v>0</v>
      </c>
      <c r="AN1248" s="6">
        <v>0</v>
      </c>
      <c r="AO1248" s="6">
        <v>0</v>
      </c>
      <c r="AQ1248" s="6">
        <v>0</v>
      </c>
      <c r="AR1248" s="6">
        <v>0</v>
      </c>
      <c r="AS1248" s="6">
        <v>0</v>
      </c>
      <c r="AT1248" s="6">
        <v>0</v>
      </c>
      <c r="AU1248" s="6">
        <f>IF(Table3[[#This Row],[ShankDiameter]]&gt;0.5,0,IF(Table3[[#This Row],[Type]]="CD",0,1))</f>
        <v>1</v>
      </c>
      <c r="AV1248" s="6">
        <v>0</v>
      </c>
      <c r="AW1248" s="6">
        <v>0</v>
      </c>
      <c r="AX1248" s="6">
        <v>0</v>
      </c>
      <c r="AY1248" s="6">
        <f>IF(Table3[[#This Row],[ShankDiameter]]=0.225,2,IF(Table3[[#This Row],[ShankDiameter]]=0.25,2,IF(Table3[[#This Row],[ShankDiameter]]=0.2875,2,0)))</f>
        <v>0</v>
      </c>
      <c r="AZ1248" s="6">
        <v>0</v>
      </c>
      <c r="BA1248" s="6">
        <v>0</v>
      </c>
      <c r="BB1248" s="6">
        <v>0</v>
      </c>
      <c r="BC1248" s="6">
        <v>0</v>
      </c>
      <c r="BD1248" s="6">
        <v>0</v>
      </c>
      <c r="BE1248" s="6">
        <v>0</v>
      </c>
      <c r="BF1248" s="6">
        <v>0</v>
      </c>
      <c r="BG1248" s="6">
        <v>0</v>
      </c>
      <c r="BH1248" s="6">
        <v>0</v>
      </c>
      <c r="BI1248" s="6">
        <f>IF(Table3[[#This Row],[Type]]="EM",IF((Table3[[#This Row],[Diameter]]/2)-Table3[[#This Row],[CornerRadius]]-0.012&gt;0,(Table3[[#This Row],[Diameter]]/2)-Table3[[#This Row],[CornerRadius]]-0.012,0),)</f>
        <v>0</v>
      </c>
      <c r="BK1248" s="6" t="str">
        <f>IF(Table3[[#This Row],[ShoulderLength]]="","",IF(Table3[[#This Row],[ShoulderLength]]&lt;Table3[[#This Row],[LOC]],"FIX",""))</f>
        <v/>
      </c>
    </row>
    <row r="1249" spans="1:63" x14ac:dyDescent="0.25">
      <c r="A1249" s="7">
        <f>IF(Table3[[#This Row],[SoflexRule]]="",1,IF(Table3[[#This Row],[MinOHL]]="",1,IF(Table3[[#This Row],[Type]]="CT",1,IF(Table3[[#This Row],[I]]=1,0,1))))</f>
        <v>1</v>
      </c>
      <c r="B1249" s="6" t="s">
        <v>149</v>
      </c>
      <c r="D1249" s="6" t="s">
        <v>149</v>
      </c>
      <c r="E1249" s="6">
        <v>1248</v>
      </c>
      <c r="G1249" s="9" t="s">
        <v>74</v>
      </c>
      <c r="H1249" s="10" t="str">
        <f>IF(Table3[[#This Row],[Diameter]]*5&gt;Table3[[#This Row],[LOC]], "DS", (IF(Table3[[#This Row],[Diameter]]*10&gt;Table3[[#This Row],[LOC]], "DJ", "DT")))</f>
        <v>DJ</v>
      </c>
      <c r="I1249" s="11" t="s">
        <v>2371</v>
      </c>
      <c r="K1249" s="11" t="str">
        <f>CONCATENATE(Table3[[#This Row],[Type]]," "&amp;TEXT(Table3[[#This Row],[Diameter]],".0000")&amp;""," "&amp;Table3[[#This Row],[NumFlutes]]&amp;"FL")</f>
        <v>DJ .1279 2FL</v>
      </c>
      <c r="M1249" s="13">
        <v>0.12790000000000001</v>
      </c>
      <c r="N1249" s="13">
        <v>0.12790000000000001</v>
      </c>
      <c r="O1249" s="6">
        <v>0.12790000000000001</v>
      </c>
      <c r="P1249" s="6">
        <v>0.74</v>
      </c>
      <c r="R1249" s="14">
        <f>IF(Table3[[#This Row],[ShoulderLenEnd]]="",0,90-(DEGREES(ATAN((Q1249-P1249)/((N1249-O1249)/2)))))</f>
        <v>0</v>
      </c>
      <c r="S1249" s="15">
        <v>0.76500000000000001</v>
      </c>
      <c r="T1249" s="6">
        <v>2</v>
      </c>
      <c r="U1249" s="6">
        <v>1.9379999999999999</v>
      </c>
      <c r="V1249" s="6">
        <v>0.74</v>
      </c>
      <c r="Z1249" s="6">
        <v>135</v>
      </c>
      <c r="AA1249" s="13">
        <f t="shared" si="20"/>
        <v>2.6488957313759432E-2</v>
      </c>
      <c r="AI1249" s="6">
        <v>0</v>
      </c>
      <c r="AJ1249" s="6">
        <v>0</v>
      </c>
      <c r="AK1249" s="6">
        <v>0</v>
      </c>
      <c r="AL1249" s="6">
        <v>0</v>
      </c>
      <c r="AM1249" s="6">
        <v>0</v>
      </c>
      <c r="AN1249" s="6">
        <v>0</v>
      </c>
      <c r="AO1249" s="6">
        <v>0</v>
      </c>
      <c r="AQ1249" s="6">
        <v>0</v>
      </c>
      <c r="AR1249" s="6">
        <v>0</v>
      </c>
      <c r="AS1249" s="6">
        <v>0</v>
      </c>
      <c r="AT1249" s="6">
        <v>0</v>
      </c>
      <c r="AU1249" s="6">
        <f>IF(Table3[[#This Row],[ShankDiameter]]&gt;0.5,0,IF(Table3[[#This Row],[Type]]="CD",0,1))</f>
        <v>1</v>
      </c>
      <c r="AV1249" s="6">
        <v>0</v>
      </c>
      <c r="AW1249" s="6">
        <v>0</v>
      </c>
      <c r="AX1249" s="6">
        <v>0</v>
      </c>
      <c r="AY1249" s="6">
        <f>IF(Table3[[#This Row],[ShankDiameter]]=0.225,2,IF(Table3[[#This Row],[ShankDiameter]]=0.25,2,IF(Table3[[#This Row],[ShankDiameter]]=0.2875,2,0)))</f>
        <v>0</v>
      </c>
      <c r="AZ1249" s="6">
        <v>0</v>
      </c>
      <c r="BA1249" s="6">
        <v>0</v>
      </c>
      <c r="BB1249" s="6">
        <v>0</v>
      </c>
      <c r="BC1249" s="6">
        <v>0</v>
      </c>
      <c r="BD1249" s="6">
        <v>0</v>
      </c>
      <c r="BE1249" s="6">
        <v>0</v>
      </c>
      <c r="BF1249" s="6">
        <v>0</v>
      </c>
      <c r="BG1249" s="6">
        <v>0</v>
      </c>
      <c r="BH1249" s="6">
        <v>0</v>
      </c>
      <c r="BI1249" s="6">
        <f>IF(Table3[[#This Row],[Type]]="EM",IF((Table3[[#This Row],[Diameter]]/2)-Table3[[#This Row],[CornerRadius]]-0.012&gt;0,(Table3[[#This Row],[Diameter]]/2)-Table3[[#This Row],[CornerRadius]]-0.012,0),)</f>
        <v>0</v>
      </c>
      <c r="BK1249" s="6" t="str">
        <f>IF(Table3[[#This Row],[ShoulderLength]]="","",IF(Table3[[#This Row],[ShoulderLength]]&lt;Table3[[#This Row],[LOC]],"FIX",""))</f>
        <v/>
      </c>
    </row>
    <row r="1250" spans="1:63" x14ac:dyDescent="0.25">
      <c r="A1250" s="7">
        <f>IF(Table3[[#This Row],[SoflexRule]]="",1,IF(Table3[[#This Row],[MinOHL]]="",1,IF(Table3[[#This Row],[Type]]="CT",1,IF(Table3[[#This Row],[I]]=1,0,1))))</f>
        <v>1</v>
      </c>
      <c r="B1250" s="6" t="s">
        <v>149</v>
      </c>
      <c r="D1250" s="6" t="s">
        <v>149</v>
      </c>
      <c r="E1250" s="6">
        <v>1249</v>
      </c>
      <c r="G1250" s="9" t="s">
        <v>74</v>
      </c>
      <c r="H1250" s="10" t="str">
        <f>IF(Table3[[#This Row],[Diameter]]*5&gt;Table3[[#This Row],[LOC]], "DS", (IF(Table3[[#This Row],[Diameter]]*10&gt;Table3[[#This Row],[LOC]], "DJ", "DT")))</f>
        <v>DJ</v>
      </c>
      <c r="I1250" s="11" t="s">
        <v>2370</v>
      </c>
      <c r="K1250" s="11" t="str">
        <f>CONCATENATE(Table3[[#This Row],[Type]]," "&amp;TEXT(Table3[[#This Row],[Diameter]],".0000")&amp;""," "&amp;Table3[[#This Row],[NumFlutes]]&amp;"FL")</f>
        <v>DJ .1240 2FL</v>
      </c>
      <c r="M1250" s="13">
        <v>0.124</v>
      </c>
      <c r="N1250" s="13">
        <v>0.124</v>
      </c>
      <c r="O1250" s="6">
        <v>0.124</v>
      </c>
      <c r="P1250" s="6">
        <v>0.75</v>
      </c>
      <c r="R1250" s="14">
        <f>IF(Table3[[#This Row],[ShoulderLenEnd]]="",0,90-(DEGREES(ATAN((Q1250-P1250)/((N1250-O1250)/2)))))</f>
        <v>0</v>
      </c>
      <c r="S1250" s="15">
        <v>0.77500000000000002</v>
      </c>
      <c r="T1250" s="6">
        <v>2</v>
      </c>
      <c r="U1250" s="6">
        <v>1.95</v>
      </c>
      <c r="V1250" s="6">
        <v>0.75</v>
      </c>
      <c r="Z1250" s="6">
        <v>135</v>
      </c>
      <c r="AA1250" s="13">
        <f t="shared" si="20"/>
        <v>2.5681240867131895E-2</v>
      </c>
      <c r="AI1250" s="6">
        <v>0</v>
      </c>
      <c r="AJ1250" s="6">
        <v>0</v>
      </c>
      <c r="AK1250" s="6">
        <v>0</v>
      </c>
      <c r="AL1250" s="6">
        <v>0</v>
      </c>
      <c r="AM1250" s="6">
        <v>0</v>
      </c>
      <c r="AN1250" s="6">
        <v>0</v>
      </c>
      <c r="AO1250" s="6">
        <v>0</v>
      </c>
      <c r="AQ1250" s="6">
        <v>0</v>
      </c>
      <c r="AR1250" s="6">
        <v>0</v>
      </c>
      <c r="AS1250" s="6">
        <v>0</v>
      </c>
      <c r="AT1250" s="6">
        <v>0</v>
      </c>
      <c r="AU1250" s="6">
        <f>IF(Table3[[#This Row],[ShankDiameter]]&gt;0.5,0,IF(Table3[[#This Row],[Type]]="CD",0,1))</f>
        <v>1</v>
      </c>
      <c r="AV1250" s="6">
        <v>0</v>
      </c>
      <c r="AW1250" s="6">
        <v>0</v>
      </c>
      <c r="AX1250" s="6">
        <v>0</v>
      </c>
      <c r="AY1250" s="6">
        <f>IF(Table3[[#This Row],[ShankDiameter]]=0.225,2,IF(Table3[[#This Row],[ShankDiameter]]=0.25,2,IF(Table3[[#This Row],[ShankDiameter]]=0.2875,2,0)))</f>
        <v>0</v>
      </c>
      <c r="AZ1250" s="6">
        <v>0</v>
      </c>
      <c r="BA1250" s="6">
        <v>0</v>
      </c>
      <c r="BB1250" s="6">
        <v>0</v>
      </c>
      <c r="BC1250" s="6">
        <v>0</v>
      </c>
      <c r="BD1250" s="6">
        <v>0</v>
      </c>
      <c r="BE1250" s="6">
        <v>0</v>
      </c>
      <c r="BF1250" s="6">
        <v>0</v>
      </c>
      <c r="BG1250" s="6">
        <v>0</v>
      </c>
      <c r="BH1250" s="6">
        <v>0</v>
      </c>
      <c r="BI1250" s="6">
        <f>IF(Table3[[#This Row],[Type]]="EM",IF((Table3[[#This Row],[Diameter]]/2)-Table3[[#This Row],[CornerRadius]]-0.012&gt;0,(Table3[[#This Row],[Diameter]]/2)-Table3[[#This Row],[CornerRadius]]-0.012,0),)</f>
        <v>0</v>
      </c>
      <c r="BK1250" s="6" t="str">
        <f>IF(Table3[[#This Row],[ShoulderLength]]="","",IF(Table3[[#This Row],[ShoulderLength]]&lt;Table3[[#This Row],[LOC]],"FIX",""))</f>
        <v/>
      </c>
    </row>
    <row r="1251" spans="1:63" x14ac:dyDescent="0.25">
      <c r="A1251" s="7">
        <f>IF(Table3[[#This Row],[SoflexRule]]="",1,IF(Table3[[#This Row],[MinOHL]]="",1,IF(Table3[[#This Row],[Type]]="CT",1,IF(Table3[[#This Row],[I]]=1,0,1))))</f>
        <v>1</v>
      </c>
      <c r="B1251" s="6" t="s">
        <v>149</v>
      </c>
      <c r="D1251" s="6" t="s">
        <v>149</v>
      </c>
      <c r="E1251" s="6">
        <v>1250</v>
      </c>
      <c r="G1251" s="9" t="s">
        <v>74</v>
      </c>
      <c r="H1251" s="10" t="str">
        <f>IF(Table3[[#This Row],[Diameter]]*5&gt;Table3[[#This Row],[LOC]], "DS", (IF(Table3[[#This Row],[Diameter]]*10&gt;Table3[[#This Row],[LOC]], "DJ", "DT")))</f>
        <v>DJ</v>
      </c>
      <c r="I1251" s="11" t="s">
        <v>2369</v>
      </c>
      <c r="K1251" s="11" t="str">
        <f>CONCATENATE(Table3[[#This Row],[Type]]," "&amp;TEXT(Table3[[#This Row],[Diameter]],".0000")&amp;""," "&amp;Table3[[#This Row],[NumFlutes]]&amp;"FL")</f>
        <v>DJ .1220 2FL</v>
      </c>
      <c r="M1251" s="13">
        <v>0.122</v>
      </c>
      <c r="N1251" s="13">
        <v>0.122</v>
      </c>
      <c r="O1251" s="6">
        <v>0.122</v>
      </c>
      <c r="P1251" s="6">
        <v>0.75</v>
      </c>
      <c r="R1251" s="14">
        <f>IF(Table3[[#This Row],[ShoulderLenEnd]]="",0,90-(DEGREES(ATAN((Q1251-P1251)/((N1251-O1251)/2)))))</f>
        <v>0</v>
      </c>
      <c r="S1251" s="15">
        <v>0.77500000000000002</v>
      </c>
      <c r="T1251" s="6">
        <v>2</v>
      </c>
      <c r="U1251" s="6">
        <v>1.94</v>
      </c>
      <c r="V1251" s="6">
        <v>0.75</v>
      </c>
      <c r="Z1251" s="6">
        <v>135</v>
      </c>
      <c r="AA1251" s="13">
        <f t="shared" si="20"/>
        <v>2.5267027304758799E-2</v>
      </c>
      <c r="AI1251" s="6">
        <v>0</v>
      </c>
      <c r="AJ1251" s="6">
        <v>0</v>
      </c>
      <c r="AK1251" s="6">
        <v>0</v>
      </c>
      <c r="AL1251" s="6">
        <v>0</v>
      </c>
      <c r="AM1251" s="6">
        <v>0</v>
      </c>
      <c r="AN1251" s="6">
        <v>0</v>
      </c>
      <c r="AO1251" s="6">
        <v>0</v>
      </c>
      <c r="AQ1251" s="6">
        <v>0</v>
      </c>
      <c r="AR1251" s="6">
        <v>0</v>
      </c>
      <c r="AS1251" s="6">
        <v>0</v>
      </c>
      <c r="AT1251" s="6">
        <v>0</v>
      </c>
      <c r="AU1251" s="6">
        <f>IF(Table3[[#This Row],[ShankDiameter]]&gt;0.5,0,IF(Table3[[#This Row],[Type]]="CD",0,1))</f>
        <v>1</v>
      </c>
      <c r="AV1251" s="6">
        <v>0</v>
      </c>
      <c r="AW1251" s="6">
        <v>0</v>
      </c>
      <c r="AX1251" s="6">
        <v>0</v>
      </c>
      <c r="AY1251" s="6">
        <f>IF(Table3[[#This Row],[ShankDiameter]]=0.225,2,IF(Table3[[#This Row],[ShankDiameter]]=0.25,2,IF(Table3[[#This Row],[ShankDiameter]]=0.2875,2,0)))</f>
        <v>0</v>
      </c>
      <c r="AZ1251" s="6">
        <v>0</v>
      </c>
      <c r="BA1251" s="6">
        <v>0</v>
      </c>
      <c r="BB1251" s="6">
        <v>0</v>
      </c>
      <c r="BC1251" s="6">
        <v>0</v>
      </c>
      <c r="BD1251" s="6">
        <v>0</v>
      </c>
      <c r="BE1251" s="6">
        <v>0</v>
      </c>
      <c r="BF1251" s="6">
        <v>0</v>
      </c>
      <c r="BG1251" s="6">
        <v>0</v>
      </c>
      <c r="BH1251" s="6">
        <v>0</v>
      </c>
      <c r="BI1251" s="6">
        <f>IF(Table3[[#This Row],[Type]]="EM",IF((Table3[[#This Row],[Diameter]]/2)-Table3[[#This Row],[CornerRadius]]-0.012&gt;0,(Table3[[#This Row],[Diameter]]/2)-Table3[[#This Row],[CornerRadius]]-0.012,0),)</f>
        <v>0</v>
      </c>
      <c r="BK1251" s="6" t="str">
        <f>IF(Table3[[#This Row],[ShoulderLength]]="","",IF(Table3[[#This Row],[ShoulderLength]]&lt;Table3[[#This Row],[LOC]],"FIX",""))</f>
        <v/>
      </c>
    </row>
    <row r="1252" spans="1:63" x14ac:dyDescent="0.25">
      <c r="A1252" s="7">
        <f>IF(Table3[[#This Row],[SoflexRule]]="",1,IF(Table3[[#This Row],[MinOHL]]="",1,IF(Table3[[#This Row],[Type]]="CT",1,IF(Table3[[#This Row],[I]]=1,0,1))))</f>
        <v>1</v>
      </c>
      <c r="B1252" s="6" t="s">
        <v>149</v>
      </c>
      <c r="D1252" s="6" t="s">
        <v>149</v>
      </c>
      <c r="E1252" s="6">
        <v>1251</v>
      </c>
      <c r="G1252" s="9" t="s">
        <v>74</v>
      </c>
      <c r="H1252" s="10" t="str">
        <f>IF(Table3[[#This Row],[Diameter]]*5&gt;Table3[[#This Row],[LOC]], "DS", (IF(Table3[[#This Row],[Diameter]]*10&gt;Table3[[#This Row],[LOC]], "DJ", "DT")))</f>
        <v>DJ</v>
      </c>
      <c r="I1252" s="11" t="s">
        <v>2368</v>
      </c>
      <c r="K1252" s="11" t="str">
        <f>CONCATENATE(Table3[[#This Row],[Type]]," "&amp;TEXT(Table3[[#This Row],[Diameter]],".0000")&amp;""," "&amp;Table3[[#This Row],[NumFlutes]]&amp;"FL")</f>
        <v>DJ .1004 2FL</v>
      </c>
      <c r="M1252" s="13">
        <v>0.1004</v>
      </c>
      <c r="N1252" s="13">
        <v>0.1004</v>
      </c>
      <c r="O1252" s="6">
        <v>0.1004</v>
      </c>
      <c r="P1252" s="6">
        <v>0.6</v>
      </c>
      <c r="R1252" s="14">
        <f>IF(Table3[[#This Row],[ShoulderLenEnd]]="",0,90-(DEGREES(ATAN((Q1252-P1252)/((N1252-O1252)/2)))))</f>
        <v>0</v>
      </c>
      <c r="S1252" s="15">
        <v>0.625</v>
      </c>
      <c r="T1252" s="6">
        <v>2</v>
      </c>
      <c r="U1252" s="6">
        <v>1.7130000000000001</v>
      </c>
      <c r="V1252" s="6">
        <v>0.6</v>
      </c>
      <c r="Z1252" s="6">
        <v>135</v>
      </c>
      <c r="AA1252" s="13">
        <f t="shared" si="20"/>
        <v>2.0793520831129373E-2</v>
      </c>
      <c r="AI1252" s="6">
        <v>0</v>
      </c>
      <c r="AJ1252" s="6">
        <v>0</v>
      </c>
      <c r="AK1252" s="6">
        <v>0</v>
      </c>
      <c r="AL1252" s="6">
        <v>0</v>
      </c>
      <c r="AM1252" s="6">
        <v>0</v>
      </c>
      <c r="AN1252" s="6">
        <v>0</v>
      </c>
      <c r="AO1252" s="6">
        <v>0</v>
      </c>
      <c r="AQ1252" s="6">
        <v>0</v>
      </c>
      <c r="AR1252" s="6">
        <v>0</v>
      </c>
      <c r="AS1252" s="6">
        <v>0</v>
      </c>
      <c r="AT1252" s="6">
        <v>0</v>
      </c>
      <c r="AU1252" s="6">
        <f>IF(Table3[[#This Row],[ShankDiameter]]&gt;0.5,0,IF(Table3[[#This Row],[Type]]="CD",0,1))</f>
        <v>1</v>
      </c>
      <c r="AV1252" s="6">
        <v>0</v>
      </c>
      <c r="AW1252" s="6">
        <v>0</v>
      </c>
      <c r="AX1252" s="6">
        <v>0</v>
      </c>
      <c r="AY1252" s="6">
        <f>IF(Table3[[#This Row],[ShankDiameter]]=0.225,2,IF(Table3[[#This Row],[ShankDiameter]]=0.25,2,IF(Table3[[#This Row],[ShankDiameter]]=0.2875,2,0)))</f>
        <v>0</v>
      </c>
      <c r="AZ1252" s="6">
        <v>0</v>
      </c>
      <c r="BA1252" s="6">
        <v>0</v>
      </c>
      <c r="BB1252" s="6">
        <v>0</v>
      </c>
      <c r="BC1252" s="6">
        <v>0</v>
      </c>
      <c r="BD1252" s="6">
        <v>0</v>
      </c>
      <c r="BE1252" s="6">
        <v>0</v>
      </c>
      <c r="BF1252" s="6">
        <v>0</v>
      </c>
      <c r="BG1252" s="6">
        <v>0</v>
      </c>
      <c r="BH1252" s="6">
        <v>0</v>
      </c>
      <c r="BI1252" s="6">
        <f>IF(Table3[[#This Row],[Type]]="EM",IF((Table3[[#This Row],[Diameter]]/2)-Table3[[#This Row],[CornerRadius]]-0.012&gt;0,(Table3[[#This Row],[Diameter]]/2)-Table3[[#This Row],[CornerRadius]]-0.012,0),)</f>
        <v>0</v>
      </c>
      <c r="BK1252" s="6" t="str">
        <f>IF(Table3[[#This Row],[ShoulderLength]]="","",IF(Table3[[#This Row],[ShoulderLength]]&lt;Table3[[#This Row],[LOC]],"FIX",""))</f>
        <v/>
      </c>
    </row>
    <row r="1253" spans="1:63" x14ac:dyDescent="0.25">
      <c r="A1253" s="7">
        <f>IF(Table3[[#This Row],[SoflexRule]]="",1,IF(Table3[[#This Row],[MinOHL]]="",1,IF(Table3[[#This Row],[Type]]="CT",1,IF(Table3[[#This Row],[I]]=1,0,1))))</f>
        <v>1</v>
      </c>
      <c r="B1253" s="6" t="s">
        <v>149</v>
      </c>
      <c r="D1253" s="6" t="s">
        <v>149</v>
      </c>
      <c r="E1253" s="6">
        <v>1252</v>
      </c>
      <c r="G1253" s="9" t="s">
        <v>74</v>
      </c>
      <c r="H1253" s="10" t="str">
        <f>IF(Table3[[#This Row],[Diameter]]*5&gt;Table3[[#This Row],[LOC]], "DS", (IF(Table3[[#This Row],[Diameter]]*10&gt;Table3[[#This Row],[LOC]], "DJ", "DT")))</f>
        <v>DJ</v>
      </c>
      <c r="I1253" s="11" t="s">
        <v>2367</v>
      </c>
      <c r="J1253" s="12">
        <v>8595205</v>
      </c>
      <c r="K1253" s="11" t="str">
        <f>CONCATENATE(Table3[[#This Row],[Type]]," "&amp;TEXT(Table3[[#This Row],[Diameter]],".0000")&amp;""," "&amp;Table3[[#This Row],[NumFlutes]]&amp;"FL")</f>
        <v>DJ .0807 2FL</v>
      </c>
      <c r="M1253" s="13">
        <v>8.0699999999999994E-2</v>
      </c>
      <c r="N1253" s="13">
        <v>0.11799999999999999</v>
      </c>
      <c r="O1253" s="6">
        <v>8.0699999999999994E-2</v>
      </c>
      <c r="P1253" s="6">
        <v>0.54500000000000004</v>
      </c>
      <c r="Q1253" s="6">
        <v>0.6</v>
      </c>
      <c r="R1253" s="14">
        <f>IF(Table3[[#This Row],[ShoulderLenEnd]]="",0,90-(DEGREES(ATAN((Q1253-P1253)/((N1253-O1253)/2)))))</f>
        <v>18.731330554716195</v>
      </c>
      <c r="S1253" s="15">
        <v>0.625</v>
      </c>
      <c r="T1253" s="6">
        <v>2</v>
      </c>
      <c r="U1253" s="6">
        <v>1.7304999999999999</v>
      </c>
      <c r="V1253" s="6">
        <v>0.54500000000000004</v>
      </c>
      <c r="Z1253" s="6">
        <v>130</v>
      </c>
      <c r="AA1253" s="13">
        <f t="shared" si="20"/>
        <v>1.8815514006554193E-2</v>
      </c>
      <c r="AF1253" s="6" t="s">
        <v>73</v>
      </c>
      <c r="AI1253" s="6">
        <v>0</v>
      </c>
      <c r="AJ1253" s="6">
        <v>0</v>
      </c>
      <c r="AK1253" s="6">
        <v>0</v>
      </c>
      <c r="AL1253" s="6">
        <v>0</v>
      </c>
      <c r="AM1253" s="6">
        <v>0</v>
      </c>
      <c r="AN1253" s="6">
        <v>0</v>
      </c>
      <c r="AO1253" s="6">
        <v>0</v>
      </c>
      <c r="AQ1253" s="6">
        <v>0</v>
      </c>
      <c r="AR1253" s="6">
        <v>0</v>
      </c>
      <c r="AS1253" s="6">
        <v>0</v>
      </c>
      <c r="AT1253" s="6">
        <v>0</v>
      </c>
      <c r="AU1253" s="6">
        <f>IF(Table3[[#This Row],[ShankDiameter]]&gt;0.5,0,IF(Table3[[#This Row],[Type]]="CD",0,1))</f>
        <v>1</v>
      </c>
      <c r="AV1253" s="6">
        <v>0</v>
      </c>
      <c r="AW1253" s="6">
        <v>0</v>
      </c>
      <c r="AX1253" s="6">
        <v>0</v>
      </c>
      <c r="AY1253" s="6">
        <f>IF(Table3[[#This Row],[ShankDiameter]]=0.225,2,IF(Table3[[#This Row],[ShankDiameter]]=0.25,2,IF(Table3[[#This Row],[ShankDiameter]]=0.2875,2,0)))</f>
        <v>0</v>
      </c>
      <c r="AZ1253" s="6">
        <v>0</v>
      </c>
      <c r="BA1253" s="6">
        <v>0</v>
      </c>
      <c r="BB1253" s="6">
        <v>0</v>
      </c>
      <c r="BC1253" s="6">
        <v>0</v>
      </c>
      <c r="BD1253" s="6">
        <v>0</v>
      </c>
      <c r="BE1253" s="6">
        <v>0</v>
      </c>
      <c r="BF1253" s="6">
        <v>0</v>
      </c>
      <c r="BG1253" s="6">
        <v>0</v>
      </c>
      <c r="BH1253" s="6">
        <v>0</v>
      </c>
      <c r="BI1253" s="6">
        <f>IF(Table3[[#This Row],[Type]]="EM",IF((Table3[[#This Row],[Diameter]]/2)-Table3[[#This Row],[CornerRadius]]-0.012&gt;0,(Table3[[#This Row],[Diameter]]/2)-Table3[[#This Row],[CornerRadius]]-0.012,0),)</f>
        <v>0</v>
      </c>
      <c r="BK1253" s="6" t="str">
        <f>IF(Table3[[#This Row],[ShoulderLength]]="","",IF(Table3[[#This Row],[ShoulderLength]]&lt;Table3[[#This Row],[LOC]],"FIX",""))</f>
        <v/>
      </c>
    </row>
    <row r="1254" spans="1:63" x14ac:dyDescent="0.25">
      <c r="A1254" s="7">
        <f>IF(Table3[[#This Row],[SoflexRule]]="",1,IF(Table3[[#This Row],[MinOHL]]="",1,IF(Table3[[#This Row],[Type]]="CT",1,IF(Table3[[#This Row],[I]]=1,0,1))))</f>
        <v>1</v>
      </c>
      <c r="B1254" s="6" t="s">
        <v>149</v>
      </c>
      <c r="D1254" s="6" t="s">
        <v>149</v>
      </c>
      <c r="E1254" s="6">
        <v>1253</v>
      </c>
      <c r="G1254" s="9" t="s">
        <v>74</v>
      </c>
      <c r="H1254" s="10" t="str">
        <f>IF(Table3[[#This Row],[Diameter]]*5&gt;Table3[[#This Row],[LOC]], "DS", (IF(Table3[[#This Row],[Diameter]]*10&gt;Table3[[#This Row],[LOC]], "DJ", "DT")))</f>
        <v>DJ</v>
      </c>
      <c r="I1254" s="11" t="s">
        <v>2366</v>
      </c>
      <c r="K1254" s="11" t="str">
        <f>CONCATENATE(Table3[[#This Row],[Type]]," "&amp;TEXT(Table3[[#This Row],[Diameter]],".0000")&amp;""," "&amp;Table3[[#This Row],[NumFlutes]]&amp;"FL")</f>
        <v>DJ .2812 2FL</v>
      </c>
      <c r="M1254" s="13">
        <v>0.28120000000000001</v>
      </c>
      <c r="N1254" s="13">
        <v>0.28120000000000001</v>
      </c>
      <c r="O1254" s="6">
        <v>0.28120000000000001</v>
      </c>
      <c r="P1254" s="6">
        <v>1.575</v>
      </c>
      <c r="R1254" s="14">
        <f>IF(Table3[[#This Row],[ShoulderLenEnd]]="",0,90-(DEGREES(ATAN((Q1254-P1254)/((N1254-O1254)/2)))))</f>
        <v>0</v>
      </c>
      <c r="S1254" s="15">
        <v>1.6</v>
      </c>
      <c r="T1254" s="6">
        <v>2</v>
      </c>
      <c r="U1254" s="6">
        <v>2.73</v>
      </c>
      <c r="V1254" s="6">
        <v>1.575</v>
      </c>
      <c r="Z1254" s="6">
        <v>135</v>
      </c>
      <c r="AA1254" s="13">
        <f t="shared" si="20"/>
        <v>5.8238426869657169E-2</v>
      </c>
      <c r="AI1254" s="6">
        <v>0</v>
      </c>
      <c r="AJ1254" s="6">
        <v>0</v>
      </c>
      <c r="AK1254" s="6">
        <v>0</v>
      </c>
      <c r="AL1254" s="6">
        <v>0</v>
      </c>
      <c r="AM1254" s="6">
        <v>0</v>
      </c>
      <c r="AN1254" s="6">
        <v>0</v>
      </c>
      <c r="AO1254" s="6">
        <v>0</v>
      </c>
      <c r="AQ1254" s="6">
        <v>0</v>
      </c>
      <c r="AR1254" s="6">
        <v>0</v>
      </c>
      <c r="AS1254" s="6">
        <v>0</v>
      </c>
      <c r="AT1254" s="6">
        <v>0</v>
      </c>
      <c r="AU1254" s="6">
        <f>IF(Table3[[#This Row],[ShankDiameter]]&gt;0.5,0,IF(Table3[[#This Row],[Type]]="CD",0,1))</f>
        <v>1</v>
      </c>
      <c r="AV1254" s="6">
        <v>0</v>
      </c>
      <c r="AW1254" s="6">
        <v>0</v>
      </c>
      <c r="AX1254" s="6">
        <v>0</v>
      </c>
      <c r="AY1254" s="6">
        <f>IF(Table3[[#This Row],[ShankDiameter]]=0.225,2,IF(Table3[[#This Row],[ShankDiameter]]=0.25,2,IF(Table3[[#This Row],[ShankDiameter]]=0.2875,2,0)))</f>
        <v>0</v>
      </c>
      <c r="AZ1254" s="6">
        <v>0</v>
      </c>
      <c r="BA1254" s="6">
        <v>0</v>
      </c>
      <c r="BB1254" s="6">
        <v>0</v>
      </c>
      <c r="BC1254" s="6">
        <v>0</v>
      </c>
      <c r="BD1254" s="6">
        <v>0</v>
      </c>
      <c r="BE1254" s="6">
        <v>0</v>
      </c>
      <c r="BF1254" s="6">
        <v>0</v>
      </c>
      <c r="BG1254" s="6">
        <v>0</v>
      </c>
      <c r="BH1254" s="6">
        <v>0</v>
      </c>
      <c r="BI1254" s="6">
        <f>IF(Table3[[#This Row],[Type]]="EM",IF((Table3[[#This Row],[Diameter]]/2)-Table3[[#This Row],[CornerRadius]]-0.012&gt;0,(Table3[[#This Row],[Diameter]]/2)-Table3[[#This Row],[CornerRadius]]-0.012,0),)</f>
        <v>0</v>
      </c>
      <c r="BK1254" s="6" t="str">
        <f>IF(Table3[[#This Row],[ShoulderLength]]="","",IF(Table3[[#This Row],[ShoulderLength]]&lt;Table3[[#This Row],[LOC]],"FIX",""))</f>
        <v/>
      </c>
    </row>
    <row r="1255" spans="1:63" x14ac:dyDescent="0.25">
      <c r="A1255" s="7">
        <f>IF(Table3[[#This Row],[SoflexRule]]="",1,IF(Table3[[#This Row],[MinOHL]]="",1,IF(Table3[[#This Row],[Type]]="CT",1,IF(Table3[[#This Row],[I]]=1,0,1))))</f>
        <v>1</v>
      </c>
      <c r="B1255" s="6" t="s">
        <v>149</v>
      </c>
      <c r="D1255" s="6" t="s">
        <v>149</v>
      </c>
      <c r="E1255" s="6">
        <v>1254</v>
      </c>
      <c r="G1255" s="9" t="s">
        <v>74</v>
      </c>
      <c r="H1255" s="10" t="str">
        <f>IF(Table3[[#This Row],[Diameter]]*5&gt;Table3[[#This Row],[LOC]], "DS", (IF(Table3[[#This Row],[Diameter]]*10&gt;Table3[[#This Row],[LOC]], "DJ", "DT")))</f>
        <v>DT</v>
      </c>
      <c r="I1255" s="11" t="s">
        <v>2365</v>
      </c>
      <c r="J1255" s="12">
        <v>61505</v>
      </c>
      <c r="K1255" s="11" t="str">
        <f>CONCATENATE(Table3[[#This Row],[Type]]," "&amp;TEXT(Table3[[#This Row],[Diameter]],".0000")&amp;""," "&amp;Table3[[#This Row],[NumFlutes]]&amp;"FL")</f>
        <v>DT .0197 2FL</v>
      </c>
      <c r="M1255" s="13">
        <v>1.9699999999999999E-2</v>
      </c>
      <c r="N1255" s="13">
        <v>0.11799999999999999</v>
      </c>
      <c r="O1255" s="6">
        <v>1.9699999999999999E-2</v>
      </c>
      <c r="P1255" s="6">
        <v>0.30499999999999999</v>
      </c>
      <c r="Q1255" s="6">
        <v>0.47</v>
      </c>
      <c r="R1255" s="14">
        <f>IF(Table3[[#This Row],[ShoulderLenEnd]]="",0,90-(DEGREES(ATAN((Q1255-P1255)/((N1255-O1255)/2)))))</f>
        <v>16.587677862274461</v>
      </c>
      <c r="S1255" s="15">
        <v>0.5</v>
      </c>
      <c r="T1255" s="6">
        <v>2</v>
      </c>
      <c r="U1255" s="6">
        <v>1.49</v>
      </c>
      <c r="V1255" s="6">
        <v>0.30499999999999999</v>
      </c>
      <c r="Z1255" s="6">
        <v>130</v>
      </c>
      <c r="AA1255" s="13">
        <f t="shared" si="20"/>
        <v>4.5931304328267362E-3</v>
      </c>
      <c r="AF1255" s="6" t="s">
        <v>73</v>
      </c>
      <c r="AI1255" s="6">
        <v>0</v>
      </c>
      <c r="AJ1255" s="6">
        <v>0</v>
      </c>
      <c r="AK1255" s="6">
        <v>0</v>
      </c>
      <c r="AL1255" s="6">
        <v>0</v>
      </c>
      <c r="AM1255" s="6">
        <v>0</v>
      </c>
      <c r="AN1255" s="6">
        <v>0</v>
      </c>
      <c r="AO1255" s="6">
        <v>0</v>
      </c>
      <c r="AQ1255" s="6">
        <v>0</v>
      </c>
      <c r="AR1255" s="6">
        <v>0</v>
      </c>
      <c r="AS1255" s="6">
        <v>0</v>
      </c>
      <c r="AT1255" s="6">
        <v>0</v>
      </c>
      <c r="AU1255" s="6">
        <f>IF(Table3[[#This Row],[ShankDiameter]]&gt;0.5,0,IF(Table3[[#This Row],[Type]]="CD",0,1))</f>
        <v>1</v>
      </c>
      <c r="AV1255" s="6">
        <v>0</v>
      </c>
      <c r="AW1255" s="6">
        <v>0</v>
      </c>
      <c r="AX1255" s="6">
        <v>0</v>
      </c>
      <c r="AY1255" s="6">
        <f>IF(Table3[[#This Row],[ShankDiameter]]=0.225,2,IF(Table3[[#This Row],[ShankDiameter]]=0.25,2,IF(Table3[[#This Row],[ShankDiameter]]=0.2875,2,0)))</f>
        <v>0</v>
      </c>
      <c r="AZ1255" s="6">
        <v>0</v>
      </c>
      <c r="BA1255" s="6">
        <v>0</v>
      </c>
      <c r="BB1255" s="6">
        <v>0</v>
      </c>
      <c r="BC1255" s="6">
        <v>0</v>
      </c>
      <c r="BD1255" s="6">
        <v>0</v>
      </c>
      <c r="BE1255" s="6">
        <v>0</v>
      </c>
      <c r="BF1255" s="6">
        <v>0</v>
      </c>
      <c r="BG1255" s="6">
        <v>0</v>
      </c>
      <c r="BH1255" s="6">
        <v>0</v>
      </c>
      <c r="BI1255" s="6">
        <f>IF(Table3[[#This Row],[Type]]="EM",IF((Table3[[#This Row],[Diameter]]/2)-Table3[[#This Row],[CornerRadius]]-0.012&gt;0,(Table3[[#This Row],[Diameter]]/2)-Table3[[#This Row],[CornerRadius]]-0.012,0),)</f>
        <v>0</v>
      </c>
      <c r="BK1255" s="6" t="str">
        <f>IF(Table3[[#This Row],[ShoulderLength]]="","",IF(Table3[[#This Row],[ShoulderLength]]&lt;Table3[[#This Row],[LOC]],"FIX",""))</f>
        <v/>
      </c>
    </row>
    <row r="1256" spans="1:63" x14ac:dyDescent="0.25">
      <c r="A1256" s="7">
        <f>IF(Table3[[#This Row],[SoflexRule]]="",1,IF(Table3[[#This Row],[MinOHL]]="",1,IF(Table3[[#This Row],[Type]]="CT",1,IF(Table3[[#This Row],[I]]=1,0,1))))</f>
        <v>1</v>
      </c>
      <c r="B1256" s="6" t="s">
        <v>149</v>
      </c>
      <c r="D1256" s="6" t="s">
        <v>149</v>
      </c>
      <c r="E1256" s="6">
        <v>1255</v>
      </c>
      <c r="G1256" s="9" t="s">
        <v>74</v>
      </c>
      <c r="H1256" s="10" t="str">
        <f>IF(Table3[[#This Row],[Diameter]]*5&gt;Table3[[#This Row],[LOC]], "DS", (IF(Table3[[#This Row],[Diameter]]*10&gt;Table3[[#This Row],[LOC]], "DJ", "DT")))</f>
        <v>DJ</v>
      </c>
      <c r="I1256" s="11" t="s">
        <v>2364</v>
      </c>
      <c r="J1256" s="12">
        <v>8595115</v>
      </c>
      <c r="K1256" s="11" t="str">
        <f>CONCATENATE(Table3[[#This Row],[Type]]," "&amp;TEXT(Table3[[#This Row],[Diameter]],".0000")&amp;""," "&amp;Table3[[#This Row],[NumFlutes]]&amp;"FL")</f>
        <v>DJ .0453 2FL</v>
      </c>
      <c r="M1256" s="13">
        <v>4.53E-2</v>
      </c>
      <c r="N1256" s="13">
        <v>0.11799999999999999</v>
      </c>
      <c r="O1256" s="6">
        <v>4.53E-2</v>
      </c>
      <c r="P1256" s="6">
        <v>0.33500000000000002</v>
      </c>
      <c r="Q1256" s="6">
        <v>0.46500000000000002</v>
      </c>
      <c r="R1256" s="14">
        <f>IF(Table3[[#This Row],[ShoulderLenEnd]]="",0,90-(DEGREES(ATAN((Q1256-P1256)/((N1256-O1256)/2)))))</f>
        <v>15.621809663602306</v>
      </c>
      <c r="S1256" s="15">
        <v>0.49</v>
      </c>
      <c r="T1256" s="6">
        <v>2</v>
      </c>
      <c r="U1256" s="6">
        <v>1.532</v>
      </c>
      <c r="V1256" s="6">
        <v>0.33500000000000002</v>
      </c>
      <c r="Z1256" s="6">
        <v>130</v>
      </c>
      <c r="AA1256" s="13">
        <f t="shared" si="20"/>
        <v>1.0561868457210718E-2</v>
      </c>
      <c r="AF1256" s="6" t="s">
        <v>73</v>
      </c>
      <c r="AI1256" s="6">
        <v>0</v>
      </c>
      <c r="AJ1256" s="6">
        <v>0</v>
      </c>
      <c r="AK1256" s="6">
        <v>0</v>
      </c>
      <c r="AL1256" s="6">
        <v>0</v>
      </c>
      <c r="AM1256" s="6">
        <v>0</v>
      </c>
      <c r="AN1256" s="6">
        <v>0</v>
      </c>
      <c r="AO1256" s="6">
        <v>0</v>
      </c>
      <c r="AQ1256" s="6">
        <v>0</v>
      </c>
      <c r="AR1256" s="6">
        <v>0</v>
      </c>
      <c r="AS1256" s="6">
        <v>0</v>
      </c>
      <c r="AT1256" s="6">
        <v>0</v>
      </c>
      <c r="AU1256" s="6">
        <f>IF(Table3[[#This Row],[ShankDiameter]]&gt;0.5,0,IF(Table3[[#This Row],[Type]]="CD",0,1))</f>
        <v>1</v>
      </c>
      <c r="AV1256" s="6">
        <v>0</v>
      </c>
      <c r="AW1256" s="6">
        <v>0</v>
      </c>
      <c r="AX1256" s="6">
        <v>0</v>
      </c>
      <c r="AY1256" s="6">
        <f>IF(Table3[[#This Row],[ShankDiameter]]=0.225,2,IF(Table3[[#This Row],[ShankDiameter]]=0.25,2,IF(Table3[[#This Row],[ShankDiameter]]=0.2875,2,0)))</f>
        <v>0</v>
      </c>
      <c r="AZ1256" s="6">
        <v>0</v>
      </c>
      <c r="BA1256" s="6">
        <v>0</v>
      </c>
      <c r="BB1256" s="6">
        <v>0</v>
      </c>
      <c r="BC1256" s="6">
        <v>0</v>
      </c>
      <c r="BD1256" s="6">
        <v>0</v>
      </c>
      <c r="BE1256" s="6">
        <v>0</v>
      </c>
      <c r="BF1256" s="6">
        <v>0</v>
      </c>
      <c r="BG1256" s="6">
        <v>0</v>
      </c>
      <c r="BH1256" s="6">
        <v>0</v>
      </c>
      <c r="BI1256" s="6">
        <f>IF(Table3[[#This Row],[Type]]="EM",IF((Table3[[#This Row],[Diameter]]/2)-Table3[[#This Row],[CornerRadius]]-0.012&gt;0,(Table3[[#This Row],[Diameter]]/2)-Table3[[#This Row],[CornerRadius]]-0.012,0),)</f>
        <v>0</v>
      </c>
      <c r="BK1256" s="6" t="str">
        <f>IF(Table3[[#This Row],[ShoulderLength]]="","",IF(Table3[[#This Row],[ShoulderLength]]&lt;Table3[[#This Row],[LOC]],"FIX",""))</f>
        <v/>
      </c>
    </row>
    <row r="1257" spans="1:63" x14ac:dyDescent="0.25">
      <c r="A1257" s="7">
        <f>IF(Table3[[#This Row],[SoflexRule]]="",1,IF(Table3[[#This Row],[MinOHL]]="",1,IF(Table3[[#This Row],[Type]]="CT",1,IF(Table3[[#This Row],[I]]=1,0,1))))</f>
        <v>1</v>
      </c>
      <c r="B1257" s="6" t="s">
        <v>149</v>
      </c>
      <c r="D1257" s="6" t="s">
        <v>149</v>
      </c>
      <c r="E1257" s="6">
        <v>1256</v>
      </c>
      <c r="G1257" s="9" t="s">
        <v>74</v>
      </c>
      <c r="H1257" s="10" t="str">
        <f>IF(Table3[[#This Row],[Diameter]]*5&gt;Table3[[#This Row],[LOC]], "DS", (IF(Table3[[#This Row],[Diameter]]*10&gt;Table3[[#This Row],[LOC]], "DJ", "DT")))</f>
        <v>DT</v>
      </c>
      <c r="I1257" s="11" t="s">
        <v>2363</v>
      </c>
      <c r="K1257" s="11" t="str">
        <f>CONCATENATE(Table3[[#This Row],[Type]]," "&amp;TEXT(Table3[[#This Row],[Diameter]],".0000")&amp;""," "&amp;Table3[[#This Row],[NumFlutes]]&amp;"FL")</f>
        <v>DT .0551 2FL</v>
      </c>
      <c r="M1257" s="13">
        <v>5.5100000000000003E-2</v>
      </c>
      <c r="N1257" s="13">
        <v>5.5100000000000003E-2</v>
      </c>
      <c r="O1257" s="6">
        <v>5.5100000000000003E-2</v>
      </c>
      <c r="P1257" s="6">
        <v>0.78500000000000003</v>
      </c>
      <c r="R1257" s="14">
        <f>IF(Table3[[#This Row],[ShoulderLenEnd]]="",0,90-(DEGREES(ATAN((Q1257-P1257)/((N1257-O1257)/2)))))</f>
        <v>0</v>
      </c>
      <c r="S1257" s="15">
        <v>0.81</v>
      </c>
      <c r="T1257" s="6">
        <v>2</v>
      </c>
      <c r="U1257" s="6">
        <v>1.597</v>
      </c>
      <c r="V1257" s="6">
        <v>0.78500000000000003</v>
      </c>
      <c r="Z1257" s="6">
        <v>135</v>
      </c>
      <c r="AA1257" s="13">
        <f t="shared" si="20"/>
        <v>1.141158364337877E-2</v>
      </c>
      <c r="AI1257" s="6">
        <v>0</v>
      </c>
      <c r="AJ1257" s="6">
        <v>0</v>
      </c>
      <c r="AK1257" s="6">
        <v>0</v>
      </c>
      <c r="AL1257" s="6">
        <v>0</v>
      </c>
      <c r="AM1257" s="6">
        <v>0</v>
      </c>
      <c r="AN1257" s="6">
        <v>0</v>
      </c>
      <c r="AO1257" s="6">
        <v>0</v>
      </c>
      <c r="AQ1257" s="6">
        <v>0</v>
      </c>
      <c r="AR1257" s="6">
        <v>0</v>
      </c>
      <c r="AS1257" s="6">
        <v>0</v>
      </c>
      <c r="AT1257" s="6">
        <v>0</v>
      </c>
      <c r="AU1257" s="6">
        <f>IF(Table3[[#This Row],[ShankDiameter]]&gt;0.5,0,IF(Table3[[#This Row],[Type]]="CD",0,1))</f>
        <v>1</v>
      </c>
      <c r="AV1257" s="6">
        <v>0</v>
      </c>
      <c r="AW1257" s="6">
        <v>0</v>
      </c>
      <c r="AX1257" s="6">
        <v>0</v>
      </c>
      <c r="AY1257" s="6">
        <f>IF(Table3[[#This Row],[ShankDiameter]]=0.225,2,IF(Table3[[#This Row],[ShankDiameter]]=0.25,2,IF(Table3[[#This Row],[ShankDiameter]]=0.2875,2,0)))</f>
        <v>0</v>
      </c>
      <c r="AZ1257" s="6">
        <v>0</v>
      </c>
      <c r="BA1257" s="6">
        <v>0</v>
      </c>
      <c r="BB1257" s="6">
        <v>0</v>
      </c>
      <c r="BC1257" s="6">
        <v>0</v>
      </c>
      <c r="BD1257" s="6">
        <v>0</v>
      </c>
      <c r="BE1257" s="6">
        <v>0</v>
      </c>
      <c r="BF1257" s="6">
        <v>0</v>
      </c>
      <c r="BG1257" s="6">
        <v>0</v>
      </c>
      <c r="BH1257" s="6">
        <v>0</v>
      </c>
      <c r="BI1257" s="6">
        <f>IF(Table3[[#This Row],[Type]]="EM",IF((Table3[[#This Row],[Diameter]]/2)-Table3[[#This Row],[CornerRadius]]-0.012&gt;0,(Table3[[#This Row],[Diameter]]/2)-Table3[[#This Row],[CornerRadius]]-0.012,0),)</f>
        <v>0</v>
      </c>
      <c r="BK1257" s="6" t="str">
        <f>IF(Table3[[#This Row],[ShoulderLength]]="","",IF(Table3[[#This Row],[ShoulderLength]]&lt;Table3[[#This Row],[LOC]],"FIX",""))</f>
        <v/>
      </c>
    </row>
    <row r="1258" spans="1:63" x14ac:dyDescent="0.25">
      <c r="A1258" s="7">
        <f>IF(Table3[[#This Row],[SoflexRule]]="",1,IF(Table3[[#This Row],[MinOHL]]="",1,IF(Table3[[#This Row],[Type]]="CT",1,IF(Table3[[#This Row],[I]]=1,0,1))))</f>
        <v>1</v>
      </c>
      <c r="B1258" s="6" t="s">
        <v>149</v>
      </c>
      <c r="D1258" s="6" t="s">
        <v>149</v>
      </c>
      <c r="E1258" s="6">
        <v>1257</v>
      </c>
      <c r="G1258" s="9" t="s">
        <v>74</v>
      </c>
      <c r="H1258" s="10" t="str">
        <f>IF(Table3[[#This Row],[Diameter]]*5&gt;Table3[[#This Row],[LOC]], "DS", (IF(Table3[[#This Row],[Diameter]]*10&gt;Table3[[#This Row],[LOC]], "DJ", "DT")))</f>
        <v>DT</v>
      </c>
      <c r="I1258" s="11" t="s">
        <v>2362</v>
      </c>
      <c r="K1258" s="11" t="str">
        <f>CONCATENATE(Table3[[#This Row],[Type]]," "&amp;TEXT(Table3[[#This Row],[Diameter]],".0000")&amp;""," "&amp;Table3[[#This Row],[NumFlutes]]&amp;"FL")</f>
        <v>DT .0650 2FL</v>
      </c>
      <c r="M1258" s="13">
        <v>6.5000000000000002E-2</v>
      </c>
      <c r="N1258" s="13">
        <v>6.5000000000000002E-2</v>
      </c>
      <c r="O1258" s="6">
        <v>6.5000000000000002E-2</v>
      </c>
      <c r="P1258" s="6">
        <v>0.86499999999999999</v>
      </c>
      <c r="R1258" s="14">
        <f>IF(Table3[[#This Row],[ShoulderLenEnd]]="",0,90-(DEGREES(ATAN((Q1258-P1258)/((N1258-O1258)/2)))))</f>
        <v>0</v>
      </c>
      <c r="S1258" s="15">
        <v>0.89</v>
      </c>
      <c r="T1258" s="6">
        <v>2</v>
      </c>
      <c r="U1258" s="6">
        <v>1.6950000000000001</v>
      </c>
      <c r="V1258" s="6">
        <v>0.86499999999999999</v>
      </c>
      <c r="Z1258" s="6">
        <v>135</v>
      </c>
      <c r="AA1258" s="13">
        <f t="shared" si="20"/>
        <v>1.346194077712559E-2</v>
      </c>
      <c r="AI1258" s="6">
        <v>0</v>
      </c>
      <c r="AJ1258" s="6">
        <v>0</v>
      </c>
      <c r="AK1258" s="6">
        <v>0</v>
      </c>
      <c r="AL1258" s="6">
        <v>0</v>
      </c>
      <c r="AM1258" s="6">
        <v>0</v>
      </c>
      <c r="AN1258" s="6">
        <v>0</v>
      </c>
      <c r="AO1258" s="6">
        <v>0</v>
      </c>
      <c r="AQ1258" s="6">
        <v>0</v>
      </c>
      <c r="AR1258" s="6">
        <v>0</v>
      </c>
      <c r="AS1258" s="6">
        <v>0</v>
      </c>
      <c r="AT1258" s="6">
        <v>0</v>
      </c>
      <c r="AU1258" s="6">
        <f>IF(Table3[[#This Row],[ShankDiameter]]&gt;0.5,0,IF(Table3[[#This Row],[Type]]="CD",0,1))</f>
        <v>1</v>
      </c>
      <c r="AV1258" s="6">
        <v>0</v>
      </c>
      <c r="AW1258" s="6">
        <v>0</v>
      </c>
      <c r="AX1258" s="6">
        <v>0</v>
      </c>
      <c r="AY1258" s="6">
        <f>IF(Table3[[#This Row],[ShankDiameter]]=0.225,2,IF(Table3[[#This Row],[ShankDiameter]]=0.25,2,IF(Table3[[#This Row],[ShankDiameter]]=0.2875,2,0)))</f>
        <v>0</v>
      </c>
      <c r="AZ1258" s="6">
        <v>0</v>
      </c>
      <c r="BA1258" s="6">
        <v>0</v>
      </c>
      <c r="BB1258" s="6">
        <v>0</v>
      </c>
      <c r="BC1258" s="6">
        <v>0</v>
      </c>
      <c r="BD1258" s="6">
        <v>0</v>
      </c>
      <c r="BE1258" s="6">
        <v>0</v>
      </c>
      <c r="BF1258" s="6">
        <v>0</v>
      </c>
      <c r="BG1258" s="6">
        <v>0</v>
      </c>
      <c r="BH1258" s="6">
        <v>0</v>
      </c>
      <c r="BI1258" s="6">
        <f>IF(Table3[[#This Row],[Type]]="EM",IF((Table3[[#This Row],[Diameter]]/2)-Table3[[#This Row],[CornerRadius]]-0.012&gt;0,(Table3[[#This Row],[Diameter]]/2)-Table3[[#This Row],[CornerRadius]]-0.012,0),)</f>
        <v>0</v>
      </c>
      <c r="BK1258" s="6" t="str">
        <f>IF(Table3[[#This Row],[ShoulderLength]]="","",IF(Table3[[#This Row],[ShoulderLength]]&lt;Table3[[#This Row],[LOC]],"FIX",""))</f>
        <v/>
      </c>
    </row>
    <row r="1259" spans="1:63" x14ac:dyDescent="0.25">
      <c r="A1259" s="7">
        <f>IF(Table3[[#This Row],[SoflexRule]]="",1,IF(Table3[[#This Row],[MinOHL]]="",1,IF(Table3[[#This Row],[Type]]="CT",1,IF(Table3[[#This Row],[I]]=1,0,1))))</f>
        <v>1</v>
      </c>
      <c r="B1259" s="6" t="s">
        <v>149</v>
      </c>
      <c r="D1259" s="6" t="s">
        <v>149</v>
      </c>
      <c r="E1259" s="6">
        <v>1258</v>
      </c>
      <c r="G1259" s="9" t="s">
        <v>74</v>
      </c>
      <c r="H1259" s="10" t="str">
        <f>IF(Table3[[#This Row],[Diameter]]*5&gt;Table3[[#This Row],[LOC]], "DS", (IF(Table3[[#This Row],[Diameter]]*10&gt;Table3[[#This Row],[LOC]], "DJ", "DT")))</f>
        <v>DJ</v>
      </c>
      <c r="I1259" s="11" t="s">
        <v>2361</v>
      </c>
      <c r="K1259" s="11" t="str">
        <f>CONCATENATE(Table3[[#This Row],[Type]]," "&amp;TEXT(Table3[[#This Row],[Diameter]],".0000")&amp;""," "&amp;Table3[[#This Row],[NumFlutes]]&amp;"FL")</f>
        <v>DJ .0689 2FL</v>
      </c>
      <c r="M1259" s="13">
        <v>6.8900000000000003E-2</v>
      </c>
      <c r="N1259" s="13">
        <v>6.8900000000000003E-2</v>
      </c>
      <c r="O1259" s="6">
        <v>6.8900000000000003E-2</v>
      </c>
      <c r="P1259" s="6">
        <v>0.48</v>
      </c>
      <c r="R1259" s="14">
        <f>IF(Table3[[#This Row],[ShoulderLenEnd]]="",0,90-(DEGREES(ATAN((Q1259-P1259)/((N1259-O1259)/2)))))</f>
        <v>0</v>
      </c>
      <c r="S1259" s="15">
        <v>0.505</v>
      </c>
      <c r="T1259" s="6">
        <v>2</v>
      </c>
      <c r="U1259" s="6">
        <v>1.4450000000000001</v>
      </c>
      <c r="V1259" s="6">
        <v>0.48</v>
      </c>
      <c r="Z1259" s="6">
        <v>135</v>
      </c>
      <c r="AA1259" s="13">
        <f t="shared" si="20"/>
        <v>1.4269657223753125E-2</v>
      </c>
      <c r="AI1259" s="6">
        <v>0</v>
      </c>
      <c r="AJ1259" s="6">
        <v>0</v>
      </c>
      <c r="AK1259" s="6">
        <v>0</v>
      </c>
      <c r="AL1259" s="6">
        <v>0</v>
      </c>
      <c r="AM1259" s="6">
        <v>0</v>
      </c>
      <c r="AN1259" s="6">
        <v>0</v>
      </c>
      <c r="AO1259" s="6">
        <v>0</v>
      </c>
      <c r="AQ1259" s="6">
        <v>0</v>
      </c>
      <c r="AR1259" s="6">
        <v>0</v>
      </c>
      <c r="AS1259" s="6">
        <v>0</v>
      </c>
      <c r="AT1259" s="6">
        <v>0</v>
      </c>
      <c r="AU1259" s="6">
        <f>IF(Table3[[#This Row],[ShankDiameter]]&gt;0.5,0,IF(Table3[[#This Row],[Type]]="CD",0,1))</f>
        <v>1</v>
      </c>
      <c r="AV1259" s="6">
        <v>0</v>
      </c>
      <c r="AW1259" s="6">
        <v>0</v>
      </c>
      <c r="AX1259" s="6">
        <v>0</v>
      </c>
      <c r="AY1259" s="6">
        <f>IF(Table3[[#This Row],[ShankDiameter]]=0.225,2,IF(Table3[[#This Row],[ShankDiameter]]=0.25,2,IF(Table3[[#This Row],[ShankDiameter]]=0.2875,2,0)))</f>
        <v>0</v>
      </c>
      <c r="AZ1259" s="6">
        <v>0</v>
      </c>
      <c r="BA1259" s="6">
        <v>0</v>
      </c>
      <c r="BB1259" s="6">
        <v>0</v>
      </c>
      <c r="BC1259" s="6">
        <v>0</v>
      </c>
      <c r="BD1259" s="6">
        <v>0</v>
      </c>
      <c r="BE1259" s="6">
        <v>0</v>
      </c>
      <c r="BF1259" s="6">
        <v>0</v>
      </c>
      <c r="BG1259" s="6">
        <v>0</v>
      </c>
      <c r="BH1259" s="6">
        <v>0</v>
      </c>
      <c r="BI1259" s="6">
        <f>IF(Table3[[#This Row],[Type]]="EM",IF((Table3[[#This Row],[Diameter]]/2)-Table3[[#This Row],[CornerRadius]]-0.012&gt;0,(Table3[[#This Row],[Diameter]]/2)-Table3[[#This Row],[CornerRadius]]-0.012,0),)</f>
        <v>0</v>
      </c>
      <c r="BK1259" s="6" t="str">
        <f>IF(Table3[[#This Row],[ShoulderLength]]="","",IF(Table3[[#This Row],[ShoulderLength]]&lt;Table3[[#This Row],[LOC]],"FIX",""))</f>
        <v/>
      </c>
    </row>
    <row r="1260" spans="1:63" x14ac:dyDescent="0.25">
      <c r="A1260" s="7">
        <f>IF(Table3[[#This Row],[SoflexRule]]="",1,IF(Table3[[#This Row],[MinOHL]]="",1,IF(Table3[[#This Row],[Type]]="CT",1,IF(Table3[[#This Row],[I]]=1,0,1))))</f>
        <v>1</v>
      </c>
      <c r="B1260" s="6" t="s">
        <v>149</v>
      </c>
      <c r="D1260" s="6" t="s">
        <v>149</v>
      </c>
      <c r="E1260" s="6">
        <v>1259</v>
      </c>
      <c r="G1260" s="9" t="s">
        <v>74</v>
      </c>
      <c r="H1260" s="10" t="str">
        <f>IF(Table3[[#This Row],[Diameter]]*5&gt;Table3[[#This Row],[LOC]], "DS", (IF(Table3[[#This Row],[Diameter]]*10&gt;Table3[[#This Row],[LOC]], "DJ", "DT")))</f>
        <v>DJ</v>
      </c>
      <c r="I1260" s="11" t="s">
        <v>2360</v>
      </c>
      <c r="K1260" s="11" t="str">
        <f>CONCATENATE(Table3[[#This Row],[Type]]," "&amp;TEXT(Table3[[#This Row],[Diameter]],".0000")&amp;""," "&amp;Table3[[#This Row],[NumFlutes]]&amp;"FL")</f>
        <v>DJ .0768 2FL</v>
      </c>
      <c r="M1260" s="13">
        <v>7.6799999999999993E-2</v>
      </c>
      <c r="N1260" s="13">
        <v>7.6799999999999993E-2</v>
      </c>
      <c r="O1260" s="6">
        <v>7.6799999999999993E-2</v>
      </c>
      <c r="P1260" s="6">
        <v>0.51</v>
      </c>
      <c r="R1260" s="14">
        <f>IF(Table3[[#This Row],[ShoulderLenEnd]]="",0,90-(DEGREES(ATAN((Q1260-P1260)/((N1260-O1260)/2)))))</f>
        <v>0</v>
      </c>
      <c r="S1260" s="15">
        <v>0.53500000000000003</v>
      </c>
      <c r="T1260" s="6">
        <v>2</v>
      </c>
      <c r="U1260" s="6">
        <v>1.44</v>
      </c>
      <c r="V1260" s="6">
        <v>0.51</v>
      </c>
      <c r="Z1260" s="6">
        <v>135</v>
      </c>
      <c r="AA1260" s="13">
        <f t="shared" si="20"/>
        <v>1.5905800795126851E-2</v>
      </c>
      <c r="AI1260" s="6">
        <v>0</v>
      </c>
      <c r="AJ1260" s="6">
        <v>0</v>
      </c>
      <c r="AK1260" s="6">
        <v>0</v>
      </c>
      <c r="AL1260" s="6">
        <v>0</v>
      </c>
      <c r="AM1260" s="6">
        <v>0</v>
      </c>
      <c r="AN1260" s="6">
        <v>0</v>
      </c>
      <c r="AO1260" s="6">
        <v>0</v>
      </c>
      <c r="AQ1260" s="6">
        <v>0</v>
      </c>
      <c r="AR1260" s="6">
        <v>0</v>
      </c>
      <c r="AS1260" s="6">
        <v>0</v>
      </c>
      <c r="AT1260" s="6">
        <v>0</v>
      </c>
      <c r="AU1260" s="6">
        <f>IF(Table3[[#This Row],[ShankDiameter]]&gt;0.5,0,IF(Table3[[#This Row],[Type]]="CD",0,1))</f>
        <v>1</v>
      </c>
      <c r="AV1260" s="6">
        <v>0</v>
      </c>
      <c r="AW1260" s="6">
        <v>0</v>
      </c>
      <c r="AX1260" s="6">
        <v>0</v>
      </c>
      <c r="AY1260" s="6">
        <f>IF(Table3[[#This Row],[ShankDiameter]]=0.225,2,IF(Table3[[#This Row],[ShankDiameter]]=0.25,2,IF(Table3[[#This Row],[ShankDiameter]]=0.2875,2,0)))</f>
        <v>0</v>
      </c>
      <c r="AZ1260" s="6">
        <v>0</v>
      </c>
      <c r="BA1260" s="6">
        <v>0</v>
      </c>
      <c r="BB1260" s="6">
        <v>0</v>
      </c>
      <c r="BC1260" s="6">
        <v>0</v>
      </c>
      <c r="BD1260" s="6">
        <v>0</v>
      </c>
      <c r="BE1260" s="6">
        <v>0</v>
      </c>
      <c r="BF1260" s="6">
        <v>0</v>
      </c>
      <c r="BG1260" s="6">
        <v>0</v>
      </c>
      <c r="BH1260" s="6">
        <v>0</v>
      </c>
      <c r="BI1260" s="6">
        <f>IF(Table3[[#This Row],[Type]]="EM",IF((Table3[[#This Row],[Diameter]]/2)-Table3[[#This Row],[CornerRadius]]-0.012&gt;0,(Table3[[#This Row],[Diameter]]/2)-Table3[[#This Row],[CornerRadius]]-0.012,0),)</f>
        <v>0</v>
      </c>
      <c r="BK1260" s="6" t="str">
        <f>IF(Table3[[#This Row],[ShoulderLength]]="","",IF(Table3[[#This Row],[ShoulderLength]]&lt;Table3[[#This Row],[LOC]],"FIX",""))</f>
        <v/>
      </c>
    </row>
    <row r="1261" spans="1:63" x14ac:dyDescent="0.25">
      <c r="A1261" s="7">
        <f>IF(Table3[[#This Row],[SoflexRule]]="",1,IF(Table3[[#This Row],[MinOHL]]="",1,IF(Table3[[#This Row],[Type]]="CT",1,IF(Table3[[#This Row],[I]]=1,0,1))))</f>
        <v>1</v>
      </c>
      <c r="B1261" s="6" t="s">
        <v>149</v>
      </c>
      <c r="D1261" s="6" t="s">
        <v>149</v>
      </c>
      <c r="E1261" s="6">
        <v>1260</v>
      </c>
      <c r="G1261" s="9" t="s">
        <v>74</v>
      </c>
      <c r="H1261" s="10" t="str">
        <f>IF(Table3[[#This Row],[Diameter]]*5&gt;Table3[[#This Row],[LOC]], "DS", (IF(Table3[[#This Row],[Diameter]]*10&gt;Table3[[#This Row],[LOC]], "DJ", "DT")))</f>
        <v>DJ</v>
      </c>
      <c r="I1261" s="11" t="s">
        <v>2359</v>
      </c>
      <c r="K1261" s="11" t="str">
        <f>CONCATENATE(Table3[[#This Row],[Type]]," "&amp;TEXT(Table3[[#This Row],[Diameter]],".0000")&amp;""," "&amp;Table3[[#This Row],[NumFlutes]]&amp;"FL")</f>
        <v>DJ .0807 2FL</v>
      </c>
      <c r="M1261" s="13">
        <v>8.0699999999999994E-2</v>
      </c>
      <c r="N1261" s="13">
        <v>8.0699999999999994E-2</v>
      </c>
      <c r="O1261" s="6">
        <v>8.0699999999999994E-2</v>
      </c>
      <c r="P1261" s="6">
        <v>0.49</v>
      </c>
      <c r="R1261" s="14">
        <f>IF(Table3[[#This Row],[ShoulderLenEnd]]="",0,90-(DEGREES(ATAN((Q1261-P1261)/((N1261-O1261)/2)))))</f>
        <v>0</v>
      </c>
      <c r="S1261" s="15">
        <v>0.51500000000000001</v>
      </c>
      <c r="T1261" s="6">
        <v>2</v>
      </c>
      <c r="U1261" s="6">
        <v>1.4950000000000001</v>
      </c>
      <c r="V1261" s="6">
        <v>0.49</v>
      </c>
      <c r="Z1261" s="6">
        <v>135</v>
      </c>
      <c r="AA1261" s="13">
        <f t="shared" si="20"/>
        <v>1.6713517241754385E-2</v>
      </c>
      <c r="AI1261" s="6">
        <v>0</v>
      </c>
      <c r="AJ1261" s="6">
        <v>0</v>
      </c>
      <c r="AK1261" s="6">
        <v>0</v>
      </c>
      <c r="AL1261" s="6">
        <v>0</v>
      </c>
      <c r="AM1261" s="6">
        <v>0</v>
      </c>
      <c r="AN1261" s="6">
        <v>0</v>
      </c>
      <c r="AO1261" s="6">
        <v>0</v>
      </c>
      <c r="AQ1261" s="6">
        <v>0</v>
      </c>
      <c r="AR1261" s="6">
        <v>0</v>
      </c>
      <c r="AS1261" s="6">
        <v>0</v>
      </c>
      <c r="AT1261" s="6">
        <v>0</v>
      </c>
      <c r="AU1261" s="6">
        <f>IF(Table3[[#This Row],[ShankDiameter]]&gt;0.5,0,IF(Table3[[#This Row],[Type]]="CD",0,1))</f>
        <v>1</v>
      </c>
      <c r="AV1261" s="6">
        <v>0</v>
      </c>
      <c r="AW1261" s="6">
        <v>0</v>
      </c>
      <c r="AX1261" s="6">
        <v>0</v>
      </c>
      <c r="AY1261" s="6">
        <f>IF(Table3[[#This Row],[ShankDiameter]]=0.225,2,IF(Table3[[#This Row],[ShankDiameter]]=0.25,2,IF(Table3[[#This Row],[ShankDiameter]]=0.2875,2,0)))</f>
        <v>0</v>
      </c>
      <c r="AZ1261" s="6">
        <v>0</v>
      </c>
      <c r="BA1261" s="6">
        <v>0</v>
      </c>
      <c r="BB1261" s="6">
        <v>0</v>
      </c>
      <c r="BC1261" s="6">
        <v>0</v>
      </c>
      <c r="BD1261" s="6">
        <v>0</v>
      </c>
      <c r="BE1261" s="6">
        <v>0</v>
      </c>
      <c r="BF1261" s="6">
        <v>0</v>
      </c>
      <c r="BG1261" s="6">
        <v>0</v>
      </c>
      <c r="BH1261" s="6">
        <v>0</v>
      </c>
      <c r="BI1261" s="6">
        <f>IF(Table3[[#This Row],[Type]]="EM",IF((Table3[[#This Row],[Diameter]]/2)-Table3[[#This Row],[CornerRadius]]-0.012&gt;0,(Table3[[#This Row],[Diameter]]/2)-Table3[[#This Row],[CornerRadius]]-0.012,0),)</f>
        <v>0</v>
      </c>
      <c r="BK1261" s="6" t="str">
        <f>IF(Table3[[#This Row],[ShoulderLength]]="","",IF(Table3[[#This Row],[ShoulderLength]]&lt;Table3[[#This Row],[LOC]],"FIX",""))</f>
        <v/>
      </c>
    </row>
    <row r="1262" spans="1:63" x14ac:dyDescent="0.25">
      <c r="A1262" s="7">
        <f>IF(Table3[[#This Row],[SoflexRule]]="",1,IF(Table3[[#This Row],[MinOHL]]="",1,IF(Table3[[#This Row],[Type]]="CT",1,IF(Table3[[#This Row],[I]]=1,0,1))))</f>
        <v>1</v>
      </c>
      <c r="B1262" s="6" t="s">
        <v>149</v>
      </c>
      <c r="D1262" s="6" t="s">
        <v>149</v>
      </c>
      <c r="E1262" s="6">
        <v>1261</v>
      </c>
      <c r="G1262" s="9" t="s">
        <v>74</v>
      </c>
      <c r="H1262" s="10" t="str">
        <f>IF(Table3[[#This Row],[Diameter]]*5&gt;Table3[[#This Row],[LOC]], "DS", (IF(Table3[[#This Row],[Diameter]]*10&gt;Table3[[#This Row],[LOC]], "DJ", "DT")))</f>
        <v>DJ</v>
      </c>
      <c r="I1262" s="11" t="s">
        <v>2358</v>
      </c>
      <c r="K1262" s="11" t="str">
        <f>CONCATENATE(Table3[[#This Row],[Type]]," "&amp;TEXT(Table3[[#This Row],[Diameter]],".0000")&amp;""," "&amp;Table3[[#This Row],[NumFlutes]]&amp;"FL")</f>
        <v>DJ .2610 2FL</v>
      </c>
      <c r="M1262" s="13">
        <v>0.26100000000000001</v>
      </c>
      <c r="N1262" s="13">
        <v>0.26100000000000001</v>
      </c>
      <c r="O1262" s="6">
        <v>0.26100000000000001</v>
      </c>
      <c r="P1262" s="6">
        <v>1.615</v>
      </c>
      <c r="R1262" s="14">
        <f>IF(Table3[[#This Row],[ShoulderLenEnd]]="",0,90-(DEGREES(ATAN((Q1262-P1262)/((N1262-O1262)/2)))))</f>
        <v>0</v>
      </c>
      <c r="S1262" s="15">
        <v>1.64</v>
      </c>
      <c r="T1262" s="6">
        <v>2</v>
      </c>
      <c r="U1262" s="6">
        <v>2.75</v>
      </c>
      <c r="V1262" s="6">
        <v>1.615</v>
      </c>
      <c r="Z1262" s="6">
        <v>135</v>
      </c>
      <c r="AA1262" s="13">
        <f t="shared" si="20"/>
        <v>5.4054869889688911E-2</v>
      </c>
      <c r="AI1262" s="6">
        <v>0</v>
      </c>
      <c r="AJ1262" s="6">
        <v>0</v>
      </c>
      <c r="AK1262" s="6">
        <v>0</v>
      </c>
      <c r="AL1262" s="6">
        <v>0</v>
      </c>
      <c r="AM1262" s="6">
        <v>0</v>
      </c>
      <c r="AN1262" s="6">
        <v>0</v>
      </c>
      <c r="AO1262" s="6">
        <v>0</v>
      </c>
      <c r="AQ1262" s="6">
        <v>0</v>
      </c>
      <c r="AR1262" s="6">
        <v>0</v>
      </c>
      <c r="AS1262" s="6">
        <v>0</v>
      </c>
      <c r="AT1262" s="6">
        <v>0</v>
      </c>
      <c r="AU1262" s="6">
        <f>IF(Table3[[#This Row],[ShankDiameter]]&gt;0.5,0,IF(Table3[[#This Row],[Type]]="CD",0,1))</f>
        <v>1</v>
      </c>
      <c r="AV1262" s="6">
        <v>0</v>
      </c>
      <c r="AW1262" s="6">
        <v>0</v>
      </c>
      <c r="AX1262" s="6">
        <v>0</v>
      </c>
      <c r="AY1262" s="6">
        <f>IF(Table3[[#This Row],[ShankDiameter]]=0.225,2,IF(Table3[[#This Row],[ShankDiameter]]=0.25,2,IF(Table3[[#This Row],[ShankDiameter]]=0.2875,2,0)))</f>
        <v>0</v>
      </c>
      <c r="AZ1262" s="6">
        <v>0</v>
      </c>
      <c r="BA1262" s="6">
        <v>0</v>
      </c>
      <c r="BB1262" s="6">
        <v>0</v>
      </c>
      <c r="BC1262" s="6">
        <v>0</v>
      </c>
      <c r="BD1262" s="6">
        <v>0</v>
      </c>
      <c r="BE1262" s="6">
        <v>0</v>
      </c>
      <c r="BF1262" s="6">
        <v>0</v>
      </c>
      <c r="BG1262" s="6">
        <v>0</v>
      </c>
      <c r="BH1262" s="6">
        <v>0</v>
      </c>
      <c r="BI1262" s="6">
        <f>IF(Table3[[#This Row],[Type]]="EM",IF((Table3[[#This Row],[Diameter]]/2)-Table3[[#This Row],[CornerRadius]]-0.012&gt;0,(Table3[[#This Row],[Diameter]]/2)-Table3[[#This Row],[CornerRadius]]-0.012,0),)</f>
        <v>0</v>
      </c>
      <c r="BK1262" s="6" t="str">
        <f>IF(Table3[[#This Row],[ShoulderLength]]="","",IF(Table3[[#This Row],[ShoulderLength]]&lt;Table3[[#This Row],[LOC]],"FIX",""))</f>
        <v/>
      </c>
    </row>
    <row r="1263" spans="1:63" x14ac:dyDescent="0.25">
      <c r="A1263" s="7">
        <f>IF(Table3[[#This Row],[SoflexRule]]="",1,IF(Table3[[#This Row],[MinOHL]]="",1,IF(Table3[[#This Row],[Type]]="CT",1,IF(Table3[[#This Row],[I]]=1,0,1))))</f>
        <v>1</v>
      </c>
      <c r="B1263" s="6" t="s">
        <v>149</v>
      </c>
      <c r="D1263" s="6" t="s">
        <v>149</v>
      </c>
      <c r="E1263" s="6">
        <v>1262</v>
      </c>
      <c r="G1263" s="9" t="s">
        <v>74</v>
      </c>
      <c r="H1263" s="10" t="str">
        <f>IF(Table3[[#This Row],[Diameter]]*5&gt;Table3[[#This Row],[LOC]], "DS", (IF(Table3[[#This Row],[Diameter]]*10&gt;Table3[[#This Row],[LOC]], "DJ", "DT")))</f>
        <v>DJ</v>
      </c>
      <c r="I1263" s="11" t="s">
        <v>2357</v>
      </c>
      <c r="K1263" s="11" t="str">
        <f>CONCATENATE(Table3[[#This Row],[Type]]," "&amp;TEXT(Table3[[#This Row],[Diameter]],".0000")&amp;""," "&amp;Table3[[#This Row],[NumFlutes]]&amp;"FL")</f>
        <v>DJ .2380 2FL</v>
      </c>
      <c r="M1263" s="13">
        <v>0.23799999999999999</v>
      </c>
      <c r="N1263" s="13">
        <v>0.23799999999999999</v>
      </c>
      <c r="O1263" s="6">
        <v>0.23799999999999999</v>
      </c>
      <c r="P1263" s="6">
        <v>1.5449999999999999</v>
      </c>
      <c r="R1263" s="14">
        <f>IF(Table3[[#This Row],[ShoulderLenEnd]]="",0,90-(DEGREES(ATAN((Q1263-P1263)/((N1263-O1263)/2)))))</f>
        <v>0</v>
      </c>
      <c r="S1263" s="15">
        <v>1.57</v>
      </c>
      <c r="T1263" s="6">
        <v>2</v>
      </c>
      <c r="U1263" s="6">
        <v>2.6230000000000002</v>
      </c>
      <c r="V1263" s="6">
        <v>1.5449999999999999</v>
      </c>
      <c r="Z1263" s="6">
        <v>135</v>
      </c>
      <c r="AA1263" s="13">
        <f t="shared" si="20"/>
        <v>4.929141392239831E-2</v>
      </c>
      <c r="AI1263" s="6">
        <v>0</v>
      </c>
      <c r="AJ1263" s="6">
        <v>0</v>
      </c>
      <c r="AK1263" s="6">
        <v>0</v>
      </c>
      <c r="AL1263" s="6">
        <v>0</v>
      </c>
      <c r="AM1263" s="6">
        <v>0</v>
      </c>
      <c r="AN1263" s="6">
        <v>0</v>
      </c>
      <c r="AO1263" s="6">
        <v>0</v>
      </c>
      <c r="AQ1263" s="6">
        <v>0</v>
      </c>
      <c r="AR1263" s="6">
        <v>0</v>
      </c>
      <c r="AS1263" s="6">
        <v>0</v>
      </c>
      <c r="AT1263" s="6">
        <v>0</v>
      </c>
      <c r="AU1263" s="6">
        <f>IF(Table3[[#This Row],[ShankDiameter]]&gt;0.5,0,IF(Table3[[#This Row],[Type]]="CD",0,1))</f>
        <v>1</v>
      </c>
      <c r="AV1263" s="6">
        <v>0</v>
      </c>
      <c r="AW1263" s="6">
        <v>0</v>
      </c>
      <c r="AX1263" s="6">
        <v>0</v>
      </c>
      <c r="AY1263" s="6">
        <f>IF(Table3[[#This Row],[ShankDiameter]]=0.225,2,IF(Table3[[#This Row],[ShankDiameter]]=0.25,2,IF(Table3[[#This Row],[ShankDiameter]]=0.2875,2,0)))</f>
        <v>0</v>
      </c>
      <c r="AZ1263" s="6">
        <v>0</v>
      </c>
      <c r="BA1263" s="6">
        <v>0</v>
      </c>
      <c r="BB1263" s="6">
        <v>0</v>
      </c>
      <c r="BC1263" s="6">
        <v>0</v>
      </c>
      <c r="BD1263" s="6">
        <v>0</v>
      </c>
      <c r="BE1263" s="6">
        <v>0</v>
      </c>
      <c r="BF1263" s="6">
        <v>0</v>
      </c>
      <c r="BG1263" s="6">
        <v>0</v>
      </c>
      <c r="BH1263" s="6">
        <v>0</v>
      </c>
      <c r="BI1263" s="6">
        <f>IF(Table3[[#This Row],[Type]]="EM",IF((Table3[[#This Row],[Diameter]]/2)-Table3[[#This Row],[CornerRadius]]-0.012&gt;0,(Table3[[#This Row],[Diameter]]/2)-Table3[[#This Row],[CornerRadius]]-0.012,0),)</f>
        <v>0</v>
      </c>
      <c r="BK1263" s="6" t="str">
        <f>IF(Table3[[#This Row],[ShoulderLength]]="","",IF(Table3[[#This Row],[ShoulderLength]]&lt;Table3[[#This Row],[LOC]],"FIX",""))</f>
        <v/>
      </c>
    </row>
    <row r="1264" spans="1:63" x14ac:dyDescent="0.25">
      <c r="A1264" s="7">
        <f>IF(Table3[[#This Row],[SoflexRule]]="",1,IF(Table3[[#This Row],[MinOHL]]="",1,IF(Table3[[#This Row],[Type]]="CT",1,IF(Table3[[#This Row],[I]]=1,0,1))))</f>
        <v>1</v>
      </c>
      <c r="B1264" s="6" t="s">
        <v>149</v>
      </c>
      <c r="D1264" s="6" t="s">
        <v>149</v>
      </c>
      <c r="E1264" s="6">
        <v>1263</v>
      </c>
      <c r="G1264" s="9" t="s">
        <v>74</v>
      </c>
      <c r="H1264" s="10" t="str">
        <f>IF(Table3[[#This Row],[Diameter]]*5&gt;Table3[[#This Row],[LOC]], "DS", (IF(Table3[[#This Row],[Diameter]]*10&gt;Table3[[#This Row],[LOC]], "DJ", "DT")))</f>
        <v>DJ</v>
      </c>
      <c r="I1264" s="11" t="s">
        <v>2356</v>
      </c>
      <c r="K1264" s="11" t="str">
        <f>CONCATENATE(Table3[[#This Row],[Type]]," "&amp;TEXT(Table3[[#This Row],[Diameter]],".0000")&amp;""," "&amp;Table3[[#This Row],[NumFlutes]]&amp;"FL")</f>
        <v>DJ .2280 2FL</v>
      </c>
      <c r="M1264" s="13">
        <v>0.22800000000000001</v>
      </c>
      <c r="N1264" s="13">
        <v>0.22800000000000001</v>
      </c>
      <c r="O1264" s="6">
        <v>0.22800000000000001</v>
      </c>
      <c r="P1264" s="6">
        <v>1.335</v>
      </c>
      <c r="R1264" s="14">
        <f>IF(Table3[[#This Row],[ShoulderLenEnd]]="",0,90-(DEGREES(ATAN((Q1264-P1264)/((N1264-O1264)/2)))))</f>
        <v>0</v>
      </c>
      <c r="S1264" s="15">
        <v>1.36</v>
      </c>
      <c r="T1264" s="6">
        <v>2</v>
      </c>
      <c r="U1264" s="6">
        <v>2.4449999999999998</v>
      </c>
      <c r="V1264" s="6">
        <v>1.335</v>
      </c>
      <c r="Z1264" s="6">
        <v>135</v>
      </c>
      <c r="AA1264" s="13">
        <f t="shared" si="20"/>
        <v>4.7220346110532843E-2</v>
      </c>
      <c r="AI1264" s="6">
        <v>0</v>
      </c>
      <c r="AJ1264" s="6">
        <v>0</v>
      </c>
      <c r="AK1264" s="6">
        <v>0</v>
      </c>
      <c r="AL1264" s="6">
        <v>0</v>
      </c>
      <c r="AM1264" s="6">
        <v>0</v>
      </c>
      <c r="AN1264" s="6">
        <v>0</v>
      </c>
      <c r="AO1264" s="6">
        <v>0</v>
      </c>
      <c r="AQ1264" s="6">
        <v>0</v>
      </c>
      <c r="AR1264" s="6">
        <v>0</v>
      </c>
      <c r="AS1264" s="6">
        <v>0</v>
      </c>
      <c r="AT1264" s="6">
        <v>0</v>
      </c>
      <c r="AU1264" s="6">
        <f>IF(Table3[[#This Row],[ShankDiameter]]&gt;0.5,0,IF(Table3[[#This Row],[Type]]="CD",0,1))</f>
        <v>1</v>
      </c>
      <c r="AV1264" s="6">
        <v>0</v>
      </c>
      <c r="AW1264" s="6">
        <v>0</v>
      </c>
      <c r="AX1264" s="6">
        <v>0</v>
      </c>
      <c r="AY1264" s="6">
        <f>IF(Table3[[#This Row],[ShankDiameter]]=0.225,2,IF(Table3[[#This Row],[ShankDiameter]]=0.25,2,IF(Table3[[#This Row],[ShankDiameter]]=0.2875,2,0)))</f>
        <v>0</v>
      </c>
      <c r="AZ1264" s="6">
        <v>0</v>
      </c>
      <c r="BA1264" s="6">
        <v>0</v>
      </c>
      <c r="BB1264" s="6">
        <v>0</v>
      </c>
      <c r="BC1264" s="6">
        <v>0</v>
      </c>
      <c r="BD1264" s="6">
        <v>0</v>
      </c>
      <c r="BE1264" s="6">
        <v>0</v>
      </c>
      <c r="BF1264" s="6">
        <v>0</v>
      </c>
      <c r="BG1264" s="6">
        <v>0</v>
      </c>
      <c r="BH1264" s="6">
        <v>0</v>
      </c>
      <c r="BI1264" s="6">
        <f>IF(Table3[[#This Row],[Type]]="EM",IF((Table3[[#This Row],[Diameter]]/2)-Table3[[#This Row],[CornerRadius]]-0.012&gt;0,(Table3[[#This Row],[Diameter]]/2)-Table3[[#This Row],[CornerRadius]]-0.012,0),)</f>
        <v>0</v>
      </c>
      <c r="BK1264" s="6" t="str">
        <f>IF(Table3[[#This Row],[ShoulderLength]]="","",IF(Table3[[#This Row],[ShoulderLength]]&lt;Table3[[#This Row],[LOC]],"FIX",""))</f>
        <v/>
      </c>
    </row>
    <row r="1265" spans="1:63" x14ac:dyDescent="0.25">
      <c r="A1265" s="7">
        <f>IF(Table3[[#This Row],[SoflexRule]]="",1,IF(Table3[[#This Row],[MinOHL]]="",1,IF(Table3[[#This Row],[Type]]="CT",1,IF(Table3[[#This Row],[I]]=1,0,1))))</f>
        <v>1</v>
      </c>
      <c r="B1265" s="6" t="s">
        <v>149</v>
      </c>
      <c r="D1265" s="6" t="s">
        <v>149</v>
      </c>
      <c r="E1265" s="6">
        <v>1264</v>
      </c>
      <c r="G1265" s="9" t="s">
        <v>74</v>
      </c>
      <c r="H1265" s="10" t="s">
        <v>2267</v>
      </c>
      <c r="I1265" s="11" t="s">
        <v>2354</v>
      </c>
      <c r="J1265" s="12" t="s">
        <v>2355</v>
      </c>
      <c r="K1265" s="11" t="str">
        <f>CONCATENATE(Table3[[#This Row],[Type]]," "&amp;TEXT(Table3[[#This Row],[Diameter]],".0000")&amp;""," "&amp;Table3[[#This Row],[NumFlutes]]&amp;"FL")</f>
        <v>DC .2500 2FL</v>
      </c>
      <c r="M1265" s="13">
        <v>0.25</v>
      </c>
      <c r="N1265" s="13">
        <v>0.315</v>
      </c>
      <c r="O1265" s="6">
        <v>0.25</v>
      </c>
      <c r="P1265" s="6">
        <v>2.29</v>
      </c>
      <c r="Q1265" s="6">
        <v>2.29</v>
      </c>
      <c r="R1265" s="14">
        <f>IF(Table3[[#This Row],[ShoulderLenEnd]]="",0,90-(DEGREES(ATAN((Q1265-P1265)/((N1265-O1265)/2)))))</f>
        <v>90</v>
      </c>
      <c r="S1265" s="15">
        <v>2.3149999999999999</v>
      </c>
      <c r="T1265" s="6">
        <v>2</v>
      </c>
      <c r="U1265" s="6">
        <v>4.3559999999999999</v>
      </c>
      <c r="V1265" s="6">
        <v>2.29</v>
      </c>
      <c r="AA1265" s="13" t="str">
        <f t="shared" si="20"/>
        <v/>
      </c>
      <c r="AI1265" s="6">
        <v>0</v>
      </c>
      <c r="AJ1265" s="6">
        <v>0</v>
      </c>
      <c r="AK1265" s="6">
        <v>0</v>
      </c>
      <c r="AL1265" s="6">
        <v>0</v>
      </c>
      <c r="AM1265" s="6">
        <v>0</v>
      </c>
      <c r="AN1265" s="6">
        <v>0</v>
      </c>
      <c r="AO1265" s="6">
        <v>0</v>
      </c>
      <c r="AQ1265" s="6">
        <v>0</v>
      </c>
      <c r="AR1265" s="6">
        <v>0</v>
      </c>
      <c r="AS1265" s="6">
        <v>0</v>
      </c>
      <c r="AT1265" s="6">
        <v>0</v>
      </c>
      <c r="AU1265" s="6">
        <f>IF(Table3[[#This Row],[ShankDiameter]]&gt;0.5,0,IF(Table3[[#This Row],[Type]]="CD",0,1))</f>
        <v>1</v>
      </c>
      <c r="AV1265" s="6">
        <v>0</v>
      </c>
      <c r="AW1265" s="6">
        <v>0</v>
      </c>
      <c r="AX1265" s="6">
        <v>0</v>
      </c>
      <c r="AY1265" s="6">
        <f>IF(Table3[[#This Row],[ShankDiameter]]=0.225,2,IF(Table3[[#This Row],[ShankDiameter]]=0.25,2,IF(Table3[[#This Row],[ShankDiameter]]=0.2875,2,0)))</f>
        <v>0</v>
      </c>
      <c r="AZ1265" s="6">
        <v>0</v>
      </c>
      <c r="BA1265" s="6">
        <v>0</v>
      </c>
      <c r="BB1265" s="6">
        <v>0</v>
      </c>
      <c r="BC1265" s="6">
        <v>0</v>
      </c>
      <c r="BD1265" s="6">
        <v>0</v>
      </c>
      <c r="BE1265" s="6">
        <v>0</v>
      </c>
      <c r="BF1265" s="6">
        <v>0</v>
      </c>
      <c r="BG1265" s="6">
        <v>0</v>
      </c>
      <c r="BH1265" s="6">
        <v>0</v>
      </c>
      <c r="BI1265" s="6">
        <f>IF(Table3[[#This Row],[Type]]="EM",IF((Table3[[#This Row],[Diameter]]/2)-Table3[[#This Row],[CornerRadius]]-0.012&gt;0,(Table3[[#This Row],[Diameter]]/2)-Table3[[#This Row],[CornerRadius]]-0.012,0),)</f>
        <v>0</v>
      </c>
      <c r="BK1265" s="6" t="str">
        <f>IF(Table3[[#This Row],[ShoulderLength]]="","",IF(Table3[[#This Row],[ShoulderLength]]&lt;Table3[[#This Row],[LOC]],"FIX",""))</f>
        <v/>
      </c>
    </row>
    <row r="1266" spans="1:63" x14ac:dyDescent="0.25">
      <c r="A1266" s="7">
        <f>IF(Table3[[#This Row],[SoflexRule]]="",1,IF(Table3[[#This Row],[MinOHL]]="",1,IF(Table3[[#This Row],[Type]]="CT",1,IF(Table3[[#This Row],[I]]=1,0,1))))</f>
        <v>1</v>
      </c>
      <c r="B1266" s="6" t="s">
        <v>149</v>
      </c>
      <c r="D1266" s="6" t="s">
        <v>149</v>
      </c>
      <c r="E1266" s="6">
        <v>1265</v>
      </c>
      <c r="G1266" s="9" t="s">
        <v>74</v>
      </c>
      <c r="H1266" s="10" t="s">
        <v>2267</v>
      </c>
      <c r="I1266" s="11" t="s">
        <v>2352</v>
      </c>
      <c r="J1266" s="12" t="s">
        <v>2353</v>
      </c>
      <c r="K1266" s="11" t="str">
        <f>CONCATENATE(Table3[[#This Row],[Type]]," "&amp;TEXT(Table3[[#This Row],[Diameter]],".0000")&amp;""," "&amp;Table3[[#This Row],[NumFlutes]]&amp;"FL")</f>
        <v>DC .2500 2FL</v>
      </c>
      <c r="M1266" s="13">
        <v>0.25</v>
      </c>
      <c r="N1266" s="13">
        <v>0.315</v>
      </c>
      <c r="O1266" s="6">
        <v>0.25</v>
      </c>
      <c r="P1266" s="6">
        <v>6.06</v>
      </c>
      <c r="Q1266" s="6">
        <v>6.06</v>
      </c>
      <c r="R1266" s="14">
        <f>IF(Table3[[#This Row],[ShoulderLenEnd]]="",0,90-(DEGREES(ATAN((Q1266-P1266)/((N1266-O1266)/2)))))</f>
        <v>90</v>
      </c>
      <c r="S1266" s="15">
        <v>6.085</v>
      </c>
      <c r="T1266" s="6">
        <v>2</v>
      </c>
      <c r="U1266" s="6">
        <v>8.1549999999999994</v>
      </c>
      <c r="V1266" s="6">
        <v>6.06</v>
      </c>
      <c r="AA1266" s="13" t="str">
        <f t="shared" si="20"/>
        <v/>
      </c>
      <c r="AI1266" s="6">
        <v>0</v>
      </c>
      <c r="AJ1266" s="6">
        <v>0</v>
      </c>
      <c r="AK1266" s="6">
        <v>0</v>
      </c>
      <c r="AL1266" s="6">
        <v>0</v>
      </c>
      <c r="AM1266" s="6">
        <v>0</v>
      </c>
      <c r="AN1266" s="6">
        <v>0</v>
      </c>
      <c r="AO1266" s="6">
        <v>0</v>
      </c>
      <c r="AQ1266" s="6">
        <v>0</v>
      </c>
      <c r="AR1266" s="6">
        <v>0</v>
      </c>
      <c r="AS1266" s="6">
        <v>0</v>
      </c>
      <c r="AT1266" s="6">
        <v>0</v>
      </c>
      <c r="AU1266" s="6">
        <f>IF(Table3[[#This Row],[ShankDiameter]]&gt;0.5,0,IF(Table3[[#This Row],[Type]]="CD",0,1))</f>
        <v>1</v>
      </c>
      <c r="AV1266" s="6">
        <v>0</v>
      </c>
      <c r="AW1266" s="6">
        <v>0</v>
      </c>
      <c r="AX1266" s="6">
        <v>0</v>
      </c>
      <c r="AY1266" s="6">
        <f>IF(Table3[[#This Row],[ShankDiameter]]=0.225,2,IF(Table3[[#This Row],[ShankDiameter]]=0.25,2,IF(Table3[[#This Row],[ShankDiameter]]=0.2875,2,0)))</f>
        <v>0</v>
      </c>
      <c r="AZ1266" s="6">
        <v>0</v>
      </c>
      <c r="BA1266" s="6">
        <v>0</v>
      </c>
      <c r="BB1266" s="6">
        <v>0</v>
      </c>
      <c r="BC1266" s="6">
        <v>0</v>
      </c>
      <c r="BD1266" s="6">
        <v>0</v>
      </c>
      <c r="BE1266" s="6">
        <v>0</v>
      </c>
      <c r="BF1266" s="6">
        <v>0</v>
      </c>
      <c r="BG1266" s="6">
        <v>0</v>
      </c>
      <c r="BH1266" s="6">
        <v>0</v>
      </c>
      <c r="BI1266" s="6">
        <f>IF(Table3[[#This Row],[Type]]="EM",IF((Table3[[#This Row],[Diameter]]/2)-Table3[[#This Row],[CornerRadius]]-0.012&gt;0,(Table3[[#This Row],[Diameter]]/2)-Table3[[#This Row],[CornerRadius]]-0.012,0),)</f>
        <v>0</v>
      </c>
      <c r="BK1266" s="6" t="str">
        <f>IF(Table3[[#This Row],[ShoulderLength]]="","",IF(Table3[[#This Row],[ShoulderLength]]&lt;Table3[[#This Row],[LOC]],"FIX",""))</f>
        <v/>
      </c>
    </row>
    <row r="1267" spans="1:63" x14ac:dyDescent="0.25">
      <c r="A1267" s="7">
        <f>IF(Table3[[#This Row],[SoflexRule]]="",1,IF(Table3[[#This Row],[MinOHL]]="",1,IF(Table3[[#This Row],[Type]]="CT",1,IF(Table3[[#This Row],[I]]=1,0,1))))</f>
        <v>1</v>
      </c>
      <c r="B1267" s="6" t="s">
        <v>149</v>
      </c>
      <c r="D1267" s="6" t="s">
        <v>149</v>
      </c>
      <c r="E1267" s="6">
        <v>1266</v>
      </c>
      <c r="G1267" s="9" t="s">
        <v>74</v>
      </c>
      <c r="H1267" s="10" t="s">
        <v>2267</v>
      </c>
      <c r="I1267" s="11" t="s">
        <v>2350</v>
      </c>
      <c r="J1267" s="12" t="s">
        <v>2351</v>
      </c>
      <c r="K1267" s="11" t="str">
        <f>CONCATENATE(Table3[[#This Row],[Type]]," "&amp;TEXT(Table3[[#This Row],[Diameter]],".0000")&amp;""," "&amp;Table3[[#This Row],[NumFlutes]]&amp;"FL")</f>
        <v>DC .2283 2FL</v>
      </c>
      <c r="M1267" s="13">
        <v>0.2283</v>
      </c>
      <c r="N1267" s="13">
        <v>0.23699999999999999</v>
      </c>
      <c r="O1267" s="6">
        <v>0.2283</v>
      </c>
      <c r="P1267" s="6">
        <v>1.1200000000000001</v>
      </c>
      <c r="Q1267" s="6">
        <v>1.1200000000000001</v>
      </c>
      <c r="R1267" s="14">
        <f>IF(Table3[[#This Row],[ShoulderLenEnd]]="",0,90-(DEGREES(ATAN((Q1267-P1267)/((N1267-O1267)/2)))))</f>
        <v>90</v>
      </c>
      <c r="S1267" s="15">
        <v>1.1499999999999999</v>
      </c>
      <c r="T1267" s="6">
        <v>2</v>
      </c>
      <c r="U1267" s="6">
        <v>2.6150000000000002</v>
      </c>
      <c r="V1267" s="6">
        <v>1.1200000000000001</v>
      </c>
      <c r="AA1267" s="13" t="str">
        <f t="shared" si="20"/>
        <v/>
      </c>
      <c r="AI1267" s="6">
        <v>0</v>
      </c>
      <c r="AJ1267" s="6">
        <v>0</v>
      </c>
      <c r="AK1267" s="6">
        <v>0</v>
      </c>
      <c r="AL1267" s="6">
        <v>0</v>
      </c>
      <c r="AM1267" s="6">
        <v>0</v>
      </c>
      <c r="AN1267" s="6">
        <v>0</v>
      </c>
      <c r="AO1267" s="6">
        <v>0</v>
      </c>
      <c r="AQ1267" s="6">
        <v>0</v>
      </c>
      <c r="AR1267" s="6">
        <v>0</v>
      </c>
      <c r="AS1267" s="6">
        <v>0</v>
      </c>
      <c r="AT1267" s="6">
        <v>0</v>
      </c>
      <c r="AU1267" s="6">
        <f>IF(Table3[[#This Row],[ShankDiameter]]&gt;0.5,0,IF(Table3[[#This Row],[Type]]="CD",0,1))</f>
        <v>1</v>
      </c>
      <c r="AV1267" s="6">
        <v>0</v>
      </c>
      <c r="AW1267" s="6">
        <v>0</v>
      </c>
      <c r="AX1267" s="6">
        <v>0</v>
      </c>
      <c r="AY1267" s="6">
        <f>IF(Table3[[#This Row],[ShankDiameter]]=0.225,2,IF(Table3[[#This Row],[ShankDiameter]]=0.25,2,IF(Table3[[#This Row],[ShankDiameter]]=0.2875,2,0)))</f>
        <v>0</v>
      </c>
      <c r="AZ1267" s="6">
        <v>0</v>
      </c>
      <c r="BA1267" s="6">
        <v>0</v>
      </c>
      <c r="BB1267" s="6">
        <v>0</v>
      </c>
      <c r="BC1267" s="6">
        <v>0</v>
      </c>
      <c r="BD1267" s="6">
        <v>0</v>
      </c>
      <c r="BE1267" s="6">
        <v>0</v>
      </c>
      <c r="BF1267" s="6">
        <v>0</v>
      </c>
      <c r="BG1267" s="6">
        <v>0</v>
      </c>
      <c r="BH1267" s="6">
        <v>0</v>
      </c>
      <c r="BI1267" s="6">
        <f>IF(Table3[[#This Row],[Type]]="EM",IF((Table3[[#This Row],[Diameter]]/2)-Table3[[#This Row],[CornerRadius]]-0.012&gt;0,(Table3[[#This Row],[Diameter]]/2)-Table3[[#This Row],[CornerRadius]]-0.012,0),)</f>
        <v>0</v>
      </c>
      <c r="BK1267" s="6" t="str">
        <f>IF(Table3[[#This Row],[ShoulderLength]]="","",IF(Table3[[#This Row],[ShoulderLength]]&lt;Table3[[#This Row],[LOC]],"FIX",""))</f>
        <v/>
      </c>
    </row>
    <row r="1268" spans="1:63" x14ac:dyDescent="0.25">
      <c r="A1268" s="7">
        <f>IF(Table3[[#This Row],[SoflexRule]]="",1,IF(Table3[[#This Row],[MinOHL]]="",1,IF(Table3[[#This Row],[Type]]="CT",1,IF(Table3[[#This Row],[I]]=1,0,1))))</f>
        <v>1</v>
      </c>
      <c r="B1268" s="6" t="s">
        <v>149</v>
      </c>
      <c r="D1268" s="6" t="s">
        <v>149</v>
      </c>
      <c r="E1268" s="6">
        <v>1267</v>
      </c>
      <c r="G1268" s="9" t="s">
        <v>74</v>
      </c>
      <c r="H1268" s="10" t="s">
        <v>2267</v>
      </c>
      <c r="I1268" s="11" t="s">
        <v>2348</v>
      </c>
      <c r="J1268" s="12" t="s">
        <v>2349</v>
      </c>
      <c r="K1268" s="11" t="str">
        <f>CONCATENATE(Table3[[#This Row],[Type]]," "&amp;TEXT(Table3[[#This Row],[Diameter]],".0000")&amp;""," "&amp;Table3[[#This Row],[NumFlutes]]&amp;"FL")</f>
        <v>DC .1874 2FL</v>
      </c>
      <c r="M1268" s="13">
        <v>0.18740000000000001</v>
      </c>
      <c r="N1268" s="13">
        <v>0.23699999999999999</v>
      </c>
      <c r="O1268" s="6">
        <v>0.18740000000000001</v>
      </c>
      <c r="P1268" s="6">
        <v>1.2250000000000001</v>
      </c>
      <c r="Q1268" s="6">
        <v>1.2250000000000001</v>
      </c>
      <c r="R1268" s="14">
        <f>IF(Table3[[#This Row],[ShoulderLenEnd]]="",0,90-(DEGREES(ATAN((Q1268-P1268)/((N1268-O1268)/2)))))</f>
        <v>90</v>
      </c>
      <c r="S1268" s="15">
        <v>1.25</v>
      </c>
      <c r="T1268" s="6">
        <v>2</v>
      </c>
      <c r="U1268" s="6">
        <v>3.56</v>
      </c>
      <c r="V1268" s="6">
        <v>1.2250000000000001</v>
      </c>
      <c r="AA1268" s="13" t="str">
        <f t="shared" ref="AA1268:AA1299" si="21">IF(Z1268 &lt; 1, "", (M1268/2)/TAN(RADIANS(Z1268/2)))</f>
        <v/>
      </c>
      <c r="AI1268" s="6">
        <v>0</v>
      </c>
      <c r="AJ1268" s="6">
        <v>0</v>
      </c>
      <c r="AK1268" s="6">
        <v>0</v>
      </c>
      <c r="AL1268" s="6">
        <v>0</v>
      </c>
      <c r="AM1268" s="6">
        <v>0</v>
      </c>
      <c r="AN1268" s="6">
        <v>0</v>
      </c>
      <c r="AO1268" s="6">
        <v>0</v>
      </c>
      <c r="AQ1268" s="6">
        <v>0</v>
      </c>
      <c r="AR1268" s="6">
        <v>0</v>
      </c>
      <c r="AS1268" s="6">
        <v>0</v>
      </c>
      <c r="AT1268" s="6">
        <v>0</v>
      </c>
      <c r="AU1268" s="6">
        <f>IF(Table3[[#This Row],[ShankDiameter]]&gt;0.5,0,IF(Table3[[#This Row],[Type]]="CD",0,1))</f>
        <v>1</v>
      </c>
      <c r="AV1268" s="6">
        <v>0</v>
      </c>
      <c r="AW1268" s="6">
        <v>0</v>
      </c>
      <c r="AX1268" s="6">
        <v>0</v>
      </c>
      <c r="AY1268" s="6">
        <f>IF(Table3[[#This Row],[ShankDiameter]]=0.225,2,IF(Table3[[#This Row],[ShankDiameter]]=0.25,2,IF(Table3[[#This Row],[ShankDiameter]]=0.2875,2,0)))</f>
        <v>0</v>
      </c>
      <c r="AZ1268" s="6">
        <v>0</v>
      </c>
      <c r="BA1268" s="6">
        <v>0</v>
      </c>
      <c r="BB1268" s="6">
        <v>0</v>
      </c>
      <c r="BC1268" s="6">
        <v>0</v>
      </c>
      <c r="BD1268" s="6">
        <v>0</v>
      </c>
      <c r="BE1268" s="6">
        <v>0</v>
      </c>
      <c r="BF1268" s="6">
        <v>0</v>
      </c>
      <c r="BG1268" s="6">
        <v>0</v>
      </c>
      <c r="BH1268" s="6">
        <v>0</v>
      </c>
      <c r="BI1268" s="6">
        <f>IF(Table3[[#This Row],[Type]]="EM",IF((Table3[[#This Row],[Diameter]]/2)-Table3[[#This Row],[CornerRadius]]-0.012&gt;0,(Table3[[#This Row],[Diameter]]/2)-Table3[[#This Row],[CornerRadius]]-0.012,0),)</f>
        <v>0</v>
      </c>
      <c r="BK1268" s="6" t="str">
        <f>IF(Table3[[#This Row],[ShoulderLength]]="","",IF(Table3[[#This Row],[ShoulderLength]]&lt;Table3[[#This Row],[LOC]],"FIX",""))</f>
        <v/>
      </c>
    </row>
    <row r="1269" spans="1:63" x14ac:dyDescent="0.25">
      <c r="A1269" s="7">
        <f>IF(Table3[[#This Row],[SoflexRule]]="",1,IF(Table3[[#This Row],[MinOHL]]="",1,IF(Table3[[#This Row],[Type]]="CT",1,IF(Table3[[#This Row],[I]]=1,0,1))))</f>
        <v>1</v>
      </c>
      <c r="E1269" s="6">
        <v>1268</v>
      </c>
      <c r="I1269" s="11" t="s">
        <v>2347</v>
      </c>
      <c r="K1269" s="11" t="str">
        <f>CONCATENATE(Table3[[#This Row],[Type]]," "&amp;TEXT(Table3[[#This Row],[Diameter]],".0000")&amp;""," "&amp;Table3[[#This Row],[NumFlutes]]&amp;"FL")</f>
        <v xml:space="preserve"> .0000 FL</v>
      </c>
      <c r="R1269" s="14">
        <f>IF(Table3[[#This Row],[ShoulderLenEnd]]="",0,90-(DEGREES(ATAN((Q1269-P1269)/((N1269-O1269)/2)))))</f>
        <v>0</v>
      </c>
      <c r="AA1269" s="13" t="str">
        <f t="shared" si="21"/>
        <v/>
      </c>
      <c r="AI1269" s="6">
        <v>0</v>
      </c>
      <c r="AJ1269" s="6">
        <v>0</v>
      </c>
      <c r="AK1269" s="6">
        <v>0</v>
      </c>
      <c r="AL1269" s="6">
        <v>0</v>
      </c>
      <c r="AM1269" s="6">
        <v>0</v>
      </c>
      <c r="AN1269" s="6">
        <v>0</v>
      </c>
      <c r="AO1269" s="6">
        <v>0</v>
      </c>
      <c r="AQ1269" s="6">
        <v>0</v>
      </c>
      <c r="AR1269" s="6">
        <v>0</v>
      </c>
      <c r="AS1269" s="6">
        <v>0</v>
      </c>
      <c r="AT1269" s="6">
        <v>0</v>
      </c>
      <c r="AU1269" s="6">
        <f>IF(Table3[[#This Row],[ShankDiameter]]&gt;0.5,0,IF(Table3[[#This Row],[Type]]="CD",0,1))</f>
        <v>1</v>
      </c>
      <c r="AV1269" s="6">
        <v>0</v>
      </c>
      <c r="AW1269" s="6">
        <v>0</v>
      </c>
      <c r="AX1269" s="6">
        <v>0</v>
      </c>
      <c r="AY1269" s="6">
        <f>IF(Table3[[#This Row],[ShankDiameter]]=0.225,2,IF(Table3[[#This Row],[ShankDiameter]]=0.25,2,IF(Table3[[#This Row],[ShankDiameter]]=0.2875,2,0)))</f>
        <v>0</v>
      </c>
      <c r="AZ1269" s="6">
        <v>0</v>
      </c>
      <c r="BA1269" s="6">
        <v>0</v>
      </c>
      <c r="BB1269" s="6">
        <v>0</v>
      </c>
      <c r="BC1269" s="6">
        <v>0</v>
      </c>
      <c r="BD1269" s="6">
        <v>0</v>
      </c>
      <c r="BE1269" s="6">
        <v>0</v>
      </c>
      <c r="BF1269" s="6">
        <v>0</v>
      </c>
      <c r="BG1269" s="6">
        <v>0</v>
      </c>
      <c r="BH1269" s="6">
        <v>0</v>
      </c>
      <c r="BI1269" s="6">
        <f>IF(Table3[[#This Row],[Type]]="EM",IF((Table3[[#This Row],[Diameter]]/2)-Table3[[#This Row],[CornerRadius]]-0.012&gt;0,(Table3[[#This Row],[Diameter]]/2)-Table3[[#This Row],[CornerRadius]]-0.012,0),)</f>
        <v>0</v>
      </c>
      <c r="BK1269" s="6" t="str">
        <f>IF(Table3[[#This Row],[ShoulderLength]]="","",IF(Table3[[#This Row],[ShoulderLength]]&lt;Table3[[#This Row],[LOC]],"FIX",""))</f>
        <v/>
      </c>
    </row>
    <row r="1270" spans="1:63" x14ac:dyDescent="0.25">
      <c r="A1270" s="7">
        <f>IF(Table3[[#This Row],[SoflexRule]]="",1,IF(Table3[[#This Row],[MinOHL]]="",1,IF(Table3[[#This Row],[Type]]="CT",1,IF(Table3[[#This Row],[I]]=1,0,1))))</f>
        <v>1</v>
      </c>
      <c r="E1270" s="6">
        <v>1269</v>
      </c>
      <c r="I1270" s="11" t="s">
        <v>2346</v>
      </c>
      <c r="K1270" s="11" t="str">
        <f>CONCATENATE(Table3[[#This Row],[Type]]," "&amp;TEXT(Table3[[#This Row],[Diameter]],".0000")&amp;""," "&amp;Table3[[#This Row],[NumFlutes]]&amp;"FL")</f>
        <v xml:space="preserve"> .0000 FL</v>
      </c>
      <c r="R1270" s="14">
        <f>IF(Table3[[#This Row],[ShoulderLenEnd]]="",0,90-(DEGREES(ATAN((Q1270-P1270)/((N1270-O1270)/2)))))</f>
        <v>0</v>
      </c>
      <c r="AA1270" s="13" t="str">
        <f t="shared" si="21"/>
        <v/>
      </c>
      <c r="AI1270" s="6">
        <v>0</v>
      </c>
      <c r="AJ1270" s="6">
        <v>0</v>
      </c>
      <c r="AK1270" s="6">
        <v>0</v>
      </c>
      <c r="AL1270" s="6">
        <v>0</v>
      </c>
      <c r="AM1270" s="6">
        <v>0</v>
      </c>
      <c r="AN1270" s="6">
        <v>0</v>
      </c>
      <c r="AO1270" s="6">
        <v>0</v>
      </c>
      <c r="AQ1270" s="6">
        <v>0</v>
      </c>
      <c r="AR1270" s="6">
        <v>0</v>
      </c>
      <c r="AS1270" s="6">
        <v>0</v>
      </c>
      <c r="AT1270" s="6">
        <v>0</v>
      </c>
      <c r="AU1270" s="6">
        <f>IF(Table3[[#This Row],[ShankDiameter]]&gt;0.5,0,IF(Table3[[#This Row],[Type]]="CD",0,1))</f>
        <v>1</v>
      </c>
      <c r="AV1270" s="6">
        <v>0</v>
      </c>
      <c r="AW1270" s="6">
        <v>0</v>
      </c>
      <c r="AX1270" s="6">
        <v>0</v>
      </c>
      <c r="AY1270" s="6">
        <f>IF(Table3[[#This Row],[ShankDiameter]]=0.225,2,IF(Table3[[#This Row],[ShankDiameter]]=0.25,2,IF(Table3[[#This Row],[ShankDiameter]]=0.2875,2,0)))</f>
        <v>0</v>
      </c>
      <c r="AZ1270" s="6">
        <v>0</v>
      </c>
      <c r="BA1270" s="6">
        <v>0</v>
      </c>
      <c r="BB1270" s="6">
        <v>0</v>
      </c>
      <c r="BC1270" s="6">
        <v>0</v>
      </c>
      <c r="BD1270" s="6">
        <v>0</v>
      </c>
      <c r="BE1270" s="6">
        <v>0</v>
      </c>
      <c r="BF1270" s="6">
        <v>0</v>
      </c>
      <c r="BG1270" s="6">
        <v>0</v>
      </c>
      <c r="BH1270" s="6">
        <v>0</v>
      </c>
      <c r="BI1270" s="6">
        <f>IF(Table3[[#This Row],[Type]]="EM",IF((Table3[[#This Row],[Diameter]]/2)-Table3[[#This Row],[CornerRadius]]-0.012&gt;0,(Table3[[#This Row],[Diameter]]/2)-Table3[[#This Row],[CornerRadius]]-0.012,0),)</f>
        <v>0</v>
      </c>
      <c r="BK1270" s="6" t="str">
        <f>IF(Table3[[#This Row],[ShoulderLength]]="","",IF(Table3[[#This Row],[ShoulderLength]]&lt;Table3[[#This Row],[LOC]],"FIX",""))</f>
        <v/>
      </c>
    </row>
    <row r="1271" spans="1:63" x14ac:dyDescent="0.25">
      <c r="A1271" s="7">
        <f>IF(Table3[[#This Row],[SoflexRule]]="",1,IF(Table3[[#This Row],[MinOHL]]="",1,IF(Table3[[#This Row],[Type]]="CT",1,IF(Table3[[#This Row],[I]]=1,0,1))))</f>
        <v>1</v>
      </c>
      <c r="B1271" s="6" t="s">
        <v>149</v>
      </c>
      <c r="D1271" s="6" t="s">
        <v>149</v>
      </c>
      <c r="E1271" s="6">
        <v>1270</v>
      </c>
      <c r="G1271" s="9" t="s">
        <v>74</v>
      </c>
      <c r="H1271" s="10" t="s">
        <v>2267</v>
      </c>
      <c r="I1271" s="11" t="s">
        <v>2344</v>
      </c>
      <c r="J1271" s="12" t="s">
        <v>2345</v>
      </c>
      <c r="K1271" s="11" t="str">
        <f>CONCATENATE(Table3[[#This Row],[Type]]," "&amp;TEXT(Table3[[#This Row],[Diameter]],".0000")&amp;""," "&amp;Table3[[#This Row],[NumFlutes]]&amp;"FL")</f>
        <v>DC .3150 2FL</v>
      </c>
      <c r="M1271" s="13">
        <v>0.315</v>
      </c>
      <c r="N1271" s="13">
        <v>0.315</v>
      </c>
      <c r="O1271" s="6">
        <v>0.315</v>
      </c>
      <c r="P1271" s="6">
        <v>1.4950000000000001</v>
      </c>
      <c r="R1271" s="14">
        <f>IF(Table3[[#This Row],[ShoulderLenEnd]]="",0,90-(DEGREES(ATAN((Q1271-P1271)/((N1271-O1271)/2)))))</f>
        <v>0</v>
      </c>
      <c r="S1271" s="15">
        <v>1.52</v>
      </c>
      <c r="T1271" s="6">
        <v>2</v>
      </c>
      <c r="U1271" s="6">
        <v>3.15</v>
      </c>
      <c r="V1271" s="6">
        <v>1.4950000000000001</v>
      </c>
      <c r="AA1271" s="13" t="str">
        <f t="shared" si="21"/>
        <v/>
      </c>
      <c r="AI1271" s="6">
        <v>0</v>
      </c>
      <c r="AJ1271" s="6">
        <v>0</v>
      </c>
      <c r="AK1271" s="6">
        <v>0</v>
      </c>
      <c r="AL1271" s="6">
        <v>0</v>
      </c>
      <c r="AM1271" s="6">
        <v>0</v>
      </c>
      <c r="AN1271" s="6">
        <v>0</v>
      </c>
      <c r="AO1271" s="6">
        <v>0</v>
      </c>
      <c r="AQ1271" s="6">
        <v>0</v>
      </c>
      <c r="AR1271" s="6">
        <v>0</v>
      </c>
      <c r="AS1271" s="6">
        <v>0</v>
      </c>
      <c r="AT1271" s="6">
        <v>0</v>
      </c>
      <c r="AU1271" s="6">
        <f>IF(Table3[[#This Row],[ShankDiameter]]&gt;0.5,0,IF(Table3[[#This Row],[Type]]="CD",0,1))</f>
        <v>1</v>
      </c>
      <c r="AV1271" s="6">
        <v>0</v>
      </c>
      <c r="AW1271" s="6">
        <v>0</v>
      </c>
      <c r="AX1271" s="6">
        <v>0</v>
      </c>
      <c r="AY1271" s="6">
        <f>IF(Table3[[#This Row],[ShankDiameter]]=0.225,2,IF(Table3[[#This Row],[ShankDiameter]]=0.25,2,IF(Table3[[#This Row],[ShankDiameter]]=0.2875,2,0)))</f>
        <v>0</v>
      </c>
      <c r="AZ1271" s="6">
        <v>0</v>
      </c>
      <c r="BA1271" s="6">
        <v>0</v>
      </c>
      <c r="BB1271" s="6">
        <v>0</v>
      </c>
      <c r="BC1271" s="6">
        <v>0</v>
      </c>
      <c r="BD1271" s="6">
        <v>0</v>
      </c>
      <c r="BE1271" s="6">
        <v>0</v>
      </c>
      <c r="BF1271" s="6">
        <v>0</v>
      </c>
      <c r="BG1271" s="6">
        <v>0</v>
      </c>
      <c r="BH1271" s="6">
        <v>0</v>
      </c>
      <c r="BI1271" s="6">
        <f>IF(Table3[[#This Row],[Type]]="EM",IF((Table3[[#This Row],[Diameter]]/2)-Table3[[#This Row],[CornerRadius]]-0.012&gt;0,(Table3[[#This Row],[Diameter]]/2)-Table3[[#This Row],[CornerRadius]]-0.012,0),)</f>
        <v>0</v>
      </c>
      <c r="BK1271" s="6" t="str">
        <f>IF(Table3[[#This Row],[ShoulderLength]]="","",IF(Table3[[#This Row],[ShoulderLength]]&lt;Table3[[#This Row],[LOC]],"FIX",""))</f>
        <v/>
      </c>
    </row>
    <row r="1272" spans="1:63" x14ac:dyDescent="0.25">
      <c r="A1272" s="7">
        <f>IF(Table3[[#This Row],[SoflexRule]]="",1,IF(Table3[[#This Row],[MinOHL]]="",1,IF(Table3[[#This Row],[Type]]="CT",1,IF(Table3[[#This Row],[I]]=1,0,1))))</f>
        <v>1</v>
      </c>
      <c r="E1272" s="6">
        <v>1271</v>
      </c>
      <c r="I1272" s="11" t="s">
        <v>2343</v>
      </c>
      <c r="K1272" s="11" t="str">
        <f>CONCATENATE(Table3[[#This Row],[Type]]," "&amp;TEXT(Table3[[#This Row],[Diameter]],".0000")&amp;""," "&amp;Table3[[#This Row],[NumFlutes]]&amp;"FL")</f>
        <v xml:space="preserve"> .0000 FL</v>
      </c>
      <c r="R1272" s="14">
        <f>IF(Table3[[#This Row],[ShoulderLenEnd]]="",0,90-(DEGREES(ATAN((Q1272-P1272)/((N1272-O1272)/2)))))</f>
        <v>0</v>
      </c>
      <c r="AA1272" s="13" t="str">
        <f t="shared" si="21"/>
        <v/>
      </c>
      <c r="AI1272" s="6">
        <v>0</v>
      </c>
      <c r="AJ1272" s="6">
        <v>0</v>
      </c>
      <c r="AK1272" s="6">
        <v>0</v>
      </c>
      <c r="AL1272" s="6">
        <v>0</v>
      </c>
      <c r="AM1272" s="6">
        <v>0</v>
      </c>
      <c r="AN1272" s="6">
        <v>0</v>
      </c>
      <c r="AO1272" s="6">
        <v>0</v>
      </c>
      <c r="AQ1272" s="6">
        <v>0</v>
      </c>
      <c r="AR1272" s="6">
        <v>0</v>
      </c>
      <c r="AS1272" s="6">
        <v>0</v>
      </c>
      <c r="AT1272" s="6">
        <v>0</v>
      </c>
      <c r="AU1272" s="6">
        <f>IF(Table3[[#This Row],[ShankDiameter]]&gt;0.5,0,IF(Table3[[#This Row],[Type]]="CD",0,1))</f>
        <v>1</v>
      </c>
      <c r="AV1272" s="6">
        <v>0</v>
      </c>
      <c r="AW1272" s="6">
        <v>0</v>
      </c>
      <c r="AX1272" s="6">
        <v>0</v>
      </c>
      <c r="AY1272" s="6">
        <f>IF(Table3[[#This Row],[ShankDiameter]]=0.225,2,IF(Table3[[#This Row],[ShankDiameter]]=0.25,2,IF(Table3[[#This Row],[ShankDiameter]]=0.2875,2,0)))</f>
        <v>0</v>
      </c>
      <c r="AZ1272" s="6">
        <v>0</v>
      </c>
      <c r="BA1272" s="6">
        <v>0</v>
      </c>
      <c r="BB1272" s="6">
        <v>0</v>
      </c>
      <c r="BC1272" s="6">
        <v>0</v>
      </c>
      <c r="BD1272" s="6">
        <v>0</v>
      </c>
      <c r="BE1272" s="6">
        <v>0</v>
      </c>
      <c r="BF1272" s="6">
        <v>0</v>
      </c>
      <c r="BG1272" s="6">
        <v>0</v>
      </c>
      <c r="BH1272" s="6">
        <v>0</v>
      </c>
      <c r="BI1272" s="6">
        <f>IF(Table3[[#This Row],[Type]]="EM",IF((Table3[[#This Row],[Diameter]]/2)-Table3[[#This Row],[CornerRadius]]-0.012&gt;0,(Table3[[#This Row],[Diameter]]/2)-Table3[[#This Row],[CornerRadius]]-0.012,0),)</f>
        <v>0</v>
      </c>
      <c r="BK1272" s="6" t="str">
        <f>IF(Table3[[#This Row],[ShoulderLength]]="","",IF(Table3[[#This Row],[ShoulderLength]]&lt;Table3[[#This Row],[LOC]],"FIX",""))</f>
        <v/>
      </c>
    </row>
    <row r="1273" spans="1:63" x14ac:dyDescent="0.25">
      <c r="A1273" s="7">
        <f>IF(Table3[[#This Row],[SoflexRule]]="",1,IF(Table3[[#This Row],[MinOHL]]="",1,IF(Table3[[#This Row],[Type]]="CT",1,IF(Table3[[#This Row],[I]]=1,0,1))))</f>
        <v>1</v>
      </c>
      <c r="E1273" s="6">
        <v>1272</v>
      </c>
      <c r="I1273" s="11" t="s">
        <v>2342</v>
      </c>
      <c r="K1273" s="11" t="str">
        <f>CONCATENATE(Table3[[#This Row],[Type]]," "&amp;TEXT(Table3[[#This Row],[Diameter]],".0000")&amp;""," "&amp;Table3[[#This Row],[NumFlutes]]&amp;"FL")</f>
        <v xml:space="preserve"> .0000 FL</v>
      </c>
      <c r="R1273" s="14">
        <f>IF(Table3[[#This Row],[ShoulderLenEnd]]="",0,90-(DEGREES(ATAN((Q1273-P1273)/((N1273-O1273)/2)))))</f>
        <v>0</v>
      </c>
      <c r="AA1273" s="13" t="str">
        <f t="shared" si="21"/>
        <v/>
      </c>
      <c r="AI1273" s="6">
        <v>0</v>
      </c>
      <c r="AJ1273" s="6">
        <v>0</v>
      </c>
      <c r="AK1273" s="6">
        <v>0</v>
      </c>
      <c r="AL1273" s="6">
        <v>0</v>
      </c>
      <c r="AM1273" s="6">
        <v>0</v>
      </c>
      <c r="AN1273" s="6">
        <v>0</v>
      </c>
      <c r="AO1273" s="6">
        <v>0</v>
      </c>
      <c r="AQ1273" s="6">
        <v>0</v>
      </c>
      <c r="AR1273" s="6">
        <v>0</v>
      </c>
      <c r="AS1273" s="6">
        <v>0</v>
      </c>
      <c r="AT1273" s="6">
        <v>0</v>
      </c>
      <c r="AU1273" s="6">
        <f>IF(Table3[[#This Row],[ShankDiameter]]&gt;0.5,0,IF(Table3[[#This Row],[Type]]="CD",0,1))</f>
        <v>1</v>
      </c>
      <c r="AV1273" s="6">
        <v>0</v>
      </c>
      <c r="AW1273" s="6">
        <v>0</v>
      </c>
      <c r="AX1273" s="6">
        <v>0</v>
      </c>
      <c r="AY1273" s="6">
        <f>IF(Table3[[#This Row],[ShankDiameter]]=0.225,2,IF(Table3[[#This Row],[ShankDiameter]]=0.25,2,IF(Table3[[#This Row],[ShankDiameter]]=0.2875,2,0)))</f>
        <v>0</v>
      </c>
      <c r="AZ1273" s="6">
        <v>0</v>
      </c>
      <c r="BA1273" s="6">
        <v>0</v>
      </c>
      <c r="BB1273" s="6">
        <v>0</v>
      </c>
      <c r="BC1273" s="6">
        <v>0</v>
      </c>
      <c r="BD1273" s="6">
        <v>0</v>
      </c>
      <c r="BE1273" s="6">
        <v>0</v>
      </c>
      <c r="BF1273" s="6">
        <v>0</v>
      </c>
      <c r="BG1273" s="6">
        <v>0</v>
      </c>
      <c r="BH1273" s="6">
        <v>0</v>
      </c>
      <c r="BI1273" s="6">
        <f>IF(Table3[[#This Row],[Type]]="EM",IF((Table3[[#This Row],[Diameter]]/2)-Table3[[#This Row],[CornerRadius]]-0.012&gt;0,(Table3[[#This Row],[Diameter]]/2)-Table3[[#This Row],[CornerRadius]]-0.012,0),)</f>
        <v>0</v>
      </c>
      <c r="BK1273" s="6" t="str">
        <f>IF(Table3[[#This Row],[ShoulderLength]]="","",IF(Table3[[#This Row],[ShoulderLength]]&lt;Table3[[#This Row],[LOC]],"FIX",""))</f>
        <v/>
      </c>
    </row>
    <row r="1274" spans="1:63" x14ac:dyDescent="0.25">
      <c r="A1274" s="7">
        <f>IF(Table3[[#This Row],[SoflexRule]]="",1,IF(Table3[[#This Row],[MinOHL]]="",1,IF(Table3[[#This Row],[Type]]="CT",1,IF(Table3[[#This Row],[I]]=1,0,1))))</f>
        <v>1</v>
      </c>
      <c r="E1274" s="6">
        <v>1273</v>
      </c>
      <c r="I1274" s="11" t="s">
        <v>2341</v>
      </c>
      <c r="K1274" s="11" t="str">
        <f>CONCATENATE(Table3[[#This Row],[Type]]," "&amp;TEXT(Table3[[#This Row],[Diameter]],".0000")&amp;""," "&amp;Table3[[#This Row],[NumFlutes]]&amp;"FL")</f>
        <v xml:space="preserve"> .0000 FL</v>
      </c>
      <c r="R1274" s="14">
        <f>IF(Table3[[#This Row],[ShoulderLenEnd]]="",0,90-(DEGREES(ATAN((Q1274-P1274)/((N1274-O1274)/2)))))</f>
        <v>0</v>
      </c>
      <c r="AA1274" s="13" t="str">
        <f t="shared" si="21"/>
        <v/>
      </c>
      <c r="AI1274" s="6">
        <v>0</v>
      </c>
      <c r="AJ1274" s="6">
        <v>0</v>
      </c>
      <c r="AK1274" s="6">
        <v>0</v>
      </c>
      <c r="AL1274" s="6">
        <v>0</v>
      </c>
      <c r="AM1274" s="6">
        <v>0</v>
      </c>
      <c r="AN1274" s="6">
        <v>0</v>
      </c>
      <c r="AO1274" s="6">
        <v>0</v>
      </c>
      <c r="AQ1274" s="6">
        <v>0</v>
      </c>
      <c r="AR1274" s="6">
        <v>0</v>
      </c>
      <c r="AS1274" s="6">
        <v>0</v>
      </c>
      <c r="AT1274" s="6">
        <v>0</v>
      </c>
      <c r="AU1274" s="6">
        <f>IF(Table3[[#This Row],[ShankDiameter]]&gt;0.5,0,IF(Table3[[#This Row],[Type]]="CD",0,1))</f>
        <v>1</v>
      </c>
      <c r="AV1274" s="6">
        <v>0</v>
      </c>
      <c r="AW1274" s="6">
        <v>0</v>
      </c>
      <c r="AX1274" s="6">
        <v>0</v>
      </c>
      <c r="AY1274" s="6">
        <f>IF(Table3[[#This Row],[ShankDiameter]]=0.225,2,IF(Table3[[#This Row],[ShankDiameter]]=0.25,2,IF(Table3[[#This Row],[ShankDiameter]]=0.2875,2,0)))</f>
        <v>0</v>
      </c>
      <c r="AZ1274" s="6">
        <v>0</v>
      </c>
      <c r="BA1274" s="6">
        <v>0</v>
      </c>
      <c r="BB1274" s="6">
        <v>0</v>
      </c>
      <c r="BC1274" s="6">
        <v>0</v>
      </c>
      <c r="BD1274" s="6">
        <v>0</v>
      </c>
      <c r="BE1274" s="6">
        <v>0</v>
      </c>
      <c r="BF1274" s="6">
        <v>0</v>
      </c>
      <c r="BG1274" s="6">
        <v>0</v>
      </c>
      <c r="BH1274" s="6">
        <v>0</v>
      </c>
      <c r="BI1274" s="6">
        <f>IF(Table3[[#This Row],[Type]]="EM",IF((Table3[[#This Row],[Diameter]]/2)-Table3[[#This Row],[CornerRadius]]-0.012&gt;0,(Table3[[#This Row],[Diameter]]/2)-Table3[[#This Row],[CornerRadius]]-0.012,0),)</f>
        <v>0</v>
      </c>
      <c r="BK1274" s="6" t="str">
        <f>IF(Table3[[#This Row],[ShoulderLength]]="","",IF(Table3[[#This Row],[ShoulderLength]]&lt;Table3[[#This Row],[LOC]],"FIX",""))</f>
        <v/>
      </c>
    </row>
    <row r="1275" spans="1:63" x14ac:dyDescent="0.25">
      <c r="A1275" s="7">
        <f>IF(Table3[[#This Row],[SoflexRule]]="",1,IF(Table3[[#This Row],[MinOHL]]="",1,IF(Table3[[#This Row],[Type]]="CT",1,IF(Table3[[#This Row],[I]]=1,0,1))))</f>
        <v>1</v>
      </c>
      <c r="E1275" s="6">
        <v>1274</v>
      </c>
      <c r="I1275" s="11" t="s">
        <v>2340</v>
      </c>
      <c r="K1275" s="11" t="str">
        <f>CONCATENATE(Table3[[#This Row],[Type]]," "&amp;TEXT(Table3[[#This Row],[Diameter]],".0000")&amp;""," "&amp;Table3[[#This Row],[NumFlutes]]&amp;"FL")</f>
        <v xml:space="preserve"> .0000 FL</v>
      </c>
      <c r="R1275" s="14">
        <f>IF(Table3[[#This Row],[ShoulderLenEnd]]="",0,90-(DEGREES(ATAN((Q1275-P1275)/((N1275-O1275)/2)))))</f>
        <v>0</v>
      </c>
      <c r="AA1275" s="13" t="str">
        <f t="shared" si="21"/>
        <v/>
      </c>
      <c r="AI1275" s="6">
        <v>0</v>
      </c>
      <c r="AJ1275" s="6">
        <v>0</v>
      </c>
      <c r="AK1275" s="6">
        <v>0</v>
      </c>
      <c r="AL1275" s="6">
        <v>0</v>
      </c>
      <c r="AM1275" s="6">
        <v>0</v>
      </c>
      <c r="AN1275" s="6">
        <v>0</v>
      </c>
      <c r="AO1275" s="6">
        <v>0</v>
      </c>
      <c r="AQ1275" s="6">
        <v>0</v>
      </c>
      <c r="AR1275" s="6">
        <v>0</v>
      </c>
      <c r="AS1275" s="6">
        <v>0</v>
      </c>
      <c r="AT1275" s="6">
        <v>0</v>
      </c>
      <c r="AU1275" s="6">
        <f>IF(Table3[[#This Row],[ShankDiameter]]&gt;0.5,0,IF(Table3[[#This Row],[Type]]="CD",0,1))</f>
        <v>1</v>
      </c>
      <c r="AV1275" s="6">
        <v>0</v>
      </c>
      <c r="AW1275" s="6">
        <v>0</v>
      </c>
      <c r="AX1275" s="6">
        <v>0</v>
      </c>
      <c r="AY1275" s="6">
        <f>IF(Table3[[#This Row],[ShankDiameter]]=0.225,2,IF(Table3[[#This Row],[ShankDiameter]]=0.25,2,IF(Table3[[#This Row],[ShankDiameter]]=0.2875,2,0)))</f>
        <v>0</v>
      </c>
      <c r="AZ1275" s="6">
        <v>0</v>
      </c>
      <c r="BA1275" s="6">
        <v>0</v>
      </c>
      <c r="BB1275" s="6">
        <v>0</v>
      </c>
      <c r="BC1275" s="6">
        <v>0</v>
      </c>
      <c r="BD1275" s="6">
        <v>0</v>
      </c>
      <c r="BE1275" s="6">
        <v>0</v>
      </c>
      <c r="BF1275" s="6">
        <v>0</v>
      </c>
      <c r="BG1275" s="6">
        <v>0</v>
      </c>
      <c r="BH1275" s="6">
        <v>0</v>
      </c>
      <c r="BI1275" s="6">
        <f>IF(Table3[[#This Row],[Type]]="EM",IF((Table3[[#This Row],[Diameter]]/2)-Table3[[#This Row],[CornerRadius]]-0.012&gt;0,(Table3[[#This Row],[Diameter]]/2)-Table3[[#This Row],[CornerRadius]]-0.012,0),)</f>
        <v>0</v>
      </c>
      <c r="BK1275" s="6" t="str">
        <f>IF(Table3[[#This Row],[ShoulderLength]]="","",IF(Table3[[#This Row],[ShoulderLength]]&lt;Table3[[#This Row],[LOC]],"FIX",""))</f>
        <v/>
      </c>
    </row>
    <row r="1276" spans="1:63" x14ac:dyDescent="0.25">
      <c r="A1276" s="7">
        <f>IF(Table3[[#This Row],[SoflexRule]]="",1,IF(Table3[[#This Row],[MinOHL]]="",1,IF(Table3[[#This Row],[Type]]="CT",1,IF(Table3[[#This Row],[I]]=1,0,1))))</f>
        <v>1</v>
      </c>
      <c r="E1276" s="6">
        <v>1275</v>
      </c>
      <c r="I1276" s="11" t="s">
        <v>2296</v>
      </c>
      <c r="K1276" s="11" t="str">
        <f>CONCATENATE(Table3[[#This Row],[Type]]," "&amp;TEXT(Table3[[#This Row],[Diameter]],".0000")&amp;""," "&amp;Table3[[#This Row],[NumFlutes]]&amp;"FL")</f>
        <v xml:space="preserve"> .0000 FL</v>
      </c>
      <c r="R1276" s="14">
        <f>IF(Table3[[#This Row],[ShoulderLenEnd]]="",0,90-(DEGREES(ATAN((Q1276-P1276)/((N1276-O1276)/2)))))</f>
        <v>0</v>
      </c>
      <c r="AA1276" s="13" t="str">
        <f t="shared" si="21"/>
        <v/>
      </c>
      <c r="AI1276" s="6">
        <v>0</v>
      </c>
      <c r="AJ1276" s="6">
        <v>0</v>
      </c>
      <c r="AK1276" s="6">
        <v>0</v>
      </c>
      <c r="AL1276" s="6">
        <v>0</v>
      </c>
      <c r="AM1276" s="6">
        <v>0</v>
      </c>
      <c r="AN1276" s="6">
        <v>0</v>
      </c>
      <c r="AO1276" s="6">
        <v>0</v>
      </c>
      <c r="AQ1276" s="6">
        <v>0</v>
      </c>
      <c r="AR1276" s="6">
        <v>0</v>
      </c>
      <c r="AS1276" s="6">
        <v>0</v>
      </c>
      <c r="AT1276" s="6">
        <v>0</v>
      </c>
      <c r="AU1276" s="6">
        <f>IF(Table3[[#This Row],[ShankDiameter]]&gt;0.5,0,IF(Table3[[#This Row],[Type]]="CD",0,1))</f>
        <v>1</v>
      </c>
      <c r="AV1276" s="6">
        <v>0</v>
      </c>
      <c r="AW1276" s="6">
        <v>0</v>
      </c>
      <c r="AX1276" s="6">
        <v>0</v>
      </c>
      <c r="AY1276" s="6">
        <f>IF(Table3[[#This Row],[ShankDiameter]]=0.225,2,IF(Table3[[#This Row],[ShankDiameter]]=0.25,2,IF(Table3[[#This Row],[ShankDiameter]]=0.2875,2,0)))</f>
        <v>0</v>
      </c>
      <c r="AZ1276" s="6">
        <v>0</v>
      </c>
      <c r="BA1276" s="6">
        <v>0</v>
      </c>
      <c r="BB1276" s="6">
        <v>0</v>
      </c>
      <c r="BC1276" s="6">
        <v>0</v>
      </c>
      <c r="BD1276" s="6">
        <v>0</v>
      </c>
      <c r="BE1276" s="6">
        <v>0</v>
      </c>
      <c r="BF1276" s="6">
        <v>0</v>
      </c>
      <c r="BG1276" s="6">
        <v>0</v>
      </c>
      <c r="BH1276" s="6">
        <v>0</v>
      </c>
      <c r="BI1276" s="6">
        <f>IF(Table3[[#This Row],[Type]]="EM",IF((Table3[[#This Row],[Diameter]]/2)-Table3[[#This Row],[CornerRadius]]-0.012&gt;0,(Table3[[#This Row],[Diameter]]/2)-Table3[[#This Row],[CornerRadius]]-0.012,0),)</f>
        <v>0</v>
      </c>
      <c r="BK1276" s="6" t="str">
        <f>IF(Table3[[#This Row],[ShoulderLength]]="","",IF(Table3[[#This Row],[ShoulderLength]]&lt;Table3[[#This Row],[LOC]],"FIX",""))</f>
        <v/>
      </c>
    </row>
    <row r="1277" spans="1:63" x14ac:dyDescent="0.25">
      <c r="A1277" s="7">
        <f>IF(Table3[[#This Row],[SoflexRule]]="",1,IF(Table3[[#This Row],[MinOHL]]="",1,IF(Table3[[#This Row],[Type]]="CT",1,IF(Table3[[#This Row],[I]]=1,0,1))))</f>
        <v>1</v>
      </c>
      <c r="E1277" s="6">
        <v>1276</v>
      </c>
      <c r="I1277" s="11" t="s">
        <v>2339</v>
      </c>
      <c r="K1277" s="11" t="str">
        <f>CONCATENATE(Table3[[#This Row],[Type]]," "&amp;TEXT(Table3[[#This Row],[Diameter]],".0000")&amp;""," "&amp;Table3[[#This Row],[NumFlutes]]&amp;"FL")</f>
        <v xml:space="preserve"> .0000 FL</v>
      </c>
      <c r="R1277" s="14">
        <f>IF(Table3[[#This Row],[ShoulderLenEnd]]="",0,90-(DEGREES(ATAN((Q1277-P1277)/((N1277-O1277)/2)))))</f>
        <v>0</v>
      </c>
      <c r="AA1277" s="13" t="str">
        <f t="shared" si="21"/>
        <v/>
      </c>
      <c r="AI1277" s="6">
        <v>0</v>
      </c>
      <c r="AJ1277" s="6">
        <v>0</v>
      </c>
      <c r="AK1277" s="6">
        <v>0</v>
      </c>
      <c r="AL1277" s="6">
        <v>0</v>
      </c>
      <c r="AM1277" s="6">
        <v>0</v>
      </c>
      <c r="AN1277" s="6">
        <v>0</v>
      </c>
      <c r="AO1277" s="6">
        <v>0</v>
      </c>
      <c r="AQ1277" s="6">
        <v>0</v>
      </c>
      <c r="AR1277" s="6">
        <v>0</v>
      </c>
      <c r="AS1277" s="6">
        <v>0</v>
      </c>
      <c r="AT1277" s="6">
        <v>0</v>
      </c>
      <c r="AU1277" s="6">
        <f>IF(Table3[[#This Row],[ShankDiameter]]&gt;0.5,0,IF(Table3[[#This Row],[Type]]="CD",0,1))</f>
        <v>1</v>
      </c>
      <c r="AV1277" s="6">
        <v>0</v>
      </c>
      <c r="AW1277" s="6">
        <v>0</v>
      </c>
      <c r="AX1277" s="6">
        <v>0</v>
      </c>
      <c r="AY1277" s="6">
        <f>IF(Table3[[#This Row],[ShankDiameter]]=0.225,2,IF(Table3[[#This Row],[ShankDiameter]]=0.25,2,IF(Table3[[#This Row],[ShankDiameter]]=0.2875,2,0)))</f>
        <v>0</v>
      </c>
      <c r="AZ1277" s="6">
        <v>0</v>
      </c>
      <c r="BA1277" s="6">
        <v>0</v>
      </c>
      <c r="BB1277" s="6">
        <v>0</v>
      </c>
      <c r="BC1277" s="6">
        <v>0</v>
      </c>
      <c r="BD1277" s="6">
        <v>0</v>
      </c>
      <c r="BE1277" s="6">
        <v>0</v>
      </c>
      <c r="BF1277" s="6">
        <v>0</v>
      </c>
      <c r="BG1277" s="6">
        <v>0</v>
      </c>
      <c r="BH1277" s="6">
        <v>0</v>
      </c>
      <c r="BI1277" s="6">
        <f>IF(Table3[[#This Row],[Type]]="EM",IF((Table3[[#This Row],[Diameter]]/2)-Table3[[#This Row],[CornerRadius]]-0.012&gt;0,(Table3[[#This Row],[Diameter]]/2)-Table3[[#This Row],[CornerRadius]]-0.012,0),)</f>
        <v>0</v>
      </c>
      <c r="BK1277" s="6" t="str">
        <f>IF(Table3[[#This Row],[ShoulderLength]]="","",IF(Table3[[#This Row],[ShoulderLength]]&lt;Table3[[#This Row],[LOC]],"FIX",""))</f>
        <v/>
      </c>
    </row>
    <row r="1278" spans="1:63" x14ac:dyDescent="0.25">
      <c r="A1278" s="7">
        <f>IF(Table3[[#This Row],[SoflexRule]]="",1,IF(Table3[[#This Row],[MinOHL]]="",1,IF(Table3[[#This Row],[Type]]="CT",1,IF(Table3[[#This Row],[I]]=1,0,1))))</f>
        <v>1</v>
      </c>
      <c r="B1278" s="6" t="s">
        <v>2195</v>
      </c>
      <c r="D1278" s="6" t="s">
        <v>2195</v>
      </c>
      <c r="E1278" s="6">
        <v>1277</v>
      </c>
      <c r="G1278" s="9" t="s">
        <v>74</v>
      </c>
      <c r="H1278" s="10" t="s">
        <v>2195</v>
      </c>
      <c r="I1278" s="11" t="s">
        <v>2337</v>
      </c>
      <c r="J1278" s="12" t="s">
        <v>2338</v>
      </c>
      <c r="K1278" s="11" t="str">
        <f>CONCATENATE(Table3[[#This Row],[Type]]," "&amp;TEXT(Table3[[#This Row],[Diameter]],".0000")&amp;""," "&amp;Table3[[#This Row],[NumFlutes]]&amp;"FL")</f>
        <v>SD .0930 2FL</v>
      </c>
      <c r="M1278" s="13">
        <v>9.2999999999999999E-2</v>
      </c>
      <c r="N1278" s="13">
        <v>0.125</v>
      </c>
      <c r="O1278" s="6">
        <v>0.1</v>
      </c>
      <c r="P1278" s="6">
        <v>0.3</v>
      </c>
      <c r="Q1278" s="6">
        <v>0.5</v>
      </c>
      <c r="R1278" s="14">
        <f>IF(Table3[[#This Row],[ShoulderLenEnd]]="",0,90-(DEGREES(ATAN((Q1278-P1278)/((N1278-O1278)/2)))))</f>
        <v>3.5763343749973444</v>
      </c>
      <c r="S1278" s="15">
        <v>0.625</v>
      </c>
      <c r="T1278" s="6">
        <v>2</v>
      </c>
      <c r="U1278" s="6">
        <v>1.5</v>
      </c>
      <c r="V1278" s="6">
        <v>0.27900000000000003</v>
      </c>
      <c r="Z1278" s="6">
        <v>140</v>
      </c>
      <c r="AA1278" s="13">
        <f t="shared" si="21"/>
        <v>1.6924615893378413E-2</v>
      </c>
      <c r="AE1278" s="6" t="s">
        <v>44</v>
      </c>
      <c r="AF1278" s="6" t="s">
        <v>369</v>
      </c>
      <c r="AG1278" s="6" t="s">
        <v>66</v>
      </c>
      <c r="AI1278" s="6">
        <v>0</v>
      </c>
      <c r="AJ1278" s="6">
        <v>1</v>
      </c>
      <c r="AK1278" s="6">
        <v>0</v>
      </c>
      <c r="AL1278" s="6">
        <v>0</v>
      </c>
      <c r="AM1278" s="6">
        <v>0</v>
      </c>
      <c r="AN1278" s="6">
        <v>0</v>
      </c>
      <c r="AO1278" s="6">
        <v>1</v>
      </c>
      <c r="AQ1278" s="6">
        <v>0</v>
      </c>
      <c r="AR1278" s="6">
        <v>0</v>
      </c>
      <c r="AS1278" s="6">
        <v>0</v>
      </c>
      <c r="AT1278" s="6">
        <v>0</v>
      </c>
      <c r="AU1278" s="6">
        <f>IF(Table3[[#This Row],[ShankDiameter]]&gt;0.5,0,2)</f>
        <v>2</v>
      </c>
      <c r="AV1278" s="6">
        <v>0</v>
      </c>
      <c r="AW1278" s="6">
        <v>0</v>
      </c>
      <c r="AX1278" s="6">
        <v>2</v>
      </c>
      <c r="AY1278" s="6">
        <f>IF(Table3[[#This Row],[ShankDiameter]]=0.225,2,IF(Table3[[#This Row],[ShankDiameter]]=0.25,2,IF(Table3[[#This Row],[ShankDiameter]]=0.2875,2,0)))</f>
        <v>0</v>
      </c>
      <c r="AZ1278" s="6">
        <v>2</v>
      </c>
      <c r="BA1278" s="6">
        <v>0</v>
      </c>
      <c r="BB1278" s="6">
        <v>0</v>
      </c>
      <c r="BC1278" s="6">
        <v>0</v>
      </c>
      <c r="BD1278" s="6">
        <v>0</v>
      </c>
      <c r="BE1278" s="6">
        <v>0</v>
      </c>
      <c r="BF1278" s="6">
        <v>0</v>
      </c>
      <c r="BG1278" s="6">
        <v>0</v>
      </c>
      <c r="BH1278" s="6">
        <v>0</v>
      </c>
      <c r="BI1278" s="6">
        <f>IF(Table3[[#This Row],[Type]]="EM",IF((Table3[[#This Row],[Diameter]]/2)-Table3[[#This Row],[CornerRadius]]-0.012&gt;0,(Table3[[#This Row],[Diameter]]/2)-Table3[[#This Row],[CornerRadius]]-0.012,0),)</f>
        <v>0</v>
      </c>
      <c r="BK1278" s="6" t="str">
        <f>IF(Table3[[#This Row],[ShoulderLength]]="","",IF(Table3[[#This Row],[ShoulderLength]]&lt;Table3[[#This Row],[LOC]],"FIX",""))</f>
        <v/>
      </c>
    </row>
    <row r="1279" spans="1:63" x14ac:dyDescent="0.25">
      <c r="A1279" s="7">
        <f>IF(Table3[[#This Row],[SoflexRule]]="",1,IF(Table3[[#This Row],[MinOHL]]="",1,IF(Table3[[#This Row],[Type]]="CT",1,IF(Table3[[#This Row],[I]]=1,0,1))))</f>
        <v>1</v>
      </c>
      <c r="B1279" s="6" t="s">
        <v>1924</v>
      </c>
      <c r="D1279" s="6" t="s">
        <v>1924</v>
      </c>
      <c r="E1279" s="6">
        <v>1278</v>
      </c>
      <c r="G1279" s="9" t="s">
        <v>74</v>
      </c>
      <c r="H1279" s="10" t="s">
        <v>1924</v>
      </c>
      <c r="I1279" s="11" t="s">
        <v>2335</v>
      </c>
      <c r="J1279" s="12" t="s">
        <v>2336</v>
      </c>
      <c r="K1279" s="11" t="str">
        <f>CONCATENATE(Table3[[#This Row],[Type]]," "&amp;TEXT(Table3[[#This Row],[Diameter]],".0000")&amp;""," "&amp;Table3[[#This Row],[NumFlutes]]&amp;"FL")</f>
        <v>RM .0435 4FL</v>
      </c>
      <c r="M1279" s="13">
        <v>4.3499999999999997E-2</v>
      </c>
      <c r="N1279" s="13">
        <v>0.125</v>
      </c>
      <c r="O1279" s="6">
        <v>4.1500000000000002E-2</v>
      </c>
      <c r="P1279" s="6">
        <v>0.62</v>
      </c>
      <c r="Q1279" s="6">
        <v>0.79</v>
      </c>
      <c r="R1279" s="14">
        <f>IF(Table3[[#This Row],[ShoulderLenEnd]]="",0,90-(DEGREES(ATAN((Q1279-P1279)/((N1279-O1279)/2)))))</f>
        <v>13.79809127028328</v>
      </c>
      <c r="S1279" s="15">
        <v>0.81</v>
      </c>
      <c r="T1279" s="6">
        <v>4</v>
      </c>
      <c r="U1279" s="6">
        <v>2</v>
      </c>
      <c r="V1279" s="6">
        <v>0.312</v>
      </c>
      <c r="AA1279" s="13" t="str">
        <f t="shared" si="21"/>
        <v/>
      </c>
      <c r="AB1279" s="6">
        <v>0.04</v>
      </c>
      <c r="AC1279" s="6">
        <v>5.0000000000000001E-3</v>
      </c>
      <c r="AE1279" s="6" t="s">
        <v>44</v>
      </c>
      <c r="AF1279" s="6" t="s">
        <v>369</v>
      </c>
      <c r="AG1279" s="6" t="s">
        <v>66</v>
      </c>
      <c r="AI1279" s="6">
        <v>0</v>
      </c>
      <c r="AJ1279" s="6">
        <v>1</v>
      </c>
      <c r="AK1279" s="6">
        <v>0</v>
      </c>
      <c r="AL1279" s="6">
        <v>0</v>
      </c>
      <c r="AM1279" s="6">
        <v>0</v>
      </c>
      <c r="AN1279" s="6">
        <v>0</v>
      </c>
      <c r="AO1279" s="6">
        <v>1</v>
      </c>
      <c r="AQ1279" s="6">
        <v>0</v>
      </c>
      <c r="AR1279" s="6">
        <v>0</v>
      </c>
      <c r="AS1279" s="6">
        <v>0</v>
      </c>
      <c r="AT1279" s="6">
        <v>0</v>
      </c>
      <c r="AU1279" s="6">
        <f>IF(Table3[[#This Row],[ShankDiameter]]&gt;0.5,0,IF(Table3[[#This Row],[Type]]="CD",0,1))</f>
        <v>1</v>
      </c>
      <c r="AV1279" s="6">
        <v>0</v>
      </c>
      <c r="AW1279" s="6">
        <v>0</v>
      </c>
      <c r="AX1279" s="6">
        <v>0</v>
      </c>
      <c r="AY1279" s="6">
        <f>IF(Table3[[#This Row],[ShankDiameter]]=0.225,2,IF(Table3[[#This Row],[ShankDiameter]]=0.25,2,IF(Table3[[#This Row],[ShankDiameter]]=0.2875,2,0)))</f>
        <v>0</v>
      </c>
      <c r="AZ1279" s="6">
        <v>2</v>
      </c>
      <c r="BA1279" s="6">
        <v>0</v>
      </c>
      <c r="BB1279" s="6">
        <v>0</v>
      </c>
      <c r="BC1279" s="6">
        <v>0</v>
      </c>
      <c r="BD1279" s="6">
        <v>0</v>
      </c>
      <c r="BE1279" s="6">
        <v>0</v>
      </c>
      <c r="BF1279" s="6">
        <v>0</v>
      </c>
      <c r="BG1279" s="6">
        <v>0</v>
      </c>
      <c r="BH1279" s="6">
        <v>0</v>
      </c>
      <c r="BI1279" s="6">
        <f>IF(Table3[[#This Row],[Type]]="EM",IF((Table3[[#This Row],[Diameter]]/2)-Table3[[#This Row],[CornerRadius]]-0.012&gt;0,(Table3[[#This Row],[Diameter]]/2)-Table3[[#This Row],[CornerRadius]]-0.012,0),)</f>
        <v>0</v>
      </c>
      <c r="BK1279" s="6" t="str">
        <f>IF(Table3[[#This Row],[ShoulderLength]]="","",IF(Table3[[#This Row],[ShoulderLength]]&lt;Table3[[#This Row],[LOC]],"FIX",""))</f>
        <v/>
      </c>
    </row>
    <row r="1280" spans="1:63" x14ac:dyDescent="0.25">
      <c r="A1280" s="7">
        <v>1</v>
      </c>
      <c r="B1280" s="6" t="s">
        <v>1860</v>
      </c>
      <c r="C1280" s="6" t="s">
        <v>2280</v>
      </c>
      <c r="E1280" s="6">
        <v>1279</v>
      </c>
      <c r="G1280" s="9" t="s">
        <v>74</v>
      </c>
      <c r="H1280" s="10" t="s">
        <v>1860</v>
      </c>
      <c r="I1280" s="20" t="s">
        <v>2333</v>
      </c>
      <c r="J1280" s="12" t="s">
        <v>2334</v>
      </c>
      <c r="K1280" s="11" t="str">
        <f>CONCATENATE(Table3[[#This Row],[Type]]," "&amp;TEXT(Table3[[#This Row],[Diameter]],".0000")&amp;""," "&amp;Table3[[#This Row],[NumFlutes]]&amp;"FL")</f>
        <v>FM 1.5000 6FL</v>
      </c>
      <c r="M1280" s="13">
        <v>1.5</v>
      </c>
      <c r="N1280" s="13">
        <v>1.4350000000000001</v>
      </c>
      <c r="O1280" s="6">
        <v>1.2849999999999999</v>
      </c>
      <c r="P1280" s="6">
        <v>0.6</v>
      </c>
      <c r="R1280" s="14">
        <f>IF(Table3[[#This Row],[ShoulderLenEnd]]="",0,90-(DEGREES(ATAN((Q1280-P1280)/((N1280-O1280)/2)))))</f>
        <v>0</v>
      </c>
      <c r="S1280" s="15">
        <v>1.7509999999999999</v>
      </c>
      <c r="T1280" s="6">
        <v>6</v>
      </c>
      <c r="U1280" s="6">
        <v>1.7509999999999999</v>
      </c>
      <c r="V1280" s="6">
        <v>0.32500000000000001</v>
      </c>
      <c r="W1280" s="6">
        <v>2.7E-2</v>
      </c>
      <c r="Z1280" s="6">
        <v>0</v>
      </c>
      <c r="AA1280" s="13" t="str">
        <f t="shared" si="21"/>
        <v/>
      </c>
      <c r="AB1280" s="6">
        <v>1.34</v>
      </c>
      <c r="AD1280" s="6">
        <v>0.9</v>
      </c>
      <c r="AF1280" s="6" t="s">
        <v>119</v>
      </c>
      <c r="AG1280" s="18" t="s">
        <v>2289</v>
      </c>
      <c r="AI1280" s="6">
        <v>1</v>
      </c>
      <c r="AJ1280" s="6">
        <v>1</v>
      </c>
      <c r="AK1280" s="6">
        <v>1</v>
      </c>
      <c r="AL1280" s="6">
        <v>1</v>
      </c>
      <c r="AM1280" s="6">
        <v>1</v>
      </c>
      <c r="AN1280" s="6">
        <v>1</v>
      </c>
      <c r="AO1280" s="6">
        <v>1</v>
      </c>
      <c r="AQ1280" s="6">
        <v>0</v>
      </c>
      <c r="AR1280" s="6">
        <v>0</v>
      </c>
      <c r="AS1280" s="6">
        <v>0</v>
      </c>
      <c r="AT1280" s="6">
        <v>0</v>
      </c>
      <c r="AU1280" s="6">
        <f>IF(Table3[[#This Row],[ShankDiameter]]&gt;0.5,0,IF(Table3[[#This Row],[Type]]="CD",0,1))</f>
        <v>0</v>
      </c>
      <c r="AV1280" s="6">
        <v>0</v>
      </c>
      <c r="AW1280" s="6">
        <v>0</v>
      </c>
      <c r="AX1280" s="6">
        <v>0</v>
      </c>
      <c r="AY1280" s="6">
        <f>IF(Table3[[#This Row],[ShankDiameter]]=0.225,2,IF(Table3[[#This Row],[ShankDiameter]]=0.25,2,IF(Table3[[#This Row],[ShankDiameter]]=0.2875,2,0)))</f>
        <v>0</v>
      </c>
      <c r="AZ1280" s="6">
        <v>0</v>
      </c>
      <c r="BA1280" s="6">
        <v>0</v>
      </c>
      <c r="BB1280" s="6">
        <v>0</v>
      </c>
      <c r="BC1280" s="6">
        <v>0</v>
      </c>
      <c r="BD1280" s="6">
        <v>0</v>
      </c>
      <c r="BE1280" s="6">
        <v>0</v>
      </c>
      <c r="BF1280" s="6">
        <v>1</v>
      </c>
      <c r="BG1280" s="6">
        <v>0</v>
      </c>
      <c r="BH1280" s="6">
        <v>0</v>
      </c>
      <c r="BI1280" s="6">
        <f>IF(Table3[[#This Row],[Type]]="EM",IF((Table3[[#This Row],[Diameter]]/2)-Table3[[#This Row],[CornerRadius]]-0.012&gt;0,(Table3[[#This Row],[Diameter]]/2)-Table3[[#This Row],[CornerRadius]]-0.012,0),)</f>
        <v>0</v>
      </c>
      <c r="BK1280" s="6" t="str">
        <f>IF(Table3[[#This Row],[ShoulderLength]]="","",IF(Table3[[#This Row],[ShoulderLength]]&lt;Table3[[#This Row],[LOC]],"FIX",""))</f>
        <v/>
      </c>
    </row>
    <row r="1281" spans="1:63" x14ac:dyDescent="0.25">
      <c r="A1281" s="7">
        <f>IF(Table3[[#This Row],[SoflexRule]]="",1,IF(Table3[[#This Row],[MinOHL]]="",1,IF(Table3[[#This Row],[Type]]="CT",1,IF(Table3[[#This Row],[I]]=1,0,1))))</f>
        <v>1</v>
      </c>
      <c r="B1281" s="6" t="s">
        <v>149</v>
      </c>
      <c r="D1281" s="6" t="s">
        <v>149</v>
      </c>
      <c r="E1281" s="6">
        <v>1280</v>
      </c>
      <c r="G1281" s="9" t="s">
        <v>74</v>
      </c>
      <c r="H1281" s="10" t="s">
        <v>802</v>
      </c>
      <c r="I1281" s="11" t="s">
        <v>2332</v>
      </c>
      <c r="K1281" s="11" t="str">
        <f>CONCATENATE(Table3[[#This Row],[Type]]," "&amp;TEXT(Table3[[#This Row],[Diameter]],".0000")&amp;""," "&amp;Table3[[#This Row],[NumFlutes]]&amp;"FL")</f>
        <v>DJ .0781 2FL</v>
      </c>
      <c r="M1281" s="13">
        <v>7.8100000000000003E-2</v>
      </c>
      <c r="N1281" s="13">
        <v>7.8100000000000003E-2</v>
      </c>
      <c r="O1281" s="6">
        <v>7.8100000000000003E-2</v>
      </c>
      <c r="P1281" s="6">
        <v>0.97499999999999998</v>
      </c>
      <c r="R1281" s="14">
        <f>IF(Table3[[#This Row],[ShoulderLenEnd]]="",0,90-(DEGREES(ATAN((Q1281-P1281)/((N1281-O1281)/2)))))</f>
        <v>0</v>
      </c>
      <c r="S1281" s="15">
        <v>1</v>
      </c>
      <c r="T1281" s="6">
        <v>2</v>
      </c>
      <c r="U1281" s="6">
        <v>1.833</v>
      </c>
      <c r="V1281" s="6">
        <v>0.97499999999999998</v>
      </c>
      <c r="Z1281" s="6">
        <v>118</v>
      </c>
      <c r="AA1281" s="13">
        <f t="shared" si="21"/>
        <v>2.346360717302623E-2</v>
      </c>
      <c r="AI1281" s="6">
        <v>0</v>
      </c>
      <c r="AJ1281" s="6">
        <v>0</v>
      </c>
      <c r="AK1281" s="6">
        <v>0</v>
      </c>
      <c r="AL1281" s="6">
        <v>0</v>
      </c>
      <c r="AM1281" s="6">
        <v>1</v>
      </c>
      <c r="AN1281" s="6">
        <v>0</v>
      </c>
      <c r="AO1281" s="6">
        <v>0</v>
      </c>
      <c r="AQ1281" s="6">
        <v>0</v>
      </c>
      <c r="AR1281" s="6">
        <v>0</v>
      </c>
      <c r="AS1281" s="6">
        <v>0</v>
      </c>
      <c r="AT1281" s="6">
        <v>0</v>
      </c>
      <c r="AU1281" s="6">
        <f>IF(Table3[[#This Row],[ShankDiameter]]&gt;0.5,0,2)</f>
        <v>2</v>
      </c>
      <c r="AV1281" s="6">
        <v>0</v>
      </c>
      <c r="AW1281" s="6">
        <v>0</v>
      </c>
      <c r="AX1281" s="6">
        <v>0</v>
      </c>
      <c r="AY1281" s="6">
        <f>IF(Table3[[#This Row],[ShankDiameter]]=0.225,2,IF(Table3[[#This Row],[ShankDiameter]]=0.25,2,IF(Table3[[#This Row],[ShankDiameter]]=0.2875,2,0)))</f>
        <v>0</v>
      </c>
      <c r="AZ1281" s="6">
        <v>0</v>
      </c>
      <c r="BA1281" s="6">
        <v>0</v>
      </c>
      <c r="BB1281" s="6">
        <v>0</v>
      </c>
      <c r="BC1281" s="6">
        <v>0</v>
      </c>
      <c r="BD1281" s="6">
        <v>0</v>
      </c>
      <c r="BE1281" s="6">
        <v>0</v>
      </c>
      <c r="BF1281" s="6">
        <v>0</v>
      </c>
      <c r="BG1281" s="6">
        <v>0</v>
      </c>
      <c r="BH1281" s="6">
        <v>0</v>
      </c>
      <c r="BI1281" s="6">
        <f>IF(Table3[[#This Row],[Type]]="EM",IF((Table3[[#This Row],[Diameter]]/2)-Table3[[#This Row],[CornerRadius]]-0.012&gt;0,(Table3[[#This Row],[Diameter]]/2)-Table3[[#This Row],[CornerRadius]]-0.012,0),)</f>
        <v>0</v>
      </c>
      <c r="BK1281" s="6" t="str">
        <f>IF(Table3[[#This Row],[ShoulderLength]]="","",IF(Table3[[#This Row],[ShoulderLength]]&lt;Table3[[#This Row],[LOC]],"FIX",""))</f>
        <v/>
      </c>
    </row>
    <row r="1282" spans="1:63" x14ac:dyDescent="0.25">
      <c r="A1282" s="7">
        <f>IF(Table3[[#This Row],[SoflexRule]]="",1,IF(Table3[[#This Row],[MinOHL]]="",1,IF(Table3[[#This Row],[Type]]="CT",1,IF(Table3[[#This Row],[I]]=1,0,1))))</f>
        <v>1</v>
      </c>
      <c r="B1282" s="6" t="s">
        <v>149</v>
      </c>
      <c r="D1282" s="6" t="s">
        <v>149</v>
      </c>
      <c r="E1282" s="6">
        <v>1281</v>
      </c>
      <c r="G1282" s="9" t="s">
        <v>74</v>
      </c>
      <c r="H1282" s="10" t="s">
        <v>2267</v>
      </c>
      <c r="I1282" s="11" t="s">
        <v>2330</v>
      </c>
      <c r="J1282" s="12" t="s">
        <v>2331</v>
      </c>
      <c r="K1282" s="11" t="str">
        <f>CONCATENATE(Table3[[#This Row],[Type]]," "&amp;TEXT(Table3[[#This Row],[Diameter]],".0000")&amp;""," "&amp;Table3[[#This Row],[NumFlutes]]&amp;"FL")</f>
        <v>DC .3937 2FL</v>
      </c>
      <c r="M1282" s="13">
        <v>0.39369999999999999</v>
      </c>
      <c r="N1282" s="13">
        <v>0.39369999999999999</v>
      </c>
      <c r="O1282" s="6">
        <v>0.39369999999999999</v>
      </c>
      <c r="P1282" s="6">
        <v>1.7849999999999999</v>
      </c>
      <c r="R1282" s="14">
        <f>IF(Table3[[#This Row],[ShoulderLenEnd]]="",0,90-(DEGREES(ATAN((Q1282-P1282)/((N1282-O1282)/2)))))</f>
        <v>0</v>
      </c>
      <c r="S1282" s="15">
        <v>1.81</v>
      </c>
      <c r="T1282" s="6">
        <v>2</v>
      </c>
      <c r="U1282" s="6">
        <v>3.5680000000000001</v>
      </c>
      <c r="V1282" s="6">
        <v>1.7849999999999999</v>
      </c>
      <c r="AA1282" s="13" t="str">
        <f t="shared" si="21"/>
        <v/>
      </c>
      <c r="AI1282" s="6">
        <v>0</v>
      </c>
      <c r="AJ1282" s="6">
        <v>0</v>
      </c>
      <c r="AK1282" s="6">
        <v>0</v>
      </c>
      <c r="AL1282" s="6">
        <v>0</v>
      </c>
      <c r="AM1282" s="6">
        <v>0</v>
      </c>
      <c r="AN1282" s="6">
        <v>0</v>
      </c>
      <c r="AO1282" s="6">
        <v>0</v>
      </c>
      <c r="AQ1282" s="6">
        <v>0</v>
      </c>
      <c r="AR1282" s="6">
        <v>0</v>
      </c>
      <c r="AS1282" s="6">
        <v>0</v>
      </c>
      <c r="AT1282" s="6">
        <v>0</v>
      </c>
      <c r="AU1282" s="6">
        <f>IF(Table3[[#This Row],[ShankDiameter]]&gt;0.5,0,IF(Table3[[#This Row],[Type]]="CD",0,1))</f>
        <v>1</v>
      </c>
      <c r="AV1282" s="6">
        <v>0</v>
      </c>
      <c r="AW1282" s="6">
        <v>0</v>
      </c>
      <c r="AX1282" s="6">
        <v>0</v>
      </c>
      <c r="AY1282" s="6">
        <f>IF(Table3[[#This Row],[ShankDiameter]]=0.225,2,IF(Table3[[#This Row],[ShankDiameter]]=0.25,2,IF(Table3[[#This Row],[ShankDiameter]]=0.2875,2,0)))</f>
        <v>0</v>
      </c>
      <c r="AZ1282" s="6">
        <v>0</v>
      </c>
      <c r="BA1282" s="6">
        <v>0</v>
      </c>
      <c r="BB1282" s="6">
        <v>0</v>
      </c>
      <c r="BC1282" s="6">
        <v>0</v>
      </c>
      <c r="BD1282" s="6">
        <v>0</v>
      </c>
      <c r="BE1282" s="6">
        <v>0</v>
      </c>
      <c r="BF1282" s="6">
        <v>0</v>
      </c>
      <c r="BG1282" s="6">
        <v>0</v>
      </c>
      <c r="BH1282" s="6">
        <v>0</v>
      </c>
      <c r="BI1282" s="6">
        <f>IF(Table3[[#This Row],[Type]]="EM",IF((Table3[[#This Row],[Diameter]]/2)-Table3[[#This Row],[CornerRadius]]-0.012&gt;0,(Table3[[#This Row],[Diameter]]/2)-Table3[[#This Row],[CornerRadius]]-0.012,0),)</f>
        <v>0</v>
      </c>
      <c r="BK1282" s="6" t="str">
        <f>IF(Table3[[#This Row],[ShoulderLength]]="","",IF(Table3[[#This Row],[ShoulderLength]]&lt;Table3[[#This Row],[LOC]],"FIX",""))</f>
        <v/>
      </c>
    </row>
    <row r="1283" spans="1:63" x14ac:dyDescent="0.25">
      <c r="A1283" s="7">
        <f>IF(Table3[[#This Row],[SoflexRule]]="",1,IF(Table3[[#This Row],[MinOHL]]="",1,IF(Table3[[#This Row],[Type]]="CT",1,IF(Table3[[#This Row],[I]]=1,0,1))))</f>
        <v>1</v>
      </c>
      <c r="E1283" s="6">
        <v>1282</v>
      </c>
      <c r="I1283" s="11" t="s">
        <v>2329</v>
      </c>
      <c r="K1283" s="11" t="str">
        <f>CONCATENATE(Table3[[#This Row],[Type]]," "&amp;TEXT(Table3[[#This Row],[Diameter]],".0000")&amp;""," "&amp;Table3[[#This Row],[NumFlutes]]&amp;"FL")</f>
        <v xml:space="preserve"> .0000 FL</v>
      </c>
      <c r="R1283" s="14">
        <f>IF(Table3[[#This Row],[ShoulderLenEnd]]="",0,90-(DEGREES(ATAN((Q1283-P1283)/((N1283-O1283)/2)))))</f>
        <v>0</v>
      </c>
      <c r="AA1283" s="13" t="str">
        <f t="shared" si="21"/>
        <v/>
      </c>
      <c r="AI1283" s="6">
        <v>0</v>
      </c>
      <c r="AJ1283" s="6">
        <v>0</v>
      </c>
      <c r="AK1283" s="6">
        <v>0</v>
      </c>
      <c r="AL1283" s="6">
        <v>0</v>
      </c>
      <c r="AM1283" s="6">
        <v>0</v>
      </c>
      <c r="AN1283" s="6">
        <v>0</v>
      </c>
      <c r="AO1283" s="6">
        <v>0</v>
      </c>
      <c r="AQ1283" s="6">
        <v>0</v>
      </c>
      <c r="AR1283" s="6">
        <v>0</v>
      </c>
      <c r="AS1283" s="6">
        <v>0</v>
      </c>
      <c r="AT1283" s="6">
        <v>0</v>
      </c>
      <c r="AU1283" s="6">
        <f>IF(Table3[[#This Row],[ShankDiameter]]&gt;0.5,0,IF(Table3[[#This Row],[Type]]="CD",0,1))</f>
        <v>1</v>
      </c>
      <c r="AV1283" s="6">
        <v>0</v>
      </c>
      <c r="AW1283" s="6">
        <v>0</v>
      </c>
      <c r="AX1283" s="6">
        <v>0</v>
      </c>
      <c r="AY1283" s="6">
        <f>IF(Table3[[#This Row],[ShankDiameter]]=0.225,2,IF(Table3[[#This Row],[ShankDiameter]]=0.25,2,IF(Table3[[#This Row],[ShankDiameter]]=0.2875,2,0)))</f>
        <v>0</v>
      </c>
      <c r="AZ1283" s="6">
        <v>0</v>
      </c>
      <c r="BA1283" s="6">
        <v>0</v>
      </c>
      <c r="BB1283" s="6">
        <v>0</v>
      </c>
      <c r="BC1283" s="6">
        <v>0</v>
      </c>
      <c r="BD1283" s="6">
        <v>0</v>
      </c>
      <c r="BE1283" s="6">
        <v>0</v>
      </c>
      <c r="BF1283" s="6">
        <v>0</v>
      </c>
      <c r="BG1283" s="6">
        <v>0</v>
      </c>
      <c r="BH1283" s="6">
        <v>0</v>
      </c>
      <c r="BI1283" s="6">
        <f>IF(Table3[[#This Row],[Type]]="EM",IF((Table3[[#This Row],[Diameter]]/2)-Table3[[#This Row],[CornerRadius]]-0.012&gt;0,(Table3[[#This Row],[Diameter]]/2)-Table3[[#This Row],[CornerRadius]]-0.012,0),)</f>
        <v>0</v>
      </c>
      <c r="BK1283" s="6" t="str">
        <f>IF(Table3[[#This Row],[ShoulderLength]]="","",IF(Table3[[#This Row],[ShoulderLength]]&lt;Table3[[#This Row],[LOC]],"FIX",""))</f>
        <v/>
      </c>
    </row>
    <row r="1284" spans="1:63" x14ac:dyDescent="0.25">
      <c r="A1284" s="7">
        <f>IF(Table3[[#This Row],[SoflexRule]]="",1,IF(Table3[[#This Row],[MinOHL]]="",1,IF(Table3[[#This Row],[Type]]="CT",1,IF(Table3[[#This Row],[I]]=1,0,1))))</f>
        <v>1</v>
      </c>
      <c r="E1284" s="6">
        <v>1283</v>
      </c>
      <c r="I1284" s="11" t="s">
        <v>2328</v>
      </c>
      <c r="K1284" s="11" t="str">
        <f>CONCATENATE(Table3[[#This Row],[Type]]," "&amp;TEXT(Table3[[#This Row],[Diameter]],".0000")&amp;""," "&amp;Table3[[#This Row],[NumFlutes]]&amp;"FL")</f>
        <v xml:space="preserve"> .0000 FL</v>
      </c>
      <c r="R1284" s="14">
        <f>IF(Table3[[#This Row],[ShoulderLenEnd]]="",0,90-(DEGREES(ATAN((Q1284-P1284)/((N1284-O1284)/2)))))</f>
        <v>0</v>
      </c>
      <c r="AA1284" s="13" t="str">
        <f t="shared" si="21"/>
        <v/>
      </c>
      <c r="AI1284" s="6">
        <v>0</v>
      </c>
      <c r="AJ1284" s="6">
        <v>0</v>
      </c>
      <c r="AK1284" s="6">
        <v>0</v>
      </c>
      <c r="AL1284" s="6">
        <v>0</v>
      </c>
      <c r="AM1284" s="6">
        <v>0</v>
      </c>
      <c r="AN1284" s="6">
        <v>0</v>
      </c>
      <c r="AO1284" s="6">
        <v>0</v>
      </c>
      <c r="AQ1284" s="6">
        <v>0</v>
      </c>
      <c r="AR1284" s="6">
        <v>0</v>
      </c>
      <c r="AS1284" s="6">
        <v>0</v>
      </c>
      <c r="AT1284" s="6">
        <v>0</v>
      </c>
      <c r="AU1284" s="6">
        <f>IF(Table3[[#This Row],[ShankDiameter]]&gt;0.5,0,IF(Table3[[#This Row],[Type]]="CD",0,1))</f>
        <v>1</v>
      </c>
      <c r="AV1284" s="6">
        <v>0</v>
      </c>
      <c r="AW1284" s="6">
        <v>0</v>
      </c>
      <c r="AX1284" s="6">
        <v>0</v>
      </c>
      <c r="AY1284" s="6">
        <f>IF(Table3[[#This Row],[ShankDiameter]]=0.225,2,IF(Table3[[#This Row],[ShankDiameter]]=0.25,2,IF(Table3[[#This Row],[ShankDiameter]]=0.2875,2,0)))</f>
        <v>0</v>
      </c>
      <c r="AZ1284" s="6">
        <v>0</v>
      </c>
      <c r="BA1284" s="6">
        <v>0</v>
      </c>
      <c r="BB1284" s="6">
        <v>0</v>
      </c>
      <c r="BC1284" s="6">
        <v>0</v>
      </c>
      <c r="BD1284" s="6">
        <v>0</v>
      </c>
      <c r="BE1284" s="6">
        <v>0</v>
      </c>
      <c r="BF1284" s="6">
        <v>0</v>
      </c>
      <c r="BG1284" s="6">
        <v>0</v>
      </c>
      <c r="BH1284" s="6">
        <v>0</v>
      </c>
      <c r="BI1284" s="6">
        <f>IF(Table3[[#This Row],[Type]]="EM",IF((Table3[[#This Row],[Diameter]]/2)-Table3[[#This Row],[CornerRadius]]-0.012&gt;0,(Table3[[#This Row],[Diameter]]/2)-Table3[[#This Row],[CornerRadius]]-0.012,0),)</f>
        <v>0</v>
      </c>
      <c r="BK1284" s="6" t="str">
        <f>IF(Table3[[#This Row],[ShoulderLength]]="","",IF(Table3[[#This Row],[ShoulderLength]]&lt;Table3[[#This Row],[LOC]],"FIX",""))</f>
        <v/>
      </c>
    </row>
    <row r="1285" spans="1:63" x14ac:dyDescent="0.25">
      <c r="A1285" s="7">
        <f>IF(Table3[[#This Row],[SoflexRule]]="",1,IF(Table3[[#This Row],[MinOHL]]="",1,IF(Table3[[#This Row],[Type]]="CT",1,IF(Table3[[#This Row],[I]]=1,0,1))))</f>
        <v>1</v>
      </c>
      <c r="E1285" s="6">
        <v>1284</v>
      </c>
      <c r="I1285" s="11" t="s">
        <v>2327</v>
      </c>
      <c r="K1285" s="11" t="str">
        <f>CONCATENATE(Table3[[#This Row],[Type]]," "&amp;TEXT(Table3[[#This Row],[Diameter]],".0000")&amp;""," "&amp;Table3[[#This Row],[NumFlutes]]&amp;"FL")</f>
        <v xml:space="preserve"> .0000 FL</v>
      </c>
      <c r="R1285" s="14">
        <f>IF(Table3[[#This Row],[ShoulderLenEnd]]="",0,90-(DEGREES(ATAN((Q1285-P1285)/((N1285-O1285)/2)))))</f>
        <v>0</v>
      </c>
      <c r="AA1285" s="13" t="str">
        <f t="shared" si="21"/>
        <v/>
      </c>
      <c r="AI1285" s="6">
        <v>0</v>
      </c>
      <c r="AJ1285" s="6">
        <v>0</v>
      </c>
      <c r="AK1285" s="6">
        <v>0</v>
      </c>
      <c r="AL1285" s="6">
        <v>0</v>
      </c>
      <c r="AM1285" s="6">
        <v>0</v>
      </c>
      <c r="AN1285" s="6">
        <v>0</v>
      </c>
      <c r="AO1285" s="6">
        <v>0</v>
      </c>
      <c r="AQ1285" s="6">
        <v>0</v>
      </c>
      <c r="AR1285" s="6">
        <v>0</v>
      </c>
      <c r="AS1285" s="6">
        <v>0</v>
      </c>
      <c r="AT1285" s="6">
        <v>0</v>
      </c>
      <c r="AU1285" s="6">
        <f>IF(Table3[[#This Row],[ShankDiameter]]&gt;0.5,0,IF(Table3[[#This Row],[Type]]="CD",0,1))</f>
        <v>1</v>
      </c>
      <c r="AV1285" s="6">
        <v>0</v>
      </c>
      <c r="AW1285" s="6">
        <v>0</v>
      </c>
      <c r="AX1285" s="6">
        <v>0</v>
      </c>
      <c r="AY1285" s="6">
        <f>IF(Table3[[#This Row],[ShankDiameter]]=0.225,2,IF(Table3[[#This Row],[ShankDiameter]]=0.25,2,IF(Table3[[#This Row],[ShankDiameter]]=0.2875,2,0)))</f>
        <v>0</v>
      </c>
      <c r="AZ1285" s="6">
        <v>0</v>
      </c>
      <c r="BA1285" s="6">
        <v>0</v>
      </c>
      <c r="BB1285" s="6">
        <v>0</v>
      </c>
      <c r="BC1285" s="6">
        <v>0</v>
      </c>
      <c r="BD1285" s="6">
        <v>0</v>
      </c>
      <c r="BE1285" s="6">
        <v>0</v>
      </c>
      <c r="BF1285" s="6">
        <v>0</v>
      </c>
      <c r="BG1285" s="6">
        <v>0</v>
      </c>
      <c r="BH1285" s="6">
        <v>0</v>
      </c>
      <c r="BI1285" s="6">
        <f>IF(Table3[[#This Row],[Type]]="EM",IF((Table3[[#This Row],[Diameter]]/2)-Table3[[#This Row],[CornerRadius]]-0.012&gt;0,(Table3[[#This Row],[Diameter]]/2)-Table3[[#This Row],[CornerRadius]]-0.012,0),)</f>
        <v>0</v>
      </c>
      <c r="BK1285" s="6" t="str">
        <f>IF(Table3[[#This Row],[ShoulderLength]]="","",IF(Table3[[#This Row],[ShoulderLength]]&lt;Table3[[#This Row],[LOC]],"FIX",""))</f>
        <v/>
      </c>
    </row>
    <row r="1286" spans="1:63" x14ac:dyDescent="0.25">
      <c r="A1286" s="7">
        <f>IF(Table3[[#This Row],[SoflexRule]]="",1,IF(Table3[[#This Row],[MinOHL]]="",1,IF(Table3[[#This Row],[Type]]="CT",1,IF(Table3[[#This Row],[I]]=1,0,1))))</f>
        <v>1</v>
      </c>
      <c r="E1286" s="6">
        <v>1285</v>
      </c>
      <c r="I1286" s="11" t="s">
        <v>2326</v>
      </c>
      <c r="K1286" s="11" t="str">
        <f>CONCATENATE(Table3[[#This Row],[Type]]," "&amp;TEXT(Table3[[#This Row],[Diameter]],".0000")&amp;""," "&amp;Table3[[#This Row],[NumFlutes]]&amp;"FL")</f>
        <v xml:space="preserve"> .0000 FL</v>
      </c>
      <c r="R1286" s="14">
        <f>IF(Table3[[#This Row],[ShoulderLenEnd]]="",0,90-(DEGREES(ATAN((Q1286-P1286)/((N1286-O1286)/2)))))</f>
        <v>0</v>
      </c>
      <c r="AA1286" s="13" t="str">
        <f t="shared" si="21"/>
        <v/>
      </c>
      <c r="AI1286" s="6">
        <v>0</v>
      </c>
      <c r="AJ1286" s="6">
        <v>0</v>
      </c>
      <c r="AK1286" s="6">
        <v>0</v>
      </c>
      <c r="AL1286" s="6">
        <v>0</v>
      </c>
      <c r="AM1286" s="6">
        <v>0</v>
      </c>
      <c r="AN1286" s="6">
        <v>0</v>
      </c>
      <c r="AO1286" s="6">
        <v>0</v>
      </c>
      <c r="AQ1286" s="6">
        <v>0</v>
      </c>
      <c r="AR1286" s="6">
        <v>0</v>
      </c>
      <c r="AS1286" s="6">
        <v>0</v>
      </c>
      <c r="AT1286" s="6">
        <v>0</v>
      </c>
      <c r="AU1286" s="6">
        <f>IF(Table3[[#This Row],[ShankDiameter]]&gt;0.5,0,IF(Table3[[#This Row],[Type]]="CD",0,1))</f>
        <v>1</v>
      </c>
      <c r="AV1286" s="6">
        <v>0</v>
      </c>
      <c r="AW1286" s="6">
        <v>0</v>
      </c>
      <c r="AX1286" s="6">
        <v>0</v>
      </c>
      <c r="AY1286" s="6">
        <f>IF(Table3[[#This Row],[ShankDiameter]]=0.225,2,IF(Table3[[#This Row],[ShankDiameter]]=0.25,2,IF(Table3[[#This Row],[ShankDiameter]]=0.2875,2,0)))</f>
        <v>0</v>
      </c>
      <c r="AZ1286" s="6">
        <v>0</v>
      </c>
      <c r="BA1286" s="6">
        <v>0</v>
      </c>
      <c r="BB1286" s="6">
        <v>0</v>
      </c>
      <c r="BC1286" s="6">
        <v>0</v>
      </c>
      <c r="BD1286" s="6">
        <v>0</v>
      </c>
      <c r="BE1286" s="6">
        <v>0</v>
      </c>
      <c r="BF1286" s="6">
        <v>0</v>
      </c>
      <c r="BG1286" s="6">
        <v>0</v>
      </c>
      <c r="BH1286" s="6">
        <v>0</v>
      </c>
      <c r="BI1286" s="6">
        <f>IF(Table3[[#This Row],[Type]]="EM",IF((Table3[[#This Row],[Diameter]]/2)-Table3[[#This Row],[CornerRadius]]-0.012&gt;0,(Table3[[#This Row],[Diameter]]/2)-Table3[[#This Row],[CornerRadius]]-0.012,0),)</f>
        <v>0</v>
      </c>
      <c r="BK1286" s="6" t="str">
        <f>IF(Table3[[#This Row],[ShoulderLength]]="","",IF(Table3[[#This Row],[ShoulderLength]]&lt;Table3[[#This Row],[LOC]],"FIX",""))</f>
        <v/>
      </c>
    </row>
    <row r="1287" spans="1:63" x14ac:dyDescent="0.25">
      <c r="A1287" s="7">
        <f>IF(Table3[[#This Row],[SoflexRule]]="",1,IF(Table3[[#This Row],[MinOHL]]="",1,IF(Table3[[#This Row],[Type]]="CT",1,IF(Table3[[#This Row],[I]]=1,0,1))))</f>
        <v>1</v>
      </c>
      <c r="E1287" s="6">
        <v>1286</v>
      </c>
      <c r="I1287" s="11" t="s">
        <v>2325</v>
      </c>
      <c r="K1287" s="11" t="str">
        <f>CONCATENATE(Table3[[#This Row],[Type]]," "&amp;TEXT(Table3[[#This Row],[Diameter]],".0000")&amp;""," "&amp;Table3[[#This Row],[NumFlutes]]&amp;"FL")</f>
        <v xml:space="preserve"> .0000 FL</v>
      </c>
      <c r="R1287" s="14">
        <f>IF(Table3[[#This Row],[ShoulderLenEnd]]="",0,90-(DEGREES(ATAN((Q1287-P1287)/((N1287-O1287)/2)))))</f>
        <v>0</v>
      </c>
      <c r="AA1287" s="13" t="str">
        <f t="shared" si="21"/>
        <v/>
      </c>
      <c r="AI1287" s="6">
        <v>0</v>
      </c>
      <c r="AJ1287" s="6">
        <v>0</v>
      </c>
      <c r="AK1287" s="6">
        <v>0</v>
      </c>
      <c r="AL1287" s="6">
        <v>0</v>
      </c>
      <c r="AM1287" s="6">
        <v>0</v>
      </c>
      <c r="AN1287" s="6">
        <v>0</v>
      </c>
      <c r="AO1287" s="6">
        <v>0</v>
      </c>
      <c r="AQ1287" s="6">
        <v>0</v>
      </c>
      <c r="AR1287" s="6">
        <v>0</v>
      </c>
      <c r="AS1287" s="6">
        <v>0</v>
      </c>
      <c r="AT1287" s="6">
        <v>0</v>
      </c>
      <c r="AU1287" s="6">
        <f>IF(Table3[[#This Row],[ShankDiameter]]&gt;0.5,0,IF(Table3[[#This Row],[Type]]="CD",0,1))</f>
        <v>1</v>
      </c>
      <c r="AV1287" s="6">
        <v>0</v>
      </c>
      <c r="AW1287" s="6">
        <v>0</v>
      </c>
      <c r="AX1287" s="6">
        <v>0</v>
      </c>
      <c r="AY1287" s="6">
        <f>IF(Table3[[#This Row],[ShankDiameter]]=0.225,2,IF(Table3[[#This Row],[ShankDiameter]]=0.25,2,IF(Table3[[#This Row],[ShankDiameter]]=0.2875,2,0)))</f>
        <v>0</v>
      </c>
      <c r="AZ1287" s="6">
        <v>0</v>
      </c>
      <c r="BA1287" s="6">
        <v>0</v>
      </c>
      <c r="BB1287" s="6">
        <v>0</v>
      </c>
      <c r="BC1287" s="6">
        <v>0</v>
      </c>
      <c r="BD1287" s="6">
        <v>0</v>
      </c>
      <c r="BE1287" s="6">
        <v>0</v>
      </c>
      <c r="BF1287" s="6">
        <v>0</v>
      </c>
      <c r="BG1287" s="6">
        <v>0</v>
      </c>
      <c r="BH1287" s="6">
        <v>0</v>
      </c>
      <c r="BI1287" s="6">
        <f>IF(Table3[[#This Row],[Type]]="EM",IF((Table3[[#This Row],[Diameter]]/2)-Table3[[#This Row],[CornerRadius]]-0.012&gt;0,(Table3[[#This Row],[Diameter]]/2)-Table3[[#This Row],[CornerRadius]]-0.012,0),)</f>
        <v>0</v>
      </c>
      <c r="BK1287" s="6" t="str">
        <f>IF(Table3[[#This Row],[ShoulderLength]]="","",IF(Table3[[#This Row],[ShoulderLength]]&lt;Table3[[#This Row],[LOC]],"FIX",""))</f>
        <v/>
      </c>
    </row>
    <row r="1288" spans="1:63" x14ac:dyDescent="0.25">
      <c r="A1288" s="7">
        <f>IF(Table3[[#This Row],[SoflexRule]]="",1,IF(Table3[[#This Row],[MinOHL]]="",1,IF(Table3[[#This Row],[Type]]="CT",1,IF(Table3[[#This Row],[I]]=1,0,1))))</f>
        <v>1</v>
      </c>
      <c r="E1288" s="6">
        <v>1287</v>
      </c>
      <c r="I1288" s="11" t="s">
        <v>2324</v>
      </c>
      <c r="K1288" s="11" t="str">
        <f>CONCATENATE(Table3[[#This Row],[Type]]," "&amp;TEXT(Table3[[#This Row],[Diameter]],".0000")&amp;""," "&amp;Table3[[#This Row],[NumFlutes]]&amp;"FL")</f>
        <v xml:space="preserve"> .0000 FL</v>
      </c>
      <c r="R1288" s="14">
        <f>IF(Table3[[#This Row],[ShoulderLenEnd]]="",0,90-(DEGREES(ATAN((Q1288-P1288)/((N1288-O1288)/2)))))</f>
        <v>0</v>
      </c>
      <c r="AA1288" s="13" t="str">
        <f t="shared" si="21"/>
        <v/>
      </c>
      <c r="AI1288" s="6">
        <v>0</v>
      </c>
      <c r="AJ1288" s="6">
        <v>0</v>
      </c>
      <c r="AK1288" s="6">
        <v>0</v>
      </c>
      <c r="AL1288" s="6">
        <v>0</v>
      </c>
      <c r="AM1288" s="6">
        <v>0</v>
      </c>
      <c r="AN1288" s="6">
        <v>0</v>
      </c>
      <c r="AO1288" s="6">
        <v>0</v>
      </c>
      <c r="AQ1288" s="6">
        <v>0</v>
      </c>
      <c r="AR1288" s="6">
        <v>0</v>
      </c>
      <c r="AS1288" s="6">
        <v>0</v>
      </c>
      <c r="AT1288" s="6">
        <v>0</v>
      </c>
      <c r="AU1288" s="6">
        <f>IF(Table3[[#This Row],[ShankDiameter]]&gt;0.5,0,IF(Table3[[#This Row],[Type]]="CD",0,1))</f>
        <v>1</v>
      </c>
      <c r="AV1288" s="6">
        <v>0</v>
      </c>
      <c r="AW1288" s="6">
        <v>0</v>
      </c>
      <c r="AX1288" s="6">
        <v>0</v>
      </c>
      <c r="AY1288" s="6">
        <f>IF(Table3[[#This Row],[ShankDiameter]]=0.225,2,IF(Table3[[#This Row],[ShankDiameter]]=0.25,2,IF(Table3[[#This Row],[ShankDiameter]]=0.2875,2,0)))</f>
        <v>0</v>
      </c>
      <c r="AZ1288" s="6">
        <v>0</v>
      </c>
      <c r="BA1288" s="6">
        <v>0</v>
      </c>
      <c r="BB1288" s="6">
        <v>0</v>
      </c>
      <c r="BC1288" s="6">
        <v>0</v>
      </c>
      <c r="BD1288" s="6">
        <v>0</v>
      </c>
      <c r="BE1288" s="6">
        <v>0</v>
      </c>
      <c r="BF1288" s="6">
        <v>0</v>
      </c>
      <c r="BG1288" s="6">
        <v>0</v>
      </c>
      <c r="BH1288" s="6">
        <v>0</v>
      </c>
      <c r="BI1288" s="6">
        <f>IF(Table3[[#This Row],[Type]]="EM",IF((Table3[[#This Row],[Diameter]]/2)-Table3[[#This Row],[CornerRadius]]-0.012&gt;0,(Table3[[#This Row],[Diameter]]/2)-Table3[[#This Row],[CornerRadius]]-0.012,0),)</f>
        <v>0</v>
      </c>
      <c r="BK1288" s="6" t="str">
        <f>IF(Table3[[#This Row],[ShoulderLength]]="","",IF(Table3[[#This Row],[ShoulderLength]]&lt;Table3[[#This Row],[LOC]],"FIX",""))</f>
        <v/>
      </c>
    </row>
    <row r="1289" spans="1:63" x14ac:dyDescent="0.25">
      <c r="A1289" s="7">
        <f>IF(Table3[[#This Row],[SoflexRule]]="",1,IF(Table3[[#This Row],[MinOHL]]="",1,IF(Table3[[#This Row],[Type]]="CT",1,IF(Table3[[#This Row],[I]]=1,0,1))))</f>
        <v>1</v>
      </c>
      <c r="E1289" s="6">
        <v>1288</v>
      </c>
      <c r="I1289" s="11" t="s">
        <v>2323</v>
      </c>
      <c r="K1289" s="11" t="str">
        <f>CONCATENATE(Table3[[#This Row],[Type]]," "&amp;TEXT(Table3[[#This Row],[Diameter]],".0000")&amp;""," "&amp;Table3[[#This Row],[NumFlutes]]&amp;"FL")</f>
        <v xml:space="preserve"> .0000 FL</v>
      </c>
      <c r="R1289" s="14">
        <f>IF(Table3[[#This Row],[ShoulderLenEnd]]="",0,90-(DEGREES(ATAN((Q1289-P1289)/((N1289-O1289)/2)))))</f>
        <v>0</v>
      </c>
      <c r="AA1289" s="13" t="str">
        <f t="shared" si="21"/>
        <v/>
      </c>
      <c r="AI1289" s="6">
        <v>0</v>
      </c>
      <c r="AJ1289" s="6">
        <v>0</v>
      </c>
      <c r="AK1289" s="6">
        <v>0</v>
      </c>
      <c r="AL1289" s="6">
        <v>0</v>
      </c>
      <c r="AM1289" s="6">
        <v>0</v>
      </c>
      <c r="AN1289" s="6">
        <v>0</v>
      </c>
      <c r="AO1289" s="6">
        <v>0</v>
      </c>
      <c r="AQ1289" s="6">
        <v>0</v>
      </c>
      <c r="AR1289" s="6">
        <v>0</v>
      </c>
      <c r="AS1289" s="6">
        <v>0</v>
      </c>
      <c r="AT1289" s="6">
        <v>0</v>
      </c>
      <c r="AU1289" s="6">
        <f>IF(Table3[[#This Row],[ShankDiameter]]&gt;0.5,0,IF(Table3[[#This Row],[Type]]="CD",0,1))</f>
        <v>1</v>
      </c>
      <c r="AV1289" s="6">
        <v>0</v>
      </c>
      <c r="AW1289" s="6">
        <v>0</v>
      </c>
      <c r="AX1289" s="6">
        <v>0</v>
      </c>
      <c r="AY1289" s="6">
        <f>IF(Table3[[#This Row],[ShankDiameter]]=0.225,2,IF(Table3[[#This Row],[ShankDiameter]]=0.25,2,IF(Table3[[#This Row],[ShankDiameter]]=0.2875,2,0)))</f>
        <v>0</v>
      </c>
      <c r="AZ1289" s="6">
        <v>0</v>
      </c>
      <c r="BA1289" s="6">
        <v>0</v>
      </c>
      <c r="BB1289" s="6">
        <v>0</v>
      </c>
      <c r="BC1289" s="6">
        <v>0</v>
      </c>
      <c r="BD1289" s="6">
        <v>0</v>
      </c>
      <c r="BE1289" s="6">
        <v>0</v>
      </c>
      <c r="BF1289" s="6">
        <v>0</v>
      </c>
      <c r="BG1289" s="6">
        <v>0</v>
      </c>
      <c r="BH1289" s="6">
        <v>0</v>
      </c>
      <c r="BI1289" s="6">
        <f>IF(Table3[[#This Row],[Type]]="EM",IF((Table3[[#This Row],[Diameter]]/2)-Table3[[#This Row],[CornerRadius]]-0.012&gt;0,(Table3[[#This Row],[Diameter]]/2)-Table3[[#This Row],[CornerRadius]]-0.012,0),)</f>
        <v>0</v>
      </c>
      <c r="BK1289" s="6" t="str">
        <f>IF(Table3[[#This Row],[ShoulderLength]]="","",IF(Table3[[#This Row],[ShoulderLength]]&lt;Table3[[#This Row],[LOC]],"FIX",""))</f>
        <v/>
      </c>
    </row>
    <row r="1290" spans="1:63" x14ac:dyDescent="0.25">
      <c r="A1290" s="7">
        <f>IF(Table3[[#This Row],[SoflexRule]]="",1,IF(Table3[[#This Row],[MinOHL]]="",1,IF(Table3[[#This Row],[Type]]="CT",1,IF(Table3[[#This Row],[I]]=1,0,1))))</f>
        <v>1</v>
      </c>
      <c r="E1290" s="6">
        <v>1289</v>
      </c>
      <c r="I1290" s="11" t="s">
        <v>2322</v>
      </c>
      <c r="K1290" s="11" t="str">
        <f>CONCATENATE(Table3[[#This Row],[Type]]," "&amp;TEXT(Table3[[#This Row],[Diameter]],".0000")&amp;""," "&amp;Table3[[#This Row],[NumFlutes]]&amp;"FL")</f>
        <v xml:space="preserve"> .0000 FL</v>
      </c>
      <c r="R1290" s="14">
        <f>IF(Table3[[#This Row],[ShoulderLenEnd]]="",0,90-(DEGREES(ATAN((Q1290-P1290)/((N1290-O1290)/2)))))</f>
        <v>0</v>
      </c>
      <c r="AA1290" s="13" t="str">
        <f t="shared" si="21"/>
        <v/>
      </c>
      <c r="AI1290" s="6">
        <v>0</v>
      </c>
      <c r="AJ1290" s="6">
        <v>0</v>
      </c>
      <c r="AK1290" s="6">
        <v>0</v>
      </c>
      <c r="AL1290" s="6">
        <v>0</v>
      </c>
      <c r="AM1290" s="6">
        <v>0</v>
      </c>
      <c r="AN1290" s="6">
        <v>0</v>
      </c>
      <c r="AO1290" s="6">
        <v>0</v>
      </c>
      <c r="AQ1290" s="6">
        <v>0</v>
      </c>
      <c r="AR1290" s="6">
        <v>0</v>
      </c>
      <c r="AS1290" s="6">
        <v>0</v>
      </c>
      <c r="AT1290" s="6">
        <v>0</v>
      </c>
      <c r="AU1290" s="6">
        <f>IF(Table3[[#This Row],[ShankDiameter]]&gt;0.5,0,IF(Table3[[#This Row],[Type]]="CD",0,1))</f>
        <v>1</v>
      </c>
      <c r="AV1290" s="6">
        <v>0</v>
      </c>
      <c r="AW1290" s="6">
        <v>0</v>
      </c>
      <c r="AX1290" s="6">
        <v>0</v>
      </c>
      <c r="AY1290" s="6">
        <f>IF(Table3[[#This Row],[ShankDiameter]]=0.225,2,IF(Table3[[#This Row],[ShankDiameter]]=0.25,2,IF(Table3[[#This Row],[ShankDiameter]]=0.2875,2,0)))</f>
        <v>0</v>
      </c>
      <c r="AZ1290" s="6">
        <v>0</v>
      </c>
      <c r="BA1290" s="6">
        <v>0</v>
      </c>
      <c r="BB1290" s="6">
        <v>0</v>
      </c>
      <c r="BC1290" s="6">
        <v>0</v>
      </c>
      <c r="BD1290" s="6">
        <v>0</v>
      </c>
      <c r="BE1290" s="6">
        <v>0</v>
      </c>
      <c r="BF1290" s="6">
        <v>0</v>
      </c>
      <c r="BG1290" s="6">
        <v>0</v>
      </c>
      <c r="BH1290" s="6">
        <v>0</v>
      </c>
      <c r="BI1290" s="6">
        <f>IF(Table3[[#This Row],[Type]]="EM",IF((Table3[[#This Row],[Diameter]]/2)-Table3[[#This Row],[CornerRadius]]-0.012&gt;0,(Table3[[#This Row],[Diameter]]/2)-Table3[[#This Row],[CornerRadius]]-0.012,0),)</f>
        <v>0</v>
      </c>
      <c r="BK1290" s="6" t="str">
        <f>IF(Table3[[#This Row],[ShoulderLength]]="","",IF(Table3[[#This Row],[ShoulderLength]]&lt;Table3[[#This Row],[LOC]],"FIX",""))</f>
        <v/>
      </c>
    </row>
    <row r="1291" spans="1:63" x14ac:dyDescent="0.25">
      <c r="A1291" s="7">
        <f>IF(Table3[[#This Row],[SoflexRule]]="",1,IF(Table3[[#This Row],[MinOHL]]="",1,IF(Table3[[#This Row],[Type]]="CT",1,IF(Table3[[#This Row],[I]]=1,0,1))))</f>
        <v>1</v>
      </c>
      <c r="E1291" s="6">
        <v>1290</v>
      </c>
      <c r="I1291" s="11" t="s">
        <v>2321</v>
      </c>
      <c r="K1291" s="11" t="str">
        <f>CONCATENATE(Table3[[#This Row],[Type]]," "&amp;TEXT(Table3[[#This Row],[Diameter]],".0000")&amp;""," "&amp;Table3[[#This Row],[NumFlutes]]&amp;"FL")</f>
        <v xml:space="preserve"> .0000 FL</v>
      </c>
      <c r="R1291" s="14">
        <f>IF(Table3[[#This Row],[ShoulderLenEnd]]="",0,90-(DEGREES(ATAN((Q1291-P1291)/((N1291-O1291)/2)))))</f>
        <v>0</v>
      </c>
      <c r="AA1291" s="13" t="str">
        <f t="shared" si="21"/>
        <v/>
      </c>
      <c r="AI1291" s="6">
        <v>0</v>
      </c>
      <c r="AJ1291" s="6">
        <v>0</v>
      </c>
      <c r="AK1291" s="6">
        <v>0</v>
      </c>
      <c r="AL1291" s="6">
        <v>0</v>
      </c>
      <c r="AM1291" s="6">
        <v>0</v>
      </c>
      <c r="AN1291" s="6">
        <v>0</v>
      </c>
      <c r="AO1291" s="6">
        <v>0</v>
      </c>
      <c r="AQ1291" s="6">
        <v>0</v>
      </c>
      <c r="AR1291" s="6">
        <v>0</v>
      </c>
      <c r="AS1291" s="6">
        <v>0</v>
      </c>
      <c r="AT1291" s="6">
        <v>0</v>
      </c>
      <c r="AU1291" s="6">
        <f>IF(Table3[[#This Row],[ShankDiameter]]&gt;0.5,0,IF(Table3[[#This Row],[Type]]="CD",0,1))</f>
        <v>1</v>
      </c>
      <c r="AV1291" s="6">
        <v>0</v>
      </c>
      <c r="AW1291" s="6">
        <v>0</v>
      </c>
      <c r="AX1291" s="6">
        <v>0</v>
      </c>
      <c r="AY1291" s="6">
        <f>IF(Table3[[#This Row],[ShankDiameter]]=0.225,2,IF(Table3[[#This Row],[ShankDiameter]]=0.25,2,IF(Table3[[#This Row],[ShankDiameter]]=0.2875,2,0)))</f>
        <v>0</v>
      </c>
      <c r="AZ1291" s="6">
        <v>0</v>
      </c>
      <c r="BA1291" s="6">
        <v>0</v>
      </c>
      <c r="BB1291" s="6">
        <v>0</v>
      </c>
      <c r="BC1291" s="6">
        <v>0</v>
      </c>
      <c r="BD1291" s="6">
        <v>0</v>
      </c>
      <c r="BE1291" s="6">
        <v>0</v>
      </c>
      <c r="BF1291" s="6">
        <v>0</v>
      </c>
      <c r="BG1291" s="6">
        <v>0</v>
      </c>
      <c r="BH1291" s="6">
        <v>0</v>
      </c>
      <c r="BI1291" s="6">
        <f>IF(Table3[[#This Row],[Type]]="EM",IF((Table3[[#This Row],[Diameter]]/2)-Table3[[#This Row],[CornerRadius]]-0.012&gt;0,(Table3[[#This Row],[Diameter]]/2)-Table3[[#This Row],[CornerRadius]]-0.012,0),)</f>
        <v>0</v>
      </c>
      <c r="BK1291" s="6" t="str">
        <f>IF(Table3[[#This Row],[ShoulderLength]]="","",IF(Table3[[#This Row],[ShoulderLength]]&lt;Table3[[#This Row],[LOC]],"FIX",""))</f>
        <v/>
      </c>
    </row>
    <row r="1292" spans="1:63" x14ac:dyDescent="0.25">
      <c r="A1292" s="7">
        <f>IF(Table3[[#This Row],[SoflexRule]]="",1,IF(Table3[[#This Row],[MinOHL]]="",1,IF(Table3[[#This Row],[Type]]="CT",1,IF(Table3[[#This Row],[I]]=1,0,1))))</f>
        <v>1</v>
      </c>
      <c r="B1292" s="6" t="s">
        <v>149</v>
      </c>
      <c r="D1292" s="6" t="s">
        <v>149</v>
      </c>
      <c r="E1292" s="6">
        <v>1291</v>
      </c>
      <c r="G1292" s="9" t="s">
        <v>74</v>
      </c>
      <c r="H1292" s="10" t="s">
        <v>680</v>
      </c>
      <c r="I1292" s="11" t="s">
        <v>2320</v>
      </c>
      <c r="K1292" s="11" t="str">
        <f>CONCATENATE(Table3[[#This Row],[Type]]," "&amp;TEXT(Table3[[#This Row],[Diameter]],".0000")&amp;""," "&amp;Table3[[#This Row],[NumFlutes]]&amp;"FL")</f>
        <v>DS .4331 2FL</v>
      </c>
      <c r="M1292" s="13">
        <v>0.43309999999999998</v>
      </c>
      <c r="N1292" s="13">
        <v>0.43309999999999998</v>
      </c>
      <c r="O1292" s="6">
        <v>0.43309999999999998</v>
      </c>
      <c r="P1292" s="6">
        <v>1.85</v>
      </c>
      <c r="R1292" s="14">
        <f>IF(Table3[[#This Row],[ShoulderLenEnd]]="",0,90-(DEGREES(ATAN((Q1292-P1292)/((N1292-O1292)/2)))))</f>
        <v>0</v>
      </c>
      <c r="S1292" s="15">
        <v>1.875</v>
      </c>
      <c r="T1292" s="6">
        <v>2</v>
      </c>
      <c r="U1292" s="6">
        <v>3.7719999999999998</v>
      </c>
      <c r="V1292" s="6">
        <v>1.85</v>
      </c>
      <c r="Z1292" s="6">
        <v>118</v>
      </c>
      <c r="AA1292" s="13">
        <f t="shared" si="21"/>
        <v>0.13011636705041818</v>
      </c>
      <c r="AI1292" s="6">
        <v>0</v>
      </c>
      <c r="AJ1292" s="6">
        <v>0</v>
      </c>
      <c r="AK1292" s="6">
        <v>0</v>
      </c>
      <c r="AL1292" s="6">
        <v>0</v>
      </c>
      <c r="AM1292" s="6">
        <v>1</v>
      </c>
      <c r="AN1292" s="6">
        <v>1</v>
      </c>
      <c r="AO1292" s="6">
        <v>1</v>
      </c>
      <c r="AQ1292" s="6">
        <v>0</v>
      </c>
      <c r="AR1292" s="6">
        <v>0</v>
      </c>
      <c r="AS1292" s="6">
        <v>0</v>
      </c>
      <c r="AT1292" s="6">
        <v>0</v>
      </c>
      <c r="AU1292" s="6">
        <f>IF(Table3[[#This Row],[ShankDiameter]]&gt;0.5,0,2)</f>
        <v>2</v>
      </c>
      <c r="AV1292" s="6">
        <v>0</v>
      </c>
      <c r="AW1292" s="6">
        <v>2</v>
      </c>
      <c r="AX1292" s="6">
        <v>2</v>
      </c>
      <c r="AY1292" s="6">
        <f>IF(Table3[[#This Row],[ShankDiameter]]=0.225,2,IF(Table3[[#This Row],[ShankDiameter]]=0.25,2,IF(Table3[[#This Row],[ShankDiameter]]=0.2875,2,0)))</f>
        <v>0</v>
      </c>
      <c r="AZ1292" s="6">
        <v>0</v>
      </c>
      <c r="BA1292" s="6">
        <v>0</v>
      </c>
      <c r="BB1292" s="6">
        <v>0</v>
      </c>
      <c r="BC1292" s="6">
        <v>0</v>
      </c>
      <c r="BD1292" s="6">
        <v>0</v>
      </c>
      <c r="BE1292" s="6">
        <v>0</v>
      </c>
      <c r="BF1292" s="6">
        <v>0</v>
      </c>
      <c r="BG1292" s="6">
        <v>0</v>
      </c>
      <c r="BH1292" s="6">
        <v>0</v>
      </c>
      <c r="BI1292" s="6">
        <f>IF(Table3[[#This Row],[Type]]="EM",IF((Table3[[#This Row],[Diameter]]/2)-Table3[[#This Row],[CornerRadius]]-0.012&gt;0,(Table3[[#This Row],[Diameter]]/2)-Table3[[#This Row],[CornerRadius]]-0.012,0),)</f>
        <v>0</v>
      </c>
      <c r="BK1292" s="6" t="str">
        <f>IF(Table3[[#This Row],[ShoulderLength]]="","",IF(Table3[[#This Row],[ShoulderLength]]&lt;Table3[[#This Row],[LOC]],"FIX",""))</f>
        <v/>
      </c>
    </row>
    <row r="1293" spans="1:63" x14ac:dyDescent="0.25">
      <c r="A1293" s="7">
        <f>IF(Table3[[#This Row],[SoflexRule]]="",1,IF(Table3[[#This Row],[MinOHL]]="",1,IF(Table3[[#This Row],[Type]]="CT",1,IF(Table3[[#This Row],[I]]=1,0,1))))</f>
        <v>1</v>
      </c>
      <c r="E1293" s="6">
        <v>1292</v>
      </c>
      <c r="I1293" s="11" t="s">
        <v>2319</v>
      </c>
      <c r="K1293" s="11" t="str">
        <f>CONCATENATE(Table3[[#This Row],[Type]]," "&amp;TEXT(Table3[[#This Row],[Diameter]],".0000")&amp;""," "&amp;Table3[[#This Row],[NumFlutes]]&amp;"FL")</f>
        <v xml:space="preserve"> .0000 FL</v>
      </c>
      <c r="R1293" s="14">
        <f>IF(Table3[[#This Row],[ShoulderLenEnd]]="",0,90-(DEGREES(ATAN((Q1293-P1293)/((N1293-O1293)/2)))))</f>
        <v>0</v>
      </c>
      <c r="AA1293" s="13" t="str">
        <f t="shared" si="21"/>
        <v/>
      </c>
      <c r="AI1293" s="6">
        <v>0</v>
      </c>
      <c r="AJ1293" s="6">
        <v>0</v>
      </c>
      <c r="AK1293" s="6">
        <v>0</v>
      </c>
      <c r="AL1293" s="6">
        <v>0</v>
      </c>
      <c r="AM1293" s="6">
        <v>0</v>
      </c>
      <c r="AN1293" s="6">
        <v>0</v>
      </c>
      <c r="AO1293" s="6">
        <v>0</v>
      </c>
      <c r="AQ1293" s="6">
        <v>0</v>
      </c>
      <c r="AR1293" s="6">
        <v>0</v>
      </c>
      <c r="AS1293" s="6">
        <v>0</v>
      </c>
      <c r="AT1293" s="6">
        <v>0</v>
      </c>
      <c r="AU1293" s="6">
        <f>IF(Table3[[#This Row],[ShankDiameter]]&gt;0.5,0,IF(Table3[[#This Row],[Type]]="CD",0,1))</f>
        <v>1</v>
      </c>
      <c r="AV1293" s="6">
        <v>0</v>
      </c>
      <c r="AW1293" s="6">
        <v>0</v>
      </c>
      <c r="AX1293" s="6">
        <v>0</v>
      </c>
      <c r="AY1293" s="6">
        <f>IF(Table3[[#This Row],[ShankDiameter]]=0.225,2,IF(Table3[[#This Row],[ShankDiameter]]=0.25,2,IF(Table3[[#This Row],[ShankDiameter]]=0.2875,2,0)))</f>
        <v>0</v>
      </c>
      <c r="AZ1293" s="6">
        <v>0</v>
      </c>
      <c r="BA1293" s="6">
        <v>0</v>
      </c>
      <c r="BB1293" s="6">
        <v>0</v>
      </c>
      <c r="BC1293" s="6">
        <v>0</v>
      </c>
      <c r="BD1293" s="6">
        <v>0</v>
      </c>
      <c r="BE1293" s="6">
        <v>0</v>
      </c>
      <c r="BF1293" s="6">
        <v>0</v>
      </c>
      <c r="BG1293" s="6">
        <v>0</v>
      </c>
      <c r="BH1293" s="6">
        <v>0</v>
      </c>
      <c r="BI1293" s="6">
        <f>IF(Table3[[#This Row],[Type]]="EM",IF((Table3[[#This Row],[Diameter]]/2)-Table3[[#This Row],[CornerRadius]]-0.012&gt;0,(Table3[[#This Row],[Diameter]]/2)-Table3[[#This Row],[CornerRadius]]-0.012,0),)</f>
        <v>0</v>
      </c>
      <c r="BK1293" s="6" t="str">
        <f>IF(Table3[[#This Row],[ShoulderLength]]="","",IF(Table3[[#This Row],[ShoulderLength]]&lt;Table3[[#This Row],[LOC]],"FIX",""))</f>
        <v/>
      </c>
    </row>
    <row r="1294" spans="1:63" x14ac:dyDescent="0.25">
      <c r="A1294" s="7">
        <f>IF(Table3[[#This Row],[SoflexRule]]="",1,IF(Table3[[#This Row],[MinOHL]]="",1,IF(Table3[[#This Row],[Type]]="CT",1,IF(Table3[[#This Row],[I]]=1,0,1))))</f>
        <v>1</v>
      </c>
      <c r="E1294" s="6">
        <v>1293</v>
      </c>
      <c r="I1294" s="11" t="s">
        <v>2318</v>
      </c>
      <c r="K1294" s="11" t="str">
        <f>CONCATENATE(Table3[[#This Row],[Type]]," "&amp;TEXT(Table3[[#This Row],[Diameter]],".0000")&amp;""," "&amp;Table3[[#This Row],[NumFlutes]]&amp;"FL")</f>
        <v xml:space="preserve"> .0000 FL</v>
      </c>
      <c r="R1294" s="14">
        <f>IF(Table3[[#This Row],[ShoulderLenEnd]]="",0,90-(DEGREES(ATAN((Q1294-P1294)/((N1294-O1294)/2)))))</f>
        <v>0</v>
      </c>
      <c r="AA1294" s="13" t="str">
        <f t="shared" si="21"/>
        <v/>
      </c>
      <c r="AI1294" s="6">
        <v>0</v>
      </c>
      <c r="AJ1294" s="6">
        <v>0</v>
      </c>
      <c r="AK1294" s="6">
        <v>0</v>
      </c>
      <c r="AL1294" s="6">
        <v>0</v>
      </c>
      <c r="AM1294" s="6">
        <v>0</v>
      </c>
      <c r="AN1294" s="6">
        <v>0</v>
      </c>
      <c r="AO1294" s="6">
        <v>0</v>
      </c>
      <c r="AQ1294" s="6">
        <v>0</v>
      </c>
      <c r="AR1294" s="6">
        <v>0</v>
      </c>
      <c r="AS1294" s="6">
        <v>0</v>
      </c>
      <c r="AT1294" s="6">
        <v>0</v>
      </c>
      <c r="AU1294" s="6">
        <f>IF(Table3[[#This Row],[ShankDiameter]]&gt;0.5,0,IF(Table3[[#This Row],[Type]]="CD",0,1))</f>
        <v>1</v>
      </c>
      <c r="AV1294" s="6">
        <v>0</v>
      </c>
      <c r="AW1294" s="6">
        <v>0</v>
      </c>
      <c r="AX1294" s="6">
        <v>0</v>
      </c>
      <c r="AY1294" s="6">
        <f>IF(Table3[[#This Row],[ShankDiameter]]=0.225,2,IF(Table3[[#This Row],[ShankDiameter]]=0.25,2,IF(Table3[[#This Row],[ShankDiameter]]=0.2875,2,0)))</f>
        <v>0</v>
      </c>
      <c r="AZ1294" s="6">
        <v>0</v>
      </c>
      <c r="BA1294" s="6">
        <v>0</v>
      </c>
      <c r="BB1294" s="6">
        <v>0</v>
      </c>
      <c r="BC1294" s="6">
        <v>0</v>
      </c>
      <c r="BD1294" s="6">
        <v>0</v>
      </c>
      <c r="BE1294" s="6">
        <v>0</v>
      </c>
      <c r="BF1294" s="6">
        <v>0</v>
      </c>
      <c r="BG1294" s="6">
        <v>0</v>
      </c>
      <c r="BH1294" s="6">
        <v>0</v>
      </c>
      <c r="BI1294" s="6">
        <f>IF(Table3[[#This Row],[Type]]="EM",IF((Table3[[#This Row],[Diameter]]/2)-Table3[[#This Row],[CornerRadius]]-0.012&gt;0,(Table3[[#This Row],[Diameter]]/2)-Table3[[#This Row],[CornerRadius]]-0.012,0),)</f>
        <v>0</v>
      </c>
      <c r="BK1294" s="6" t="str">
        <f>IF(Table3[[#This Row],[ShoulderLength]]="","",IF(Table3[[#This Row],[ShoulderLength]]&lt;Table3[[#This Row],[LOC]],"FIX",""))</f>
        <v/>
      </c>
    </row>
    <row r="1295" spans="1:63" x14ac:dyDescent="0.25">
      <c r="A1295" s="7">
        <f>IF(Table3[[#This Row],[SoflexRule]]="",1,IF(Table3[[#This Row],[MinOHL]]="",1,IF(Table3[[#This Row],[Type]]="CT",1,IF(Table3[[#This Row],[I]]=1,0,1))))</f>
        <v>1</v>
      </c>
      <c r="E1295" s="6">
        <v>1294</v>
      </c>
      <c r="I1295" s="11" t="s">
        <v>2317</v>
      </c>
      <c r="K1295" s="11" t="str">
        <f>CONCATENATE(Table3[[#This Row],[Type]]," "&amp;TEXT(Table3[[#This Row],[Diameter]],".0000")&amp;""," "&amp;Table3[[#This Row],[NumFlutes]]&amp;"FL")</f>
        <v xml:space="preserve"> .0000 FL</v>
      </c>
      <c r="R1295" s="14">
        <f>IF(Table3[[#This Row],[ShoulderLenEnd]]="",0,90-(DEGREES(ATAN((Q1295-P1295)/((N1295-O1295)/2)))))</f>
        <v>0</v>
      </c>
      <c r="AA1295" s="13" t="str">
        <f t="shared" si="21"/>
        <v/>
      </c>
      <c r="AI1295" s="6">
        <v>0</v>
      </c>
      <c r="AJ1295" s="6">
        <v>0</v>
      </c>
      <c r="AK1295" s="6">
        <v>0</v>
      </c>
      <c r="AL1295" s="6">
        <v>0</v>
      </c>
      <c r="AM1295" s="6">
        <v>0</v>
      </c>
      <c r="AN1295" s="6">
        <v>0</v>
      </c>
      <c r="AO1295" s="6">
        <v>0</v>
      </c>
      <c r="AQ1295" s="6">
        <v>0</v>
      </c>
      <c r="AR1295" s="6">
        <v>0</v>
      </c>
      <c r="AS1295" s="6">
        <v>0</v>
      </c>
      <c r="AT1295" s="6">
        <v>0</v>
      </c>
      <c r="AU1295" s="6">
        <f>IF(Table3[[#This Row],[ShankDiameter]]&gt;0.5,0,IF(Table3[[#This Row],[Type]]="CD",0,1))</f>
        <v>1</v>
      </c>
      <c r="AV1295" s="6">
        <v>0</v>
      </c>
      <c r="AW1295" s="6">
        <v>0</v>
      </c>
      <c r="AX1295" s="6">
        <v>0</v>
      </c>
      <c r="AY1295" s="6">
        <f>IF(Table3[[#This Row],[ShankDiameter]]=0.225,2,IF(Table3[[#This Row],[ShankDiameter]]=0.25,2,IF(Table3[[#This Row],[ShankDiameter]]=0.2875,2,0)))</f>
        <v>0</v>
      </c>
      <c r="AZ1295" s="6">
        <v>0</v>
      </c>
      <c r="BA1295" s="6">
        <v>0</v>
      </c>
      <c r="BB1295" s="6">
        <v>0</v>
      </c>
      <c r="BC1295" s="6">
        <v>0</v>
      </c>
      <c r="BD1295" s="6">
        <v>0</v>
      </c>
      <c r="BE1295" s="6">
        <v>0</v>
      </c>
      <c r="BF1295" s="6">
        <v>0</v>
      </c>
      <c r="BG1295" s="6">
        <v>0</v>
      </c>
      <c r="BH1295" s="6">
        <v>0</v>
      </c>
      <c r="BI1295" s="6">
        <f>IF(Table3[[#This Row],[Type]]="EM",IF((Table3[[#This Row],[Diameter]]/2)-Table3[[#This Row],[CornerRadius]]-0.012&gt;0,(Table3[[#This Row],[Diameter]]/2)-Table3[[#This Row],[CornerRadius]]-0.012,0),)</f>
        <v>0</v>
      </c>
      <c r="BK1295" s="6" t="str">
        <f>IF(Table3[[#This Row],[ShoulderLength]]="","",IF(Table3[[#This Row],[ShoulderLength]]&lt;Table3[[#This Row],[LOC]],"FIX",""))</f>
        <v/>
      </c>
    </row>
    <row r="1296" spans="1:63" x14ac:dyDescent="0.25">
      <c r="A1296" s="7">
        <f>IF(Table3[[#This Row],[SoflexRule]]="",1,IF(Table3[[#This Row],[MinOHL]]="",1,IF(Table3[[#This Row],[Type]]="CT",1,IF(Table3[[#This Row],[I]]=1,0,1))))</f>
        <v>1</v>
      </c>
      <c r="E1296" s="6">
        <v>1295</v>
      </c>
      <c r="I1296" s="11" t="s">
        <v>2316</v>
      </c>
      <c r="K1296" s="11" t="str">
        <f>CONCATENATE(Table3[[#This Row],[Type]]," "&amp;TEXT(Table3[[#This Row],[Diameter]],".0000")&amp;""," "&amp;Table3[[#This Row],[NumFlutes]]&amp;"FL")</f>
        <v xml:space="preserve"> .0000 FL</v>
      </c>
      <c r="R1296" s="14">
        <f>IF(Table3[[#This Row],[ShoulderLenEnd]]="",0,90-(DEGREES(ATAN((Q1296-P1296)/((N1296-O1296)/2)))))</f>
        <v>0</v>
      </c>
      <c r="AA1296" s="13" t="str">
        <f t="shared" si="21"/>
        <v/>
      </c>
      <c r="AI1296" s="6">
        <v>0</v>
      </c>
      <c r="AJ1296" s="6">
        <v>0</v>
      </c>
      <c r="AK1296" s="6">
        <v>0</v>
      </c>
      <c r="AL1296" s="6">
        <v>0</v>
      </c>
      <c r="AM1296" s="6">
        <v>0</v>
      </c>
      <c r="AN1296" s="6">
        <v>0</v>
      </c>
      <c r="AO1296" s="6">
        <v>0</v>
      </c>
      <c r="AQ1296" s="6">
        <v>0</v>
      </c>
      <c r="AR1296" s="6">
        <v>0</v>
      </c>
      <c r="AS1296" s="6">
        <v>0</v>
      </c>
      <c r="AT1296" s="6">
        <v>0</v>
      </c>
      <c r="AU1296" s="6">
        <f>IF(Table3[[#This Row],[ShankDiameter]]&gt;0.5,0,IF(Table3[[#This Row],[Type]]="CD",0,1))</f>
        <v>1</v>
      </c>
      <c r="AV1296" s="6">
        <v>0</v>
      </c>
      <c r="AW1296" s="6">
        <v>0</v>
      </c>
      <c r="AX1296" s="6">
        <v>0</v>
      </c>
      <c r="AY1296" s="6">
        <f>IF(Table3[[#This Row],[ShankDiameter]]=0.225,2,IF(Table3[[#This Row],[ShankDiameter]]=0.25,2,IF(Table3[[#This Row],[ShankDiameter]]=0.2875,2,0)))</f>
        <v>0</v>
      </c>
      <c r="AZ1296" s="6">
        <v>0</v>
      </c>
      <c r="BA1296" s="6">
        <v>0</v>
      </c>
      <c r="BB1296" s="6">
        <v>0</v>
      </c>
      <c r="BC1296" s="6">
        <v>0</v>
      </c>
      <c r="BD1296" s="6">
        <v>0</v>
      </c>
      <c r="BE1296" s="6">
        <v>0</v>
      </c>
      <c r="BF1296" s="6">
        <v>0</v>
      </c>
      <c r="BG1296" s="6">
        <v>0</v>
      </c>
      <c r="BH1296" s="6">
        <v>0</v>
      </c>
      <c r="BI1296" s="6">
        <f>IF(Table3[[#This Row],[Type]]="EM",IF((Table3[[#This Row],[Diameter]]/2)-Table3[[#This Row],[CornerRadius]]-0.012&gt;0,(Table3[[#This Row],[Diameter]]/2)-Table3[[#This Row],[CornerRadius]]-0.012,0),)</f>
        <v>0</v>
      </c>
      <c r="BK1296" s="6" t="str">
        <f>IF(Table3[[#This Row],[ShoulderLength]]="","",IF(Table3[[#This Row],[ShoulderLength]]&lt;Table3[[#This Row],[LOC]],"FIX",""))</f>
        <v/>
      </c>
    </row>
    <row r="1297" spans="1:63" x14ac:dyDescent="0.25">
      <c r="A1297" s="7">
        <f>IF(Table3[[#This Row],[SoflexRule]]="",1,IF(Table3[[#This Row],[MinOHL]]="",1,IF(Table3[[#This Row],[Type]]="CT",1,IF(Table3[[#This Row],[I]]=1,0,1))))</f>
        <v>1</v>
      </c>
      <c r="E1297" s="6">
        <v>1296</v>
      </c>
      <c r="I1297" s="11" t="s">
        <v>2315</v>
      </c>
      <c r="K1297" s="11" t="str">
        <f>CONCATENATE(Table3[[#This Row],[Type]]," "&amp;TEXT(Table3[[#This Row],[Diameter]],".0000")&amp;""," "&amp;Table3[[#This Row],[NumFlutes]]&amp;"FL")</f>
        <v xml:space="preserve"> .0000 FL</v>
      </c>
      <c r="R1297" s="14">
        <f>IF(Table3[[#This Row],[ShoulderLenEnd]]="",0,90-(DEGREES(ATAN((Q1297-P1297)/((N1297-O1297)/2)))))</f>
        <v>0</v>
      </c>
      <c r="AA1297" s="13" t="str">
        <f t="shared" si="21"/>
        <v/>
      </c>
      <c r="AI1297" s="6">
        <v>0</v>
      </c>
      <c r="AJ1297" s="6">
        <v>0</v>
      </c>
      <c r="AK1297" s="6">
        <v>0</v>
      </c>
      <c r="AL1297" s="6">
        <v>0</v>
      </c>
      <c r="AM1297" s="6">
        <v>0</v>
      </c>
      <c r="AN1297" s="6">
        <v>0</v>
      </c>
      <c r="AO1297" s="6">
        <v>0</v>
      </c>
      <c r="AQ1297" s="6">
        <v>0</v>
      </c>
      <c r="AR1297" s="6">
        <v>0</v>
      </c>
      <c r="AS1297" s="6">
        <v>0</v>
      </c>
      <c r="AT1297" s="6">
        <v>0</v>
      </c>
      <c r="AU1297" s="6">
        <f>IF(Table3[[#This Row],[ShankDiameter]]&gt;0.5,0,IF(Table3[[#This Row],[Type]]="CD",0,1))</f>
        <v>1</v>
      </c>
      <c r="AV1297" s="6">
        <v>0</v>
      </c>
      <c r="AW1297" s="6">
        <v>0</v>
      </c>
      <c r="AX1297" s="6">
        <v>0</v>
      </c>
      <c r="AY1297" s="6">
        <f>IF(Table3[[#This Row],[ShankDiameter]]=0.225,2,IF(Table3[[#This Row],[ShankDiameter]]=0.25,2,IF(Table3[[#This Row],[ShankDiameter]]=0.2875,2,0)))</f>
        <v>0</v>
      </c>
      <c r="AZ1297" s="6">
        <v>0</v>
      </c>
      <c r="BA1297" s="6">
        <v>0</v>
      </c>
      <c r="BB1297" s="6">
        <v>0</v>
      </c>
      <c r="BC1297" s="6">
        <v>0</v>
      </c>
      <c r="BD1297" s="6">
        <v>0</v>
      </c>
      <c r="BE1297" s="6">
        <v>0</v>
      </c>
      <c r="BF1297" s="6">
        <v>0</v>
      </c>
      <c r="BG1297" s="6">
        <v>0</v>
      </c>
      <c r="BH1297" s="6">
        <v>0</v>
      </c>
      <c r="BI1297" s="6">
        <f>IF(Table3[[#This Row],[Type]]="EM",IF((Table3[[#This Row],[Diameter]]/2)-Table3[[#This Row],[CornerRadius]]-0.012&gt;0,(Table3[[#This Row],[Diameter]]/2)-Table3[[#This Row],[CornerRadius]]-0.012,0),)</f>
        <v>0</v>
      </c>
      <c r="BK1297" s="6" t="str">
        <f>IF(Table3[[#This Row],[ShoulderLength]]="","",IF(Table3[[#This Row],[ShoulderLength]]&lt;Table3[[#This Row],[LOC]],"FIX",""))</f>
        <v/>
      </c>
    </row>
    <row r="1298" spans="1:63" x14ac:dyDescent="0.25">
      <c r="A1298" s="7">
        <f>IF(Table3[[#This Row],[SoflexRule]]="",1,IF(Table3[[#This Row],[MinOHL]]="",1,IF(Table3[[#This Row],[Type]]="CT",1,IF(Table3[[#This Row],[I]]=1,0,1))))</f>
        <v>1</v>
      </c>
      <c r="E1298" s="6">
        <v>1297</v>
      </c>
      <c r="I1298" s="11" t="s">
        <v>2314</v>
      </c>
      <c r="K1298" s="11" t="str">
        <f>CONCATENATE(Table3[[#This Row],[Type]]," "&amp;TEXT(Table3[[#This Row],[Diameter]],".0000")&amp;""," "&amp;Table3[[#This Row],[NumFlutes]]&amp;"FL")</f>
        <v xml:space="preserve"> .0000 FL</v>
      </c>
      <c r="R1298" s="14">
        <f>IF(Table3[[#This Row],[ShoulderLenEnd]]="",0,90-(DEGREES(ATAN((Q1298-P1298)/((N1298-O1298)/2)))))</f>
        <v>0</v>
      </c>
      <c r="AA1298" s="13" t="str">
        <f t="shared" si="21"/>
        <v/>
      </c>
      <c r="AI1298" s="6">
        <v>0</v>
      </c>
      <c r="AJ1298" s="6">
        <v>0</v>
      </c>
      <c r="AK1298" s="6">
        <v>0</v>
      </c>
      <c r="AL1298" s="6">
        <v>0</v>
      </c>
      <c r="AM1298" s="6">
        <v>0</v>
      </c>
      <c r="AN1298" s="6">
        <v>0</v>
      </c>
      <c r="AO1298" s="6">
        <v>0</v>
      </c>
      <c r="AQ1298" s="6">
        <v>0</v>
      </c>
      <c r="AR1298" s="6">
        <v>0</v>
      </c>
      <c r="AS1298" s="6">
        <v>0</v>
      </c>
      <c r="AT1298" s="6">
        <v>0</v>
      </c>
      <c r="AU1298" s="6">
        <f>IF(Table3[[#This Row],[ShankDiameter]]&gt;0.5,0,IF(Table3[[#This Row],[Type]]="CD",0,1))</f>
        <v>1</v>
      </c>
      <c r="AV1298" s="6">
        <v>0</v>
      </c>
      <c r="AW1298" s="6">
        <v>0</v>
      </c>
      <c r="AX1298" s="6">
        <v>0</v>
      </c>
      <c r="AY1298" s="6">
        <f>IF(Table3[[#This Row],[ShankDiameter]]=0.225,2,IF(Table3[[#This Row],[ShankDiameter]]=0.25,2,IF(Table3[[#This Row],[ShankDiameter]]=0.2875,2,0)))</f>
        <v>0</v>
      </c>
      <c r="AZ1298" s="6">
        <v>0</v>
      </c>
      <c r="BA1298" s="6">
        <v>0</v>
      </c>
      <c r="BB1298" s="6">
        <v>0</v>
      </c>
      <c r="BC1298" s="6">
        <v>0</v>
      </c>
      <c r="BD1298" s="6">
        <v>0</v>
      </c>
      <c r="BE1298" s="6">
        <v>0</v>
      </c>
      <c r="BF1298" s="6">
        <v>0</v>
      </c>
      <c r="BG1298" s="6">
        <v>0</v>
      </c>
      <c r="BH1298" s="6">
        <v>0</v>
      </c>
      <c r="BI1298" s="6">
        <f>IF(Table3[[#This Row],[Type]]="EM",IF((Table3[[#This Row],[Diameter]]/2)-Table3[[#This Row],[CornerRadius]]-0.012&gt;0,(Table3[[#This Row],[Diameter]]/2)-Table3[[#This Row],[CornerRadius]]-0.012,0),)</f>
        <v>0</v>
      </c>
      <c r="BK1298" s="6" t="str">
        <f>IF(Table3[[#This Row],[ShoulderLength]]="","",IF(Table3[[#This Row],[ShoulderLength]]&lt;Table3[[#This Row],[LOC]],"FIX",""))</f>
        <v/>
      </c>
    </row>
    <row r="1299" spans="1:63" x14ac:dyDescent="0.25">
      <c r="A1299" s="7">
        <f>IF(Table3[[#This Row],[SoflexRule]]="",1,IF(Table3[[#This Row],[MinOHL]]="",1,IF(Table3[[#This Row],[Type]]="CT",1,IF(Table3[[#This Row],[I]]=1,0,1))))</f>
        <v>1</v>
      </c>
      <c r="E1299" s="6">
        <v>1298</v>
      </c>
      <c r="I1299" s="11" t="s">
        <v>2313</v>
      </c>
      <c r="K1299" s="11" t="str">
        <f>CONCATENATE(Table3[[#This Row],[Type]]," "&amp;TEXT(Table3[[#This Row],[Diameter]],".0000")&amp;""," "&amp;Table3[[#This Row],[NumFlutes]]&amp;"FL")</f>
        <v xml:space="preserve"> .0000 FL</v>
      </c>
      <c r="R1299" s="14">
        <f>IF(Table3[[#This Row],[ShoulderLenEnd]]="",0,90-(DEGREES(ATAN((Q1299-P1299)/((N1299-O1299)/2)))))</f>
        <v>0</v>
      </c>
      <c r="AA1299" s="13" t="str">
        <f t="shared" si="21"/>
        <v/>
      </c>
      <c r="AI1299" s="6">
        <v>0</v>
      </c>
      <c r="AJ1299" s="6">
        <v>0</v>
      </c>
      <c r="AK1299" s="6">
        <v>0</v>
      </c>
      <c r="AL1299" s="6">
        <v>0</v>
      </c>
      <c r="AM1299" s="6">
        <v>0</v>
      </c>
      <c r="AN1299" s="6">
        <v>0</v>
      </c>
      <c r="AO1299" s="6">
        <v>0</v>
      </c>
      <c r="AQ1299" s="6">
        <v>0</v>
      </c>
      <c r="AR1299" s="6">
        <v>0</v>
      </c>
      <c r="AS1299" s="6">
        <v>0</v>
      </c>
      <c r="AT1299" s="6">
        <v>0</v>
      </c>
      <c r="AU1299" s="6">
        <f>IF(Table3[[#This Row],[ShankDiameter]]&gt;0.5,0,IF(Table3[[#This Row],[Type]]="CD",0,1))</f>
        <v>1</v>
      </c>
      <c r="AV1299" s="6">
        <v>0</v>
      </c>
      <c r="AW1299" s="6">
        <v>0</v>
      </c>
      <c r="AX1299" s="6">
        <v>0</v>
      </c>
      <c r="AY1299" s="6">
        <f>IF(Table3[[#This Row],[ShankDiameter]]=0.225,2,IF(Table3[[#This Row],[ShankDiameter]]=0.25,2,IF(Table3[[#This Row],[ShankDiameter]]=0.2875,2,0)))</f>
        <v>0</v>
      </c>
      <c r="AZ1299" s="6">
        <v>0</v>
      </c>
      <c r="BA1299" s="6">
        <v>0</v>
      </c>
      <c r="BB1299" s="6">
        <v>0</v>
      </c>
      <c r="BC1299" s="6">
        <v>0</v>
      </c>
      <c r="BD1299" s="6">
        <v>0</v>
      </c>
      <c r="BE1299" s="6">
        <v>0</v>
      </c>
      <c r="BF1299" s="6">
        <v>0</v>
      </c>
      <c r="BG1299" s="6">
        <v>0</v>
      </c>
      <c r="BH1299" s="6">
        <v>0</v>
      </c>
      <c r="BI1299" s="6">
        <f>IF(Table3[[#This Row],[Type]]="EM",IF((Table3[[#This Row],[Diameter]]/2)-Table3[[#This Row],[CornerRadius]]-0.012&gt;0,(Table3[[#This Row],[Diameter]]/2)-Table3[[#This Row],[CornerRadius]]-0.012,0),)</f>
        <v>0</v>
      </c>
      <c r="BK1299" s="6" t="str">
        <f>IF(Table3[[#This Row],[ShoulderLength]]="","",IF(Table3[[#This Row],[ShoulderLength]]&lt;Table3[[#This Row],[LOC]],"FIX",""))</f>
        <v/>
      </c>
    </row>
    <row r="1300" spans="1:63" x14ac:dyDescent="0.25">
      <c r="A1300" s="7">
        <f>IF(Table3[[#This Row],[SoflexRule]]="",1,IF(Table3[[#This Row],[MinOHL]]="",1,IF(Table3[[#This Row],[Type]]="CT",1,IF(Table3[[#This Row],[I]]=1,0,1))))</f>
        <v>1</v>
      </c>
      <c r="E1300" s="6">
        <v>1299</v>
      </c>
      <c r="I1300" s="11" t="s">
        <v>2312</v>
      </c>
      <c r="K1300" s="11" t="str">
        <f>CONCATENATE(Table3[[#This Row],[Type]]," "&amp;TEXT(Table3[[#This Row],[Diameter]],".0000")&amp;""," "&amp;Table3[[#This Row],[NumFlutes]]&amp;"FL")</f>
        <v xml:space="preserve"> .0000 FL</v>
      </c>
      <c r="R1300" s="14">
        <f>IF(Table3[[#This Row],[ShoulderLenEnd]]="",0,90-(DEGREES(ATAN((Q1300-P1300)/((N1300-O1300)/2)))))</f>
        <v>0</v>
      </c>
      <c r="AA1300" s="13" t="str">
        <f t="shared" ref="AA1300:AA1331" si="22">IF(Z1300 &lt; 1, "", (M1300/2)/TAN(RADIANS(Z1300/2)))</f>
        <v/>
      </c>
      <c r="AI1300" s="6">
        <v>0</v>
      </c>
      <c r="AJ1300" s="6">
        <v>0</v>
      </c>
      <c r="AK1300" s="6">
        <v>0</v>
      </c>
      <c r="AL1300" s="6">
        <v>0</v>
      </c>
      <c r="AM1300" s="6">
        <v>0</v>
      </c>
      <c r="AN1300" s="6">
        <v>0</v>
      </c>
      <c r="AO1300" s="6">
        <v>0</v>
      </c>
      <c r="AQ1300" s="6">
        <v>0</v>
      </c>
      <c r="AR1300" s="6">
        <v>0</v>
      </c>
      <c r="AS1300" s="6">
        <v>0</v>
      </c>
      <c r="AT1300" s="6">
        <v>0</v>
      </c>
      <c r="AU1300" s="6">
        <f>IF(Table3[[#This Row],[ShankDiameter]]&gt;0.5,0,IF(Table3[[#This Row],[Type]]="CD",0,1))</f>
        <v>1</v>
      </c>
      <c r="AV1300" s="6">
        <v>0</v>
      </c>
      <c r="AW1300" s="6">
        <v>0</v>
      </c>
      <c r="AX1300" s="6">
        <v>0</v>
      </c>
      <c r="AY1300" s="6">
        <f>IF(Table3[[#This Row],[ShankDiameter]]=0.225,2,IF(Table3[[#This Row],[ShankDiameter]]=0.25,2,IF(Table3[[#This Row],[ShankDiameter]]=0.2875,2,0)))</f>
        <v>0</v>
      </c>
      <c r="AZ1300" s="6">
        <v>0</v>
      </c>
      <c r="BA1300" s="6">
        <v>0</v>
      </c>
      <c r="BB1300" s="6">
        <v>0</v>
      </c>
      <c r="BC1300" s="6">
        <v>0</v>
      </c>
      <c r="BD1300" s="6">
        <v>0</v>
      </c>
      <c r="BE1300" s="6">
        <v>0</v>
      </c>
      <c r="BF1300" s="6">
        <v>0</v>
      </c>
      <c r="BG1300" s="6">
        <v>0</v>
      </c>
      <c r="BH1300" s="6">
        <v>0</v>
      </c>
      <c r="BI1300" s="6">
        <f>IF(Table3[[#This Row],[Type]]="EM",IF((Table3[[#This Row],[Diameter]]/2)-Table3[[#This Row],[CornerRadius]]-0.012&gt;0,(Table3[[#This Row],[Diameter]]/2)-Table3[[#This Row],[CornerRadius]]-0.012,0),)</f>
        <v>0</v>
      </c>
      <c r="BK1300" s="6" t="str">
        <f>IF(Table3[[#This Row],[ShoulderLength]]="","",IF(Table3[[#This Row],[ShoulderLength]]&lt;Table3[[#This Row],[LOC]],"FIX",""))</f>
        <v/>
      </c>
    </row>
    <row r="1301" spans="1:63" x14ac:dyDescent="0.25">
      <c r="A1301" s="7">
        <f>IF(Table3[[#This Row],[SoflexRule]]="",1,IF(Table3[[#This Row],[MinOHL]]="",1,IF(Table3[[#This Row],[Type]]="CT",1,IF(Table3[[#This Row],[I]]=1,0,1))))</f>
        <v>1</v>
      </c>
      <c r="E1301" s="6">
        <v>1300</v>
      </c>
      <c r="I1301" s="11" t="s">
        <v>2311</v>
      </c>
      <c r="K1301" s="11" t="str">
        <f>CONCATENATE(Table3[[#This Row],[Type]]," "&amp;TEXT(Table3[[#This Row],[Diameter]],".0000")&amp;""," "&amp;Table3[[#This Row],[NumFlutes]]&amp;"FL")</f>
        <v xml:space="preserve"> .0000 FL</v>
      </c>
      <c r="R1301" s="14">
        <f>IF(Table3[[#This Row],[ShoulderLenEnd]]="",0,90-(DEGREES(ATAN((Q1301-P1301)/((N1301-O1301)/2)))))</f>
        <v>0</v>
      </c>
      <c r="AA1301" s="13" t="str">
        <f t="shared" si="22"/>
        <v/>
      </c>
      <c r="AI1301" s="6">
        <v>0</v>
      </c>
      <c r="AJ1301" s="6">
        <v>0</v>
      </c>
      <c r="AK1301" s="6">
        <v>0</v>
      </c>
      <c r="AL1301" s="6">
        <v>0</v>
      </c>
      <c r="AM1301" s="6">
        <v>0</v>
      </c>
      <c r="AN1301" s="6">
        <v>0</v>
      </c>
      <c r="AO1301" s="6">
        <v>0</v>
      </c>
      <c r="AQ1301" s="6">
        <v>0</v>
      </c>
      <c r="AR1301" s="6">
        <v>0</v>
      </c>
      <c r="AS1301" s="6">
        <v>0</v>
      </c>
      <c r="AT1301" s="6">
        <v>0</v>
      </c>
      <c r="AU1301" s="6">
        <f>IF(Table3[[#This Row],[ShankDiameter]]&gt;0.5,0,IF(Table3[[#This Row],[Type]]="CD",0,1))</f>
        <v>1</v>
      </c>
      <c r="AV1301" s="6">
        <v>0</v>
      </c>
      <c r="AW1301" s="6">
        <v>0</v>
      </c>
      <c r="AX1301" s="6">
        <v>0</v>
      </c>
      <c r="AY1301" s="6">
        <f>IF(Table3[[#This Row],[ShankDiameter]]=0.225,2,IF(Table3[[#This Row],[ShankDiameter]]=0.25,2,IF(Table3[[#This Row],[ShankDiameter]]=0.2875,2,0)))</f>
        <v>0</v>
      </c>
      <c r="AZ1301" s="6">
        <v>0</v>
      </c>
      <c r="BA1301" s="6">
        <v>0</v>
      </c>
      <c r="BB1301" s="6">
        <v>0</v>
      </c>
      <c r="BC1301" s="6">
        <v>0</v>
      </c>
      <c r="BD1301" s="6">
        <v>0</v>
      </c>
      <c r="BE1301" s="6">
        <v>0</v>
      </c>
      <c r="BF1301" s="6">
        <v>0</v>
      </c>
      <c r="BG1301" s="6">
        <v>0</v>
      </c>
      <c r="BH1301" s="6">
        <v>0</v>
      </c>
      <c r="BI1301" s="6">
        <f>IF(Table3[[#This Row],[Type]]="EM",IF((Table3[[#This Row],[Diameter]]/2)-Table3[[#This Row],[CornerRadius]]-0.012&gt;0,(Table3[[#This Row],[Diameter]]/2)-Table3[[#This Row],[CornerRadius]]-0.012,0),)</f>
        <v>0</v>
      </c>
      <c r="BK1301" s="6" t="str">
        <f>IF(Table3[[#This Row],[ShoulderLength]]="","",IF(Table3[[#This Row],[ShoulderLength]]&lt;Table3[[#This Row],[LOC]],"FIX",""))</f>
        <v/>
      </c>
    </row>
    <row r="1302" spans="1:63" x14ac:dyDescent="0.25">
      <c r="A1302" s="7">
        <f>IF(Table3[[#This Row],[SoflexRule]]="",1,IF(Table3[[#This Row],[MinOHL]]="",1,IF(Table3[[#This Row],[Type]]="CT",1,IF(Table3[[#This Row],[I]]=1,0,1))))</f>
        <v>1</v>
      </c>
      <c r="E1302" s="6">
        <v>1301</v>
      </c>
      <c r="I1302" s="11" t="s">
        <v>2310</v>
      </c>
      <c r="K1302" s="11" t="str">
        <f>CONCATENATE(Table3[[#This Row],[Type]]," "&amp;TEXT(Table3[[#This Row],[Diameter]],".0000")&amp;""," "&amp;Table3[[#This Row],[NumFlutes]]&amp;"FL")</f>
        <v xml:space="preserve"> .0000 FL</v>
      </c>
      <c r="R1302" s="14">
        <f>IF(Table3[[#This Row],[ShoulderLenEnd]]="",0,90-(DEGREES(ATAN((Q1302-P1302)/((N1302-O1302)/2)))))</f>
        <v>0</v>
      </c>
      <c r="AA1302" s="13" t="str">
        <f t="shared" si="22"/>
        <v/>
      </c>
      <c r="AI1302" s="6">
        <v>0</v>
      </c>
      <c r="AJ1302" s="6">
        <v>0</v>
      </c>
      <c r="AK1302" s="6">
        <v>0</v>
      </c>
      <c r="AL1302" s="6">
        <v>0</v>
      </c>
      <c r="AM1302" s="6">
        <v>0</v>
      </c>
      <c r="AN1302" s="6">
        <v>0</v>
      </c>
      <c r="AO1302" s="6">
        <v>0</v>
      </c>
      <c r="AQ1302" s="6">
        <v>0</v>
      </c>
      <c r="AR1302" s="6">
        <v>0</v>
      </c>
      <c r="AS1302" s="6">
        <v>0</v>
      </c>
      <c r="AT1302" s="6">
        <v>0</v>
      </c>
      <c r="AU1302" s="6">
        <f>IF(Table3[[#This Row],[ShankDiameter]]&gt;0.5,0,IF(Table3[[#This Row],[Type]]="CD",0,1))</f>
        <v>1</v>
      </c>
      <c r="AV1302" s="6">
        <v>0</v>
      </c>
      <c r="AW1302" s="6">
        <v>0</v>
      </c>
      <c r="AX1302" s="6">
        <v>0</v>
      </c>
      <c r="AY1302" s="6">
        <f>IF(Table3[[#This Row],[ShankDiameter]]=0.225,2,IF(Table3[[#This Row],[ShankDiameter]]=0.25,2,IF(Table3[[#This Row],[ShankDiameter]]=0.2875,2,0)))</f>
        <v>0</v>
      </c>
      <c r="AZ1302" s="6">
        <v>0</v>
      </c>
      <c r="BA1302" s="6">
        <v>0</v>
      </c>
      <c r="BB1302" s="6">
        <v>0</v>
      </c>
      <c r="BC1302" s="6">
        <v>0</v>
      </c>
      <c r="BD1302" s="6">
        <v>0</v>
      </c>
      <c r="BE1302" s="6">
        <v>0</v>
      </c>
      <c r="BF1302" s="6">
        <v>0</v>
      </c>
      <c r="BG1302" s="6">
        <v>0</v>
      </c>
      <c r="BH1302" s="6">
        <v>0</v>
      </c>
      <c r="BI1302" s="6">
        <f>IF(Table3[[#This Row],[Type]]="EM",IF((Table3[[#This Row],[Diameter]]/2)-Table3[[#This Row],[CornerRadius]]-0.012&gt;0,(Table3[[#This Row],[Diameter]]/2)-Table3[[#This Row],[CornerRadius]]-0.012,0),)</f>
        <v>0</v>
      </c>
      <c r="BK1302" s="6" t="str">
        <f>IF(Table3[[#This Row],[ShoulderLength]]="","",IF(Table3[[#This Row],[ShoulderLength]]&lt;Table3[[#This Row],[LOC]],"FIX",""))</f>
        <v/>
      </c>
    </row>
    <row r="1303" spans="1:63" x14ac:dyDescent="0.25">
      <c r="A1303" s="7">
        <f>IF(Table3[[#This Row],[SoflexRule]]="",1,IF(Table3[[#This Row],[MinOHL]]="",1,IF(Table3[[#This Row],[Type]]="CT",1,IF(Table3[[#This Row],[I]]=1,0,1))))</f>
        <v>1</v>
      </c>
      <c r="E1303" s="6">
        <v>1302</v>
      </c>
      <c r="I1303" s="11" t="s">
        <v>2309</v>
      </c>
      <c r="K1303" s="11" t="str">
        <f>CONCATENATE(Table3[[#This Row],[Type]]," "&amp;TEXT(Table3[[#This Row],[Diameter]],".0000")&amp;""," "&amp;Table3[[#This Row],[NumFlutes]]&amp;"FL")</f>
        <v xml:space="preserve"> .0000 FL</v>
      </c>
      <c r="R1303" s="14">
        <f>IF(Table3[[#This Row],[ShoulderLenEnd]]="",0,90-(DEGREES(ATAN((Q1303-P1303)/((N1303-O1303)/2)))))</f>
        <v>0</v>
      </c>
      <c r="AA1303" s="13" t="str">
        <f t="shared" si="22"/>
        <v/>
      </c>
      <c r="AI1303" s="6">
        <v>0</v>
      </c>
      <c r="AJ1303" s="6">
        <v>0</v>
      </c>
      <c r="AK1303" s="6">
        <v>0</v>
      </c>
      <c r="AL1303" s="6">
        <v>0</v>
      </c>
      <c r="AM1303" s="6">
        <v>0</v>
      </c>
      <c r="AN1303" s="6">
        <v>0</v>
      </c>
      <c r="AO1303" s="6">
        <v>0</v>
      </c>
      <c r="AQ1303" s="6">
        <v>0</v>
      </c>
      <c r="AR1303" s="6">
        <v>0</v>
      </c>
      <c r="AS1303" s="6">
        <v>0</v>
      </c>
      <c r="AT1303" s="6">
        <v>0</v>
      </c>
      <c r="AU1303" s="6">
        <f>IF(Table3[[#This Row],[ShankDiameter]]&gt;0.5,0,IF(Table3[[#This Row],[Type]]="CD",0,1))</f>
        <v>1</v>
      </c>
      <c r="AV1303" s="6">
        <v>0</v>
      </c>
      <c r="AW1303" s="6">
        <v>0</v>
      </c>
      <c r="AX1303" s="6">
        <v>0</v>
      </c>
      <c r="AY1303" s="6">
        <f>IF(Table3[[#This Row],[ShankDiameter]]=0.225,2,IF(Table3[[#This Row],[ShankDiameter]]=0.25,2,IF(Table3[[#This Row],[ShankDiameter]]=0.2875,2,0)))</f>
        <v>0</v>
      </c>
      <c r="AZ1303" s="6">
        <v>0</v>
      </c>
      <c r="BA1303" s="6">
        <v>0</v>
      </c>
      <c r="BB1303" s="6">
        <v>0</v>
      </c>
      <c r="BC1303" s="6">
        <v>0</v>
      </c>
      <c r="BD1303" s="6">
        <v>0</v>
      </c>
      <c r="BE1303" s="6">
        <v>0</v>
      </c>
      <c r="BF1303" s="6">
        <v>0</v>
      </c>
      <c r="BG1303" s="6">
        <v>0</v>
      </c>
      <c r="BH1303" s="6">
        <v>0</v>
      </c>
      <c r="BI1303" s="6">
        <f>IF(Table3[[#This Row],[Type]]="EM",IF((Table3[[#This Row],[Diameter]]/2)-Table3[[#This Row],[CornerRadius]]-0.012&gt;0,(Table3[[#This Row],[Diameter]]/2)-Table3[[#This Row],[CornerRadius]]-0.012,0),)</f>
        <v>0</v>
      </c>
      <c r="BK1303" s="6" t="str">
        <f>IF(Table3[[#This Row],[ShoulderLength]]="","",IF(Table3[[#This Row],[ShoulderLength]]&lt;Table3[[#This Row],[LOC]],"FIX",""))</f>
        <v/>
      </c>
    </row>
    <row r="1304" spans="1:63" x14ac:dyDescent="0.25">
      <c r="A1304" s="7">
        <f>IF(Table3[[#This Row],[SoflexRule]]="",1,IF(Table3[[#This Row],[MinOHL]]="",1,IF(Table3[[#This Row],[Type]]="CT",1,IF(Table3[[#This Row],[I]]=1,0,1))))</f>
        <v>1</v>
      </c>
      <c r="E1304" s="6">
        <v>1303</v>
      </c>
      <c r="I1304" s="11" t="s">
        <v>2308</v>
      </c>
      <c r="K1304" s="11" t="str">
        <f>CONCATENATE(Table3[[#This Row],[Type]]," "&amp;TEXT(Table3[[#This Row],[Diameter]],".0000")&amp;""," "&amp;Table3[[#This Row],[NumFlutes]]&amp;"FL")</f>
        <v xml:space="preserve"> .0000 FL</v>
      </c>
      <c r="R1304" s="14">
        <f>IF(Table3[[#This Row],[ShoulderLenEnd]]="",0,90-(DEGREES(ATAN((Q1304-P1304)/((N1304-O1304)/2)))))</f>
        <v>0</v>
      </c>
      <c r="AA1304" s="13" t="str">
        <f t="shared" si="22"/>
        <v/>
      </c>
      <c r="AI1304" s="6">
        <v>0</v>
      </c>
      <c r="AJ1304" s="6">
        <v>0</v>
      </c>
      <c r="AK1304" s="6">
        <v>0</v>
      </c>
      <c r="AL1304" s="6">
        <v>0</v>
      </c>
      <c r="AM1304" s="6">
        <v>0</v>
      </c>
      <c r="AN1304" s="6">
        <v>0</v>
      </c>
      <c r="AO1304" s="6">
        <v>0</v>
      </c>
      <c r="AQ1304" s="6">
        <v>0</v>
      </c>
      <c r="AR1304" s="6">
        <v>0</v>
      </c>
      <c r="AS1304" s="6">
        <v>0</v>
      </c>
      <c r="AT1304" s="6">
        <v>0</v>
      </c>
      <c r="AU1304" s="6">
        <f>IF(Table3[[#This Row],[ShankDiameter]]&gt;0.5,0,IF(Table3[[#This Row],[Type]]="CD",0,1))</f>
        <v>1</v>
      </c>
      <c r="AV1304" s="6">
        <v>0</v>
      </c>
      <c r="AW1304" s="6">
        <v>0</v>
      </c>
      <c r="AX1304" s="6">
        <v>0</v>
      </c>
      <c r="AY1304" s="6">
        <f>IF(Table3[[#This Row],[ShankDiameter]]=0.225,2,IF(Table3[[#This Row],[ShankDiameter]]=0.25,2,IF(Table3[[#This Row],[ShankDiameter]]=0.2875,2,0)))</f>
        <v>0</v>
      </c>
      <c r="AZ1304" s="6">
        <v>0</v>
      </c>
      <c r="BA1304" s="6">
        <v>0</v>
      </c>
      <c r="BB1304" s="6">
        <v>0</v>
      </c>
      <c r="BC1304" s="6">
        <v>0</v>
      </c>
      <c r="BD1304" s="6">
        <v>0</v>
      </c>
      <c r="BE1304" s="6">
        <v>0</v>
      </c>
      <c r="BF1304" s="6">
        <v>0</v>
      </c>
      <c r="BG1304" s="6">
        <v>0</v>
      </c>
      <c r="BH1304" s="6">
        <v>0</v>
      </c>
      <c r="BI1304" s="6">
        <f>IF(Table3[[#This Row],[Type]]="EM",IF((Table3[[#This Row],[Diameter]]/2)-Table3[[#This Row],[CornerRadius]]-0.012&gt;0,(Table3[[#This Row],[Diameter]]/2)-Table3[[#This Row],[CornerRadius]]-0.012,0),)</f>
        <v>0</v>
      </c>
      <c r="BK1304" s="6" t="str">
        <f>IF(Table3[[#This Row],[ShoulderLength]]="","",IF(Table3[[#This Row],[ShoulderLength]]&lt;Table3[[#This Row],[LOC]],"FIX",""))</f>
        <v/>
      </c>
    </row>
    <row r="1305" spans="1:63" x14ac:dyDescent="0.25">
      <c r="A1305" s="7">
        <f>IF(Table3[[#This Row],[SoflexRule]]="",1,IF(Table3[[#This Row],[MinOHL]]="",1,IF(Table3[[#This Row],[Type]]="CT",1,IF(Table3[[#This Row],[I]]=1,0,1))))</f>
        <v>1</v>
      </c>
      <c r="E1305" s="6">
        <v>1304</v>
      </c>
      <c r="I1305" s="11" t="s">
        <v>2307</v>
      </c>
      <c r="K1305" s="11" t="str">
        <f>CONCATENATE(Table3[[#This Row],[Type]]," "&amp;TEXT(Table3[[#This Row],[Diameter]],".0000")&amp;""," "&amp;Table3[[#This Row],[NumFlutes]]&amp;"FL")</f>
        <v xml:space="preserve"> .0000 FL</v>
      </c>
      <c r="R1305" s="14">
        <f>IF(Table3[[#This Row],[ShoulderLenEnd]]="",0,90-(DEGREES(ATAN((Q1305-P1305)/((N1305-O1305)/2)))))</f>
        <v>0</v>
      </c>
      <c r="AA1305" s="13" t="str">
        <f t="shared" si="22"/>
        <v/>
      </c>
      <c r="AI1305" s="6">
        <v>0</v>
      </c>
      <c r="AJ1305" s="6">
        <v>0</v>
      </c>
      <c r="AK1305" s="6">
        <v>0</v>
      </c>
      <c r="AL1305" s="6">
        <v>0</v>
      </c>
      <c r="AM1305" s="6">
        <v>0</v>
      </c>
      <c r="AN1305" s="6">
        <v>0</v>
      </c>
      <c r="AO1305" s="6">
        <v>0</v>
      </c>
      <c r="AQ1305" s="6">
        <v>0</v>
      </c>
      <c r="AR1305" s="6">
        <v>0</v>
      </c>
      <c r="AS1305" s="6">
        <v>0</v>
      </c>
      <c r="AT1305" s="6">
        <v>0</v>
      </c>
      <c r="AU1305" s="6">
        <f>IF(Table3[[#This Row],[ShankDiameter]]&gt;0.5,0,IF(Table3[[#This Row],[Type]]="CD",0,1))</f>
        <v>1</v>
      </c>
      <c r="AV1305" s="6">
        <v>0</v>
      </c>
      <c r="AW1305" s="6">
        <v>0</v>
      </c>
      <c r="AX1305" s="6">
        <v>0</v>
      </c>
      <c r="AY1305" s="6">
        <f>IF(Table3[[#This Row],[ShankDiameter]]=0.225,2,IF(Table3[[#This Row],[ShankDiameter]]=0.25,2,IF(Table3[[#This Row],[ShankDiameter]]=0.2875,2,0)))</f>
        <v>0</v>
      </c>
      <c r="AZ1305" s="6">
        <v>0</v>
      </c>
      <c r="BA1305" s="6">
        <v>0</v>
      </c>
      <c r="BB1305" s="6">
        <v>0</v>
      </c>
      <c r="BC1305" s="6">
        <v>0</v>
      </c>
      <c r="BD1305" s="6">
        <v>0</v>
      </c>
      <c r="BE1305" s="6">
        <v>0</v>
      </c>
      <c r="BF1305" s="6">
        <v>0</v>
      </c>
      <c r="BG1305" s="6">
        <v>0</v>
      </c>
      <c r="BH1305" s="6">
        <v>0</v>
      </c>
      <c r="BI1305" s="6">
        <f>IF(Table3[[#This Row],[Type]]="EM",IF((Table3[[#This Row],[Diameter]]/2)-Table3[[#This Row],[CornerRadius]]-0.012&gt;0,(Table3[[#This Row],[Diameter]]/2)-Table3[[#This Row],[CornerRadius]]-0.012,0),)</f>
        <v>0</v>
      </c>
      <c r="BK1305" s="6" t="str">
        <f>IF(Table3[[#This Row],[ShoulderLength]]="","",IF(Table3[[#This Row],[ShoulderLength]]&lt;Table3[[#This Row],[LOC]],"FIX",""))</f>
        <v/>
      </c>
    </row>
    <row r="1306" spans="1:63" x14ac:dyDescent="0.25">
      <c r="A1306" s="7">
        <f>IF(Table3[[#This Row],[SoflexRule]]="",1,IF(Table3[[#This Row],[MinOHL]]="",1,IF(Table3[[#This Row],[Type]]="CT",1,IF(Table3[[#This Row],[I]]=1,0,1))))</f>
        <v>1</v>
      </c>
      <c r="E1306" s="6">
        <v>1305</v>
      </c>
      <c r="I1306" s="11" t="s">
        <v>2306</v>
      </c>
      <c r="K1306" s="11" t="str">
        <f>CONCATENATE(Table3[[#This Row],[Type]]," "&amp;TEXT(Table3[[#This Row],[Diameter]],".0000")&amp;""," "&amp;Table3[[#This Row],[NumFlutes]]&amp;"FL")</f>
        <v xml:space="preserve"> .0000 FL</v>
      </c>
      <c r="R1306" s="14">
        <f>IF(Table3[[#This Row],[ShoulderLenEnd]]="",0,90-(DEGREES(ATAN((Q1306-P1306)/((N1306-O1306)/2)))))</f>
        <v>0</v>
      </c>
      <c r="AA1306" s="13" t="str">
        <f t="shared" si="22"/>
        <v/>
      </c>
      <c r="AI1306" s="6">
        <v>0</v>
      </c>
      <c r="AJ1306" s="6">
        <v>0</v>
      </c>
      <c r="AK1306" s="6">
        <v>0</v>
      </c>
      <c r="AL1306" s="6">
        <v>0</v>
      </c>
      <c r="AM1306" s="6">
        <v>0</v>
      </c>
      <c r="AN1306" s="6">
        <v>0</v>
      </c>
      <c r="AO1306" s="6">
        <v>0</v>
      </c>
      <c r="AQ1306" s="6">
        <v>0</v>
      </c>
      <c r="AR1306" s="6">
        <v>0</v>
      </c>
      <c r="AS1306" s="6">
        <v>0</v>
      </c>
      <c r="AT1306" s="6">
        <v>0</v>
      </c>
      <c r="AU1306" s="6">
        <f>IF(Table3[[#This Row],[ShankDiameter]]&gt;0.5,0,IF(Table3[[#This Row],[Type]]="CD",0,1))</f>
        <v>1</v>
      </c>
      <c r="AV1306" s="6">
        <v>0</v>
      </c>
      <c r="AW1306" s="6">
        <v>0</v>
      </c>
      <c r="AX1306" s="6">
        <v>0</v>
      </c>
      <c r="AY1306" s="6">
        <f>IF(Table3[[#This Row],[ShankDiameter]]=0.225,2,IF(Table3[[#This Row],[ShankDiameter]]=0.25,2,IF(Table3[[#This Row],[ShankDiameter]]=0.2875,2,0)))</f>
        <v>0</v>
      </c>
      <c r="AZ1306" s="6">
        <v>0</v>
      </c>
      <c r="BA1306" s="6">
        <v>0</v>
      </c>
      <c r="BB1306" s="6">
        <v>0</v>
      </c>
      <c r="BC1306" s="6">
        <v>0</v>
      </c>
      <c r="BD1306" s="6">
        <v>0</v>
      </c>
      <c r="BE1306" s="6">
        <v>0</v>
      </c>
      <c r="BF1306" s="6">
        <v>0</v>
      </c>
      <c r="BG1306" s="6">
        <v>0</v>
      </c>
      <c r="BH1306" s="6">
        <v>0</v>
      </c>
      <c r="BI1306" s="6">
        <f>IF(Table3[[#This Row],[Type]]="EM",IF((Table3[[#This Row],[Diameter]]/2)-Table3[[#This Row],[CornerRadius]]-0.012&gt;0,(Table3[[#This Row],[Diameter]]/2)-Table3[[#This Row],[CornerRadius]]-0.012,0),)</f>
        <v>0</v>
      </c>
      <c r="BK1306" s="6" t="str">
        <f>IF(Table3[[#This Row],[ShoulderLength]]="","",IF(Table3[[#This Row],[ShoulderLength]]&lt;Table3[[#This Row],[LOC]],"FIX",""))</f>
        <v/>
      </c>
    </row>
    <row r="1307" spans="1:63" x14ac:dyDescent="0.25">
      <c r="A1307" s="7">
        <f>IF(Table3[[#This Row],[SoflexRule]]="",1,IF(Table3[[#This Row],[MinOHL]]="",1,IF(Table3[[#This Row],[Type]]="CT",1,IF(Table3[[#This Row],[I]]=1,0,1))))</f>
        <v>1</v>
      </c>
      <c r="E1307" s="6">
        <v>1306</v>
      </c>
      <c r="I1307" s="11" t="s">
        <v>2305</v>
      </c>
      <c r="K1307" s="11" t="str">
        <f>CONCATENATE(Table3[[#This Row],[Type]]," "&amp;TEXT(Table3[[#This Row],[Diameter]],".0000")&amp;""," "&amp;Table3[[#This Row],[NumFlutes]]&amp;"FL")</f>
        <v xml:space="preserve"> .0000 FL</v>
      </c>
      <c r="R1307" s="14">
        <f>IF(Table3[[#This Row],[ShoulderLenEnd]]="",0,90-(DEGREES(ATAN((Q1307-P1307)/((N1307-O1307)/2)))))</f>
        <v>0</v>
      </c>
      <c r="AA1307" s="13" t="str">
        <f t="shared" si="22"/>
        <v/>
      </c>
      <c r="AI1307" s="6">
        <v>0</v>
      </c>
      <c r="AJ1307" s="6">
        <v>0</v>
      </c>
      <c r="AK1307" s="6">
        <v>0</v>
      </c>
      <c r="AL1307" s="6">
        <v>0</v>
      </c>
      <c r="AM1307" s="6">
        <v>0</v>
      </c>
      <c r="AN1307" s="6">
        <v>0</v>
      </c>
      <c r="AO1307" s="6">
        <v>0</v>
      </c>
      <c r="AQ1307" s="6">
        <v>0</v>
      </c>
      <c r="AR1307" s="6">
        <v>0</v>
      </c>
      <c r="AS1307" s="6">
        <v>0</v>
      </c>
      <c r="AT1307" s="6">
        <v>0</v>
      </c>
      <c r="AU1307" s="6">
        <f>IF(Table3[[#This Row],[ShankDiameter]]&gt;0.5,0,IF(Table3[[#This Row],[Type]]="CD",0,1))</f>
        <v>1</v>
      </c>
      <c r="AV1307" s="6">
        <v>0</v>
      </c>
      <c r="AW1307" s="6">
        <v>0</v>
      </c>
      <c r="AX1307" s="6">
        <v>0</v>
      </c>
      <c r="AY1307" s="6">
        <f>IF(Table3[[#This Row],[ShankDiameter]]=0.225,2,IF(Table3[[#This Row],[ShankDiameter]]=0.25,2,IF(Table3[[#This Row],[ShankDiameter]]=0.2875,2,0)))</f>
        <v>0</v>
      </c>
      <c r="AZ1307" s="6">
        <v>0</v>
      </c>
      <c r="BA1307" s="6">
        <v>0</v>
      </c>
      <c r="BB1307" s="6">
        <v>0</v>
      </c>
      <c r="BC1307" s="6">
        <v>0</v>
      </c>
      <c r="BD1307" s="6">
        <v>0</v>
      </c>
      <c r="BE1307" s="6">
        <v>0</v>
      </c>
      <c r="BF1307" s="6">
        <v>0</v>
      </c>
      <c r="BG1307" s="6">
        <v>0</v>
      </c>
      <c r="BH1307" s="6">
        <v>0</v>
      </c>
      <c r="BI1307" s="6">
        <f>IF(Table3[[#This Row],[Type]]="EM",IF((Table3[[#This Row],[Diameter]]/2)-Table3[[#This Row],[CornerRadius]]-0.012&gt;0,(Table3[[#This Row],[Diameter]]/2)-Table3[[#This Row],[CornerRadius]]-0.012,0),)</f>
        <v>0</v>
      </c>
      <c r="BK1307" s="6" t="str">
        <f>IF(Table3[[#This Row],[ShoulderLength]]="","",IF(Table3[[#This Row],[ShoulderLength]]&lt;Table3[[#This Row],[LOC]],"FIX",""))</f>
        <v/>
      </c>
    </row>
    <row r="1308" spans="1:63" x14ac:dyDescent="0.25">
      <c r="A1308" s="7">
        <f>IF(Table3[[#This Row],[SoflexRule]]="",1,IF(Table3[[#This Row],[MinOHL]]="",1,IF(Table3[[#This Row],[Type]]="CT",1,IF(Table3[[#This Row],[I]]=1,0,1))))</f>
        <v>1</v>
      </c>
      <c r="E1308" s="6">
        <v>1307</v>
      </c>
      <c r="I1308" s="11" t="s">
        <v>2304</v>
      </c>
      <c r="K1308" s="11" t="str">
        <f>CONCATENATE(Table3[[#This Row],[Type]]," "&amp;TEXT(Table3[[#This Row],[Diameter]],".0000")&amp;""," "&amp;Table3[[#This Row],[NumFlutes]]&amp;"FL")</f>
        <v xml:space="preserve"> .0000 FL</v>
      </c>
      <c r="R1308" s="14">
        <f>IF(Table3[[#This Row],[ShoulderLenEnd]]="",0,90-(DEGREES(ATAN((Q1308-P1308)/((N1308-O1308)/2)))))</f>
        <v>0</v>
      </c>
      <c r="AA1308" s="13" t="str">
        <f t="shared" si="22"/>
        <v/>
      </c>
      <c r="AI1308" s="6">
        <v>0</v>
      </c>
      <c r="AJ1308" s="6">
        <v>0</v>
      </c>
      <c r="AK1308" s="6">
        <v>0</v>
      </c>
      <c r="AL1308" s="6">
        <v>0</v>
      </c>
      <c r="AM1308" s="6">
        <v>0</v>
      </c>
      <c r="AN1308" s="6">
        <v>0</v>
      </c>
      <c r="AO1308" s="6">
        <v>0</v>
      </c>
      <c r="AQ1308" s="6">
        <v>0</v>
      </c>
      <c r="AR1308" s="6">
        <v>0</v>
      </c>
      <c r="AS1308" s="6">
        <v>0</v>
      </c>
      <c r="AT1308" s="6">
        <v>0</v>
      </c>
      <c r="AU1308" s="6">
        <f>IF(Table3[[#This Row],[ShankDiameter]]&gt;0.5,0,IF(Table3[[#This Row],[Type]]="CD",0,1))</f>
        <v>1</v>
      </c>
      <c r="AV1308" s="6">
        <v>0</v>
      </c>
      <c r="AW1308" s="6">
        <v>0</v>
      </c>
      <c r="AX1308" s="6">
        <v>0</v>
      </c>
      <c r="AY1308" s="6">
        <f>IF(Table3[[#This Row],[ShankDiameter]]=0.225,2,IF(Table3[[#This Row],[ShankDiameter]]=0.25,2,IF(Table3[[#This Row],[ShankDiameter]]=0.2875,2,0)))</f>
        <v>0</v>
      </c>
      <c r="AZ1308" s="6">
        <v>0</v>
      </c>
      <c r="BA1308" s="6">
        <v>0</v>
      </c>
      <c r="BB1308" s="6">
        <v>0</v>
      </c>
      <c r="BC1308" s="6">
        <v>0</v>
      </c>
      <c r="BD1308" s="6">
        <v>0</v>
      </c>
      <c r="BE1308" s="6">
        <v>0</v>
      </c>
      <c r="BF1308" s="6">
        <v>0</v>
      </c>
      <c r="BG1308" s="6">
        <v>0</v>
      </c>
      <c r="BH1308" s="6">
        <v>0</v>
      </c>
      <c r="BI1308" s="6">
        <f>IF(Table3[[#This Row],[Type]]="EM",IF((Table3[[#This Row],[Diameter]]/2)-Table3[[#This Row],[CornerRadius]]-0.012&gt;0,(Table3[[#This Row],[Diameter]]/2)-Table3[[#This Row],[CornerRadius]]-0.012,0),)</f>
        <v>0</v>
      </c>
      <c r="BK1308" s="6" t="str">
        <f>IF(Table3[[#This Row],[ShoulderLength]]="","",IF(Table3[[#This Row],[ShoulderLength]]&lt;Table3[[#This Row],[LOC]],"FIX",""))</f>
        <v/>
      </c>
    </row>
    <row r="1309" spans="1:63" x14ac:dyDescent="0.25">
      <c r="A1309" s="7">
        <f>IF(Table3[[#This Row],[SoflexRule]]="",1,IF(Table3[[#This Row],[MinOHL]]="",1,IF(Table3[[#This Row],[Type]]="CT",1,IF(Table3[[#This Row],[I]]=1,0,1))))</f>
        <v>1</v>
      </c>
      <c r="B1309" s="6" t="s">
        <v>1566</v>
      </c>
      <c r="C1309" s="6" t="s">
        <v>1566</v>
      </c>
      <c r="E1309" s="6">
        <v>1308</v>
      </c>
      <c r="G1309" s="9" t="s">
        <v>74</v>
      </c>
      <c r="H1309" s="10" t="s">
        <v>1566</v>
      </c>
      <c r="I1309" s="11" t="s">
        <v>2302</v>
      </c>
      <c r="J1309" s="12" t="s">
        <v>2303</v>
      </c>
      <c r="K1309" s="11" t="str">
        <f>CONCATENATE(Table3[[#This Row],[Type]]," "&amp;TEXT(Table3[[#This Row],[Diameter]],".0000")&amp;""," "&amp;Table3[[#This Row],[NumFlutes]]&amp;"FL")</f>
        <v>EM .0620 4FL</v>
      </c>
      <c r="M1309" s="13">
        <v>6.2E-2</v>
      </c>
      <c r="N1309" s="13">
        <v>0.125</v>
      </c>
      <c r="O1309" s="6">
        <v>6.2E-2</v>
      </c>
      <c r="P1309" s="6">
        <v>0.36</v>
      </c>
      <c r="Q1309" s="6">
        <v>0.51</v>
      </c>
      <c r="R1309" s="14">
        <f>IF(Table3[[#This Row],[ShoulderLenEnd]]="",0,90-(DEGREES(ATAN((Q1309-P1309)/((N1309-O1309)/2)))))</f>
        <v>11.859779120947977</v>
      </c>
      <c r="S1309" s="15">
        <v>0.6</v>
      </c>
      <c r="T1309" s="6">
        <v>4</v>
      </c>
      <c r="U1309" s="6">
        <v>2.5299999999999998</v>
      </c>
      <c r="V1309" s="6">
        <v>0.312</v>
      </c>
      <c r="AA1309" s="13" t="str">
        <f t="shared" si="22"/>
        <v/>
      </c>
      <c r="AE1309" s="6" t="s">
        <v>44</v>
      </c>
      <c r="AF1309" s="6" t="s">
        <v>73</v>
      </c>
      <c r="AG1309" s="6" t="s">
        <v>66</v>
      </c>
      <c r="AI1309" s="6">
        <v>0</v>
      </c>
      <c r="AJ1309" s="6">
        <v>1</v>
      </c>
      <c r="AK1309" s="6">
        <v>0</v>
      </c>
      <c r="AL1309" s="6">
        <v>0</v>
      </c>
      <c r="AM1309" s="6">
        <v>0</v>
      </c>
      <c r="AN1309" s="6">
        <v>0</v>
      </c>
      <c r="AO1309" s="6">
        <v>1</v>
      </c>
      <c r="AQ1309" s="6">
        <v>0</v>
      </c>
      <c r="AR1309" s="6">
        <v>0</v>
      </c>
      <c r="AS1309" s="6">
        <v>0</v>
      </c>
      <c r="AT1309" s="6">
        <v>0</v>
      </c>
      <c r="AU1309" s="6">
        <f>IF(Table3[[#This Row],[ShankDiameter]]&gt;0.5,0,2)</f>
        <v>2</v>
      </c>
      <c r="AV1309" s="6">
        <v>0</v>
      </c>
      <c r="AW1309" s="6">
        <v>0</v>
      </c>
      <c r="AX1309" s="6">
        <v>2</v>
      </c>
      <c r="AY1309" s="6">
        <f>IF(Table3[[#This Row],[ShankDiameter]]=0.225,2,IF(Table3[[#This Row],[ShankDiameter]]=0.25,2,IF(Table3[[#This Row],[ShankDiameter]]=0.2875,2,0)))</f>
        <v>0</v>
      </c>
      <c r="AZ1309" s="6">
        <v>0</v>
      </c>
      <c r="BA1309" s="6">
        <v>0</v>
      </c>
      <c r="BB1309" s="6">
        <v>0</v>
      </c>
      <c r="BC1309" s="6">
        <v>0</v>
      </c>
      <c r="BD1309" s="6">
        <v>0</v>
      </c>
      <c r="BE1309" s="6">
        <v>0</v>
      </c>
      <c r="BF1309" s="6">
        <v>0</v>
      </c>
      <c r="BG1309" s="6">
        <v>0</v>
      </c>
      <c r="BH1309" s="6">
        <v>0</v>
      </c>
      <c r="BI1309" s="6">
        <f>IF(Table3[[#This Row],[Type]]="EM",IF((Table3[[#This Row],[Diameter]]/2)-Table3[[#This Row],[CornerRadius]]-0.012&gt;0,(Table3[[#This Row],[Diameter]]/2)-Table3[[#This Row],[CornerRadius]]-0.012,0),)</f>
        <v>1.9E-2</v>
      </c>
      <c r="BK1309" s="6" t="str">
        <f>IF(Table3[[#This Row],[ShoulderLength]]="","",IF(Table3[[#This Row],[ShoulderLength]]&lt;Table3[[#This Row],[LOC]],"FIX",""))</f>
        <v/>
      </c>
    </row>
    <row r="1310" spans="1:63" x14ac:dyDescent="0.25">
      <c r="A1310" s="7">
        <f>IF(Table3[[#This Row],[SoflexRule]]="",1,IF(Table3[[#This Row],[MinOHL]]="",1,IF(Table3[[#This Row],[Type]]="CT",1,IF(Table3[[#This Row],[I]]=1,0,1))))</f>
        <v>1</v>
      </c>
      <c r="E1310" s="6">
        <v>1309</v>
      </c>
      <c r="G1310" s="9" t="s">
        <v>74</v>
      </c>
      <c r="H1310" s="10" t="s">
        <v>802</v>
      </c>
      <c r="I1310" s="11" t="s">
        <v>2300</v>
      </c>
      <c r="K1310" s="11" t="str">
        <f>CONCATENATE(Table3[[#This Row],[Type]]," "&amp;TEXT(Table3[[#This Row],[Diameter]],".0000")&amp;""," "&amp;Table3[[#This Row],[NumFlutes]]&amp;"FL")</f>
        <v>DJ .2010 2FL</v>
      </c>
      <c r="M1310" s="13">
        <v>0.20100000000000001</v>
      </c>
      <c r="N1310" s="13">
        <v>0.20100000000000001</v>
      </c>
      <c r="O1310" s="6">
        <v>0.20100000000000001</v>
      </c>
      <c r="P1310" s="6">
        <v>1.875</v>
      </c>
      <c r="R1310" s="14">
        <f>IF(Table3[[#This Row],[ShoulderLenEnd]]="",0,90-(DEGREES(ATAN((Q1310-P1310)/((N1310-O1310)/2)))))</f>
        <v>0</v>
      </c>
      <c r="S1310" s="15">
        <v>1.9</v>
      </c>
      <c r="T1310" s="6">
        <v>2</v>
      </c>
      <c r="U1310" s="6">
        <v>3.0150000000000001</v>
      </c>
      <c r="V1310" s="6">
        <v>1.875</v>
      </c>
      <c r="Z1310" s="6">
        <v>118</v>
      </c>
      <c r="AA1310" s="13">
        <f t="shared" si="22"/>
        <v>6.0386492212269813E-2</v>
      </c>
      <c r="AE1310" s="6" t="s">
        <v>44</v>
      </c>
      <c r="AF1310" s="6" t="s">
        <v>62</v>
      </c>
      <c r="AG1310" s="6" t="s">
        <v>2301</v>
      </c>
      <c r="AI1310" s="6">
        <v>0</v>
      </c>
      <c r="AJ1310" s="6">
        <v>0</v>
      </c>
      <c r="AK1310" s="6">
        <v>0</v>
      </c>
      <c r="AL1310" s="6">
        <v>0</v>
      </c>
      <c r="AM1310" s="6">
        <v>1</v>
      </c>
      <c r="AN1310" s="6">
        <v>0</v>
      </c>
      <c r="AO1310" s="6">
        <v>1</v>
      </c>
      <c r="AQ1310" s="6">
        <v>0</v>
      </c>
      <c r="AR1310" s="6">
        <v>0</v>
      </c>
      <c r="AS1310" s="6">
        <v>0</v>
      </c>
      <c r="AT1310" s="6">
        <v>0</v>
      </c>
      <c r="AU1310" s="6">
        <f>IF(Table3[[#This Row],[ShankDiameter]]&gt;0.5,0,IF(Table3[[#This Row],[Type]]="CD",0,1))</f>
        <v>1</v>
      </c>
      <c r="AV1310" s="6">
        <v>0</v>
      </c>
      <c r="AW1310" s="6">
        <v>0</v>
      </c>
      <c r="AX1310" s="6">
        <v>2</v>
      </c>
      <c r="AY1310" s="6">
        <v>2</v>
      </c>
      <c r="AZ1310" s="6">
        <v>0</v>
      </c>
      <c r="BA1310" s="6">
        <v>0</v>
      </c>
      <c r="BB1310" s="6">
        <v>0</v>
      </c>
      <c r="BC1310" s="6">
        <v>0</v>
      </c>
      <c r="BD1310" s="6">
        <v>0</v>
      </c>
      <c r="BE1310" s="6">
        <v>0</v>
      </c>
      <c r="BF1310" s="6">
        <v>0</v>
      </c>
      <c r="BG1310" s="6">
        <v>0</v>
      </c>
      <c r="BH1310" s="6">
        <v>0</v>
      </c>
      <c r="BI1310" s="6">
        <f>IF(Table3[[#This Row],[Type]]="EM",IF((Table3[[#This Row],[Diameter]]/2)-Table3[[#This Row],[CornerRadius]]-0.012&gt;0,(Table3[[#This Row],[Diameter]]/2)-Table3[[#This Row],[CornerRadius]]-0.012,0),)</f>
        <v>0</v>
      </c>
      <c r="BK1310" s="6" t="str">
        <f>IF(Table3[[#This Row],[ShoulderLength]]="","",IF(Table3[[#This Row],[ShoulderLength]]&lt;Table3[[#This Row],[LOC]],"FIX",""))</f>
        <v/>
      </c>
    </row>
    <row r="1311" spans="1:63" x14ac:dyDescent="0.25">
      <c r="A1311" s="7">
        <f>IF(Table3[[#This Row],[SoflexRule]]="",1,IF(Table3[[#This Row],[MinOHL]]="",1,IF(Table3[[#This Row],[Type]]="CT",1,IF(Table3[[#This Row],[I]]=1,0,1))))</f>
        <v>1</v>
      </c>
      <c r="B1311" s="6" t="s">
        <v>149</v>
      </c>
      <c r="D1311" s="6" t="s">
        <v>149</v>
      </c>
      <c r="E1311" s="6">
        <v>1310</v>
      </c>
      <c r="G1311" s="9" t="s">
        <v>74</v>
      </c>
      <c r="H1311" s="10" t="s">
        <v>2267</v>
      </c>
      <c r="I1311" s="11" t="s">
        <v>2298</v>
      </c>
      <c r="J1311" s="12" t="s">
        <v>2299</v>
      </c>
      <c r="K1311" s="11" t="str">
        <f>CONCATENATE(Table3[[#This Row],[Type]]," "&amp;TEXT(Table3[[#This Row],[Diameter]],".0000")&amp;""," "&amp;Table3[[#This Row],[NumFlutes]]&amp;"FL")</f>
        <v>DC .0709 2FL</v>
      </c>
      <c r="M1311" s="13">
        <f>1.8/25.4</f>
        <v>7.0866141732283464E-2</v>
      </c>
      <c r="N1311" s="13">
        <v>0.11600000000000001</v>
      </c>
      <c r="O1311" s="6">
        <v>7.0900000000000005E-2</v>
      </c>
      <c r="P1311" s="6">
        <v>2.3330000000000002</v>
      </c>
      <c r="Q1311" s="6">
        <v>2.4300000000000002</v>
      </c>
      <c r="R1311" s="14">
        <f>IF(Table3[[#This Row],[ShoulderLenEnd]]="",0,90-(DEGREES(ATAN((Q1311-P1311)/((N1311-O1311)/2)))))</f>
        <v>13.087331817266858</v>
      </c>
      <c r="S1311" s="15">
        <v>2.4750000000000001</v>
      </c>
      <c r="T1311" s="6">
        <v>2</v>
      </c>
      <c r="U1311" s="6">
        <v>4.0380000000000003</v>
      </c>
      <c r="V1311" s="6">
        <v>2.3159999999999998</v>
      </c>
      <c r="Z1311" s="6">
        <v>140</v>
      </c>
      <c r="AA1311" s="13">
        <f t="shared" si="22"/>
        <v>1.2896583103920559E-2</v>
      </c>
      <c r="AE1311" s="6" t="s">
        <v>44</v>
      </c>
      <c r="AF1311" s="6" t="s">
        <v>620</v>
      </c>
      <c r="AG1311" s="18" t="s">
        <v>2289</v>
      </c>
      <c r="AI1311" s="6">
        <v>1</v>
      </c>
      <c r="AJ1311" s="6">
        <v>1</v>
      </c>
      <c r="AK1311" s="6">
        <v>1</v>
      </c>
      <c r="AL1311" s="6">
        <v>1</v>
      </c>
      <c r="AM1311" s="6">
        <v>1</v>
      </c>
      <c r="AN1311" s="6">
        <v>0</v>
      </c>
      <c r="AO1311" s="6">
        <v>1</v>
      </c>
      <c r="AQ1311" s="6">
        <v>0</v>
      </c>
      <c r="AR1311" s="6">
        <v>0</v>
      </c>
      <c r="AS1311" s="6">
        <v>0</v>
      </c>
      <c r="AT1311" s="6">
        <v>0</v>
      </c>
      <c r="AU1311" s="6">
        <f>IF(Table3[[#This Row],[ShankDiameter]]&gt;0.5,0,2)</f>
        <v>2</v>
      </c>
      <c r="AV1311" s="6">
        <v>0</v>
      </c>
      <c r="AW1311" s="6">
        <v>0</v>
      </c>
      <c r="AX1311" s="6">
        <v>0</v>
      </c>
      <c r="AY1311" s="6">
        <f>IF(Table3[[#This Row],[ShankDiameter]]=0.225,2,IF(Table3[[#This Row],[ShankDiameter]]=0.25,2,IF(Table3[[#This Row],[ShankDiameter]]=0.2875,2,0)))</f>
        <v>0</v>
      </c>
      <c r="AZ1311" s="6">
        <v>0</v>
      </c>
      <c r="BA1311" s="6">
        <v>0</v>
      </c>
      <c r="BB1311" s="6">
        <v>0</v>
      </c>
      <c r="BC1311" s="6">
        <v>0</v>
      </c>
      <c r="BD1311" s="6">
        <v>0</v>
      </c>
      <c r="BE1311" s="6">
        <v>0</v>
      </c>
      <c r="BF1311" s="6">
        <v>0</v>
      </c>
      <c r="BG1311" s="6">
        <v>0</v>
      </c>
      <c r="BH1311" s="6">
        <v>0</v>
      </c>
      <c r="BI1311" s="6">
        <f>IF(Table3[[#This Row],[Type]]="EM",IF((Table3[[#This Row],[Diameter]]/2)-Table3[[#This Row],[CornerRadius]]-0.012&gt;0,(Table3[[#This Row],[Diameter]]/2)-Table3[[#This Row],[CornerRadius]]-0.012,0),)</f>
        <v>0</v>
      </c>
      <c r="BK1311" s="6" t="str">
        <f>IF(Table3[[#This Row],[ShoulderLength]]="","",IF(Table3[[#This Row],[ShoulderLength]]&lt;Table3[[#This Row],[LOC]],"FIX",""))</f>
        <v/>
      </c>
    </row>
    <row r="1312" spans="1:63" x14ac:dyDescent="0.25">
      <c r="A1312" s="7">
        <f>IF(Table3[[#This Row],[SoflexRule]]="",1,IF(Table3[[#This Row],[MinOHL]]="",1,IF(Table3[[#This Row],[Type]]="CT",1,IF(Table3[[#This Row],[I]]=1,0,1))))</f>
        <v>1</v>
      </c>
      <c r="B1312" s="6" t="s">
        <v>149</v>
      </c>
      <c r="D1312" s="6" t="s">
        <v>149</v>
      </c>
      <c r="E1312" s="6">
        <v>1311</v>
      </c>
      <c r="G1312" s="9" t="s">
        <v>74</v>
      </c>
      <c r="H1312" s="10" t="s">
        <v>802</v>
      </c>
      <c r="I1312" s="11" t="s">
        <v>2296</v>
      </c>
      <c r="J1312" s="12">
        <v>51112</v>
      </c>
      <c r="K1312" s="11" t="str">
        <f>CONCATENATE(Table3[[#This Row],[Type]]," "&amp;TEXT(Table3[[#This Row],[Diameter]],".0000")&amp;""," "&amp;Table3[[#This Row],[NumFlutes]]&amp;"FL")</f>
        <v>DJ .1875 2FL</v>
      </c>
      <c r="M1312" s="13">
        <v>0.1875</v>
      </c>
      <c r="N1312" s="13">
        <v>0.1875</v>
      </c>
      <c r="O1312" s="6">
        <v>0.1875</v>
      </c>
      <c r="P1312" s="6">
        <v>1.6990000000000001</v>
      </c>
      <c r="R1312" s="14">
        <f>IF(Table3[[#This Row],[ShoulderLenEnd]]="",0,90-(DEGREES(ATAN((Q1312-P1312)/((N1312-O1312)/2)))))</f>
        <v>0</v>
      </c>
      <c r="S1312" s="15">
        <v>1.7</v>
      </c>
      <c r="T1312" s="6">
        <v>2</v>
      </c>
      <c r="U1312" s="6">
        <v>2.75</v>
      </c>
      <c r="V1312" s="6">
        <v>1.425</v>
      </c>
      <c r="Z1312" s="6">
        <v>118</v>
      </c>
      <c r="AA1312" s="13">
        <f t="shared" si="22"/>
        <v>5.6330683033833776E-2</v>
      </c>
      <c r="AE1312" s="6" t="s">
        <v>2297</v>
      </c>
      <c r="AF1312" s="6" t="s">
        <v>62</v>
      </c>
      <c r="AG1312" s="6" t="s">
        <v>79</v>
      </c>
      <c r="AI1312" s="6">
        <v>1</v>
      </c>
      <c r="AJ1312" s="6">
        <v>1</v>
      </c>
      <c r="AK1312" s="6">
        <v>1</v>
      </c>
      <c r="AL1312" s="6">
        <v>1</v>
      </c>
      <c r="AM1312" s="6">
        <v>1</v>
      </c>
      <c r="AN1312" s="6">
        <v>0</v>
      </c>
      <c r="AO1312" s="6">
        <v>1</v>
      </c>
      <c r="AQ1312" s="6">
        <v>0</v>
      </c>
      <c r="AR1312" s="6">
        <v>0</v>
      </c>
      <c r="AS1312" s="6">
        <v>0</v>
      </c>
      <c r="AT1312" s="6">
        <v>0</v>
      </c>
      <c r="AU1312" s="6">
        <f>IF(Table3[[#This Row],[ShankDiameter]]&gt;0.5,0,2)</f>
        <v>2</v>
      </c>
      <c r="AV1312" s="6">
        <v>0</v>
      </c>
      <c r="AW1312" s="6">
        <v>0</v>
      </c>
      <c r="AX1312" s="6">
        <v>0</v>
      </c>
      <c r="AY1312" s="6">
        <f>IF(Table3[[#This Row],[ShankDiameter]]=0.225,2,IF(Table3[[#This Row],[ShankDiameter]]=0.25,2,IF(Table3[[#This Row],[ShankDiameter]]=0.2875,2,0)))</f>
        <v>0</v>
      </c>
      <c r="AZ1312" s="6">
        <v>0</v>
      </c>
      <c r="BA1312" s="6">
        <v>0</v>
      </c>
      <c r="BB1312" s="6">
        <v>0</v>
      </c>
      <c r="BC1312" s="6">
        <v>0</v>
      </c>
      <c r="BD1312" s="6">
        <v>0</v>
      </c>
      <c r="BE1312" s="6">
        <v>0</v>
      </c>
      <c r="BF1312" s="6">
        <v>0</v>
      </c>
      <c r="BG1312" s="6">
        <v>0</v>
      </c>
      <c r="BH1312" s="6">
        <v>0</v>
      </c>
      <c r="BI1312" s="6">
        <f>IF(Table3[[#This Row],[Type]]="EM",IF((Table3[[#This Row],[Diameter]]/2)-Table3[[#This Row],[CornerRadius]]-0.012&gt;0,(Table3[[#This Row],[Diameter]]/2)-Table3[[#This Row],[CornerRadius]]-0.012,0),)</f>
        <v>0</v>
      </c>
      <c r="BK1312" s="6" t="str">
        <f>IF(Table3[[#This Row],[ShoulderLength]]="","",IF(Table3[[#This Row],[ShoulderLength]]&lt;Table3[[#This Row],[LOC]],"FIX",""))</f>
        <v/>
      </c>
    </row>
    <row r="1313" spans="1:63" x14ac:dyDescent="0.25">
      <c r="A1313" s="7">
        <f>IF(Table3[[#This Row],[SoflexRule]]="",1,IF(Table3[[#This Row],[MinOHL]]="",1,IF(Table3[[#This Row],[Type]]="CT",1,IF(Table3[[#This Row],[I]]=1,0,1))))</f>
        <v>1</v>
      </c>
      <c r="B1313" s="6" t="s">
        <v>1860</v>
      </c>
      <c r="C1313" s="6" t="s">
        <v>2280</v>
      </c>
      <c r="E1313" s="6">
        <v>1312</v>
      </c>
      <c r="G1313" s="9" t="s">
        <v>74</v>
      </c>
      <c r="H1313" s="10" t="s">
        <v>1860</v>
      </c>
      <c r="I1313" s="11" t="s">
        <v>2295</v>
      </c>
      <c r="K1313" s="11" t="str">
        <f>CONCATENATE(Table3[[#This Row],[Type]]," "&amp;TEXT(Table3[[#This Row],[Diameter]],".0000")&amp;""," "&amp;Table3[[#This Row],[NumFlutes]]&amp;"FL")</f>
        <v>FM 2.0000 6FL</v>
      </c>
      <c r="M1313" s="13">
        <v>2</v>
      </c>
      <c r="N1313" s="13">
        <v>1.75</v>
      </c>
      <c r="O1313" s="6">
        <v>1.75</v>
      </c>
      <c r="P1313" s="6">
        <v>1.9</v>
      </c>
      <c r="R1313" s="14">
        <f>IF(Table3[[#This Row],[ShoulderLenEnd]]="",0,90-(DEGREES(ATAN((Q1313-P1313)/((N1313-O1313)/2)))))</f>
        <v>0</v>
      </c>
      <c r="S1313" s="15">
        <v>2</v>
      </c>
      <c r="T1313" s="6">
        <v>6</v>
      </c>
      <c r="U1313" s="6">
        <v>2</v>
      </c>
      <c r="V1313" s="6">
        <v>0.1</v>
      </c>
      <c r="W1313" s="6">
        <v>0</v>
      </c>
      <c r="Z1313" s="6">
        <v>0</v>
      </c>
      <c r="AA1313" s="13" t="str">
        <f t="shared" si="22"/>
        <v/>
      </c>
      <c r="AB1313" s="6">
        <v>1.6</v>
      </c>
      <c r="AD1313" s="6">
        <v>0.9</v>
      </c>
      <c r="AE1313" s="6" t="s">
        <v>44</v>
      </c>
      <c r="AF1313" s="6" t="s">
        <v>119</v>
      </c>
      <c r="AG1313" s="18" t="s">
        <v>2289</v>
      </c>
      <c r="AI1313" s="6">
        <v>1</v>
      </c>
      <c r="AJ1313" s="6">
        <v>1</v>
      </c>
      <c r="AK1313" s="6">
        <v>1</v>
      </c>
      <c r="AL1313" s="6">
        <v>1</v>
      </c>
      <c r="AM1313" s="6">
        <v>1</v>
      </c>
      <c r="AN1313" s="6">
        <v>1</v>
      </c>
      <c r="AO1313" s="6">
        <v>1</v>
      </c>
      <c r="AQ1313" s="6">
        <v>0</v>
      </c>
      <c r="AR1313" s="6">
        <v>0</v>
      </c>
      <c r="AS1313" s="6">
        <v>0</v>
      </c>
      <c r="AT1313" s="6">
        <v>0</v>
      </c>
      <c r="AU1313" s="6">
        <f>IF(Table3[[#This Row],[ShankDiameter]]&gt;0.5,0,IF(Table3[[#This Row],[Type]]="CD",0,1))</f>
        <v>0</v>
      </c>
      <c r="AV1313" s="6">
        <v>0</v>
      </c>
      <c r="AW1313" s="6">
        <v>0</v>
      </c>
      <c r="AX1313" s="6">
        <v>0</v>
      </c>
      <c r="AY1313" s="6">
        <f>IF(Table3[[#This Row],[ShankDiameter]]=0.225,2,IF(Table3[[#This Row],[ShankDiameter]]=0.25,2,IF(Table3[[#This Row],[ShankDiameter]]=0.2875,2,0)))</f>
        <v>0</v>
      </c>
      <c r="AZ1313" s="6">
        <v>0</v>
      </c>
      <c r="BA1313" s="6">
        <v>0</v>
      </c>
      <c r="BB1313" s="6">
        <v>0</v>
      </c>
      <c r="BC1313" s="6">
        <v>0</v>
      </c>
      <c r="BD1313" s="6">
        <v>0</v>
      </c>
      <c r="BE1313" s="6">
        <v>0</v>
      </c>
      <c r="BF1313" s="6">
        <v>2</v>
      </c>
      <c r="BG1313" s="6">
        <v>0</v>
      </c>
      <c r="BH1313" s="6">
        <v>0</v>
      </c>
      <c r="BI1313" s="6">
        <f>IF(Table3[[#This Row],[Type]]="EM",IF((Table3[[#This Row],[Diameter]]/2)-Table3[[#This Row],[CornerRadius]]-0.012&gt;0,(Table3[[#This Row],[Diameter]]/2)-Table3[[#This Row],[CornerRadius]]-0.012,0),)</f>
        <v>0</v>
      </c>
      <c r="BK1313" s="6" t="str">
        <f>IF(Table3[[#This Row],[ShoulderLength]]="","",IF(Table3[[#This Row],[ShoulderLength]]&lt;Table3[[#This Row],[LOC]],"FIX",""))</f>
        <v/>
      </c>
    </row>
    <row r="1314" spans="1:63" x14ac:dyDescent="0.25">
      <c r="A1314" s="7">
        <f>IF(Table3[[#This Row],[SoflexRule]]="",1,IF(Table3[[#This Row],[MinOHL]]="",1,IF(Table3[[#This Row],[Type]]="CT",1,IF(Table3[[#This Row],[I]]=1,0,1))))</f>
        <v>1</v>
      </c>
      <c r="B1314" s="6" t="s">
        <v>120</v>
      </c>
      <c r="C1314" s="7" t="s">
        <v>120</v>
      </c>
      <c r="D1314" s="7"/>
      <c r="E1314" s="6">
        <v>1313</v>
      </c>
      <c r="G1314" s="9" t="s">
        <v>74</v>
      </c>
      <c r="H1314" s="10" t="s">
        <v>120</v>
      </c>
      <c r="I1314" s="11" t="s">
        <v>2293</v>
      </c>
      <c r="J1314" s="12" t="s">
        <v>2294</v>
      </c>
      <c r="K1314" s="11" t="str">
        <f>CONCATENATE(Table3[[#This Row],[Type]]," "&amp;TEXT(Table3[[#This Row],[Diameter]],".0000")&amp;""," "&amp;Table3[[#This Row],[NumFlutes]]&amp;"FL")</f>
        <v>BU .3750 6FL</v>
      </c>
      <c r="M1314" s="13">
        <v>0.375</v>
      </c>
      <c r="N1314" s="13">
        <v>0.375</v>
      </c>
      <c r="O1314" s="6">
        <v>0.34499999999999997</v>
      </c>
      <c r="P1314" s="6">
        <v>1</v>
      </c>
      <c r="R1314" s="14">
        <v>0</v>
      </c>
      <c r="S1314" s="15">
        <v>1.0149999999999999</v>
      </c>
      <c r="T1314" s="6">
        <v>6</v>
      </c>
      <c r="U1314" s="6">
        <v>3</v>
      </c>
      <c r="V1314" s="6">
        <v>0.375</v>
      </c>
      <c r="W1314" s="6">
        <v>0.01</v>
      </c>
      <c r="AF1314" s="6" t="s">
        <v>2277</v>
      </c>
      <c r="AG1314" s="6" t="s">
        <v>2270</v>
      </c>
      <c r="AI1314" s="6">
        <v>0</v>
      </c>
      <c r="AJ1314" s="6">
        <v>0</v>
      </c>
      <c r="AK1314" s="6">
        <v>0</v>
      </c>
      <c r="AL1314" s="6">
        <v>0</v>
      </c>
      <c r="AM1314" s="6">
        <v>1</v>
      </c>
      <c r="AN1314" s="6">
        <v>1</v>
      </c>
      <c r="AO1314" s="6">
        <v>1</v>
      </c>
      <c r="AQ1314" s="6">
        <v>0</v>
      </c>
      <c r="AR1314" s="6">
        <v>0</v>
      </c>
      <c r="AS1314" s="6">
        <v>0</v>
      </c>
      <c r="AT1314" s="6">
        <v>0</v>
      </c>
      <c r="AU1314" s="6">
        <f>IF(Table3[[#This Row],[ShankDiameter]]&gt;0.5,0,IF(Table3[[#This Row],[Type]]="CD",0,1))</f>
        <v>1</v>
      </c>
      <c r="AV1314" s="6">
        <v>0</v>
      </c>
      <c r="AW1314" s="6">
        <v>0</v>
      </c>
      <c r="AX1314" s="6">
        <v>0</v>
      </c>
      <c r="AY1314" s="6">
        <f>IF(Table3[[#This Row],[ShankDiameter]]=0.225,2,IF(Table3[[#This Row],[ShankDiameter]]=0.25,2,IF(Table3[[#This Row],[ShankDiameter]]=0.2875,2,0)))</f>
        <v>0</v>
      </c>
      <c r="AZ1314" s="6">
        <v>0</v>
      </c>
      <c r="BA1314" s="6">
        <v>2</v>
      </c>
      <c r="BB1314" s="6">
        <v>0</v>
      </c>
      <c r="BC1314" s="6">
        <v>0</v>
      </c>
      <c r="BD1314" s="6">
        <v>0</v>
      </c>
      <c r="BE1314" s="6">
        <v>0</v>
      </c>
      <c r="BF1314" s="6">
        <v>0</v>
      </c>
      <c r="BG1314" s="6">
        <v>0</v>
      </c>
      <c r="BH1314" s="6">
        <v>0</v>
      </c>
      <c r="BI1314" s="6">
        <f>IF(Table3[[#This Row],[Type]]="EM",IF((Table3[[#This Row],[Diameter]]/2)-Table3[[#This Row],[CornerRadius]]-0.012&gt;0,(Table3[[#This Row],[Diameter]]/2)-Table3[[#This Row],[CornerRadius]]-0.012,0),)</f>
        <v>0</v>
      </c>
    </row>
    <row r="1315" spans="1:63" x14ac:dyDescent="0.25">
      <c r="A1315" s="7">
        <f>IF(Table3[[#This Row],[SoflexRule]]="",1,IF(Table3[[#This Row],[MinOHL]]="",1,IF(Table3[[#This Row],[Type]]="CT",1,IF(Table3[[#This Row],[I]]=1,0,1))))</f>
        <v>1</v>
      </c>
      <c r="B1315" s="6" t="s">
        <v>149</v>
      </c>
      <c r="C1315" s="7"/>
      <c r="D1315" s="7" t="s">
        <v>149</v>
      </c>
      <c r="E1315" s="6">
        <v>1314</v>
      </c>
      <c r="G1315" s="9" t="s">
        <v>74</v>
      </c>
      <c r="H1315" s="10" t="s">
        <v>802</v>
      </c>
      <c r="I1315" s="11" t="s">
        <v>2290</v>
      </c>
      <c r="J1315" s="12">
        <v>18320</v>
      </c>
      <c r="K1315" s="11" t="s">
        <v>2291</v>
      </c>
      <c r="M1315" s="13">
        <v>0.161</v>
      </c>
      <c r="N1315" s="13">
        <v>0.161</v>
      </c>
      <c r="O1315" s="6">
        <v>0.161</v>
      </c>
      <c r="P1315" s="6">
        <v>2.15</v>
      </c>
      <c r="R1315" s="14">
        <v>0</v>
      </c>
      <c r="S1315" s="15">
        <v>2.16</v>
      </c>
      <c r="T1315" s="6">
        <v>2</v>
      </c>
      <c r="U1315" s="6">
        <v>3.25</v>
      </c>
      <c r="V1315" s="6">
        <v>0.64400000000000002</v>
      </c>
      <c r="Z1315" s="6">
        <v>135</v>
      </c>
      <c r="AA1315" s="13">
        <v>3.3300000000000003E-2</v>
      </c>
      <c r="AE1315" s="6" t="s">
        <v>49</v>
      </c>
      <c r="AF1315" s="6" t="s">
        <v>62</v>
      </c>
      <c r="AG1315" s="6" t="s">
        <v>2292</v>
      </c>
      <c r="AI1315" s="6">
        <v>1</v>
      </c>
      <c r="AJ1315" s="6">
        <v>1</v>
      </c>
      <c r="AK1315" s="6">
        <v>1</v>
      </c>
      <c r="AL1315" s="6">
        <v>1</v>
      </c>
      <c r="AM1315" s="6">
        <v>1</v>
      </c>
      <c r="AN1315" s="6">
        <v>0</v>
      </c>
      <c r="AO1315" s="6">
        <v>1</v>
      </c>
      <c r="AQ1315" s="6">
        <v>0</v>
      </c>
      <c r="AR1315" s="6">
        <v>0</v>
      </c>
      <c r="AS1315" s="6">
        <v>0</v>
      </c>
      <c r="AT1315" s="6">
        <v>0</v>
      </c>
      <c r="AU1315" s="6">
        <f>IF(Table3[[#This Row],[ShankDiameter]]&gt;0.5,0,2)</f>
        <v>2</v>
      </c>
      <c r="AV1315" s="6">
        <v>0</v>
      </c>
      <c r="AW1315" s="6">
        <v>0</v>
      </c>
      <c r="AX1315" s="6">
        <v>0</v>
      </c>
      <c r="AY1315" s="6">
        <f>IF(Table3[[#This Row],[ShankDiameter]]=0.225,2,IF(Table3[[#This Row],[ShankDiameter]]=0.25,2,IF(Table3[[#This Row],[ShankDiameter]]=0.2875,2,0)))</f>
        <v>0</v>
      </c>
      <c r="AZ1315" s="6">
        <v>0</v>
      </c>
      <c r="BA1315" s="6">
        <v>0</v>
      </c>
      <c r="BB1315" s="6">
        <v>0</v>
      </c>
      <c r="BC1315" s="6">
        <v>0</v>
      </c>
      <c r="BD1315" s="6">
        <v>0</v>
      </c>
      <c r="BE1315" s="6">
        <v>0</v>
      </c>
      <c r="BF1315" s="6">
        <v>0</v>
      </c>
      <c r="BG1315" s="6">
        <v>0</v>
      </c>
      <c r="BH1315" s="6">
        <v>0</v>
      </c>
      <c r="BI1315" s="6">
        <f>IF(Table3[[#This Row],[Type]]="EM",IF((Table3[[#This Row],[Diameter]]/2)-Table3[[#This Row],[CornerRadius]]-0.012&gt;0,(Table3[[#This Row],[Diameter]]/2)-Table3[[#This Row],[CornerRadius]]-0.012,0),)</f>
        <v>0</v>
      </c>
    </row>
    <row r="1316" spans="1:63" x14ac:dyDescent="0.25">
      <c r="A1316" s="7">
        <f>IF(Table3[[#This Row],[SoflexRule]]="",1,IF(Table3[[#This Row],[MinOHL]]="",1,IF(Table3[[#This Row],[Type]]="CT",1,IF(Table3[[#This Row],[I]]=1,0,1))))</f>
        <v>1</v>
      </c>
      <c r="B1316" s="6" t="s">
        <v>1860</v>
      </c>
      <c r="C1316" s="7" t="s">
        <v>2280</v>
      </c>
      <c r="D1316" s="7"/>
      <c r="E1316" s="6">
        <v>1315</v>
      </c>
      <c r="G1316" s="9" t="s">
        <v>74</v>
      </c>
      <c r="H1316" s="10" t="s">
        <v>1860</v>
      </c>
      <c r="I1316" s="11" t="s">
        <v>2287</v>
      </c>
      <c r="J1316" s="19" t="s">
        <v>2288</v>
      </c>
      <c r="K1316" s="11" t="str">
        <f>CONCATENATE(Table3[[#This Row],[Type]]," "&amp;TEXT(Table3[[#This Row],[Diameter]],".0000")&amp;""," "&amp;Table3[[#This Row],[NumFlutes]]&amp;"FL")</f>
        <v>FM 2.0000 4FL</v>
      </c>
      <c r="M1316" s="13">
        <v>2</v>
      </c>
      <c r="N1316" s="13">
        <v>1.75</v>
      </c>
      <c r="O1316" s="6">
        <v>1.925</v>
      </c>
      <c r="P1316" s="6">
        <v>1.1399999999999999</v>
      </c>
      <c r="R1316" s="14">
        <f>IF(Table3[[#This Row],[ShoulderLenEnd]]="",0,90-(DEGREES(ATAN((Q1316-P1316)/((N1316-O1316)/2)))))</f>
        <v>0</v>
      </c>
      <c r="S1316" s="15">
        <v>2</v>
      </c>
      <c r="T1316" s="6">
        <v>4</v>
      </c>
      <c r="U1316" s="6">
        <v>2</v>
      </c>
      <c r="V1316" s="6">
        <v>0.67</v>
      </c>
      <c r="W1316" s="6">
        <v>3.15E-2</v>
      </c>
      <c r="Z1316" s="6">
        <v>0</v>
      </c>
      <c r="AA1316" s="13" t="str">
        <f>IF(Z1316 &lt; 1, "", (M1316/2)/TAN(RADIANS(Z1316/2)))</f>
        <v/>
      </c>
      <c r="AB1316" s="6">
        <v>1.925</v>
      </c>
      <c r="AD1316" s="6">
        <v>1.45</v>
      </c>
      <c r="AE1316" s="18" t="s">
        <v>44</v>
      </c>
      <c r="AF1316" s="18" t="s">
        <v>62</v>
      </c>
      <c r="AG1316" s="18" t="s">
        <v>2289</v>
      </c>
      <c r="AI1316" s="6">
        <v>1</v>
      </c>
      <c r="AJ1316" s="6">
        <v>1</v>
      </c>
      <c r="AK1316" s="6">
        <v>1</v>
      </c>
      <c r="AL1316" s="6">
        <v>1</v>
      </c>
      <c r="AM1316" s="6">
        <v>1</v>
      </c>
      <c r="AN1316" s="6">
        <v>1</v>
      </c>
      <c r="AO1316" s="6">
        <v>1</v>
      </c>
      <c r="AQ1316" s="6">
        <v>0</v>
      </c>
      <c r="AR1316" s="6">
        <v>0</v>
      </c>
      <c r="AS1316" s="6">
        <v>0</v>
      </c>
      <c r="AT1316" s="6">
        <v>0</v>
      </c>
      <c r="AU1316" s="6">
        <f>IF(Table3[[#This Row],[ShankDiameter]]&gt;0.5,0,IF(Table3[[#This Row],[Type]]="CD",0,1))</f>
        <v>0</v>
      </c>
      <c r="AV1316" s="6">
        <v>0</v>
      </c>
      <c r="AW1316" s="6">
        <v>0</v>
      </c>
      <c r="AX1316" s="6">
        <v>0</v>
      </c>
      <c r="AY1316" s="6">
        <f>IF(Table3[[#This Row],[ShankDiameter]]=0.225,2,IF(Table3[[#This Row],[ShankDiameter]]=0.25,2,IF(Table3[[#This Row],[ShankDiameter]]=0.2875,2,0)))</f>
        <v>0</v>
      </c>
      <c r="AZ1316" s="6">
        <v>0</v>
      </c>
      <c r="BA1316" s="6">
        <v>0</v>
      </c>
      <c r="BB1316" s="6">
        <v>0</v>
      </c>
      <c r="BC1316" s="6">
        <v>0</v>
      </c>
      <c r="BD1316" s="6">
        <v>0</v>
      </c>
      <c r="BE1316" s="6">
        <v>0</v>
      </c>
      <c r="BF1316" s="6">
        <v>0</v>
      </c>
      <c r="BG1316" s="6">
        <v>0</v>
      </c>
      <c r="BH1316" s="6">
        <v>2</v>
      </c>
      <c r="BI1316" s="6">
        <f>IF(Table3[[#This Row],[Type]]="EM",IF((Table3[[#This Row],[Diameter]]/2)-Table3[[#This Row],[CornerRadius]]-0.012&gt;0,(Table3[[#This Row],[Diameter]]/2)-Table3[[#This Row],[CornerRadius]]-0.012,0),)</f>
        <v>0</v>
      </c>
      <c r="BK1316" s="6" t="str">
        <f>IF(Table3[[#This Row],[ShoulderLength]]="","",IF(Table3[[#This Row],[ShoulderLength]]&lt;Table3[[#This Row],[LOC]],"FIX",""))</f>
        <v/>
      </c>
    </row>
    <row r="1317" spans="1:63" x14ac:dyDescent="0.25">
      <c r="A1317" s="7">
        <f>IF(Table3[[#This Row],[SoflexRule]]="",1,IF(Table3[[#This Row],[MinOHL]]="",1,IF(Table3[[#This Row],[Type]]="CT",1,IF(Table3[[#This Row],[I]]=1,0,1))))</f>
        <v>1</v>
      </c>
      <c r="B1317" s="6" t="s">
        <v>120</v>
      </c>
      <c r="C1317" s="7" t="s">
        <v>120</v>
      </c>
      <c r="D1317" s="7"/>
      <c r="E1317" s="6">
        <v>1316</v>
      </c>
      <c r="G1317" s="9" t="s">
        <v>74</v>
      </c>
      <c r="H1317" s="10" t="s">
        <v>120</v>
      </c>
      <c r="I1317" s="11" t="s">
        <v>2285</v>
      </c>
      <c r="J1317" s="12" t="s">
        <v>2286</v>
      </c>
      <c r="K1317" s="11" t="str">
        <f>CONCATENATE(Table3[[#This Row],[Type]]," "&amp;TEXT(Table3[[#This Row],[Diameter]],".0000")&amp;""," "&amp;Table3[[#This Row],[NumFlutes]]&amp;"FL")</f>
        <v>BU .3750 6FL</v>
      </c>
      <c r="M1317" s="13">
        <v>0.375</v>
      </c>
      <c r="N1317" s="13">
        <v>0.375</v>
      </c>
      <c r="O1317" s="6">
        <v>0.34499999999999997</v>
      </c>
      <c r="P1317" s="6">
        <v>1</v>
      </c>
      <c r="R1317" s="14">
        <v>0</v>
      </c>
      <c r="S1317" s="15">
        <v>1.0149999999999999</v>
      </c>
      <c r="T1317" s="6">
        <v>6</v>
      </c>
      <c r="U1317" s="6">
        <v>3</v>
      </c>
      <c r="V1317" s="6">
        <v>0.375</v>
      </c>
      <c r="W1317" s="6">
        <v>0.02</v>
      </c>
      <c r="AF1317" s="6" t="s">
        <v>2277</v>
      </c>
      <c r="AG1317" s="6" t="s">
        <v>2270</v>
      </c>
      <c r="AI1317" s="6">
        <v>1</v>
      </c>
      <c r="AJ1317" s="6">
        <v>1</v>
      </c>
      <c r="AK1317" s="6">
        <v>1</v>
      </c>
      <c r="AL1317" s="6">
        <v>1</v>
      </c>
      <c r="AM1317" s="6">
        <v>1</v>
      </c>
      <c r="AN1317" s="6">
        <v>1</v>
      </c>
      <c r="AO1317" s="6">
        <v>1</v>
      </c>
      <c r="AQ1317" s="6">
        <v>0</v>
      </c>
      <c r="AR1317" s="6">
        <v>0</v>
      </c>
      <c r="AS1317" s="6">
        <v>0</v>
      </c>
      <c r="AT1317" s="6">
        <v>0</v>
      </c>
      <c r="AU1317" s="6">
        <f>IF(Table3[[#This Row],[ShankDiameter]]&gt;0.5,0,IF(Table3[[#This Row],[Type]]="CD",0,1))</f>
        <v>1</v>
      </c>
      <c r="AV1317" s="6">
        <v>0</v>
      </c>
      <c r="AW1317" s="6">
        <v>0</v>
      </c>
      <c r="AX1317" s="6">
        <v>0</v>
      </c>
      <c r="AY1317" s="6">
        <f>IF(Table3[[#This Row],[ShankDiameter]]=0.225,2,IF(Table3[[#This Row],[ShankDiameter]]=0.25,2,IF(Table3[[#This Row],[ShankDiameter]]=0.2875,2,0)))</f>
        <v>0</v>
      </c>
      <c r="AZ1317" s="6">
        <v>0</v>
      </c>
      <c r="BA1317" s="6">
        <v>2</v>
      </c>
      <c r="BB1317" s="6">
        <v>0</v>
      </c>
      <c r="BC1317" s="6">
        <v>0</v>
      </c>
      <c r="BD1317" s="6">
        <v>0</v>
      </c>
      <c r="BE1317" s="6">
        <v>0</v>
      </c>
      <c r="BF1317" s="6">
        <v>0</v>
      </c>
      <c r="BG1317" s="6">
        <v>0</v>
      </c>
      <c r="BH1317" s="6">
        <v>0</v>
      </c>
      <c r="BI1317" s="6">
        <f>IF(Table3[[#This Row],[Type]]="EM",IF((Table3[[#This Row],[Diameter]]/2)-Table3[[#This Row],[CornerRadius]]-0.012&gt;0,(Table3[[#This Row],[Diameter]]/2)-Table3[[#This Row],[CornerRadius]]-0.012,0),)</f>
        <v>0</v>
      </c>
    </row>
    <row r="1318" spans="1:63" x14ac:dyDescent="0.25">
      <c r="A1318" s="7">
        <f>IF(Table3[[#This Row],[SoflexRule]]="",1,IF(Table3[[#This Row],[MinOHL]]="",1,IF(Table3[[#This Row],[Type]]="CT",1,IF(Table3[[#This Row],[I]]=1,0,1))))</f>
        <v>1</v>
      </c>
      <c r="B1318" s="6" t="s">
        <v>59</v>
      </c>
      <c r="C1318" s="7" t="s">
        <v>59</v>
      </c>
      <c r="D1318" s="7"/>
      <c r="E1318" s="6">
        <v>1317</v>
      </c>
      <c r="G1318" s="9" t="s">
        <v>74</v>
      </c>
      <c r="H1318" s="10" t="s">
        <v>59</v>
      </c>
      <c r="I1318" s="11" t="s">
        <v>2283</v>
      </c>
      <c r="J1318" s="12" t="s">
        <v>2284</v>
      </c>
      <c r="K1318" s="11" t="str">
        <f>CONCATENATE(Table3[[#This Row],[Type]]," "&amp;TEXT(Table3[[#This Row],[Diameter]],".0000")&amp;""," "&amp;Table3[[#This Row],[NumFlutes]]&amp;"FL")</f>
        <v>BA .0150 3FL</v>
      </c>
      <c r="M1318" s="13">
        <v>1.4999999999999999E-2</v>
      </c>
      <c r="N1318" s="13">
        <v>0.125</v>
      </c>
      <c r="O1318" s="6">
        <v>1.4999999999999999E-2</v>
      </c>
      <c r="P1318" s="6">
        <v>0.11749999999999999</v>
      </c>
      <c r="Q1318" s="6">
        <v>0.1431</v>
      </c>
      <c r="R1318" s="14">
        <f>IF(Table3[[#This Row],[ShoulderLenEnd]]="",0,90-(DEGREES(ATAN((Q1318-P1318)/((N1318-O1318)/2)))))</f>
        <v>65.040162646749522</v>
      </c>
      <c r="S1318" s="15">
        <v>0.15</v>
      </c>
      <c r="T1318" s="6">
        <v>3</v>
      </c>
      <c r="U1318" s="6">
        <v>2.5</v>
      </c>
      <c r="V1318" s="6">
        <v>0.125</v>
      </c>
      <c r="AA1318" s="13" t="str">
        <f t="shared" ref="AA1318:AA1326" si="23">IF(Z1318 &lt; 1, "", (M1318/2)/TAN(RADIANS(Z1318/2)))</f>
        <v/>
      </c>
      <c r="AE1318" s="6" t="s">
        <v>44</v>
      </c>
      <c r="AF1318" s="6" t="s">
        <v>73</v>
      </c>
      <c r="AG1318" s="6" t="s">
        <v>66</v>
      </c>
      <c r="AI1318" s="6">
        <v>0</v>
      </c>
      <c r="AJ1318" s="6">
        <v>0</v>
      </c>
      <c r="AK1318" s="6">
        <v>0</v>
      </c>
      <c r="AL1318" s="6">
        <v>0</v>
      </c>
      <c r="AM1318" s="6">
        <v>1</v>
      </c>
      <c r="AN1318" s="6">
        <v>1</v>
      </c>
      <c r="AO1318" s="6">
        <v>1</v>
      </c>
      <c r="AQ1318" s="6">
        <v>0</v>
      </c>
      <c r="AR1318" s="6">
        <v>0</v>
      </c>
      <c r="AS1318" s="6">
        <v>0</v>
      </c>
      <c r="AT1318" s="6">
        <v>0</v>
      </c>
      <c r="AU1318" s="6">
        <f>IF(Table3[[#This Row],[ShankDiameter]]&gt;0.5,0,IF(Table3[[#This Row],[Type]]="CD",0,1))</f>
        <v>1</v>
      </c>
      <c r="AV1318" s="6">
        <v>0</v>
      </c>
      <c r="AW1318" s="6">
        <v>0</v>
      </c>
      <c r="AX1318" s="6">
        <v>0</v>
      </c>
      <c r="AY1318" s="6">
        <v>2</v>
      </c>
      <c r="AZ1318" s="6">
        <v>0</v>
      </c>
      <c r="BA1318" s="6">
        <v>0</v>
      </c>
      <c r="BB1318" s="6">
        <v>0</v>
      </c>
      <c r="BC1318" s="6">
        <v>0</v>
      </c>
      <c r="BD1318" s="6">
        <v>0</v>
      </c>
      <c r="BE1318" s="6">
        <v>0</v>
      </c>
      <c r="BF1318" s="6">
        <v>0</v>
      </c>
      <c r="BG1318" s="6">
        <v>0</v>
      </c>
      <c r="BH1318" s="6">
        <v>0</v>
      </c>
      <c r="BI1318" s="6">
        <f>IF(Table3[[#This Row],[Type]]="EM",IF((Table3[[#This Row],[Diameter]]/2)-Table3[[#This Row],[CornerRadius]]-0.012&gt;0,(Table3[[#This Row],[Diameter]]/2)-Table3[[#This Row],[CornerRadius]]-0.012,0),)</f>
        <v>0</v>
      </c>
      <c r="BK1318" s="6" t="str">
        <f>IF(Table3[[#This Row],[ShoulderLength]]="","",IF(Table3[[#This Row],[ShoulderLength]]&lt;Table3[[#This Row],[LOC]],"FIX",""))</f>
        <v>FIX</v>
      </c>
    </row>
    <row r="1319" spans="1:63" x14ac:dyDescent="0.25">
      <c r="A1319" s="7">
        <v>1</v>
      </c>
      <c r="B1319" s="6" t="s">
        <v>1860</v>
      </c>
      <c r="C1319" s="7" t="s">
        <v>2280</v>
      </c>
      <c r="D1319" s="7"/>
      <c r="E1319" s="6">
        <v>1318</v>
      </c>
      <c r="G1319" s="9" t="s">
        <v>74</v>
      </c>
      <c r="H1319" s="10" t="s">
        <v>1860</v>
      </c>
      <c r="I1319" s="11" t="s">
        <v>2281</v>
      </c>
      <c r="J1319" s="12">
        <v>5603551</v>
      </c>
      <c r="K1319" s="11" t="str">
        <f>CONCATENATE(Table3[[#This Row],[Type]]," "&amp;TEXT(Table3[[#This Row],[Diameter]],".0000")&amp;""," "&amp;Table3[[#This Row],[NumFlutes]]&amp;"FL")</f>
        <v>FM 2.0000 4FL</v>
      </c>
      <c r="M1319" s="13">
        <v>2</v>
      </c>
      <c r="N1319" s="13">
        <v>1.93</v>
      </c>
      <c r="O1319" s="6">
        <v>1.58</v>
      </c>
      <c r="P1319" s="6">
        <v>0.88</v>
      </c>
      <c r="R1319" s="14">
        <f>IF(Table3[[#This Row],[ShoulderLenEnd]]="",0,90-(DEGREES(ATAN((Q1319-P1319)/((N1319-O1319)/2)))))</f>
        <v>0</v>
      </c>
      <c r="S1319" s="15">
        <v>1.75</v>
      </c>
      <c r="T1319" s="6">
        <v>4</v>
      </c>
      <c r="U1319" s="6">
        <v>1.75</v>
      </c>
      <c r="V1319" s="6">
        <v>0.55118</v>
      </c>
      <c r="W1319" s="6">
        <v>1.5740000000000001E-2</v>
      </c>
      <c r="Z1319" s="6">
        <v>0</v>
      </c>
      <c r="AA1319" s="13" t="str">
        <f t="shared" si="23"/>
        <v/>
      </c>
      <c r="AB1319" s="6">
        <v>1.915</v>
      </c>
      <c r="AD1319" s="6">
        <v>1.45</v>
      </c>
      <c r="AE1319" s="18" t="s">
        <v>44</v>
      </c>
      <c r="AF1319" s="18" t="s">
        <v>62</v>
      </c>
      <c r="AG1319" s="18" t="s">
        <v>2282</v>
      </c>
      <c r="AI1319" s="6">
        <v>1</v>
      </c>
      <c r="AJ1319" s="6">
        <v>1</v>
      </c>
      <c r="AK1319" s="6">
        <v>1</v>
      </c>
      <c r="AL1319" s="6">
        <v>1</v>
      </c>
      <c r="AM1319" s="6">
        <v>1</v>
      </c>
      <c r="AN1319" s="6">
        <v>1</v>
      </c>
      <c r="AO1319" s="6">
        <v>1</v>
      </c>
      <c r="AP1319" s="21" t="s">
        <v>3319</v>
      </c>
      <c r="AQ1319" s="6">
        <v>0</v>
      </c>
      <c r="AR1319" s="6">
        <v>0</v>
      </c>
      <c r="AS1319" s="6">
        <v>0</v>
      </c>
      <c r="AT1319" s="6">
        <v>0</v>
      </c>
      <c r="AU1319" s="6">
        <v>0</v>
      </c>
      <c r="AV1319" s="6">
        <v>0</v>
      </c>
      <c r="AW1319" s="6">
        <v>0</v>
      </c>
      <c r="AX1319" s="6">
        <v>0</v>
      </c>
      <c r="AY1319" s="6">
        <v>0</v>
      </c>
      <c r="AZ1319" s="6">
        <v>0</v>
      </c>
      <c r="BA1319" s="6">
        <v>0</v>
      </c>
      <c r="BB1319" s="6">
        <v>0</v>
      </c>
      <c r="BC1319" s="6">
        <v>0</v>
      </c>
      <c r="BD1319" s="6">
        <v>0</v>
      </c>
      <c r="BE1319" s="6">
        <v>0</v>
      </c>
      <c r="BF1319" s="6">
        <v>0</v>
      </c>
      <c r="BG1319" s="6">
        <v>0</v>
      </c>
      <c r="BH1319" s="6">
        <v>1</v>
      </c>
      <c r="BI1319" s="6">
        <f>IF(Table3[[#This Row],[Type]]="EM",IF((Table3[[#This Row],[Diameter]]/2)-Table3[[#This Row],[CornerRadius]]-0.012&gt;0,(Table3[[#This Row],[Diameter]]/2)-Table3[[#This Row],[CornerRadius]]-0.012,0),)</f>
        <v>0</v>
      </c>
      <c r="BK1319" s="6" t="str">
        <f>IF(Table3[[#This Row],[ShoulderLength]]="","",IF(Table3[[#This Row],[ShoulderLength]]&lt;Table3[[#This Row],[LOC]],"FIX",""))</f>
        <v/>
      </c>
    </row>
    <row r="1320" spans="1:63" x14ac:dyDescent="0.25">
      <c r="A1320" s="7">
        <v>1</v>
      </c>
      <c r="B1320" s="6" t="s">
        <v>149</v>
      </c>
      <c r="C1320" s="7"/>
      <c r="D1320" s="7" t="s">
        <v>149</v>
      </c>
      <c r="E1320" s="6">
        <v>1319</v>
      </c>
      <c r="G1320" s="9" t="s">
        <v>74</v>
      </c>
      <c r="H1320" s="10" t="s">
        <v>2267</v>
      </c>
      <c r="I1320" s="11" t="s">
        <v>2278</v>
      </c>
      <c r="J1320" s="12" t="s">
        <v>2279</v>
      </c>
      <c r="K1320" s="11" t="str">
        <f>CONCATENATE(Table3[[#This Row],[Type]]," "&amp;TEXT(Table3[[#This Row],[Diameter]],".0000")&amp;""," "&amp;Table3[[#This Row],[NumFlutes]]&amp;"FL")</f>
        <v>DC .2087 2FL</v>
      </c>
      <c r="M1320" s="13">
        <f>5.3/25.4</f>
        <v>0.20866141732283466</v>
      </c>
      <c r="N1320" s="13">
        <f>6/25.4</f>
        <v>0.23622047244094491</v>
      </c>
      <c r="O1320" s="6">
        <v>0.2087</v>
      </c>
      <c r="P1320" s="6">
        <v>1.7649999999999999</v>
      </c>
      <c r="Q1320" s="6">
        <v>1.8</v>
      </c>
      <c r="R1320" s="14">
        <f>IF(Table3[[#This Row],[ShoulderLenEnd]]="",0,90-(DEGREES(ATAN((Q1320-P1320)/((N1320-O1320)/2)))))</f>
        <v>21.462251374841671</v>
      </c>
      <c r="S1320" s="15">
        <v>1.9</v>
      </c>
      <c r="T1320" s="6">
        <v>2</v>
      </c>
      <c r="U1320" s="6">
        <v>3.242</v>
      </c>
      <c r="V1320" s="6">
        <f>44/25.4</f>
        <v>1.7322834645669292</v>
      </c>
      <c r="Z1320" s="6">
        <v>140</v>
      </c>
      <c r="AA1320" s="13">
        <f t="shared" si="23"/>
        <v>3.797327247265498E-2</v>
      </c>
      <c r="AE1320" s="6" t="s">
        <v>44</v>
      </c>
      <c r="AF1320" s="6" t="s">
        <v>119</v>
      </c>
      <c r="AG1320" s="6" t="s">
        <v>2270</v>
      </c>
      <c r="AI1320" s="6">
        <v>0</v>
      </c>
      <c r="AJ1320" s="6">
        <v>1</v>
      </c>
      <c r="AK1320" s="6">
        <v>0</v>
      </c>
      <c r="AL1320" s="6">
        <v>0</v>
      </c>
      <c r="AM1320" s="6">
        <v>0</v>
      </c>
      <c r="AN1320" s="6">
        <v>1</v>
      </c>
      <c r="AO1320" s="6">
        <v>1</v>
      </c>
      <c r="AQ1320" s="6">
        <v>0</v>
      </c>
      <c r="AR1320" s="6">
        <v>0</v>
      </c>
      <c r="AS1320" s="6">
        <v>0</v>
      </c>
      <c r="AT1320" s="6">
        <v>0</v>
      </c>
      <c r="AU1320" s="6">
        <v>1</v>
      </c>
      <c r="AV1320" s="6">
        <v>0</v>
      </c>
      <c r="AW1320" s="6">
        <v>0</v>
      </c>
      <c r="AX1320" s="6">
        <v>0</v>
      </c>
      <c r="AY1320" s="6">
        <v>1</v>
      </c>
      <c r="AZ1320" s="6">
        <v>0</v>
      </c>
      <c r="BA1320" s="6">
        <v>0</v>
      </c>
      <c r="BB1320" s="6">
        <v>0</v>
      </c>
      <c r="BC1320" s="6">
        <v>0</v>
      </c>
      <c r="BD1320" s="6">
        <v>0</v>
      </c>
      <c r="BE1320" s="6">
        <v>0</v>
      </c>
      <c r="BF1320" s="6">
        <v>0</v>
      </c>
      <c r="BG1320" s="6">
        <v>0</v>
      </c>
      <c r="BH1320" s="6">
        <v>0</v>
      </c>
      <c r="BI1320" s="6">
        <f>IF(Table3[[#This Row],[Type]]="EM",IF((Table3[[#This Row],[Diameter]]/2)-Table3[[#This Row],[CornerRadius]]-0.012&gt;0,(Table3[[#This Row],[Diameter]]/2)-Table3[[#This Row],[CornerRadius]]-0.012,0),)</f>
        <v>0</v>
      </c>
      <c r="BK1320" s="6" t="str">
        <f>IF(Table3[[#This Row],[ShoulderLength]]="","",IF(Table3[[#This Row],[ShoulderLength]]&lt;Table3[[#This Row],[LOC]],"FIX",""))</f>
        <v/>
      </c>
    </row>
    <row r="1321" spans="1:63" x14ac:dyDescent="0.25">
      <c r="A1321" s="7">
        <v>1</v>
      </c>
      <c r="B1321" s="6" t="s">
        <v>120</v>
      </c>
      <c r="C1321" s="7" t="s">
        <v>120</v>
      </c>
      <c r="D1321" s="7"/>
      <c r="E1321" s="6">
        <v>1320</v>
      </c>
      <c r="G1321" s="9" t="s">
        <v>74</v>
      </c>
      <c r="H1321" s="10" t="s">
        <v>120</v>
      </c>
      <c r="I1321" s="11" t="s">
        <v>2275</v>
      </c>
      <c r="J1321" s="12" t="s">
        <v>2276</v>
      </c>
      <c r="K1321" s="11" t="str">
        <f>CONCATENATE(Table3[[#This Row],[Type]]," "&amp;TEXT(Table3[[#This Row],[Diameter]],".0000")&amp;""," "&amp;Table3[[#This Row],[NumFlutes]]&amp;"FL")</f>
        <v>BU .1875 4FL</v>
      </c>
      <c r="M1321" s="13">
        <f>3/16</f>
        <v>0.1875</v>
      </c>
      <c r="N1321" s="13">
        <v>0.25</v>
      </c>
      <c r="O1321" s="6">
        <v>0.17499999999999999</v>
      </c>
      <c r="P1321" s="6">
        <v>0.55000000000000004</v>
      </c>
      <c r="Q1321" s="6">
        <v>0.70499999999999996</v>
      </c>
      <c r="R1321" s="14">
        <f>IF(Table3[[#This Row],[ShoulderLenEnd]]="",0,90-(DEGREES(ATAN((Q1321-P1321)/((N1321-O1321)/2)))))</f>
        <v>13.600542516658749</v>
      </c>
      <c r="S1321" s="15">
        <v>0.77500000000000002</v>
      </c>
      <c r="T1321" s="6">
        <v>4</v>
      </c>
      <c r="U1321" s="6">
        <v>2.2959999999999998</v>
      </c>
      <c r="V1321" s="6">
        <v>0.25</v>
      </c>
      <c r="W1321" s="6">
        <v>0.01</v>
      </c>
      <c r="AA1321" s="13" t="str">
        <f t="shared" si="23"/>
        <v/>
      </c>
      <c r="AE1321" s="6" t="s">
        <v>44</v>
      </c>
      <c r="AF1321" s="6" t="s">
        <v>2277</v>
      </c>
      <c r="AG1321" s="6" t="s">
        <v>2270</v>
      </c>
      <c r="AI1321" s="6">
        <v>1</v>
      </c>
      <c r="AJ1321" s="6">
        <v>1</v>
      </c>
      <c r="AK1321" s="6">
        <v>1</v>
      </c>
      <c r="AL1321" s="6">
        <v>1</v>
      </c>
      <c r="AM1321" s="6">
        <v>1</v>
      </c>
      <c r="AN1321" s="6">
        <v>1</v>
      </c>
      <c r="AO1321" s="6">
        <v>1</v>
      </c>
      <c r="AQ1321" s="6">
        <v>0</v>
      </c>
      <c r="AR1321" s="6">
        <v>0</v>
      </c>
      <c r="AS1321" s="6">
        <v>0</v>
      </c>
      <c r="AT1321" s="6">
        <v>0</v>
      </c>
      <c r="AU1321" s="6">
        <v>1</v>
      </c>
      <c r="AV1321" s="6">
        <v>0</v>
      </c>
      <c r="AW1321" s="6">
        <v>0</v>
      </c>
      <c r="AX1321" s="6">
        <v>0</v>
      </c>
      <c r="AY1321" s="6">
        <v>1</v>
      </c>
      <c r="AZ1321" s="6">
        <v>0</v>
      </c>
      <c r="BA1321" s="6">
        <v>0</v>
      </c>
      <c r="BB1321" s="6">
        <v>0</v>
      </c>
      <c r="BC1321" s="6">
        <v>0</v>
      </c>
      <c r="BD1321" s="6">
        <v>0</v>
      </c>
      <c r="BE1321" s="6">
        <v>0</v>
      </c>
      <c r="BF1321" s="6">
        <v>0</v>
      </c>
      <c r="BG1321" s="6">
        <v>0</v>
      </c>
      <c r="BH1321" s="6">
        <v>0</v>
      </c>
      <c r="BI1321" s="6">
        <f>IF(Table3[[#This Row],[Type]]="EM",IF((Table3[[#This Row],[Diameter]]/2)-Table3[[#This Row],[CornerRadius]]-0.012&gt;0,(Table3[[#This Row],[Diameter]]/2)-Table3[[#This Row],[CornerRadius]]-0.012,0),)</f>
        <v>0</v>
      </c>
      <c r="BK1321" s="6" t="str">
        <f>IF(Table3[[#This Row],[ShoulderLength]]="","",IF(Table3[[#This Row],[ShoulderLength]]&lt;Table3[[#This Row],[LOC]],"FIX",""))</f>
        <v/>
      </c>
    </row>
    <row r="1322" spans="1:63" x14ac:dyDescent="0.25">
      <c r="A1322" s="7">
        <v>1</v>
      </c>
      <c r="B1322" s="6" t="s">
        <v>149</v>
      </c>
      <c r="C1322" s="7"/>
      <c r="D1322" s="7" t="s">
        <v>149</v>
      </c>
      <c r="E1322" s="6">
        <v>1321</v>
      </c>
      <c r="G1322" s="9" t="s">
        <v>74</v>
      </c>
      <c r="H1322" s="10" t="s">
        <v>2267</v>
      </c>
      <c r="I1322" s="11" t="s">
        <v>2273</v>
      </c>
      <c r="J1322" s="12" t="s">
        <v>2274</v>
      </c>
      <c r="K1322" s="11" t="str">
        <f>CONCATENATE(Table3[[#This Row],[Type]]," "&amp;TEXT(Table3[[#This Row],[Diameter]],".0000")&amp;""," "&amp;Table3[[#This Row],[NumFlutes]]&amp;"FL")</f>
        <v>DC .1890 2FL</v>
      </c>
      <c r="M1322" s="13">
        <f>4.8/25.4</f>
        <v>0.1889763779527559</v>
      </c>
      <c r="N1322" s="13">
        <f>6/25.4</f>
        <v>0.23622047244094491</v>
      </c>
      <c r="O1322" s="6">
        <v>0.186</v>
      </c>
      <c r="P1322" s="6">
        <v>1.0900000000000001</v>
      </c>
      <c r="Q1322" s="6">
        <v>1.165</v>
      </c>
      <c r="R1322" s="14">
        <f>IF(Table3[[#This Row],[ShoulderLenEnd]]="",0,90-(DEGREES(ATAN((Q1322-P1322)/((N1322-O1322)/2)))))</f>
        <v>18.510708215225534</v>
      </c>
      <c r="S1322" s="15">
        <v>1.2</v>
      </c>
      <c r="T1322" s="6">
        <v>2</v>
      </c>
      <c r="U1322" s="6">
        <v>2.6040000000000001</v>
      </c>
      <c r="V1322" s="6">
        <f>28/25.4</f>
        <v>1.1023622047244095</v>
      </c>
      <c r="Z1322" s="6">
        <v>140</v>
      </c>
      <c r="AA1322" s="13">
        <f t="shared" si="23"/>
        <v>3.4390888277121494E-2</v>
      </c>
      <c r="AE1322" s="6" t="s">
        <v>44</v>
      </c>
      <c r="AF1322" s="6" t="s">
        <v>119</v>
      </c>
      <c r="AG1322" s="6" t="s">
        <v>2270</v>
      </c>
      <c r="AI1322" s="6">
        <v>1</v>
      </c>
      <c r="AJ1322" s="6">
        <v>1</v>
      </c>
      <c r="AK1322" s="6">
        <v>1</v>
      </c>
      <c r="AL1322" s="6">
        <v>1</v>
      </c>
      <c r="AM1322" s="6">
        <v>1</v>
      </c>
      <c r="AN1322" s="6">
        <v>1</v>
      </c>
      <c r="AO1322" s="6">
        <v>1</v>
      </c>
      <c r="AQ1322" s="6">
        <v>0</v>
      </c>
      <c r="AR1322" s="6">
        <v>0</v>
      </c>
      <c r="AS1322" s="6">
        <v>0</v>
      </c>
      <c r="AT1322" s="6">
        <v>0</v>
      </c>
      <c r="AU1322" s="6">
        <v>1</v>
      </c>
      <c r="AV1322" s="6">
        <v>0</v>
      </c>
      <c r="AW1322" s="6">
        <v>0</v>
      </c>
      <c r="AX1322" s="6">
        <v>0</v>
      </c>
      <c r="AY1322" s="6">
        <v>1</v>
      </c>
      <c r="AZ1322" s="6">
        <v>0</v>
      </c>
      <c r="BA1322" s="6">
        <v>0</v>
      </c>
      <c r="BB1322" s="6">
        <v>0</v>
      </c>
      <c r="BC1322" s="6">
        <v>0</v>
      </c>
      <c r="BD1322" s="6">
        <v>0</v>
      </c>
      <c r="BE1322" s="6">
        <v>0</v>
      </c>
      <c r="BF1322" s="6">
        <v>0</v>
      </c>
      <c r="BG1322" s="6">
        <v>0</v>
      </c>
      <c r="BH1322" s="6">
        <v>0</v>
      </c>
      <c r="BI1322" s="6">
        <f>IF(Table3[[#This Row],[Type]]="EM",IF((Table3[[#This Row],[Diameter]]/2)-Table3[[#This Row],[CornerRadius]]-0.012&gt;0,(Table3[[#This Row],[Diameter]]/2)-Table3[[#This Row],[CornerRadius]]-0.012,0),)</f>
        <v>0</v>
      </c>
      <c r="BK1322" s="6" t="str">
        <f>IF(Table3[[#This Row],[ShoulderLength]]="","",IF(Table3[[#This Row],[ShoulderLength]]&lt;Table3[[#This Row],[LOC]],"FIX",""))</f>
        <v>FIX</v>
      </c>
    </row>
    <row r="1323" spans="1:63" x14ac:dyDescent="0.25">
      <c r="A1323" s="7">
        <v>1</v>
      </c>
      <c r="B1323" s="6" t="s">
        <v>149</v>
      </c>
      <c r="C1323" s="7"/>
      <c r="D1323" s="7" t="s">
        <v>149</v>
      </c>
      <c r="E1323" s="6">
        <v>1322</v>
      </c>
      <c r="G1323" s="9" t="s">
        <v>74</v>
      </c>
      <c r="H1323" s="10" t="s">
        <v>2267</v>
      </c>
      <c r="I1323" s="11" t="s">
        <v>2271</v>
      </c>
      <c r="J1323" s="12" t="s">
        <v>2272</v>
      </c>
      <c r="K1323" s="11" t="str">
        <f>CONCATENATE(Table3[[#This Row],[Type]]," "&amp;TEXT(Table3[[#This Row],[Diameter]],".0000")&amp;""," "&amp;Table3[[#This Row],[NumFlutes]]&amp;"FL")</f>
        <v>DC .0571 2FL</v>
      </c>
      <c r="M1323" s="13">
        <f>1.45/25.4</f>
        <v>5.7086614173228349E-2</v>
      </c>
      <c r="N1323" s="13">
        <v>0.11749999999999999</v>
      </c>
      <c r="O1323" s="6">
        <v>5.5E-2</v>
      </c>
      <c r="P1323" s="6">
        <v>0.442</v>
      </c>
      <c r="Q1323" s="6">
        <v>0.55100000000000005</v>
      </c>
      <c r="R1323" s="14">
        <f>IF(Table3[[#This Row],[ShoulderLenEnd]]="",0,90-(DEGREES(ATAN((Q1323-P1323)/((N1323-O1323)/2)))))</f>
        <v>15.997451410082363</v>
      </c>
      <c r="S1323" s="15">
        <v>0.6</v>
      </c>
      <c r="T1323" s="6">
        <v>2</v>
      </c>
      <c r="U1323" s="6">
        <v>1.9910000000000001</v>
      </c>
      <c r="V1323" s="6">
        <f>9.4/25.4</f>
        <v>0.37007874015748032</v>
      </c>
      <c r="Z1323" s="6">
        <v>140</v>
      </c>
      <c r="AA1323" s="13">
        <f t="shared" si="23"/>
        <v>1.0388914167047118E-2</v>
      </c>
      <c r="AE1323" s="6" t="s">
        <v>44</v>
      </c>
      <c r="AF1323" s="6" t="s">
        <v>119</v>
      </c>
      <c r="AG1323" s="6" t="s">
        <v>2270</v>
      </c>
      <c r="AI1323" s="6">
        <v>1</v>
      </c>
      <c r="AJ1323" s="6">
        <v>1</v>
      </c>
      <c r="AK1323" s="6">
        <v>1</v>
      </c>
      <c r="AL1323" s="6">
        <v>1</v>
      </c>
      <c r="AM1323" s="6">
        <v>1</v>
      </c>
      <c r="AN1323" s="6">
        <v>1</v>
      </c>
      <c r="AO1323" s="6">
        <v>1</v>
      </c>
      <c r="AQ1323" s="6">
        <v>0</v>
      </c>
      <c r="AR1323" s="6">
        <v>0</v>
      </c>
      <c r="AS1323" s="6">
        <v>0</v>
      </c>
      <c r="AT1323" s="6">
        <v>0</v>
      </c>
      <c r="AU1323" s="6">
        <v>1</v>
      </c>
      <c r="AV1323" s="6">
        <v>0</v>
      </c>
      <c r="AW1323" s="6">
        <v>0</v>
      </c>
      <c r="AX1323" s="6">
        <v>0</v>
      </c>
      <c r="AY1323" s="6">
        <v>1</v>
      </c>
      <c r="AZ1323" s="6">
        <v>0</v>
      </c>
      <c r="BA1323" s="6">
        <v>0</v>
      </c>
      <c r="BB1323" s="6">
        <v>0</v>
      </c>
      <c r="BC1323" s="6">
        <v>0</v>
      </c>
      <c r="BD1323" s="6">
        <v>0</v>
      </c>
      <c r="BE1323" s="6">
        <v>0</v>
      </c>
      <c r="BF1323" s="6">
        <v>0</v>
      </c>
      <c r="BG1323" s="6">
        <v>0</v>
      </c>
      <c r="BH1323" s="6">
        <v>0</v>
      </c>
      <c r="BI1323" s="6">
        <f>IF(Table3[[#This Row],[Type]]="EM",IF((Table3[[#This Row],[Diameter]]/2)-Table3[[#This Row],[CornerRadius]]-0.012&gt;0,(Table3[[#This Row],[Diameter]]/2)-Table3[[#This Row],[CornerRadius]]-0.012,0),)</f>
        <v>0</v>
      </c>
      <c r="BK1323" s="6" t="str">
        <f>IF(Table3[[#This Row],[ShoulderLength]]="","",IF(Table3[[#This Row],[ShoulderLength]]&lt;Table3[[#This Row],[LOC]],"FIX",""))</f>
        <v/>
      </c>
    </row>
    <row r="1324" spans="1:63" x14ac:dyDescent="0.25">
      <c r="A1324" s="7">
        <v>1</v>
      </c>
      <c r="B1324" s="6" t="s">
        <v>149</v>
      </c>
      <c r="C1324" s="7"/>
      <c r="D1324" s="7" t="s">
        <v>149</v>
      </c>
      <c r="E1324" s="6">
        <v>1323</v>
      </c>
      <c r="G1324" s="9" t="s">
        <v>74</v>
      </c>
      <c r="H1324" s="10" t="s">
        <v>2267</v>
      </c>
      <c r="I1324" s="11" t="s">
        <v>2268</v>
      </c>
      <c r="J1324" s="12" t="s">
        <v>2269</v>
      </c>
      <c r="K1324" s="11" t="str">
        <f>CONCATENATE(Table3[[#This Row],[Type]]," "&amp;TEXT(Table3[[#This Row],[Diameter]],".0000")&amp;""," "&amp;Table3[[#This Row],[NumFlutes]]&amp;"FL")</f>
        <v>DC .1772 2FL</v>
      </c>
      <c r="M1324" s="13">
        <f>4.5/25.4</f>
        <v>0.17716535433070868</v>
      </c>
      <c r="N1324" s="13">
        <v>0.23499999999999999</v>
      </c>
      <c r="O1324" s="6">
        <v>0.17599999999999999</v>
      </c>
      <c r="P1324" s="6">
        <v>1.4275</v>
      </c>
      <c r="Q1324" s="6">
        <v>1.47</v>
      </c>
      <c r="R1324" s="14">
        <f>IF(Table3[[#This Row],[ShoulderLenEnd]]="",0,90-(DEGREES(ATAN((Q1324-P1324)/((N1324-O1324)/2)))))</f>
        <v>34.765197236576796</v>
      </c>
      <c r="S1324" s="15">
        <v>1.4750000000000001</v>
      </c>
      <c r="T1324" s="6">
        <v>2</v>
      </c>
      <c r="U1324" s="6">
        <v>2.919</v>
      </c>
      <c r="V1324" s="6">
        <f>36/25.4</f>
        <v>1.4173228346456694</v>
      </c>
      <c r="Z1324" s="6">
        <v>140</v>
      </c>
      <c r="AA1324" s="13">
        <f t="shared" si="23"/>
        <v>3.2241457759801403E-2</v>
      </c>
      <c r="AE1324" s="6" t="s">
        <v>44</v>
      </c>
      <c r="AF1324" s="6" t="s">
        <v>119</v>
      </c>
      <c r="AG1324" s="6" t="s">
        <v>2270</v>
      </c>
      <c r="AI1324" s="6">
        <v>1</v>
      </c>
      <c r="AJ1324" s="6">
        <v>1</v>
      </c>
      <c r="AK1324" s="6">
        <v>1</v>
      </c>
      <c r="AL1324" s="6">
        <v>1</v>
      </c>
      <c r="AM1324" s="6">
        <v>1</v>
      </c>
      <c r="AN1324" s="6">
        <v>1</v>
      </c>
      <c r="AO1324" s="6">
        <v>1</v>
      </c>
      <c r="AQ1324" s="6">
        <v>0</v>
      </c>
      <c r="AR1324" s="6">
        <v>0</v>
      </c>
      <c r="AS1324" s="6">
        <v>0</v>
      </c>
      <c r="AT1324" s="6">
        <v>0</v>
      </c>
      <c r="AU1324" s="6">
        <v>1</v>
      </c>
      <c r="AV1324" s="6">
        <v>0</v>
      </c>
      <c r="AW1324" s="6">
        <v>0</v>
      </c>
      <c r="AX1324" s="6">
        <v>0</v>
      </c>
      <c r="AY1324" s="6">
        <v>0</v>
      </c>
      <c r="AZ1324" s="6">
        <v>0</v>
      </c>
      <c r="BA1324" s="6">
        <v>0</v>
      </c>
      <c r="BB1324" s="6">
        <v>0</v>
      </c>
      <c r="BC1324" s="6">
        <v>0</v>
      </c>
      <c r="BD1324" s="6">
        <v>0</v>
      </c>
      <c r="BE1324" s="6">
        <v>0</v>
      </c>
      <c r="BF1324" s="6">
        <v>0</v>
      </c>
      <c r="BG1324" s="6">
        <v>0</v>
      </c>
      <c r="BH1324" s="6">
        <v>0</v>
      </c>
      <c r="BI1324" s="6">
        <f>IF(Table3[[#This Row],[Type]]="EM",IF((Table3[[#This Row],[Diameter]]/2)-Table3[[#This Row],[CornerRadius]]-0.012&gt;0,(Table3[[#This Row],[Diameter]]/2)-Table3[[#This Row],[CornerRadius]]-0.012,0),)</f>
        <v>0</v>
      </c>
      <c r="BK1324" s="6" t="str">
        <f>IF(Table3[[#This Row],[ShoulderLength]]="","",IF(Table3[[#This Row],[ShoulderLength]]&lt;Table3[[#This Row],[LOC]],"FIX",""))</f>
        <v/>
      </c>
    </row>
    <row r="1325" spans="1:63" x14ac:dyDescent="0.25">
      <c r="A1325" s="7">
        <v>1</v>
      </c>
      <c r="B1325" s="6" t="s">
        <v>149</v>
      </c>
      <c r="C1325" s="7"/>
      <c r="D1325" s="7" t="s">
        <v>149</v>
      </c>
      <c r="E1325" s="6">
        <v>1324</v>
      </c>
      <c r="F1325" s="16"/>
      <c r="G1325" s="16" t="s">
        <v>74</v>
      </c>
      <c r="H1325" s="10" t="s">
        <v>150</v>
      </c>
      <c r="I1325" s="11" t="s">
        <v>3327</v>
      </c>
      <c r="J1325" t="s">
        <v>3328</v>
      </c>
      <c r="K1325" s="11" t="str">
        <f>CONCATENATE(Table3[[#This Row],[Type]]," "&amp;TEXT(Table3[[#This Row],[Diameter]],".0000")&amp;""," "&amp;Table3[[#This Row],[NumFlutes]]&amp;"FL")</f>
        <v>CD .0282 2FL</v>
      </c>
      <c r="M1325" s="13">
        <v>2.8199999999999999E-2</v>
      </c>
      <c r="N1325" s="13">
        <v>0.125</v>
      </c>
      <c r="O1325" s="6">
        <v>2.8199999999999999E-2</v>
      </c>
      <c r="P1325" s="6">
        <v>0.57999999999999996</v>
      </c>
      <c r="R1325" s="14">
        <f>IF(Table3[[#This Row],[ShoulderLenEnd]]="",0,90-(DEGREES(ATAN((Q1325-P1325)/((N1325-O1325)/2)))))</f>
        <v>0</v>
      </c>
      <c r="S1325" s="15">
        <v>0.8</v>
      </c>
      <c r="T1325" s="6">
        <v>2</v>
      </c>
      <c r="U1325" s="6">
        <v>1.5</v>
      </c>
      <c r="V1325" s="6">
        <v>0.40600000000000003</v>
      </c>
      <c r="Z1325" s="6">
        <v>130</v>
      </c>
      <c r="AA1325" s="13">
        <f t="shared" si="23"/>
        <v>6.5749379799854802E-3</v>
      </c>
      <c r="AE1325" s="6" t="s">
        <v>44</v>
      </c>
      <c r="AF1325" s="6" t="s">
        <v>62</v>
      </c>
      <c r="AG1325" s="6" t="s">
        <v>152</v>
      </c>
      <c r="AH1325" s="6" t="s">
        <v>153</v>
      </c>
      <c r="AI1325" s="6">
        <v>1</v>
      </c>
      <c r="AJ1325" s="6">
        <v>0</v>
      </c>
      <c r="AK1325" s="6">
        <v>1</v>
      </c>
      <c r="AL1325" s="6">
        <v>1</v>
      </c>
      <c r="AM1325" s="6">
        <v>1</v>
      </c>
      <c r="AN1325" s="6">
        <v>1</v>
      </c>
      <c r="AO1325" s="6">
        <v>1</v>
      </c>
      <c r="AP1325" s="6" t="s">
        <v>3329</v>
      </c>
      <c r="AQ1325" s="6">
        <v>0</v>
      </c>
      <c r="AR1325" s="6">
        <v>0</v>
      </c>
      <c r="AS1325" s="6">
        <v>0</v>
      </c>
      <c r="AT1325" s="6">
        <v>0</v>
      </c>
      <c r="AU1325" s="6">
        <v>0</v>
      </c>
      <c r="AV1325" s="6">
        <v>0</v>
      </c>
      <c r="AW1325" s="6">
        <v>0</v>
      </c>
      <c r="AX1325" s="6">
        <v>0</v>
      </c>
      <c r="AY1325" s="6">
        <v>1</v>
      </c>
      <c r="AZ1325" s="6">
        <v>0</v>
      </c>
      <c r="BA1325" s="6">
        <v>0</v>
      </c>
      <c r="BB1325" s="6">
        <v>0</v>
      </c>
      <c r="BC1325" s="6">
        <v>0</v>
      </c>
      <c r="BD1325" s="6">
        <v>0</v>
      </c>
      <c r="BE1325" s="6">
        <v>0</v>
      </c>
      <c r="BF1325" s="6">
        <v>0</v>
      </c>
      <c r="BG1325" s="6">
        <v>0</v>
      </c>
      <c r="BH1325" s="6">
        <v>0</v>
      </c>
      <c r="BI1325" s="6">
        <f>IF(Table3[[#This Row],[Type]]="EM",IF((Table3[[#This Row],[Diameter]]/2)-Table3[[#This Row],[CornerRadius]]-0.012&gt;0,(Table3[[#This Row],[Diameter]]/2)-Table3[[#This Row],[CornerRadius]]-0.012,0),)</f>
        <v>0</v>
      </c>
    </row>
    <row r="1326" spans="1:63" x14ac:dyDescent="0.25">
      <c r="A1326" s="7">
        <v>1</v>
      </c>
      <c r="B1326" s="6" t="s">
        <v>2195</v>
      </c>
      <c r="C1326" s="7"/>
      <c r="D1326" s="7" t="s">
        <v>2195</v>
      </c>
      <c r="E1326" s="6">
        <v>1325</v>
      </c>
      <c r="F1326" s="16"/>
      <c r="G1326" s="16" t="s">
        <v>74</v>
      </c>
      <c r="H1326" s="10" t="s">
        <v>2195</v>
      </c>
      <c r="I1326" s="76" t="s">
        <v>3347</v>
      </c>
      <c r="J1326" s="12">
        <v>932720</v>
      </c>
      <c r="K1326" s="11" t="str">
        <f>CONCATENATE(Table3[[#This Row],[Type]]," "&amp;TEXT(Table3[[#This Row],[Diameter]],".0000")&amp;""," "&amp;Table3[[#This Row],[NumFlutes]]&amp;"FL")</f>
        <v>SD .0200 2FL</v>
      </c>
      <c r="M1326" s="13">
        <v>0.02</v>
      </c>
      <c r="N1326" s="13">
        <v>0.125</v>
      </c>
      <c r="O1326" s="6">
        <v>0.01</v>
      </c>
      <c r="P1326" s="6">
        <v>0.06</v>
      </c>
      <c r="Q1326" s="6">
        <v>6.0999999999999999E-2</v>
      </c>
      <c r="R1326" s="14">
        <f>IF(Table3[[#This Row],[ShoulderLenEnd]]="",0,90-(DEGREES(ATAN((Q1326-P1326)/((N1326-O1326)/2)))))</f>
        <v>89.003652103495071</v>
      </c>
      <c r="S1326" s="15">
        <v>0.115</v>
      </c>
      <c r="T1326" s="6">
        <v>2</v>
      </c>
      <c r="U1326" s="6">
        <v>1.5</v>
      </c>
      <c r="V1326" s="6">
        <v>0.06</v>
      </c>
      <c r="Z1326" s="6">
        <v>60</v>
      </c>
      <c r="AA1326" s="13">
        <f t="shared" si="23"/>
        <v>1.7320508075688773E-2</v>
      </c>
      <c r="AE1326" s="6" t="s">
        <v>44</v>
      </c>
      <c r="AF1326" s="6" t="s">
        <v>62</v>
      </c>
      <c r="AG1326" s="6" t="s">
        <v>66</v>
      </c>
      <c r="AI1326" s="6">
        <v>1</v>
      </c>
      <c r="AJ1326" s="6">
        <v>1</v>
      </c>
      <c r="AK1326" s="6">
        <v>1</v>
      </c>
      <c r="AL1326" s="6">
        <v>1</v>
      </c>
      <c r="AM1326" s="6">
        <v>1</v>
      </c>
      <c r="AN1326" s="6">
        <v>0</v>
      </c>
      <c r="AO1326" s="6">
        <v>1</v>
      </c>
      <c r="AP1326" s="21" t="s">
        <v>3348</v>
      </c>
      <c r="AQ1326" s="6">
        <v>0</v>
      </c>
      <c r="AR1326" s="6">
        <v>0</v>
      </c>
      <c r="AS1326" s="6">
        <v>0</v>
      </c>
      <c r="AT1326" s="6">
        <v>0</v>
      </c>
      <c r="AU1326" s="6">
        <v>0</v>
      </c>
      <c r="AV1326" s="6">
        <v>0</v>
      </c>
      <c r="AW1326" s="6">
        <v>0</v>
      </c>
      <c r="AX1326" s="6">
        <v>0</v>
      </c>
      <c r="AY1326" s="6">
        <v>1</v>
      </c>
      <c r="AZ1326" s="6">
        <v>0</v>
      </c>
      <c r="BA1326" s="6">
        <v>0</v>
      </c>
      <c r="BB1326" s="6">
        <v>0</v>
      </c>
      <c r="BC1326" s="6">
        <v>0</v>
      </c>
      <c r="BD1326" s="6">
        <v>0</v>
      </c>
      <c r="BE1326" s="6">
        <v>0</v>
      </c>
      <c r="BF1326" s="6">
        <v>0</v>
      </c>
      <c r="BG1326" s="6">
        <v>0</v>
      </c>
      <c r="BH1326" s="6">
        <v>0</v>
      </c>
      <c r="BI1326" s="6">
        <f>IF(Table3[[#This Row],[Type]]="EM",IF((Table3[[#This Row],[Diameter]]/2)-Table3[[#This Row],[CornerRadius]]-0.012&gt;0,(Table3[[#This Row],[Diameter]]/2)-Table3[[#This Row],[CornerRadius]]-0.012,0),)</f>
        <v>0</v>
      </c>
    </row>
    <row r="1327" spans="1:63" x14ac:dyDescent="0.25">
      <c r="A1327" s="7">
        <v>1</v>
      </c>
      <c r="B1327" s="6" t="s">
        <v>1566</v>
      </c>
      <c r="C1327" s="7" t="s">
        <v>1566</v>
      </c>
      <c r="D1327" s="7"/>
      <c r="E1327" s="6">
        <v>1326</v>
      </c>
      <c r="F1327" s="16"/>
      <c r="G1327" s="16" t="s">
        <v>74</v>
      </c>
      <c r="H1327" s="10" t="s">
        <v>1566</v>
      </c>
      <c r="I1327" s="11" t="s">
        <v>3370</v>
      </c>
      <c r="J1327" s="12" t="s">
        <v>3360</v>
      </c>
      <c r="K1327" s="11" t="str">
        <f>CONCATENATE(Table3[[#This Row],[Type]]," "&amp;TEXT(Table3[[#This Row],[Diameter]],".0000")&amp;""," "&amp;Table3[[#This Row],[NumFlutes]]&amp;"FL")</f>
        <v>EM .0450 3FL</v>
      </c>
      <c r="M1327" s="13">
        <v>4.4999999999999998E-2</v>
      </c>
      <c r="N1327" s="13">
        <v>0.125</v>
      </c>
      <c r="O1327" s="6">
        <v>4.4999999999999998E-2</v>
      </c>
      <c r="P1327" s="6">
        <v>0.187</v>
      </c>
      <c r="Q1327" s="6">
        <v>0.187</v>
      </c>
      <c r="R1327" s="14">
        <f>IF(Table3[[#This Row],[ShoulderLenEnd]]="",0,90-(DEGREES(ATAN((Q1327-P1327)/((N1327-O1327)/2)))))</f>
        <v>90</v>
      </c>
      <c r="S1327" s="15">
        <v>0.19</v>
      </c>
      <c r="T1327" s="6">
        <v>3</v>
      </c>
      <c r="U1327" s="6">
        <v>2.5</v>
      </c>
      <c r="V1327" s="6">
        <v>0.187</v>
      </c>
      <c r="AE1327" s="6" t="s">
        <v>44</v>
      </c>
      <c r="AF1327" s="6" t="s">
        <v>369</v>
      </c>
      <c r="AG1327" s="6" t="s">
        <v>66</v>
      </c>
      <c r="AI1327" s="6">
        <v>0</v>
      </c>
      <c r="AJ1327" s="6">
        <v>1</v>
      </c>
      <c r="AK1327" s="6">
        <v>1</v>
      </c>
      <c r="AL1327" s="6">
        <v>1</v>
      </c>
      <c r="AM1327" s="6">
        <v>1</v>
      </c>
      <c r="AN1327" s="6">
        <v>0</v>
      </c>
      <c r="AO1327" s="6">
        <v>1</v>
      </c>
      <c r="AQ1327" s="6">
        <v>0</v>
      </c>
      <c r="AR1327" s="6">
        <v>0</v>
      </c>
      <c r="AS1327" s="6">
        <v>0</v>
      </c>
      <c r="AT1327" s="6">
        <v>0</v>
      </c>
      <c r="AU1327" s="6">
        <v>0</v>
      </c>
      <c r="AV1327" s="6">
        <v>0</v>
      </c>
      <c r="AW1327" s="6">
        <v>0</v>
      </c>
      <c r="AX1327" s="6">
        <v>0</v>
      </c>
      <c r="AY1327" s="6">
        <v>1</v>
      </c>
      <c r="AZ1327" s="6">
        <v>0</v>
      </c>
      <c r="BA1327" s="6">
        <v>0</v>
      </c>
      <c r="BB1327" s="6">
        <v>0</v>
      </c>
      <c r="BC1327" s="6">
        <v>0</v>
      </c>
      <c r="BD1327" s="6">
        <v>0</v>
      </c>
      <c r="BE1327" s="6">
        <v>0</v>
      </c>
      <c r="BF1327" s="6">
        <v>0</v>
      </c>
      <c r="BG1327" s="6">
        <v>0</v>
      </c>
      <c r="BH1327" s="6">
        <v>0</v>
      </c>
      <c r="BI1327" s="6">
        <f>IF(Table3[[#This Row],[Type]]="EM",IF((Table3[[#This Row],[Diameter]]/2)-Table3[[#This Row],[CornerRadius]]-0.012&gt;0,(Table3[[#This Row],[Diameter]]/2)-Table3[[#This Row],[CornerRadius]]-0.012,0),)</f>
        <v>1.0499999999999999E-2</v>
      </c>
    </row>
    <row r="1328" spans="1:63" x14ac:dyDescent="0.25">
      <c r="A1328" s="7">
        <v>1</v>
      </c>
      <c r="B1328" s="6" t="s">
        <v>1566</v>
      </c>
      <c r="C1328" s="7" t="s">
        <v>1566</v>
      </c>
      <c r="D1328" s="7"/>
      <c r="E1328" s="6">
        <v>1327</v>
      </c>
      <c r="F1328" s="16"/>
      <c r="G1328" s="16" t="s">
        <v>74</v>
      </c>
      <c r="H1328" s="10" t="s">
        <v>1566</v>
      </c>
      <c r="I1328" s="75" t="s">
        <v>3371</v>
      </c>
      <c r="J1328" s="12" t="s">
        <v>3361</v>
      </c>
      <c r="K1328" s="11" t="str">
        <f>CONCATENATE(Table3[[#This Row],[Type]]," "&amp;TEXT(Table3[[#This Row],[Diameter]],".0000")&amp;""," "&amp;Table3[[#This Row],[NumFlutes]]&amp;"FL")</f>
        <v>EM .0550 3FL</v>
      </c>
      <c r="M1328" s="13">
        <v>5.5E-2</v>
      </c>
      <c r="N1328" s="13">
        <v>0.125</v>
      </c>
      <c r="O1328" s="6">
        <v>5.5E-2</v>
      </c>
      <c r="P1328" s="6">
        <v>0.16500000000000001</v>
      </c>
      <c r="Q1328" s="6">
        <v>0.16500000000000001</v>
      </c>
      <c r="R1328" s="14">
        <f>IF(Table3[[#This Row],[ShoulderLenEnd]]="",0,90-(DEGREES(ATAN((Q1328-P1328)/((N1328-O1328)/2)))))</f>
        <v>90</v>
      </c>
      <c r="S1328" s="15">
        <v>0.17</v>
      </c>
      <c r="T1328" s="6">
        <v>3</v>
      </c>
      <c r="U1328" s="6">
        <v>1.5</v>
      </c>
      <c r="V1328" s="6">
        <v>0.16500000000000001</v>
      </c>
      <c r="AE1328" s="6" t="s">
        <v>44</v>
      </c>
      <c r="AF1328" s="6" t="s">
        <v>369</v>
      </c>
      <c r="AG1328" s="6" t="s">
        <v>66</v>
      </c>
      <c r="AI1328" s="6">
        <v>0</v>
      </c>
      <c r="AJ1328" s="6">
        <v>1</v>
      </c>
      <c r="AK1328" s="6">
        <v>1</v>
      </c>
      <c r="AL1328" s="6">
        <v>0</v>
      </c>
      <c r="AM1328" s="6">
        <v>1</v>
      </c>
      <c r="AN1328" s="6">
        <v>1</v>
      </c>
      <c r="AO1328" s="6">
        <v>1</v>
      </c>
      <c r="AQ1328" s="6">
        <v>0</v>
      </c>
      <c r="AR1328" s="6">
        <v>0</v>
      </c>
      <c r="AS1328" s="6">
        <v>0</v>
      </c>
      <c r="AT1328" s="6">
        <v>0</v>
      </c>
      <c r="AU1328" s="6">
        <v>0</v>
      </c>
      <c r="AV1328" s="6">
        <v>0</v>
      </c>
      <c r="AW1328" s="6">
        <v>0</v>
      </c>
      <c r="AX1328" s="6">
        <v>0</v>
      </c>
      <c r="AY1328" s="6">
        <v>1</v>
      </c>
      <c r="AZ1328" s="6">
        <v>0</v>
      </c>
      <c r="BA1328" s="6">
        <v>0</v>
      </c>
      <c r="BB1328" s="6">
        <v>0</v>
      </c>
      <c r="BC1328" s="6">
        <v>0</v>
      </c>
      <c r="BD1328" s="6">
        <v>0</v>
      </c>
      <c r="BE1328" s="6">
        <v>0</v>
      </c>
      <c r="BF1328" s="6">
        <v>0</v>
      </c>
      <c r="BG1328" s="6">
        <v>0</v>
      </c>
      <c r="BH1328" s="6">
        <v>0</v>
      </c>
      <c r="BI1328" s="6">
        <f>IF(Table3[[#This Row],[Type]]="EM",IF((Table3[[#This Row],[Diameter]]/2)-Table3[[#This Row],[CornerRadius]]-0.012&gt;0,(Table3[[#This Row],[Diameter]]/2)-Table3[[#This Row],[CornerRadius]]-0.012,0),)</f>
        <v>1.55E-2</v>
      </c>
    </row>
    <row r="1329" spans="1:61" x14ac:dyDescent="0.25">
      <c r="A1329" s="7">
        <v>1</v>
      </c>
      <c r="B1329" s="6" t="s">
        <v>2195</v>
      </c>
      <c r="C1329" s="7"/>
      <c r="D1329" s="7" t="s">
        <v>2195</v>
      </c>
      <c r="E1329" s="6">
        <v>1328</v>
      </c>
      <c r="F1329" s="16"/>
      <c r="G1329" s="16" t="s">
        <v>74</v>
      </c>
      <c r="H1329" s="10" t="s">
        <v>2195</v>
      </c>
      <c r="I1329" s="76" t="s">
        <v>3367</v>
      </c>
      <c r="J1329" s="12">
        <v>932720</v>
      </c>
      <c r="K1329" s="11" t="str">
        <f>CONCATENATE(Table3[[#This Row],[Type]]," "&amp;TEXT(Table3[[#This Row],[Diameter]],".0000")&amp;""," "&amp;Table3[[#This Row],[NumFlutes]]&amp;"FL")</f>
        <v>SD .0200 2FL</v>
      </c>
      <c r="M1329" s="13">
        <v>0.02</v>
      </c>
      <c r="N1329" s="13">
        <v>0.125</v>
      </c>
      <c r="O1329" s="6">
        <v>0.01</v>
      </c>
      <c r="P1329" s="6">
        <v>0.06</v>
      </c>
      <c r="Q1329" s="6">
        <v>6.0999999999999999E-2</v>
      </c>
      <c r="R1329" s="14">
        <f>IF(Table3[[#This Row],[ShoulderLenEnd]]="",0,90-(DEGREES(ATAN((Q1329-P1329)/((N1329-O1329)/2)))))</f>
        <v>89.003652103495071</v>
      </c>
      <c r="S1329" s="15">
        <v>0.35499999999999998</v>
      </c>
      <c r="T1329" s="6">
        <v>2</v>
      </c>
      <c r="U1329" s="6">
        <v>1.5</v>
      </c>
      <c r="V1329" s="6">
        <v>0.06</v>
      </c>
      <c r="Z1329" s="6">
        <v>60</v>
      </c>
      <c r="AA1329" s="13">
        <f>IF(Z1329 &lt; 1, "", (M1329/2)/TAN(RADIANS(Z1329/2)))</f>
        <v>1.7320508075688773E-2</v>
      </c>
      <c r="AE1329" s="6" t="s">
        <v>44</v>
      </c>
      <c r="AF1329" s="6" t="s">
        <v>62</v>
      </c>
      <c r="AG1329" s="6" t="s">
        <v>66</v>
      </c>
      <c r="AI1329" s="6">
        <v>1</v>
      </c>
      <c r="AJ1329" s="6">
        <v>1</v>
      </c>
      <c r="AK1329" s="6">
        <v>1</v>
      </c>
      <c r="AL1329" s="6">
        <v>1</v>
      </c>
      <c r="AM1329" s="6">
        <v>1</v>
      </c>
      <c r="AN1329" s="6">
        <v>0</v>
      </c>
      <c r="AO1329" s="6">
        <v>1</v>
      </c>
      <c r="AP1329" s="21" t="s">
        <v>3362</v>
      </c>
      <c r="AQ1329" s="6">
        <v>0</v>
      </c>
      <c r="AR1329" s="6">
        <v>0</v>
      </c>
      <c r="AS1329" s="6">
        <v>0</v>
      </c>
      <c r="AT1329" s="6">
        <v>0</v>
      </c>
      <c r="AU1329" s="6">
        <v>0</v>
      </c>
      <c r="AV1329" s="6">
        <v>0</v>
      </c>
      <c r="AW1329" s="6">
        <v>0</v>
      </c>
      <c r="AX1329" s="6">
        <v>0</v>
      </c>
      <c r="AY1329" s="6">
        <v>1</v>
      </c>
      <c r="AZ1329" s="6">
        <v>0</v>
      </c>
      <c r="BA1329" s="6">
        <v>0</v>
      </c>
      <c r="BB1329" s="6">
        <v>0</v>
      </c>
      <c r="BC1329" s="6">
        <v>0</v>
      </c>
      <c r="BD1329" s="6">
        <v>0</v>
      </c>
      <c r="BE1329" s="6">
        <v>0</v>
      </c>
      <c r="BF1329" s="6">
        <v>0</v>
      </c>
      <c r="BG1329" s="6">
        <v>0</v>
      </c>
      <c r="BH1329" s="6">
        <v>0</v>
      </c>
      <c r="BI1329" s="6">
        <f>IF(Table3[[#This Row],[Type]]="EM",IF((Table3[[#This Row],[Diameter]]/2)-Table3[[#This Row],[CornerRadius]]-0.012&gt;0,(Table3[[#This Row],[Diameter]]/2)-Table3[[#This Row],[CornerRadius]]-0.012,0),)</f>
        <v>0</v>
      </c>
    </row>
    <row r="1330" spans="1:61" x14ac:dyDescent="0.25">
      <c r="A1330" s="7">
        <v>1</v>
      </c>
      <c r="B1330" s="6" t="s">
        <v>421</v>
      </c>
      <c r="C1330" s="7" t="s">
        <v>421</v>
      </c>
      <c r="D1330" s="7"/>
      <c r="E1330" s="6">
        <v>1329</v>
      </c>
      <c r="F1330" s="16"/>
      <c r="G1330" s="16" t="s">
        <v>74</v>
      </c>
      <c r="H1330" s="10" t="s">
        <v>421</v>
      </c>
      <c r="I1330" s="11" t="s">
        <v>3368</v>
      </c>
      <c r="J1330" s="12" t="s">
        <v>3369</v>
      </c>
      <c r="K1330" s="11" t="str">
        <f>CONCATENATE(Table3[[#This Row],[Type]]," "&amp;TEXT(Table3[[#This Row],[Diameter]],".0000")&amp;""," "&amp;Table3[[#This Row],[NumFlutes]]&amp;"FL")</f>
        <v>CM .0940 2FL</v>
      </c>
      <c r="M1330" s="13">
        <v>9.4E-2</v>
      </c>
      <c r="N1330" s="13">
        <v>0.125</v>
      </c>
      <c r="O1330" s="6">
        <v>9.4E-2</v>
      </c>
      <c r="P1330" s="6">
        <v>0.375</v>
      </c>
      <c r="Q1330" s="6">
        <v>0.39</v>
      </c>
      <c r="R1330" s="14">
        <f>IF(Table3[[#This Row],[ShoulderLenEnd]]="",0,90-(DEGREES(ATAN((Q1330-P1330)/((N1330-O1330)/2)))))</f>
        <v>45.939190945735554</v>
      </c>
      <c r="S1330" s="15">
        <v>0.62</v>
      </c>
      <c r="T1330" s="6">
        <v>2</v>
      </c>
      <c r="U1330" s="6">
        <v>1.5</v>
      </c>
      <c r="V1330" s="6">
        <v>0.375</v>
      </c>
      <c r="Z1330" s="6">
        <v>120</v>
      </c>
      <c r="AA1330" s="13">
        <f>IF(Z1330 &lt; 1, "", (M1330/2)/TAN(RADIANS(Z1330/2)))</f>
        <v>2.7135462651912419E-2</v>
      </c>
      <c r="AE1330" s="6" t="s">
        <v>44</v>
      </c>
      <c r="AF1330" s="6" t="s">
        <v>369</v>
      </c>
      <c r="AG1330" s="6" t="s">
        <v>66</v>
      </c>
      <c r="AI1330" s="6">
        <v>0</v>
      </c>
      <c r="AJ1330" s="6">
        <v>1</v>
      </c>
      <c r="AK1330" s="6">
        <v>1</v>
      </c>
      <c r="AL1330" s="6">
        <v>0</v>
      </c>
      <c r="AM1330" s="6">
        <v>1</v>
      </c>
      <c r="AN1330" s="6">
        <v>1</v>
      </c>
      <c r="AO1330" s="6">
        <v>0</v>
      </c>
      <c r="AQ1330" s="6">
        <v>0</v>
      </c>
      <c r="AR1330" s="6">
        <v>0</v>
      </c>
      <c r="AS1330" s="6">
        <v>0</v>
      </c>
      <c r="AT1330" s="6">
        <v>0</v>
      </c>
      <c r="AU1330" s="6">
        <v>0</v>
      </c>
      <c r="AV1330" s="6">
        <v>0</v>
      </c>
      <c r="AW1330" s="6">
        <v>0</v>
      </c>
      <c r="AX1330" s="6">
        <v>0</v>
      </c>
      <c r="AY1330" s="6">
        <v>1</v>
      </c>
      <c r="AZ1330" s="6">
        <v>0</v>
      </c>
      <c r="BA1330" s="6">
        <v>0</v>
      </c>
      <c r="BB1330" s="6">
        <v>0</v>
      </c>
      <c r="BC1330" s="6">
        <v>0</v>
      </c>
      <c r="BD1330" s="6">
        <v>0</v>
      </c>
      <c r="BE1330" s="6">
        <v>0</v>
      </c>
      <c r="BF1330" s="6">
        <v>0</v>
      </c>
      <c r="BG1330" s="6">
        <v>0</v>
      </c>
      <c r="BH1330" s="6">
        <v>0</v>
      </c>
      <c r="BI1330" s="6">
        <f>IF(Table3[[#This Row],[Type]]="EM",IF((Table3[[#This Row],[Diameter]]/2)-Table3[[#This Row],[CornerRadius]]-0.012&gt;0,(Table3[[#This Row],[Diameter]]/2)-Table3[[#This Row],[CornerRadius]]-0.012,0),)</f>
        <v>0</v>
      </c>
    </row>
    <row r="1331" spans="1:61" x14ac:dyDescent="0.25">
      <c r="A1331" s="7">
        <v>1</v>
      </c>
      <c r="B1331" s="6" t="s">
        <v>1566</v>
      </c>
      <c r="C1331" s="7" t="s">
        <v>1566</v>
      </c>
      <c r="D1331" s="7"/>
      <c r="E1331" s="6">
        <v>1330</v>
      </c>
      <c r="F1331" s="16"/>
      <c r="G1331" s="16" t="s">
        <v>74</v>
      </c>
      <c r="H1331" s="10" t="s">
        <v>1566</v>
      </c>
      <c r="I1331" s="11" t="s">
        <v>3378</v>
      </c>
      <c r="J1331" s="12">
        <v>34618</v>
      </c>
      <c r="K1331" s="11" t="s">
        <v>3375</v>
      </c>
      <c r="M1331" s="13">
        <v>1.7999999999999999E-2</v>
      </c>
      <c r="N1331" s="13">
        <v>0.125</v>
      </c>
      <c r="O1331" s="6">
        <v>1.72E-2</v>
      </c>
      <c r="P1331" s="6">
        <v>0.14399999999999999</v>
      </c>
      <c r="Q1331" s="6">
        <v>0.2374</v>
      </c>
      <c r="R1331" s="14">
        <f>IF(Table3[[#This Row],[ShoulderLenEnd]]="",0,90-(DEGREES(ATAN((Q1331-P1331)/((N1331-O1331)/2)))))</f>
        <v>29.988719696226937</v>
      </c>
      <c r="S1331" s="15">
        <v>0.32</v>
      </c>
      <c r="T1331" s="6">
        <v>3</v>
      </c>
      <c r="U1331" s="6">
        <v>2.5</v>
      </c>
      <c r="V1331" s="6">
        <v>2.7E-2</v>
      </c>
      <c r="AE1331" s="6" t="s">
        <v>44</v>
      </c>
      <c r="AF1331" s="6" t="s">
        <v>62</v>
      </c>
      <c r="AG1331" s="6" t="s">
        <v>66</v>
      </c>
      <c r="AI1331" s="6">
        <v>1</v>
      </c>
      <c r="AJ1331" s="6">
        <v>1</v>
      </c>
      <c r="AK1331" s="6">
        <v>0</v>
      </c>
      <c r="AL1331" s="6">
        <v>0</v>
      </c>
      <c r="AM1331" s="6">
        <v>1</v>
      </c>
      <c r="AN1331" s="6">
        <v>1</v>
      </c>
      <c r="AO1331" s="6">
        <v>1</v>
      </c>
      <c r="AQ1331" s="6">
        <v>0</v>
      </c>
      <c r="AR1331" s="6">
        <v>0</v>
      </c>
      <c r="AS1331" s="6">
        <v>0</v>
      </c>
      <c r="AT1331" s="6">
        <v>0</v>
      </c>
      <c r="AU1331" s="6">
        <v>0</v>
      </c>
      <c r="AV1331" s="6">
        <v>0</v>
      </c>
      <c r="AW1331" s="6">
        <v>0</v>
      </c>
      <c r="AX1331" s="6">
        <v>0</v>
      </c>
      <c r="AY1331" s="6">
        <v>1</v>
      </c>
      <c r="AZ1331" s="6">
        <v>0</v>
      </c>
      <c r="BA1331" s="6">
        <v>0</v>
      </c>
      <c r="BB1331" s="6">
        <v>0</v>
      </c>
      <c r="BC1331" s="6">
        <v>0</v>
      </c>
      <c r="BD1331" s="6">
        <v>0</v>
      </c>
      <c r="BE1331" s="6">
        <v>0</v>
      </c>
      <c r="BF1331" s="6">
        <v>0</v>
      </c>
      <c r="BG1331" s="6">
        <v>0</v>
      </c>
      <c r="BH1331" s="6">
        <v>0</v>
      </c>
      <c r="BI1331" s="6">
        <f>IF(Table3[[#This Row],[Type]]="EM",IF((Table3[[#This Row],[Diameter]]/2)-Table3[[#This Row],[CornerRadius]]-0.012&gt;0,(Table3[[#This Row],[Diameter]]/2)-Table3[[#This Row],[CornerRadius]]-0.012,0),)</f>
        <v>0</v>
      </c>
    </row>
    <row r="1332" spans="1:61" x14ac:dyDescent="0.25">
      <c r="A1332" s="7">
        <v>1</v>
      </c>
      <c r="B1332" s="6" t="s">
        <v>1566</v>
      </c>
      <c r="C1332" s="7" t="s">
        <v>1566</v>
      </c>
      <c r="D1332" s="7"/>
      <c r="E1332" s="6">
        <v>1331</v>
      </c>
      <c r="F1332" s="16"/>
      <c r="G1332" s="16" t="s">
        <v>74</v>
      </c>
      <c r="H1332" s="10" t="s">
        <v>1566</v>
      </c>
      <c r="I1332" s="11" t="s">
        <v>3379</v>
      </c>
      <c r="J1332" s="12">
        <v>34619</v>
      </c>
      <c r="K1332" s="11" t="s">
        <v>3374</v>
      </c>
      <c r="M1332" s="13">
        <v>1.9E-2</v>
      </c>
      <c r="N1332" s="13">
        <v>0.125</v>
      </c>
      <c r="O1332" s="6">
        <v>1.8200000000000001E-2</v>
      </c>
      <c r="P1332" s="6">
        <v>0.152</v>
      </c>
      <c r="Q1332" s="6">
        <v>0.2445</v>
      </c>
      <c r="R1332" s="14">
        <f>IF(Table3[[#This Row],[ShoulderLenEnd]]="",0,90-(DEGREES(ATAN((Q1332-P1332)/((N1332-O1332)/2)))))</f>
        <v>29.99772364838995</v>
      </c>
      <c r="S1332" s="15">
        <v>0.32</v>
      </c>
      <c r="T1332" s="6">
        <v>3</v>
      </c>
      <c r="U1332" s="6">
        <v>2.5</v>
      </c>
      <c r="V1332" s="6">
        <v>2.9000000000000001E-2</v>
      </c>
      <c r="AE1332" s="6" t="s">
        <v>44</v>
      </c>
      <c r="AF1332" s="6" t="s">
        <v>62</v>
      </c>
      <c r="AG1332" s="6" t="s">
        <v>66</v>
      </c>
      <c r="AI1332" s="6">
        <v>1</v>
      </c>
      <c r="AJ1332" s="6">
        <v>1</v>
      </c>
      <c r="AK1332" s="6">
        <v>0</v>
      </c>
      <c r="AL1332" s="6">
        <v>0</v>
      </c>
      <c r="AM1332" s="6">
        <v>1</v>
      </c>
      <c r="AN1332" s="6">
        <v>1</v>
      </c>
      <c r="AO1332" s="6">
        <v>1</v>
      </c>
      <c r="AQ1332" s="6">
        <v>0</v>
      </c>
      <c r="AR1332" s="6">
        <v>0</v>
      </c>
      <c r="AS1332" s="6">
        <v>0</v>
      </c>
      <c r="AT1332" s="6">
        <v>0</v>
      </c>
      <c r="AU1332" s="6">
        <v>0</v>
      </c>
      <c r="AV1332" s="6">
        <v>0</v>
      </c>
      <c r="AW1332" s="6">
        <v>0</v>
      </c>
      <c r="AX1332" s="6">
        <v>0</v>
      </c>
      <c r="AY1332" s="6">
        <v>1</v>
      </c>
      <c r="AZ1332" s="6">
        <v>0</v>
      </c>
      <c r="BA1332" s="6">
        <v>0</v>
      </c>
      <c r="BB1332" s="6">
        <v>0</v>
      </c>
      <c r="BC1332" s="6">
        <v>0</v>
      </c>
      <c r="BD1332" s="6">
        <v>0</v>
      </c>
      <c r="BE1332" s="6">
        <v>0</v>
      </c>
      <c r="BF1332" s="6">
        <v>0</v>
      </c>
      <c r="BG1332" s="6">
        <v>0</v>
      </c>
      <c r="BH1332" s="6">
        <v>0</v>
      </c>
      <c r="BI1332" s="6">
        <f>IF(Table3[[#This Row],[Type]]="EM",IF((Table3[[#This Row],[Diameter]]/2)-Table3[[#This Row],[CornerRadius]]-0.012&gt;0,(Table3[[#This Row],[Diameter]]/2)-Table3[[#This Row],[CornerRadius]]-0.012,0),)</f>
        <v>0</v>
      </c>
    </row>
    <row r="1333" spans="1:61" x14ac:dyDescent="0.25">
      <c r="A1333" s="7">
        <v>1</v>
      </c>
      <c r="B1333" s="6" t="s">
        <v>1566</v>
      </c>
      <c r="C1333" s="7" t="s">
        <v>1566</v>
      </c>
      <c r="D1333" s="7"/>
      <c r="E1333" s="6">
        <v>1332</v>
      </c>
      <c r="F1333" s="16"/>
      <c r="G1333" s="16" t="s">
        <v>74</v>
      </c>
      <c r="H1333" s="10" t="s">
        <v>1566</v>
      </c>
      <c r="I1333" s="11" t="s">
        <v>3380</v>
      </c>
      <c r="J1333" s="12">
        <v>13918</v>
      </c>
      <c r="K1333" s="11" t="str">
        <f>CONCATENATE(Table3[[#This Row],[Type]]," "&amp;TEXT(Table3[[#This Row],[Diameter]],".0000")&amp;""," "&amp;Table3[[#This Row],[NumFlutes]]&amp;"FL")</f>
        <v>EM .0180 2FL</v>
      </c>
      <c r="M1333" s="13">
        <v>1.7999999999999999E-2</v>
      </c>
      <c r="N1333" s="13">
        <v>0.125</v>
      </c>
      <c r="O1333" s="6">
        <v>1.7999999999999999E-2</v>
      </c>
      <c r="P1333" s="6">
        <v>6.5500000000000003E-2</v>
      </c>
      <c r="Q1333" s="6">
        <v>0.3</v>
      </c>
      <c r="R1333" s="14">
        <f>IF(Table3[[#This Row],[ShoulderLenEnd]]="",0,90-(DEGREES(ATAN((Q1333-P1333)/((N1333-O1333)/2)))))</f>
        <v>12.851779370125456</v>
      </c>
      <c r="S1333" s="15">
        <v>0.30499999999999999</v>
      </c>
      <c r="T1333" s="6">
        <v>2</v>
      </c>
      <c r="U1333" s="6">
        <v>1.5</v>
      </c>
      <c r="V1333" s="6">
        <v>2.7E-2</v>
      </c>
      <c r="AE1333" s="6" t="s">
        <v>44</v>
      </c>
      <c r="AF1333" s="6" t="s">
        <v>62</v>
      </c>
      <c r="AG1333" s="6" t="s">
        <v>66</v>
      </c>
      <c r="AI1333" s="6">
        <v>1</v>
      </c>
      <c r="AJ1333" s="6">
        <v>1</v>
      </c>
      <c r="AK1333" s="6">
        <v>0</v>
      </c>
      <c r="AL1333" s="6">
        <v>0</v>
      </c>
      <c r="AM1333" s="6">
        <v>1</v>
      </c>
      <c r="AN1333" s="6">
        <v>1</v>
      </c>
      <c r="AO1333" s="6">
        <v>1</v>
      </c>
      <c r="AQ1333" s="6">
        <v>0</v>
      </c>
      <c r="AR1333" s="6">
        <v>0</v>
      </c>
      <c r="AS1333" s="6">
        <v>0</v>
      </c>
      <c r="AT1333" s="6">
        <v>0</v>
      </c>
      <c r="AU1333" s="6">
        <v>0</v>
      </c>
      <c r="AV1333" s="6">
        <v>0</v>
      </c>
      <c r="AW1333" s="6">
        <v>0</v>
      </c>
      <c r="AX1333" s="6">
        <v>0</v>
      </c>
      <c r="AY1333" s="6">
        <v>1</v>
      </c>
      <c r="AZ1333" s="6">
        <v>0</v>
      </c>
      <c r="BA1333" s="6">
        <v>0</v>
      </c>
      <c r="BB1333" s="6">
        <v>0</v>
      </c>
      <c r="BC1333" s="6">
        <v>0</v>
      </c>
      <c r="BD1333" s="6">
        <v>0</v>
      </c>
      <c r="BE1333" s="6">
        <v>0</v>
      </c>
      <c r="BF1333" s="6">
        <v>0</v>
      </c>
      <c r="BG1333" s="6">
        <v>0</v>
      </c>
      <c r="BH1333" s="6">
        <v>0</v>
      </c>
      <c r="BI1333" s="77">
        <f>IF(Table3[[#This Row],[Type]]="EM",IF((Table3[[#This Row],[Diameter]]/2)-Table3[[#This Row],[CornerRadius]]-0.012&gt;0,(Table3[[#This Row],[Diameter]]/2)-Table3[[#This Row],[CornerRadius]]-0.012,0),)</f>
        <v>0</v>
      </c>
    </row>
    <row r="1334" spans="1:61" x14ac:dyDescent="0.25">
      <c r="A1334" s="7">
        <v>0</v>
      </c>
      <c r="B1334" s="6" t="s">
        <v>149</v>
      </c>
      <c r="C1334" s="7"/>
      <c r="D1334" s="7" t="s">
        <v>149</v>
      </c>
      <c r="E1334" s="6">
        <v>1333</v>
      </c>
      <c r="F1334" s="16"/>
      <c r="G1334" s="16" t="s">
        <v>74</v>
      </c>
      <c r="H1334" s="10" t="s">
        <v>150</v>
      </c>
      <c r="I1334" s="11" t="s">
        <v>3381</v>
      </c>
      <c r="J1334" s="12" t="s">
        <v>3382</v>
      </c>
      <c r="K1334" s="11" t="str">
        <f>CONCATENATE(Table3[[#This Row],[Type]]," "&amp;TEXT(Table3[[#This Row],[Diameter]],".0000")&amp;""," "&amp;Table3[[#This Row],[NumFlutes]]&amp;"FL")</f>
        <v>CD .0063 2FL</v>
      </c>
      <c r="M1334" s="13">
        <f>0.16/25.4</f>
        <v>6.2992125984251976E-3</v>
      </c>
      <c r="N1334" s="13">
        <f>3.175/25.4</f>
        <v>0.125</v>
      </c>
      <c r="O1334" s="6">
        <v>3.2500000000000001E-2</v>
      </c>
      <c r="P1334" s="6">
        <v>0.378</v>
      </c>
      <c r="R1334" s="14">
        <f>IF(Table3[[#This Row],[ShoulderLenEnd]]="",0,90-(DEGREES(ATAN((Q1334-P1334)/((N1334-O1334)/2)))))</f>
        <v>0</v>
      </c>
      <c r="S1334" s="15">
        <v>0.8</v>
      </c>
      <c r="T1334" s="6">
        <v>2</v>
      </c>
      <c r="U1334" s="6">
        <f>38.1/25.4</f>
        <v>1.5000000000000002</v>
      </c>
      <c r="V1334" s="6">
        <f>1.5/25.4</f>
        <v>5.9055118110236227E-2</v>
      </c>
      <c r="Z1334" s="6">
        <v>130</v>
      </c>
      <c r="AA1334" s="13">
        <f>IF(Z1334 &lt; 1, "", (M1334/2)/TAN(RADIANS(Z1334/2)))</f>
        <v>1.4686855374960587E-3</v>
      </c>
      <c r="AE1334" s="18" t="s">
        <v>44</v>
      </c>
      <c r="AF1334" s="18" t="s">
        <v>62</v>
      </c>
      <c r="AG1334" s="18" t="s">
        <v>152</v>
      </c>
      <c r="AH1334" s="6" t="s">
        <v>153</v>
      </c>
      <c r="AI1334" s="6">
        <v>1</v>
      </c>
      <c r="AJ1334" s="6">
        <v>0</v>
      </c>
      <c r="AK1334" s="6">
        <v>1</v>
      </c>
      <c r="AL1334" s="6">
        <v>1</v>
      </c>
      <c r="AM1334" s="6">
        <v>1</v>
      </c>
      <c r="AN1334" s="6">
        <v>1</v>
      </c>
      <c r="AO1334" s="6">
        <v>1</v>
      </c>
      <c r="AP1334" s="6" t="s">
        <v>3388</v>
      </c>
      <c r="AQ1334" s="6">
        <v>0</v>
      </c>
      <c r="AR1334" s="6">
        <v>0</v>
      </c>
      <c r="AS1334" s="6">
        <v>0</v>
      </c>
      <c r="AT1334" s="6">
        <v>0</v>
      </c>
      <c r="AU1334" s="6">
        <v>0</v>
      </c>
      <c r="AV1334" s="6">
        <v>0</v>
      </c>
      <c r="AW1334" s="6">
        <v>0</v>
      </c>
      <c r="AX1334" s="6">
        <v>0</v>
      </c>
      <c r="AY1334" s="6">
        <v>1</v>
      </c>
      <c r="AZ1334" s="6">
        <v>0</v>
      </c>
      <c r="BA1334" s="6">
        <v>0</v>
      </c>
      <c r="BB1334" s="6">
        <v>0</v>
      </c>
      <c r="BC1334" s="6">
        <v>0</v>
      </c>
      <c r="BD1334" s="6">
        <v>0</v>
      </c>
      <c r="BE1334" s="6">
        <v>0</v>
      </c>
      <c r="BF1334" s="6">
        <v>0</v>
      </c>
      <c r="BG1334" s="6">
        <v>0</v>
      </c>
      <c r="BH1334" s="6">
        <v>0</v>
      </c>
      <c r="BI1334" s="77">
        <f>IF(Table3[[#This Row],[Type]]="EM",IF((Table3[[#This Row],[Diameter]]/2)-Table3[[#This Row],[CornerRadius]]-0.012&gt;0,(Table3[[#This Row],[Diameter]]/2)-Table3[[#This Row],[CornerRadius]]-0.012,0),)</f>
        <v>0</v>
      </c>
    </row>
    <row r="1048446" spans="5:5" x14ac:dyDescent="0.25">
      <c r="E1048446" s="6">
        <f>COUNT(E24:E1048445)</f>
        <v>1311</v>
      </c>
    </row>
  </sheetData>
  <conditionalFormatting sqref="BK123:BK126 BK1:BK6 BK8:BK19">
    <cfRule type="containsText" dxfId="12" priority="5" operator="containsText" text="Error">
      <formula>NOT(ISERROR(SEARCH("Error",BK1)))</formula>
    </cfRule>
  </conditionalFormatting>
  <conditionalFormatting sqref="BK21:BK121">
    <cfRule type="containsText" dxfId="11" priority="6" operator="containsText" text="Error">
      <formula>NOT(ISERROR(SEARCH("Error",BK21)))</formula>
    </cfRule>
  </conditionalFormatting>
  <conditionalFormatting sqref="BK133:BK1048576">
    <cfRule type="containsText" dxfId="10" priority="8" operator="containsText" text="Error">
      <formula>NOT(ISERROR(SEARCH("Error",BK133)))</formula>
    </cfRule>
  </conditionalFormatting>
  <conditionalFormatting sqref="I21:I1048576">
    <cfRule type="duplicateValues" dxfId="9" priority="9"/>
  </conditionalFormatting>
  <conditionalFormatting sqref="I11:I19 I1:I6 I8:I9">
    <cfRule type="duplicateValues" dxfId="8" priority="10"/>
    <cfRule type="duplicateValues" dxfId="7" priority="10"/>
  </conditionalFormatting>
  <conditionalFormatting sqref="BK20">
    <cfRule type="containsText" dxfId="6" priority="11" operator="containsText" text="Error">
      <formula>NOT(ISERROR(SEARCH("Error",BK20)))</formula>
    </cfRule>
  </conditionalFormatting>
  <conditionalFormatting sqref="I20">
    <cfRule type="duplicateValues" dxfId="5" priority="12"/>
    <cfRule type="duplicateValues" dxfId="4" priority="12"/>
  </conditionalFormatting>
  <conditionalFormatting sqref="I1302:I1048576">
    <cfRule type="duplicateValues" dxfId="3" priority="13"/>
  </conditionalFormatting>
  <conditionalFormatting sqref="I21:I1300">
    <cfRule type="duplicateValues" dxfId="2" priority="14"/>
  </conditionalFormatting>
  <conditionalFormatting sqref="BK7">
    <cfRule type="containsText" dxfId="1" priority="1" operator="containsText" text="Error">
      <formula>NOT(ISERROR(SEARCH("Error",BK7)))</formula>
    </cfRule>
  </conditionalFormatting>
  <dataValidations count="1">
    <dataValidation type="textLength" operator="lessThanOrEqual" allowBlank="1" showInputMessage="1" showErrorMessage="1" sqref="L1:L1048576" xr:uid="{00000000-0002-0000-0100-000000000000}">
      <formula1>11</formula1>
    </dataValidation>
  </dataValidations>
  <pageMargins left="0.7" right="0.7" top="0.75" bottom="0.75" header="0.3" footer="0.3"/>
  <pageSetup orientation="landscape" verticalDpi="597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15A57-1EC4-42E5-83E3-85F312E5298D}">
  <dimension ref="A1:BH1334"/>
  <sheetViews>
    <sheetView tabSelected="1" topLeftCell="AI1" workbookViewId="0">
      <selection activeCell="BI1" sqref="BI1:BK1048576"/>
    </sheetView>
  </sheetViews>
  <sheetFormatPr defaultRowHeight="15" x14ac:dyDescent="0.25"/>
  <sheetData>
    <row r="1" spans="1:6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1242</v>
      </c>
    </row>
    <row r="2" spans="1:60" x14ac:dyDescent="0.25">
      <c r="A2">
        <v>1</v>
      </c>
      <c r="B2" t="s">
        <v>59</v>
      </c>
      <c r="C2" t="s">
        <v>59</v>
      </c>
      <c r="E2">
        <v>1</v>
      </c>
      <c r="F2" t="s">
        <v>60</v>
      </c>
      <c r="H2" t="s">
        <v>59</v>
      </c>
      <c r="I2" t="s">
        <v>61</v>
      </c>
      <c r="J2">
        <v>74002</v>
      </c>
      <c r="K2" t="s">
        <v>4302</v>
      </c>
      <c r="M2">
        <v>2E-3</v>
      </c>
      <c r="N2">
        <v>0.125</v>
      </c>
      <c r="O2">
        <v>1.8E-3</v>
      </c>
      <c r="P2">
        <v>0.03</v>
      </c>
      <c r="Q2">
        <v>0.245</v>
      </c>
      <c r="R2">
        <v>15</v>
      </c>
      <c r="S2">
        <v>0.34499999999999997</v>
      </c>
      <c r="T2">
        <v>2</v>
      </c>
      <c r="U2">
        <v>1.5</v>
      </c>
      <c r="V2">
        <v>6.0000000000000001E-3</v>
      </c>
      <c r="AA2" t="s">
        <v>3397</v>
      </c>
      <c r="AE2" t="s">
        <v>44</v>
      </c>
      <c r="AF2" t="s">
        <v>62</v>
      </c>
      <c r="AG2" t="s">
        <v>66</v>
      </c>
      <c r="AI2">
        <v>1</v>
      </c>
      <c r="AJ2">
        <v>1</v>
      </c>
      <c r="AK2">
        <v>0</v>
      </c>
      <c r="AL2">
        <v>0</v>
      </c>
      <c r="AM2">
        <v>1</v>
      </c>
      <c r="AN2">
        <v>1</v>
      </c>
      <c r="AO2">
        <v>1</v>
      </c>
      <c r="AQ2">
        <v>0</v>
      </c>
      <c r="AR2">
        <v>0</v>
      </c>
      <c r="AS2">
        <v>0</v>
      </c>
      <c r="AT2">
        <v>0</v>
      </c>
      <c r="AU2">
        <v>2</v>
      </c>
      <c r="AV2">
        <v>0</v>
      </c>
      <c r="AW2">
        <v>0</v>
      </c>
      <c r="AX2">
        <v>2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</row>
    <row r="3" spans="1:60" x14ac:dyDescent="0.25">
      <c r="A3">
        <v>1</v>
      </c>
      <c r="B3" t="s">
        <v>59</v>
      </c>
      <c r="C3" t="s">
        <v>59</v>
      </c>
      <c r="E3">
        <v>2</v>
      </c>
      <c r="F3" t="s">
        <v>60</v>
      </c>
      <c r="H3" t="s">
        <v>59</v>
      </c>
      <c r="I3" t="s">
        <v>63</v>
      </c>
      <c r="J3">
        <v>74003</v>
      </c>
      <c r="K3" t="s">
        <v>4301</v>
      </c>
      <c r="M3">
        <v>3.0000000000000001E-3</v>
      </c>
      <c r="N3">
        <v>0.125</v>
      </c>
      <c r="O3">
        <v>2.8999999999999998E-3</v>
      </c>
      <c r="P3">
        <v>0.03</v>
      </c>
      <c r="Q3">
        <v>0.245</v>
      </c>
      <c r="R3">
        <v>15.852080381617924</v>
      </c>
      <c r="S3">
        <v>0.34499999999999997</v>
      </c>
      <c r="T3">
        <v>2</v>
      </c>
      <c r="U3">
        <v>1.5</v>
      </c>
      <c r="V3">
        <v>8.9999999999999993E-3</v>
      </c>
      <c r="AA3" t="s">
        <v>3397</v>
      </c>
      <c r="AE3" t="s">
        <v>44</v>
      </c>
      <c r="AF3" t="s">
        <v>62</v>
      </c>
      <c r="AG3" t="s">
        <v>66</v>
      </c>
      <c r="AI3">
        <v>1</v>
      </c>
      <c r="AJ3">
        <v>1</v>
      </c>
      <c r="AK3">
        <v>0</v>
      </c>
      <c r="AL3">
        <v>0</v>
      </c>
      <c r="AM3">
        <v>1</v>
      </c>
      <c r="AN3">
        <v>1</v>
      </c>
      <c r="AO3">
        <v>1</v>
      </c>
      <c r="AQ3">
        <v>0</v>
      </c>
      <c r="AR3">
        <v>0</v>
      </c>
      <c r="AS3">
        <v>0</v>
      </c>
      <c r="AT3">
        <v>0</v>
      </c>
      <c r="AU3">
        <v>2</v>
      </c>
      <c r="AV3">
        <v>0</v>
      </c>
      <c r="AW3">
        <v>0</v>
      </c>
      <c r="AX3">
        <v>2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</row>
    <row r="4" spans="1:60" x14ac:dyDescent="0.25">
      <c r="A4">
        <v>1</v>
      </c>
      <c r="B4" t="s">
        <v>59</v>
      </c>
      <c r="C4" t="s">
        <v>59</v>
      </c>
      <c r="E4">
        <v>3</v>
      </c>
      <c r="H4" t="s">
        <v>59</v>
      </c>
      <c r="I4" t="s">
        <v>64</v>
      </c>
      <c r="J4">
        <v>24504</v>
      </c>
      <c r="K4" t="s">
        <v>4300</v>
      </c>
      <c r="M4">
        <v>4.0000000000000001E-3</v>
      </c>
      <c r="N4">
        <v>0.125</v>
      </c>
      <c r="O4">
        <v>4.0000000000000001E-3</v>
      </c>
      <c r="P4">
        <v>6.0000000000000001E-3</v>
      </c>
      <c r="R4">
        <v>0</v>
      </c>
      <c r="T4">
        <v>2</v>
      </c>
      <c r="U4">
        <v>1.5</v>
      </c>
      <c r="V4">
        <v>6.0000000000000001E-3</v>
      </c>
      <c r="AA4" t="s">
        <v>3397</v>
      </c>
      <c r="AE4" t="s">
        <v>44</v>
      </c>
      <c r="AF4" t="s">
        <v>62</v>
      </c>
      <c r="AG4" t="s">
        <v>66</v>
      </c>
      <c r="AI4">
        <v>1</v>
      </c>
      <c r="AJ4">
        <v>1</v>
      </c>
      <c r="AK4">
        <v>0</v>
      </c>
      <c r="AL4">
        <v>0</v>
      </c>
      <c r="AM4">
        <v>1</v>
      </c>
      <c r="AN4">
        <v>1</v>
      </c>
      <c r="AO4">
        <v>1</v>
      </c>
      <c r="AQ4">
        <v>0</v>
      </c>
      <c r="AR4">
        <v>0</v>
      </c>
      <c r="AS4">
        <v>0</v>
      </c>
      <c r="AT4">
        <v>0</v>
      </c>
      <c r="AU4">
        <v>2</v>
      </c>
      <c r="AV4">
        <v>0</v>
      </c>
      <c r="AW4">
        <v>0</v>
      </c>
      <c r="AX4">
        <v>2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</row>
    <row r="5" spans="1:60" x14ac:dyDescent="0.25">
      <c r="A5">
        <v>1</v>
      </c>
      <c r="B5" t="s">
        <v>59</v>
      </c>
      <c r="C5" t="s">
        <v>59</v>
      </c>
      <c r="E5">
        <v>4</v>
      </c>
      <c r="F5" t="s">
        <v>60</v>
      </c>
      <c r="H5" t="s">
        <v>59</v>
      </c>
      <c r="I5" t="s">
        <v>65</v>
      </c>
      <c r="J5">
        <v>74005</v>
      </c>
      <c r="K5" t="s">
        <v>4299</v>
      </c>
      <c r="M5">
        <v>5.0000000000000001E-3</v>
      </c>
      <c r="N5">
        <v>0.125</v>
      </c>
      <c r="O5">
        <v>4.8999999999999998E-3</v>
      </c>
      <c r="P5">
        <v>0.03</v>
      </c>
      <c r="Q5">
        <v>0.24</v>
      </c>
      <c r="R5">
        <v>15.958007386053183</v>
      </c>
      <c r="S5">
        <v>0.34</v>
      </c>
      <c r="T5">
        <v>2</v>
      </c>
      <c r="U5">
        <v>1.5</v>
      </c>
      <c r="V5">
        <v>1.4999999999999999E-2</v>
      </c>
      <c r="AA5" t="s">
        <v>3397</v>
      </c>
      <c r="AE5" t="s">
        <v>44</v>
      </c>
      <c r="AF5" t="s">
        <v>62</v>
      </c>
      <c r="AG5" t="s">
        <v>66</v>
      </c>
      <c r="AI5">
        <v>1</v>
      </c>
      <c r="AJ5">
        <v>1</v>
      </c>
      <c r="AK5">
        <v>0</v>
      </c>
      <c r="AL5">
        <v>0</v>
      </c>
      <c r="AM5">
        <v>1</v>
      </c>
      <c r="AN5">
        <v>1</v>
      </c>
      <c r="AO5">
        <v>1</v>
      </c>
      <c r="AQ5">
        <v>0</v>
      </c>
      <c r="AR5">
        <v>0</v>
      </c>
      <c r="AS5">
        <v>0</v>
      </c>
      <c r="AT5">
        <v>0</v>
      </c>
      <c r="AU5">
        <v>2</v>
      </c>
      <c r="AV5">
        <v>0</v>
      </c>
      <c r="AW5">
        <v>0</v>
      </c>
      <c r="AX5">
        <v>2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</row>
    <row r="6" spans="1:60" x14ac:dyDescent="0.25">
      <c r="A6">
        <v>1</v>
      </c>
      <c r="B6" t="s">
        <v>59</v>
      </c>
      <c r="C6" t="s">
        <v>59</v>
      </c>
      <c r="E6">
        <v>5</v>
      </c>
      <c r="F6" t="s">
        <v>60</v>
      </c>
      <c r="H6" t="s">
        <v>59</v>
      </c>
      <c r="I6" t="s">
        <v>67</v>
      </c>
      <c r="J6">
        <v>24505</v>
      </c>
      <c r="K6" t="s">
        <v>4299</v>
      </c>
      <c r="M6">
        <v>5.0000000000000001E-3</v>
      </c>
      <c r="N6">
        <v>0.125</v>
      </c>
      <c r="O6">
        <v>4.8999999999999998E-3</v>
      </c>
      <c r="P6">
        <v>0.03</v>
      </c>
      <c r="Q6">
        <v>0.24</v>
      </c>
      <c r="R6">
        <v>15.958007386053183</v>
      </c>
      <c r="S6">
        <v>0.34</v>
      </c>
      <c r="T6">
        <v>2</v>
      </c>
      <c r="U6">
        <v>1.5</v>
      </c>
      <c r="V6">
        <v>7.0000000000000001E-3</v>
      </c>
      <c r="AA6" t="s">
        <v>3397</v>
      </c>
      <c r="AE6" t="s">
        <v>44</v>
      </c>
      <c r="AF6" t="s">
        <v>62</v>
      </c>
      <c r="AG6" t="s">
        <v>66</v>
      </c>
      <c r="AI6">
        <v>1</v>
      </c>
      <c r="AJ6">
        <v>1</v>
      </c>
      <c r="AK6">
        <v>0</v>
      </c>
      <c r="AL6">
        <v>0</v>
      </c>
      <c r="AM6">
        <v>1</v>
      </c>
      <c r="AN6">
        <v>1</v>
      </c>
      <c r="AO6">
        <v>1</v>
      </c>
      <c r="AQ6">
        <v>0</v>
      </c>
      <c r="AR6">
        <v>0</v>
      </c>
      <c r="AS6">
        <v>0</v>
      </c>
      <c r="AT6">
        <v>0</v>
      </c>
      <c r="AU6">
        <v>2</v>
      </c>
      <c r="AV6">
        <v>0</v>
      </c>
      <c r="AW6">
        <v>0</v>
      </c>
      <c r="AX6">
        <v>2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</row>
    <row r="7" spans="1:60" x14ac:dyDescent="0.25">
      <c r="A7">
        <v>1</v>
      </c>
      <c r="B7" t="s">
        <v>59</v>
      </c>
      <c r="C7" t="s">
        <v>59</v>
      </c>
      <c r="E7">
        <v>6</v>
      </c>
      <c r="F7" t="s">
        <v>60</v>
      </c>
      <c r="H7" t="s">
        <v>59</v>
      </c>
      <c r="I7" t="s">
        <v>68</v>
      </c>
      <c r="J7">
        <v>24506</v>
      </c>
      <c r="K7" t="s">
        <v>4298</v>
      </c>
      <c r="M7">
        <v>6.0000000000000001E-3</v>
      </c>
      <c r="N7">
        <v>0.125</v>
      </c>
      <c r="O7">
        <v>5.8999999999999999E-3</v>
      </c>
      <c r="P7">
        <v>0.03</v>
      </c>
      <c r="Q7">
        <v>0.23</v>
      </c>
      <c r="R7">
        <v>16.580900011126502</v>
      </c>
      <c r="S7">
        <v>0.33</v>
      </c>
      <c r="T7">
        <v>2</v>
      </c>
      <c r="U7">
        <v>1.5</v>
      </c>
      <c r="V7">
        <v>8.9999999999999993E-3</v>
      </c>
      <c r="AA7" t="s">
        <v>3397</v>
      </c>
      <c r="AE7" t="s">
        <v>44</v>
      </c>
      <c r="AF7" t="s">
        <v>62</v>
      </c>
      <c r="AG7" t="s">
        <v>66</v>
      </c>
      <c r="AI7">
        <v>1</v>
      </c>
      <c r="AJ7">
        <v>1</v>
      </c>
      <c r="AK7">
        <v>0</v>
      </c>
      <c r="AL7">
        <v>0</v>
      </c>
      <c r="AM7">
        <v>1</v>
      </c>
      <c r="AN7">
        <v>1</v>
      </c>
      <c r="AO7">
        <v>1</v>
      </c>
      <c r="AQ7">
        <v>0</v>
      </c>
      <c r="AR7">
        <v>0</v>
      </c>
      <c r="AS7">
        <v>0</v>
      </c>
      <c r="AT7">
        <v>0</v>
      </c>
      <c r="AU7">
        <v>2</v>
      </c>
      <c r="AV7">
        <v>0</v>
      </c>
      <c r="AW7">
        <v>0</v>
      </c>
      <c r="AX7">
        <v>2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</row>
    <row r="8" spans="1:60" x14ac:dyDescent="0.25">
      <c r="A8">
        <v>1</v>
      </c>
      <c r="B8" t="s">
        <v>59</v>
      </c>
      <c r="C8" t="s">
        <v>59</v>
      </c>
      <c r="E8">
        <v>7</v>
      </c>
      <c r="F8" t="s">
        <v>60</v>
      </c>
      <c r="H8" t="s">
        <v>59</v>
      </c>
      <c r="I8" t="s">
        <v>69</v>
      </c>
      <c r="J8">
        <v>74007</v>
      </c>
      <c r="K8" t="s">
        <v>4297</v>
      </c>
      <c r="M8">
        <v>7.0000000000000001E-3</v>
      </c>
      <c r="N8">
        <v>0.125</v>
      </c>
      <c r="O8">
        <v>6.8999999999999999E-3</v>
      </c>
      <c r="P8">
        <v>0.26</v>
      </c>
      <c r="Q8">
        <v>0.35</v>
      </c>
      <c r="R8">
        <v>33.269325355319943</v>
      </c>
      <c r="S8">
        <v>0.36</v>
      </c>
      <c r="T8">
        <v>2</v>
      </c>
      <c r="U8">
        <v>1.5</v>
      </c>
      <c r="V8">
        <v>2.1000000000000001E-2</v>
      </c>
      <c r="AA8" t="s">
        <v>3397</v>
      </c>
      <c r="AE8" t="s">
        <v>44</v>
      </c>
      <c r="AF8" t="s">
        <v>62</v>
      </c>
      <c r="AG8" t="s">
        <v>66</v>
      </c>
      <c r="AI8">
        <v>1</v>
      </c>
      <c r="AJ8">
        <v>1</v>
      </c>
      <c r="AK8">
        <v>0</v>
      </c>
      <c r="AL8">
        <v>0</v>
      </c>
      <c r="AM8">
        <v>1</v>
      </c>
      <c r="AN8">
        <v>1</v>
      </c>
      <c r="AO8">
        <v>1</v>
      </c>
      <c r="AQ8">
        <v>0</v>
      </c>
      <c r="AR8">
        <v>0</v>
      </c>
      <c r="AS8">
        <v>0</v>
      </c>
      <c r="AT8">
        <v>0</v>
      </c>
      <c r="AU8">
        <v>2</v>
      </c>
      <c r="AV8">
        <v>0</v>
      </c>
      <c r="AW8">
        <v>0</v>
      </c>
      <c r="AX8">
        <v>2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</row>
    <row r="9" spans="1:60" x14ac:dyDescent="0.25">
      <c r="A9">
        <v>1</v>
      </c>
      <c r="B9" t="s">
        <v>59</v>
      </c>
      <c r="C9" t="s">
        <v>59</v>
      </c>
      <c r="E9">
        <v>8</v>
      </c>
      <c r="F9" t="s">
        <v>60</v>
      </c>
      <c r="H9" t="s">
        <v>59</v>
      </c>
      <c r="I9" t="s">
        <v>70</v>
      </c>
      <c r="J9">
        <v>74009</v>
      </c>
      <c r="K9" t="s">
        <v>4296</v>
      </c>
      <c r="M9">
        <v>8.9999999999999993E-3</v>
      </c>
      <c r="N9">
        <v>0.125</v>
      </c>
      <c r="O9">
        <v>8.8999999999999999E-3</v>
      </c>
      <c r="P9">
        <v>3.5000000000000003E-2</v>
      </c>
      <c r="Q9">
        <v>0.26500000000000001</v>
      </c>
      <c r="R9">
        <v>14.165122873209683</v>
      </c>
      <c r="S9">
        <v>0.36499999999999999</v>
      </c>
      <c r="T9">
        <v>2</v>
      </c>
      <c r="U9">
        <v>1.5</v>
      </c>
      <c r="V9">
        <v>2.7E-2</v>
      </c>
      <c r="AA9" t="s">
        <v>3397</v>
      </c>
      <c r="AE9" t="s">
        <v>44</v>
      </c>
      <c r="AF9" t="s">
        <v>62</v>
      </c>
      <c r="AG9" t="s">
        <v>66</v>
      </c>
      <c r="AI9">
        <v>1</v>
      </c>
      <c r="AJ9">
        <v>1</v>
      </c>
      <c r="AK9">
        <v>0</v>
      </c>
      <c r="AL9">
        <v>0</v>
      </c>
      <c r="AM9">
        <v>1</v>
      </c>
      <c r="AN9">
        <v>1</v>
      </c>
      <c r="AO9">
        <v>1</v>
      </c>
      <c r="AQ9">
        <v>0</v>
      </c>
      <c r="AR9">
        <v>0</v>
      </c>
      <c r="AS9">
        <v>0</v>
      </c>
      <c r="AT9">
        <v>0</v>
      </c>
      <c r="AU9">
        <v>2</v>
      </c>
      <c r="AV9">
        <v>0</v>
      </c>
      <c r="AW9">
        <v>0</v>
      </c>
      <c r="AX9">
        <v>2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</row>
    <row r="10" spans="1:60" x14ac:dyDescent="0.25">
      <c r="A10">
        <v>1</v>
      </c>
      <c r="B10" t="s">
        <v>59</v>
      </c>
      <c r="C10" t="s">
        <v>59</v>
      </c>
      <c r="E10">
        <v>9</v>
      </c>
      <c r="H10" t="s">
        <v>59</v>
      </c>
      <c r="I10" t="s">
        <v>71</v>
      </c>
      <c r="J10" t="s">
        <v>72</v>
      </c>
      <c r="K10" t="s">
        <v>4295</v>
      </c>
      <c r="M10">
        <v>0.01</v>
      </c>
      <c r="N10">
        <v>0.125</v>
      </c>
      <c r="O10">
        <v>9.9000000000000008E-3</v>
      </c>
      <c r="P10">
        <v>0.04</v>
      </c>
      <c r="Q10">
        <v>0.27</v>
      </c>
      <c r="R10">
        <v>14.047965789795157</v>
      </c>
      <c r="S10">
        <v>0.37</v>
      </c>
      <c r="T10">
        <v>2</v>
      </c>
      <c r="U10">
        <v>1.5</v>
      </c>
      <c r="V10">
        <v>0.03</v>
      </c>
      <c r="AA10" t="s">
        <v>3397</v>
      </c>
      <c r="AE10" t="s">
        <v>44</v>
      </c>
      <c r="AF10" t="s">
        <v>73</v>
      </c>
      <c r="AG10" t="s">
        <v>66</v>
      </c>
      <c r="AI10">
        <v>0</v>
      </c>
      <c r="AJ10">
        <v>1</v>
      </c>
      <c r="AK10">
        <v>1</v>
      </c>
      <c r="AL10">
        <v>0</v>
      </c>
      <c r="AM10">
        <v>1</v>
      </c>
      <c r="AN10">
        <v>1</v>
      </c>
      <c r="AO10">
        <v>1</v>
      </c>
      <c r="AQ10">
        <v>0</v>
      </c>
      <c r="AR10">
        <v>0</v>
      </c>
      <c r="AS10">
        <v>0</v>
      </c>
      <c r="AT10">
        <v>0</v>
      </c>
      <c r="AU10">
        <v>2</v>
      </c>
      <c r="AV10">
        <v>0</v>
      </c>
      <c r="AW10">
        <v>0</v>
      </c>
      <c r="AX10">
        <v>2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</row>
    <row r="11" spans="1:60" x14ac:dyDescent="0.25">
      <c r="A11">
        <v>1</v>
      </c>
      <c r="B11" t="s">
        <v>59</v>
      </c>
      <c r="C11" t="s">
        <v>59</v>
      </c>
      <c r="E11">
        <v>10</v>
      </c>
      <c r="F11" t="s">
        <v>60</v>
      </c>
      <c r="G11" t="s">
        <v>74</v>
      </c>
      <c r="H11" t="s">
        <v>59</v>
      </c>
      <c r="I11" t="s">
        <v>75</v>
      </c>
      <c r="J11">
        <v>32670</v>
      </c>
      <c r="K11" t="s">
        <v>4295</v>
      </c>
      <c r="M11">
        <v>0.01</v>
      </c>
      <c r="N11">
        <v>0.125</v>
      </c>
      <c r="O11">
        <v>0.01</v>
      </c>
      <c r="P11">
        <v>2.5000000000000001E-2</v>
      </c>
      <c r="Q11">
        <v>0.28000000000000003</v>
      </c>
      <c r="R11">
        <v>12.707113501316584</v>
      </c>
      <c r="S11">
        <v>0.35</v>
      </c>
      <c r="T11">
        <v>2</v>
      </c>
      <c r="U11">
        <v>1.5</v>
      </c>
      <c r="V11">
        <v>1.4999999999999999E-2</v>
      </c>
      <c r="AA11" t="s">
        <v>3397</v>
      </c>
      <c r="AE11" t="s">
        <v>44</v>
      </c>
      <c r="AF11" t="s">
        <v>62</v>
      </c>
      <c r="AG11" t="s">
        <v>76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Q11">
        <v>0</v>
      </c>
      <c r="AR11">
        <v>0</v>
      </c>
      <c r="AS11">
        <v>0</v>
      </c>
      <c r="AT11">
        <v>0</v>
      </c>
      <c r="AU11">
        <v>2</v>
      </c>
      <c r="AV11">
        <v>0</v>
      </c>
      <c r="AW11">
        <v>0</v>
      </c>
      <c r="AX11">
        <v>2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</row>
    <row r="12" spans="1:60" x14ac:dyDescent="0.25">
      <c r="A12">
        <v>1</v>
      </c>
      <c r="B12" t="s">
        <v>59</v>
      </c>
      <c r="C12" t="s">
        <v>59</v>
      </c>
      <c r="E12">
        <v>11</v>
      </c>
      <c r="H12" t="s">
        <v>59</v>
      </c>
      <c r="I12" t="s">
        <v>77</v>
      </c>
      <c r="J12">
        <v>74015</v>
      </c>
      <c r="K12" t="s">
        <v>4294</v>
      </c>
      <c r="M12">
        <v>1.4999999999999999E-2</v>
      </c>
      <c r="N12">
        <v>0.125</v>
      </c>
      <c r="R12">
        <v>0</v>
      </c>
      <c r="T12">
        <v>2</v>
      </c>
      <c r="U12">
        <v>1.5</v>
      </c>
      <c r="V12">
        <v>4.4999999999999998E-2</v>
      </c>
      <c r="AA12" t="s">
        <v>3397</v>
      </c>
      <c r="AE12" t="s">
        <v>44</v>
      </c>
      <c r="AF12" t="s">
        <v>62</v>
      </c>
      <c r="AG12" t="s">
        <v>66</v>
      </c>
      <c r="AI12">
        <v>1</v>
      </c>
      <c r="AJ12">
        <v>1</v>
      </c>
      <c r="AK12">
        <v>0</v>
      </c>
      <c r="AL12">
        <v>0</v>
      </c>
      <c r="AM12">
        <v>1</v>
      </c>
      <c r="AN12">
        <v>1</v>
      </c>
      <c r="AO12">
        <v>1</v>
      </c>
      <c r="AQ12">
        <v>0</v>
      </c>
      <c r="AR12">
        <v>0</v>
      </c>
      <c r="AS12">
        <v>0</v>
      </c>
      <c r="AT12">
        <v>0</v>
      </c>
      <c r="AU12">
        <v>2</v>
      </c>
      <c r="AV12">
        <v>0</v>
      </c>
      <c r="AW12">
        <v>0</v>
      </c>
      <c r="AX12">
        <v>2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</row>
    <row r="13" spans="1:60" x14ac:dyDescent="0.25">
      <c r="A13">
        <v>1</v>
      </c>
      <c r="B13" t="s">
        <v>59</v>
      </c>
      <c r="C13" t="s">
        <v>59</v>
      </c>
      <c r="E13">
        <v>12</v>
      </c>
      <c r="F13" t="s">
        <v>60</v>
      </c>
      <c r="G13" t="s">
        <v>74</v>
      </c>
      <c r="H13" t="s">
        <v>59</v>
      </c>
      <c r="I13" t="s">
        <v>78</v>
      </c>
      <c r="J13">
        <v>30302</v>
      </c>
      <c r="K13" t="s">
        <v>4293</v>
      </c>
      <c r="M13">
        <v>1.5599999999999999E-2</v>
      </c>
      <c r="N13">
        <v>0.125</v>
      </c>
      <c r="O13">
        <v>1.5599999999999999E-2</v>
      </c>
      <c r="P13">
        <v>4.1000000000000002E-2</v>
      </c>
      <c r="Q13">
        <v>0.27500000000000002</v>
      </c>
      <c r="R13">
        <v>13.157241224540542</v>
      </c>
      <c r="S13">
        <v>0.3</v>
      </c>
      <c r="T13">
        <v>2</v>
      </c>
      <c r="U13">
        <v>1.5</v>
      </c>
      <c r="V13">
        <v>3.1E-2</v>
      </c>
      <c r="AA13" t="s">
        <v>3397</v>
      </c>
      <c r="AE13" t="s">
        <v>44</v>
      </c>
      <c r="AF13" t="s">
        <v>62</v>
      </c>
      <c r="AG13" t="s">
        <v>79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Q13">
        <v>0</v>
      </c>
      <c r="AR13">
        <v>0</v>
      </c>
      <c r="AS13">
        <v>0</v>
      </c>
      <c r="AT13">
        <v>0</v>
      </c>
      <c r="AU13">
        <v>2</v>
      </c>
      <c r="AV13">
        <v>0</v>
      </c>
      <c r="AW13">
        <v>0</v>
      </c>
      <c r="AX13">
        <v>2</v>
      </c>
      <c r="AY13">
        <v>2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</row>
    <row r="14" spans="1:60" x14ac:dyDescent="0.25">
      <c r="A14">
        <v>1</v>
      </c>
      <c r="B14" t="s">
        <v>59</v>
      </c>
      <c r="C14" t="s">
        <v>59</v>
      </c>
      <c r="E14">
        <v>13</v>
      </c>
      <c r="F14" t="s">
        <v>60</v>
      </c>
      <c r="G14" t="s">
        <v>74</v>
      </c>
      <c r="H14" t="s">
        <v>59</v>
      </c>
      <c r="I14" t="s">
        <v>80</v>
      </c>
      <c r="J14">
        <v>32680</v>
      </c>
      <c r="K14" t="s">
        <v>4292</v>
      </c>
      <c r="M14">
        <v>0.02</v>
      </c>
      <c r="N14">
        <v>0.125</v>
      </c>
      <c r="O14">
        <v>0.02</v>
      </c>
      <c r="P14">
        <v>0.04</v>
      </c>
      <c r="Q14">
        <v>0.28999999999999998</v>
      </c>
      <c r="R14">
        <v>11.859779120947977</v>
      </c>
      <c r="S14">
        <v>0.3</v>
      </c>
      <c r="T14">
        <v>2</v>
      </c>
      <c r="U14">
        <v>1.5</v>
      </c>
      <c r="V14">
        <v>0.03</v>
      </c>
      <c r="AA14" t="s">
        <v>3397</v>
      </c>
      <c r="AE14" t="s">
        <v>44</v>
      </c>
      <c r="AF14" t="s">
        <v>62</v>
      </c>
      <c r="AG14" t="s">
        <v>76</v>
      </c>
      <c r="AI14">
        <v>0</v>
      </c>
      <c r="AJ14">
        <v>1</v>
      </c>
      <c r="AK14">
        <v>0</v>
      </c>
      <c r="AL14">
        <v>0</v>
      </c>
      <c r="AM14">
        <v>0</v>
      </c>
      <c r="AN14">
        <v>1</v>
      </c>
      <c r="AO14">
        <v>1</v>
      </c>
      <c r="AQ14">
        <v>0</v>
      </c>
      <c r="AR14">
        <v>0</v>
      </c>
      <c r="AS14">
        <v>0</v>
      </c>
      <c r="AT14">
        <v>0</v>
      </c>
      <c r="AU14">
        <v>2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</row>
    <row r="15" spans="1:60" x14ac:dyDescent="0.25">
      <c r="A15">
        <v>1</v>
      </c>
      <c r="B15" t="s">
        <v>59</v>
      </c>
      <c r="C15" t="s">
        <v>59</v>
      </c>
      <c r="E15">
        <v>14</v>
      </c>
      <c r="F15" t="s">
        <v>60</v>
      </c>
      <c r="G15" t="s">
        <v>74</v>
      </c>
      <c r="H15" t="s">
        <v>59</v>
      </c>
      <c r="I15" t="s">
        <v>81</v>
      </c>
      <c r="J15">
        <v>30304</v>
      </c>
      <c r="K15" t="s">
        <v>4291</v>
      </c>
      <c r="M15">
        <v>3.1300000000000001E-2</v>
      </c>
      <c r="N15">
        <v>0.125</v>
      </c>
      <c r="O15">
        <v>3.1300000000000001E-2</v>
      </c>
      <c r="P15">
        <v>0.17299999999999999</v>
      </c>
      <c r="Q15">
        <v>0.3</v>
      </c>
      <c r="R15">
        <v>20.248898593711644</v>
      </c>
      <c r="S15">
        <v>0.32500000000000001</v>
      </c>
      <c r="T15">
        <v>2</v>
      </c>
      <c r="U15">
        <v>1.5</v>
      </c>
      <c r="V15">
        <v>7.8E-2</v>
      </c>
      <c r="AA15" t="s">
        <v>3397</v>
      </c>
      <c r="AE15" t="s">
        <v>44</v>
      </c>
      <c r="AF15" t="s">
        <v>62</v>
      </c>
      <c r="AG15" t="s">
        <v>79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Q15">
        <v>0</v>
      </c>
      <c r="AR15">
        <v>0</v>
      </c>
      <c r="AS15">
        <v>0</v>
      </c>
      <c r="AT15">
        <v>0</v>
      </c>
      <c r="AU15">
        <v>2</v>
      </c>
      <c r="AV15">
        <v>0</v>
      </c>
      <c r="AW15">
        <v>0</v>
      </c>
      <c r="AX15">
        <v>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</row>
    <row r="16" spans="1:60" x14ac:dyDescent="0.25">
      <c r="A16">
        <v>1</v>
      </c>
      <c r="B16" t="s">
        <v>59</v>
      </c>
      <c r="C16" t="s">
        <v>59</v>
      </c>
      <c r="E16">
        <v>15</v>
      </c>
      <c r="F16" t="s">
        <v>60</v>
      </c>
      <c r="G16" t="s">
        <v>74</v>
      </c>
      <c r="H16" t="s">
        <v>59</v>
      </c>
      <c r="I16" t="s">
        <v>82</v>
      </c>
      <c r="J16" t="s">
        <v>83</v>
      </c>
      <c r="K16" t="s">
        <v>4290</v>
      </c>
      <c r="M16">
        <v>0.04</v>
      </c>
      <c r="N16">
        <v>0.125</v>
      </c>
      <c r="O16">
        <v>0.04</v>
      </c>
      <c r="P16">
        <v>0.49</v>
      </c>
      <c r="Q16">
        <v>0.62</v>
      </c>
      <c r="R16">
        <v>18.103763034506628</v>
      </c>
      <c r="S16">
        <v>0.65</v>
      </c>
      <c r="T16">
        <v>3</v>
      </c>
      <c r="U16">
        <v>2.5</v>
      </c>
      <c r="V16">
        <v>0.06</v>
      </c>
      <c r="AA16" t="s">
        <v>3397</v>
      </c>
      <c r="AE16" t="s">
        <v>44</v>
      </c>
      <c r="AF16" t="s">
        <v>73</v>
      </c>
      <c r="AG16" t="s">
        <v>66</v>
      </c>
      <c r="AH16" t="s">
        <v>84</v>
      </c>
      <c r="AI16">
        <v>0</v>
      </c>
      <c r="AJ16">
        <v>1</v>
      </c>
      <c r="AK16">
        <v>1</v>
      </c>
      <c r="AL16">
        <v>0</v>
      </c>
      <c r="AM16">
        <v>1</v>
      </c>
      <c r="AN16">
        <v>1</v>
      </c>
      <c r="AO16">
        <v>1</v>
      </c>
      <c r="AQ16">
        <v>0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0</v>
      </c>
      <c r="AX16">
        <v>2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</row>
    <row r="17" spans="1:60" x14ac:dyDescent="0.25">
      <c r="A17">
        <v>1</v>
      </c>
      <c r="B17" t="s">
        <v>59</v>
      </c>
      <c r="C17" t="s">
        <v>59</v>
      </c>
      <c r="E17">
        <v>16</v>
      </c>
      <c r="F17" t="s">
        <v>74</v>
      </c>
      <c r="G17" t="s">
        <v>74</v>
      </c>
      <c r="H17" t="s">
        <v>59</v>
      </c>
      <c r="I17" t="s">
        <v>85</v>
      </c>
      <c r="J17">
        <v>30306</v>
      </c>
      <c r="K17" t="s">
        <v>4289</v>
      </c>
      <c r="M17">
        <v>4.6899999999999997E-2</v>
      </c>
      <c r="N17">
        <v>0.125</v>
      </c>
      <c r="O17">
        <v>4.6899999999999997E-2</v>
      </c>
      <c r="P17">
        <v>0.14000000000000001</v>
      </c>
      <c r="Q17">
        <v>0.25</v>
      </c>
      <c r="R17">
        <v>19.544862326628774</v>
      </c>
      <c r="S17">
        <v>0.35</v>
      </c>
      <c r="T17">
        <v>2</v>
      </c>
      <c r="U17">
        <v>1.5</v>
      </c>
      <c r="V17">
        <v>0.109</v>
      </c>
      <c r="AA17" t="s">
        <v>3397</v>
      </c>
      <c r="AE17" t="s">
        <v>44</v>
      </c>
      <c r="AF17" t="s">
        <v>62</v>
      </c>
      <c r="AG17" t="s">
        <v>79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Q17">
        <v>0</v>
      </c>
      <c r="AR17">
        <v>0</v>
      </c>
      <c r="AS17">
        <v>0</v>
      </c>
      <c r="AT17">
        <v>0</v>
      </c>
      <c r="AU17">
        <v>2</v>
      </c>
      <c r="AV17">
        <v>0</v>
      </c>
      <c r="AW17">
        <v>0</v>
      </c>
      <c r="AX17">
        <v>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</row>
    <row r="18" spans="1:60" x14ac:dyDescent="0.25">
      <c r="A18">
        <v>1</v>
      </c>
      <c r="B18" t="s">
        <v>59</v>
      </c>
      <c r="C18" t="s">
        <v>59</v>
      </c>
      <c r="E18">
        <v>17</v>
      </c>
      <c r="F18" t="s">
        <v>60</v>
      </c>
      <c r="H18" t="s">
        <v>59</v>
      </c>
      <c r="I18" t="s">
        <v>86</v>
      </c>
      <c r="J18">
        <v>30308</v>
      </c>
      <c r="K18" t="s">
        <v>4288</v>
      </c>
      <c r="M18">
        <v>6.25E-2</v>
      </c>
      <c r="N18">
        <v>0.125</v>
      </c>
      <c r="O18">
        <v>6.25E-2</v>
      </c>
      <c r="P18">
        <v>0.19700000000000001</v>
      </c>
      <c r="Q18">
        <v>0.32500000000000001</v>
      </c>
      <c r="R18">
        <v>13.719841090975748</v>
      </c>
      <c r="S18">
        <v>0.42499999999999999</v>
      </c>
      <c r="T18">
        <v>2</v>
      </c>
      <c r="U18">
        <v>1.5</v>
      </c>
      <c r="V18">
        <v>0.125</v>
      </c>
      <c r="AA18" t="s">
        <v>3397</v>
      </c>
      <c r="AE18" t="s">
        <v>44</v>
      </c>
      <c r="AF18" t="s">
        <v>62</v>
      </c>
      <c r="AG18" t="s">
        <v>79</v>
      </c>
      <c r="AH18" t="s">
        <v>87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0</v>
      </c>
      <c r="AO18">
        <v>1</v>
      </c>
      <c r="AQ18">
        <v>0</v>
      </c>
      <c r="AR18">
        <v>0</v>
      </c>
      <c r="AS18">
        <v>0</v>
      </c>
      <c r="AT18">
        <v>0</v>
      </c>
      <c r="AU18">
        <v>2</v>
      </c>
      <c r="AV18">
        <v>0</v>
      </c>
      <c r="AW18">
        <v>0</v>
      </c>
      <c r="AX18">
        <v>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</row>
    <row r="19" spans="1:60" x14ac:dyDescent="0.25">
      <c r="A19">
        <v>1</v>
      </c>
      <c r="B19" t="s">
        <v>59</v>
      </c>
      <c r="C19" t="s">
        <v>59</v>
      </c>
      <c r="E19">
        <v>18</v>
      </c>
      <c r="G19" t="s">
        <v>74</v>
      </c>
      <c r="H19" t="s">
        <v>59</v>
      </c>
      <c r="I19" t="s">
        <v>88</v>
      </c>
      <c r="J19" t="s">
        <v>89</v>
      </c>
      <c r="K19" t="s">
        <v>4288</v>
      </c>
      <c r="M19">
        <v>6.25E-2</v>
      </c>
      <c r="N19">
        <v>0.125</v>
      </c>
      <c r="O19">
        <v>6.25E-2</v>
      </c>
      <c r="P19">
        <v>0.4</v>
      </c>
      <c r="Q19">
        <v>0.49</v>
      </c>
      <c r="R19">
        <v>19.148137457939598</v>
      </c>
      <c r="S19">
        <v>0.5</v>
      </c>
      <c r="T19">
        <v>2</v>
      </c>
      <c r="U19">
        <v>1.5</v>
      </c>
      <c r="V19">
        <v>0.1875</v>
      </c>
      <c r="AA19" t="s">
        <v>3397</v>
      </c>
      <c r="AE19" t="s">
        <v>44</v>
      </c>
      <c r="AF19" t="s">
        <v>62</v>
      </c>
      <c r="AG19" t="s">
        <v>90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Q19">
        <v>0</v>
      </c>
      <c r="AR19">
        <v>0</v>
      </c>
      <c r="AS19">
        <v>0</v>
      </c>
      <c r="AT19">
        <v>0</v>
      </c>
      <c r="AU19">
        <v>2</v>
      </c>
      <c r="AV19">
        <v>0</v>
      </c>
      <c r="AW19">
        <v>0</v>
      </c>
      <c r="AX19">
        <v>2</v>
      </c>
      <c r="AY19">
        <v>2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</row>
    <row r="20" spans="1:60" x14ac:dyDescent="0.25">
      <c r="A20">
        <v>1</v>
      </c>
      <c r="B20" t="s">
        <v>59</v>
      </c>
      <c r="C20" t="s">
        <v>59</v>
      </c>
      <c r="E20">
        <v>19</v>
      </c>
      <c r="G20" t="s">
        <v>74</v>
      </c>
      <c r="H20" t="s">
        <v>59</v>
      </c>
      <c r="I20" t="s">
        <v>91</v>
      </c>
      <c r="J20">
        <v>30310</v>
      </c>
      <c r="K20" t="s">
        <v>4287</v>
      </c>
      <c r="M20">
        <v>7.8100000000000003E-2</v>
      </c>
      <c r="N20">
        <v>0.125</v>
      </c>
      <c r="O20">
        <v>7.8100000000000003E-2</v>
      </c>
      <c r="P20">
        <v>0.22500000000000001</v>
      </c>
      <c r="Q20">
        <v>0.4</v>
      </c>
      <c r="R20">
        <v>7.6321700723641612</v>
      </c>
      <c r="S20">
        <v>0.52500000000000002</v>
      </c>
      <c r="T20">
        <v>2</v>
      </c>
      <c r="U20">
        <v>1.5</v>
      </c>
      <c r="V20">
        <v>0.187</v>
      </c>
      <c r="AA20" t="s">
        <v>3397</v>
      </c>
      <c r="AE20" t="s">
        <v>44</v>
      </c>
      <c r="AF20" t="s">
        <v>62</v>
      </c>
      <c r="AG20" t="s">
        <v>79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Q20">
        <v>0</v>
      </c>
      <c r="AR20">
        <v>0</v>
      </c>
      <c r="AS20">
        <v>0</v>
      </c>
      <c r="AT20">
        <v>0</v>
      </c>
      <c r="AU20">
        <v>2</v>
      </c>
      <c r="AV20">
        <v>0</v>
      </c>
      <c r="AW20">
        <v>0</v>
      </c>
      <c r="AX20">
        <v>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</row>
    <row r="21" spans="1:60" x14ac:dyDescent="0.25">
      <c r="A21">
        <v>1</v>
      </c>
      <c r="B21" t="s">
        <v>59</v>
      </c>
      <c r="C21" t="s">
        <v>59</v>
      </c>
      <c r="E21">
        <v>20</v>
      </c>
      <c r="F21" t="s">
        <v>60</v>
      </c>
      <c r="H21" t="s">
        <v>59</v>
      </c>
      <c r="I21" t="s">
        <v>92</v>
      </c>
      <c r="J21" t="s">
        <v>93</v>
      </c>
      <c r="K21" t="s">
        <v>4287</v>
      </c>
      <c r="M21">
        <v>7.8100000000000003E-2</v>
      </c>
      <c r="N21">
        <v>0.125</v>
      </c>
      <c r="O21">
        <v>7.8100000000000003E-2</v>
      </c>
      <c r="P21">
        <v>0.28199999999999997</v>
      </c>
      <c r="Q21">
        <v>0.45</v>
      </c>
      <c r="R21">
        <v>7.9461947351921509</v>
      </c>
      <c r="S21">
        <v>0.48</v>
      </c>
      <c r="T21">
        <v>2</v>
      </c>
      <c r="U21">
        <v>1.5</v>
      </c>
      <c r="V21">
        <v>0.25</v>
      </c>
      <c r="AA21" t="s">
        <v>3397</v>
      </c>
      <c r="AE21" t="s">
        <v>44</v>
      </c>
      <c r="AF21" t="s">
        <v>62</v>
      </c>
      <c r="AG21" t="s">
        <v>90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Q21">
        <v>0</v>
      </c>
      <c r="AR21">
        <v>0</v>
      </c>
      <c r="AS21">
        <v>0</v>
      </c>
      <c r="AT21">
        <v>0</v>
      </c>
      <c r="AU21">
        <v>2</v>
      </c>
      <c r="AV21">
        <v>0</v>
      </c>
      <c r="AW21">
        <v>0</v>
      </c>
      <c r="AX21">
        <v>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</row>
    <row r="22" spans="1:60" x14ac:dyDescent="0.25">
      <c r="A22">
        <v>1</v>
      </c>
      <c r="B22" t="s">
        <v>59</v>
      </c>
      <c r="C22" t="s">
        <v>59</v>
      </c>
      <c r="E22">
        <v>21</v>
      </c>
      <c r="F22" t="s">
        <v>60</v>
      </c>
      <c r="G22" t="s">
        <v>74</v>
      </c>
      <c r="H22" t="s">
        <v>59</v>
      </c>
      <c r="I22" t="s">
        <v>94</v>
      </c>
      <c r="J22">
        <v>30312</v>
      </c>
      <c r="K22" t="s">
        <v>4286</v>
      </c>
      <c r="M22">
        <v>9.3799999999999994E-2</v>
      </c>
      <c r="N22">
        <v>0.125</v>
      </c>
      <c r="O22">
        <v>9.3799999999999994E-2</v>
      </c>
      <c r="P22">
        <v>0.3</v>
      </c>
      <c r="Q22">
        <v>0.6</v>
      </c>
      <c r="R22">
        <v>2.9766994681117467</v>
      </c>
      <c r="S22">
        <v>0.625</v>
      </c>
      <c r="T22">
        <v>2</v>
      </c>
      <c r="U22">
        <v>1.5</v>
      </c>
      <c r="V22">
        <v>0.28100000000000003</v>
      </c>
      <c r="AA22" t="s">
        <v>3397</v>
      </c>
      <c r="AE22" t="s">
        <v>44</v>
      </c>
      <c r="AF22" t="s">
        <v>62</v>
      </c>
      <c r="AG22" t="s">
        <v>79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Q22">
        <v>0</v>
      </c>
      <c r="AR22">
        <v>0</v>
      </c>
      <c r="AS22">
        <v>0</v>
      </c>
      <c r="AT22">
        <v>0</v>
      </c>
      <c r="AU22">
        <v>2</v>
      </c>
      <c r="AV22">
        <v>0</v>
      </c>
      <c r="AW22">
        <v>0</v>
      </c>
      <c r="AX22">
        <v>2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</row>
    <row r="23" spans="1:60" x14ac:dyDescent="0.25">
      <c r="A23">
        <v>1</v>
      </c>
      <c r="B23" t="s">
        <v>59</v>
      </c>
      <c r="C23" t="s">
        <v>59</v>
      </c>
      <c r="E23">
        <v>22</v>
      </c>
      <c r="F23" t="s">
        <v>60</v>
      </c>
      <c r="G23" t="s">
        <v>74</v>
      </c>
      <c r="H23" t="s">
        <v>59</v>
      </c>
      <c r="I23" t="s">
        <v>95</v>
      </c>
      <c r="J23" t="s">
        <v>96</v>
      </c>
      <c r="K23" t="s">
        <v>4283</v>
      </c>
      <c r="M23">
        <v>0.125</v>
      </c>
      <c r="N23">
        <v>0.125</v>
      </c>
      <c r="O23">
        <v>0.125</v>
      </c>
      <c r="P23">
        <v>0.75</v>
      </c>
      <c r="R23">
        <v>0</v>
      </c>
      <c r="S23">
        <v>0.75</v>
      </c>
      <c r="T23">
        <v>2</v>
      </c>
      <c r="U23">
        <v>1.5</v>
      </c>
      <c r="V23">
        <v>0.5</v>
      </c>
      <c r="AA23" t="s">
        <v>3397</v>
      </c>
      <c r="AE23" t="s">
        <v>44</v>
      </c>
      <c r="AF23" t="s">
        <v>62</v>
      </c>
      <c r="AG23" t="s">
        <v>90</v>
      </c>
      <c r="AI23">
        <v>1</v>
      </c>
      <c r="AJ23">
        <v>0</v>
      </c>
      <c r="AK23">
        <v>1</v>
      </c>
      <c r="AL23">
        <v>1</v>
      </c>
      <c r="AM23">
        <v>1</v>
      </c>
      <c r="AN23">
        <v>1</v>
      </c>
      <c r="AO23">
        <v>1</v>
      </c>
      <c r="AQ23">
        <v>0</v>
      </c>
      <c r="AR23">
        <v>0</v>
      </c>
      <c r="AS23">
        <v>0</v>
      </c>
      <c r="AT23">
        <v>0</v>
      </c>
      <c r="AU23">
        <v>2</v>
      </c>
      <c r="AV23">
        <v>0</v>
      </c>
      <c r="AW23">
        <v>0</v>
      </c>
      <c r="AX23">
        <v>2</v>
      </c>
      <c r="AY23">
        <v>2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</row>
    <row r="24" spans="1:60" x14ac:dyDescent="0.25">
      <c r="A24">
        <v>1</v>
      </c>
      <c r="B24" t="s">
        <v>59</v>
      </c>
      <c r="C24" t="s">
        <v>59</v>
      </c>
      <c r="E24">
        <v>23</v>
      </c>
      <c r="F24" t="s">
        <v>60</v>
      </c>
      <c r="H24" t="s">
        <v>59</v>
      </c>
      <c r="I24" t="s">
        <v>97</v>
      </c>
      <c r="J24" t="s">
        <v>98</v>
      </c>
      <c r="K24" t="s">
        <v>4285</v>
      </c>
      <c r="M24">
        <v>3.9399999999999998E-2</v>
      </c>
      <c r="N24">
        <v>0.157</v>
      </c>
      <c r="O24">
        <v>3.6999999999999998E-2</v>
      </c>
      <c r="P24">
        <v>0.46</v>
      </c>
      <c r="Q24">
        <v>0.76800000000000002</v>
      </c>
      <c r="R24">
        <v>11.023455963743132</v>
      </c>
      <c r="S24">
        <v>0.8</v>
      </c>
      <c r="T24">
        <v>2</v>
      </c>
      <c r="U24">
        <v>2</v>
      </c>
      <c r="V24">
        <v>0.08</v>
      </c>
      <c r="AA24" t="s">
        <v>3397</v>
      </c>
      <c r="AE24" t="s">
        <v>44</v>
      </c>
      <c r="AF24" t="s">
        <v>73</v>
      </c>
      <c r="AG24" t="s">
        <v>79</v>
      </c>
      <c r="AH24" t="s">
        <v>99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0</v>
      </c>
      <c r="AO24">
        <v>1</v>
      </c>
      <c r="AQ24">
        <v>0</v>
      </c>
      <c r="AR24">
        <v>0</v>
      </c>
      <c r="AS24">
        <v>0</v>
      </c>
      <c r="AT24">
        <v>0</v>
      </c>
      <c r="AU24">
        <v>2</v>
      </c>
      <c r="AV24">
        <v>0</v>
      </c>
      <c r="AW24">
        <v>0</v>
      </c>
      <c r="AX24">
        <v>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</row>
    <row r="25" spans="1:60" x14ac:dyDescent="0.25">
      <c r="A25">
        <v>1</v>
      </c>
      <c r="B25" t="s">
        <v>59</v>
      </c>
      <c r="C25" t="s">
        <v>59</v>
      </c>
      <c r="E25">
        <v>24</v>
      </c>
      <c r="G25" t="s">
        <v>74</v>
      </c>
      <c r="H25" t="s">
        <v>59</v>
      </c>
      <c r="I25" t="s">
        <v>100</v>
      </c>
      <c r="J25">
        <v>30324</v>
      </c>
      <c r="K25" t="s">
        <v>4284</v>
      </c>
      <c r="M25">
        <v>0.1875</v>
      </c>
      <c r="N25">
        <v>0.1875</v>
      </c>
      <c r="O25">
        <v>0.1875</v>
      </c>
      <c r="P25">
        <v>0.99</v>
      </c>
      <c r="R25">
        <v>0</v>
      </c>
      <c r="S25">
        <v>0.99</v>
      </c>
      <c r="T25">
        <v>2</v>
      </c>
      <c r="U25">
        <v>2</v>
      </c>
      <c r="V25">
        <v>0.625</v>
      </c>
      <c r="AA25" t="s">
        <v>3397</v>
      </c>
      <c r="AE25" t="s">
        <v>44</v>
      </c>
      <c r="AF25" t="s">
        <v>62</v>
      </c>
      <c r="AG25" t="s">
        <v>79</v>
      </c>
      <c r="AI25">
        <v>1</v>
      </c>
      <c r="AJ25">
        <v>0</v>
      </c>
      <c r="AK25">
        <v>1</v>
      </c>
      <c r="AL25">
        <v>1</v>
      </c>
      <c r="AM25">
        <v>1</v>
      </c>
      <c r="AN25">
        <v>1</v>
      </c>
      <c r="AO25">
        <v>1</v>
      </c>
      <c r="AQ25">
        <v>0</v>
      </c>
      <c r="AR25">
        <v>0</v>
      </c>
      <c r="AS25">
        <v>0</v>
      </c>
      <c r="AT25">
        <v>0</v>
      </c>
      <c r="AU25">
        <v>2</v>
      </c>
      <c r="AV25">
        <v>0</v>
      </c>
      <c r="AW25">
        <v>0</v>
      </c>
      <c r="AX25">
        <v>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</row>
    <row r="26" spans="1:60" x14ac:dyDescent="0.25">
      <c r="A26">
        <v>1</v>
      </c>
      <c r="B26" t="s">
        <v>59</v>
      </c>
      <c r="C26" t="s">
        <v>59</v>
      </c>
      <c r="E26">
        <v>25</v>
      </c>
      <c r="F26" t="s">
        <v>60</v>
      </c>
      <c r="H26" t="s">
        <v>59</v>
      </c>
      <c r="I26" t="s">
        <v>101</v>
      </c>
      <c r="J26" t="s">
        <v>102</v>
      </c>
      <c r="K26" t="s">
        <v>4284</v>
      </c>
      <c r="M26">
        <v>0.1875</v>
      </c>
      <c r="N26">
        <v>0.1875</v>
      </c>
      <c r="O26">
        <v>0.1875</v>
      </c>
      <c r="P26">
        <v>0.72</v>
      </c>
      <c r="R26">
        <v>0</v>
      </c>
      <c r="S26">
        <v>0.92</v>
      </c>
      <c r="T26">
        <v>2</v>
      </c>
      <c r="U26">
        <v>2</v>
      </c>
      <c r="V26">
        <v>0.625</v>
      </c>
      <c r="AA26" t="s">
        <v>3397</v>
      </c>
      <c r="AE26" t="s">
        <v>44</v>
      </c>
      <c r="AF26" t="s">
        <v>62</v>
      </c>
      <c r="AG26" t="s">
        <v>90</v>
      </c>
      <c r="AI26">
        <v>1</v>
      </c>
      <c r="AJ26">
        <v>0</v>
      </c>
      <c r="AK26">
        <v>1</v>
      </c>
      <c r="AL26">
        <v>1</v>
      </c>
      <c r="AM26">
        <v>1</v>
      </c>
      <c r="AN26">
        <v>1</v>
      </c>
      <c r="AO26">
        <v>1</v>
      </c>
      <c r="AQ26">
        <v>0</v>
      </c>
      <c r="AR26">
        <v>0</v>
      </c>
      <c r="AS26">
        <v>0</v>
      </c>
      <c r="AT26">
        <v>0</v>
      </c>
      <c r="AU26">
        <v>2</v>
      </c>
      <c r="AV26">
        <v>0</v>
      </c>
      <c r="AW26">
        <v>0</v>
      </c>
      <c r="AX26">
        <v>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</row>
    <row r="27" spans="1:60" x14ac:dyDescent="0.25">
      <c r="A27">
        <v>1</v>
      </c>
      <c r="B27" t="s">
        <v>59</v>
      </c>
      <c r="C27" t="s">
        <v>59</v>
      </c>
      <c r="E27">
        <v>26</v>
      </c>
      <c r="F27" t="s">
        <v>60</v>
      </c>
      <c r="H27" t="s">
        <v>59</v>
      </c>
      <c r="I27" t="s">
        <v>103</v>
      </c>
      <c r="J27" t="s">
        <v>104</v>
      </c>
      <c r="K27" t="s">
        <v>4283</v>
      </c>
      <c r="M27">
        <v>0.125</v>
      </c>
      <c r="N27">
        <v>0.25</v>
      </c>
      <c r="O27">
        <v>0.125</v>
      </c>
      <c r="P27">
        <v>0.98</v>
      </c>
      <c r="Q27">
        <v>1.08</v>
      </c>
      <c r="R27">
        <v>32.005383208083472</v>
      </c>
      <c r="S27">
        <v>1.08</v>
      </c>
      <c r="T27">
        <v>2</v>
      </c>
      <c r="U27">
        <v>2.5</v>
      </c>
      <c r="V27">
        <v>0.1</v>
      </c>
      <c r="AA27" t="s">
        <v>3397</v>
      </c>
      <c r="AE27" t="s">
        <v>44</v>
      </c>
      <c r="AF27" t="s">
        <v>73</v>
      </c>
      <c r="AG27" t="s">
        <v>66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1</v>
      </c>
      <c r="AQ27">
        <v>0</v>
      </c>
      <c r="AR27">
        <v>0</v>
      </c>
      <c r="AS27">
        <v>0</v>
      </c>
      <c r="AT27">
        <v>0</v>
      </c>
      <c r="AU27">
        <v>2</v>
      </c>
      <c r="AV27">
        <v>0</v>
      </c>
      <c r="AW27">
        <v>0</v>
      </c>
      <c r="AX27">
        <v>2</v>
      </c>
      <c r="AY27">
        <v>2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</row>
    <row r="28" spans="1:60" x14ac:dyDescent="0.25">
      <c r="A28">
        <v>1</v>
      </c>
      <c r="B28" t="s">
        <v>59</v>
      </c>
      <c r="C28" t="s">
        <v>59</v>
      </c>
      <c r="E28">
        <v>27</v>
      </c>
      <c r="F28" t="s">
        <v>60</v>
      </c>
      <c r="G28" t="s">
        <v>74</v>
      </c>
      <c r="H28" t="s">
        <v>59</v>
      </c>
      <c r="I28" t="s">
        <v>105</v>
      </c>
      <c r="J28" t="s">
        <v>106</v>
      </c>
      <c r="K28" t="s">
        <v>4282</v>
      </c>
      <c r="M28">
        <v>0.25</v>
      </c>
      <c r="N28">
        <v>0.25</v>
      </c>
      <c r="O28">
        <v>0.25</v>
      </c>
      <c r="P28">
        <v>1.2</v>
      </c>
      <c r="R28">
        <v>0</v>
      </c>
      <c r="S28">
        <v>1.2</v>
      </c>
      <c r="T28">
        <v>2</v>
      </c>
      <c r="U28">
        <v>2.5</v>
      </c>
      <c r="V28">
        <v>0.75</v>
      </c>
      <c r="AA28" t="s">
        <v>3397</v>
      </c>
      <c r="AE28" t="s">
        <v>44</v>
      </c>
      <c r="AF28" t="s">
        <v>62</v>
      </c>
      <c r="AG28" t="s">
        <v>90</v>
      </c>
      <c r="AI28">
        <v>1</v>
      </c>
      <c r="AJ28">
        <v>0</v>
      </c>
      <c r="AK28">
        <v>1</v>
      </c>
      <c r="AL28">
        <v>1</v>
      </c>
      <c r="AM28">
        <v>1</v>
      </c>
      <c r="AN28">
        <v>1</v>
      </c>
      <c r="AO28">
        <v>1</v>
      </c>
      <c r="AQ28">
        <v>0</v>
      </c>
      <c r="AR28">
        <v>0</v>
      </c>
      <c r="AS28">
        <v>0</v>
      </c>
      <c r="AT28">
        <v>0</v>
      </c>
      <c r="AU28">
        <v>2</v>
      </c>
      <c r="AV28">
        <v>0</v>
      </c>
      <c r="AW28">
        <v>0</v>
      </c>
      <c r="AX28">
        <v>2</v>
      </c>
      <c r="AY28">
        <v>2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</row>
    <row r="29" spans="1:60" x14ac:dyDescent="0.25">
      <c r="A29">
        <v>1</v>
      </c>
      <c r="B29" t="s">
        <v>59</v>
      </c>
      <c r="C29" t="s">
        <v>59</v>
      </c>
      <c r="E29">
        <v>28</v>
      </c>
      <c r="H29" t="s">
        <v>59</v>
      </c>
      <c r="I29" t="s">
        <v>107</v>
      </c>
      <c r="J29" t="s">
        <v>108</v>
      </c>
      <c r="K29" t="s">
        <v>4281</v>
      </c>
      <c r="M29">
        <v>0.5</v>
      </c>
      <c r="N29">
        <v>0.5</v>
      </c>
      <c r="O29">
        <v>0.5</v>
      </c>
      <c r="P29">
        <v>0.625</v>
      </c>
      <c r="R29">
        <v>0</v>
      </c>
      <c r="T29">
        <v>2</v>
      </c>
      <c r="U29">
        <v>4</v>
      </c>
      <c r="V29">
        <v>2.125</v>
      </c>
      <c r="AA29" t="s">
        <v>3397</v>
      </c>
      <c r="AE29" t="s">
        <v>44</v>
      </c>
      <c r="AF29" t="s">
        <v>62</v>
      </c>
      <c r="AG29" t="s">
        <v>109</v>
      </c>
      <c r="AI29">
        <v>1</v>
      </c>
      <c r="AJ29">
        <v>0</v>
      </c>
      <c r="AK29">
        <v>1</v>
      </c>
      <c r="AL29">
        <v>1</v>
      </c>
      <c r="AM29">
        <v>0</v>
      </c>
      <c r="AN29">
        <v>1</v>
      </c>
      <c r="AO29">
        <v>1</v>
      </c>
      <c r="AQ29">
        <v>0</v>
      </c>
      <c r="AR29">
        <v>0</v>
      </c>
      <c r="AS29">
        <v>0</v>
      </c>
      <c r="AT29">
        <v>0</v>
      </c>
      <c r="AU29">
        <v>2</v>
      </c>
      <c r="AV29">
        <v>0</v>
      </c>
      <c r="AW29">
        <v>0</v>
      </c>
      <c r="AX29">
        <v>2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</row>
    <row r="30" spans="1:60" x14ac:dyDescent="0.25">
      <c r="A30">
        <v>1</v>
      </c>
      <c r="B30" t="s">
        <v>59</v>
      </c>
      <c r="C30" t="s">
        <v>59</v>
      </c>
      <c r="E30">
        <v>29</v>
      </c>
      <c r="F30" t="s">
        <v>60</v>
      </c>
      <c r="G30" t="s">
        <v>74</v>
      </c>
      <c r="H30" t="s">
        <v>59</v>
      </c>
      <c r="I30" t="s">
        <v>110</v>
      </c>
      <c r="J30">
        <v>30364</v>
      </c>
      <c r="K30" t="s">
        <v>4281</v>
      </c>
      <c r="M30">
        <v>0.5</v>
      </c>
      <c r="N30">
        <v>0.5</v>
      </c>
      <c r="O30">
        <v>0.5</v>
      </c>
      <c r="P30">
        <v>1.6</v>
      </c>
      <c r="R30">
        <v>0</v>
      </c>
      <c r="S30">
        <v>1.6</v>
      </c>
      <c r="T30">
        <v>2</v>
      </c>
      <c r="U30">
        <v>3</v>
      </c>
      <c r="V30">
        <v>1</v>
      </c>
      <c r="AA30" t="s">
        <v>3397</v>
      </c>
      <c r="AE30" t="s">
        <v>44</v>
      </c>
      <c r="AF30" t="s">
        <v>62</v>
      </c>
      <c r="AG30" t="s">
        <v>90</v>
      </c>
      <c r="AI30">
        <v>1</v>
      </c>
      <c r="AJ30">
        <v>0</v>
      </c>
      <c r="AK30">
        <v>1</v>
      </c>
      <c r="AL30">
        <v>1</v>
      </c>
      <c r="AM30">
        <v>1</v>
      </c>
      <c r="AN30">
        <v>1</v>
      </c>
      <c r="AO30">
        <v>1</v>
      </c>
      <c r="AQ30">
        <v>0</v>
      </c>
      <c r="AR30">
        <v>0</v>
      </c>
      <c r="AS30">
        <v>0</v>
      </c>
      <c r="AT30">
        <v>0</v>
      </c>
      <c r="AU30">
        <v>2</v>
      </c>
      <c r="AV30">
        <v>0</v>
      </c>
      <c r="AW30">
        <v>0</v>
      </c>
      <c r="AX30">
        <v>2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</row>
    <row r="31" spans="1:60" x14ac:dyDescent="0.25">
      <c r="A31">
        <v>1</v>
      </c>
      <c r="B31" t="s">
        <v>59</v>
      </c>
      <c r="C31" t="s">
        <v>59</v>
      </c>
      <c r="E31">
        <v>30</v>
      </c>
      <c r="H31" t="s">
        <v>59</v>
      </c>
      <c r="I31" t="s">
        <v>111</v>
      </c>
      <c r="J31" t="s">
        <v>112</v>
      </c>
      <c r="K31" t="s">
        <v>4280</v>
      </c>
      <c r="M31">
        <v>0.75</v>
      </c>
      <c r="N31">
        <v>0.75</v>
      </c>
      <c r="O31">
        <v>0.75</v>
      </c>
      <c r="P31">
        <v>1</v>
      </c>
      <c r="R31">
        <v>0</v>
      </c>
      <c r="T31">
        <v>2</v>
      </c>
      <c r="U31">
        <v>4</v>
      </c>
      <c r="V31">
        <v>1</v>
      </c>
      <c r="AA31" t="s">
        <v>3397</v>
      </c>
      <c r="AE31" t="s">
        <v>44</v>
      </c>
      <c r="AF31" t="s">
        <v>62</v>
      </c>
      <c r="AG31" t="s">
        <v>109</v>
      </c>
      <c r="AI31">
        <v>1</v>
      </c>
      <c r="AJ31">
        <v>0</v>
      </c>
      <c r="AK31">
        <v>1</v>
      </c>
      <c r="AL31">
        <v>1</v>
      </c>
      <c r="AM31">
        <v>0</v>
      </c>
      <c r="AN31">
        <v>1</v>
      </c>
      <c r="AO31">
        <v>1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2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</row>
    <row r="32" spans="1:60" x14ac:dyDescent="0.25">
      <c r="A32">
        <v>1</v>
      </c>
      <c r="B32" t="s">
        <v>59</v>
      </c>
      <c r="C32" t="s">
        <v>59</v>
      </c>
      <c r="E32">
        <v>31</v>
      </c>
      <c r="H32" t="s">
        <v>59</v>
      </c>
      <c r="I32" t="s">
        <v>113</v>
      </c>
      <c r="J32" t="s">
        <v>114</v>
      </c>
      <c r="K32" t="s">
        <v>4280</v>
      </c>
      <c r="M32">
        <v>0.75</v>
      </c>
      <c r="N32">
        <v>0.75</v>
      </c>
      <c r="O32">
        <v>0.75</v>
      </c>
      <c r="P32">
        <v>1</v>
      </c>
      <c r="R32">
        <v>0</v>
      </c>
      <c r="T32">
        <v>2</v>
      </c>
      <c r="U32">
        <v>6</v>
      </c>
      <c r="V32">
        <v>1</v>
      </c>
      <c r="AA32" t="s">
        <v>3397</v>
      </c>
      <c r="AE32" t="s">
        <v>44</v>
      </c>
      <c r="AF32" t="s">
        <v>62</v>
      </c>
      <c r="AG32" t="s">
        <v>109</v>
      </c>
      <c r="AI32">
        <v>1</v>
      </c>
      <c r="AJ32">
        <v>0</v>
      </c>
      <c r="AK32">
        <v>1</v>
      </c>
      <c r="AL32">
        <v>1</v>
      </c>
      <c r="AM32">
        <v>0</v>
      </c>
      <c r="AN32">
        <v>1</v>
      </c>
      <c r="AO32">
        <v>1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2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</row>
    <row r="33" spans="1:60" x14ac:dyDescent="0.25">
      <c r="A33">
        <v>1</v>
      </c>
      <c r="B33" t="s">
        <v>59</v>
      </c>
      <c r="C33" t="s">
        <v>59</v>
      </c>
      <c r="E33">
        <v>32</v>
      </c>
      <c r="H33" t="s">
        <v>59</v>
      </c>
      <c r="I33" t="s">
        <v>115</v>
      </c>
      <c r="J33" t="s">
        <v>116</v>
      </c>
      <c r="K33" t="s">
        <v>4279</v>
      </c>
      <c r="M33">
        <v>1</v>
      </c>
      <c r="N33">
        <v>1</v>
      </c>
      <c r="O33">
        <v>1</v>
      </c>
      <c r="P33">
        <v>1.25</v>
      </c>
      <c r="R33">
        <v>0</v>
      </c>
      <c r="T33">
        <v>2</v>
      </c>
      <c r="U33">
        <v>5</v>
      </c>
      <c r="V33">
        <v>1.25</v>
      </c>
      <c r="AA33" t="s">
        <v>3397</v>
      </c>
      <c r="AE33" t="s">
        <v>44</v>
      </c>
      <c r="AF33" t="s">
        <v>62</v>
      </c>
      <c r="AG33" t="s">
        <v>109</v>
      </c>
      <c r="AH33" t="s">
        <v>117</v>
      </c>
      <c r="AI33">
        <v>1</v>
      </c>
      <c r="AJ33">
        <v>0</v>
      </c>
      <c r="AK33">
        <v>1</v>
      </c>
      <c r="AL33">
        <v>1</v>
      </c>
      <c r="AM33">
        <v>0</v>
      </c>
      <c r="AN33">
        <v>0</v>
      </c>
      <c r="AO33">
        <v>1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2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</row>
    <row r="34" spans="1:60" x14ac:dyDescent="0.25">
      <c r="A34">
        <v>1</v>
      </c>
      <c r="B34" t="s">
        <v>120</v>
      </c>
      <c r="C34" t="s">
        <v>120</v>
      </c>
      <c r="E34">
        <v>33</v>
      </c>
      <c r="F34" t="s">
        <v>60</v>
      </c>
      <c r="H34" t="s">
        <v>120</v>
      </c>
      <c r="I34" t="s">
        <v>121</v>
      </c>
      <c r="J34" t="s">
        <v>122</v>
      </c>
      <c r="K34" t="s">
        <v>4278</v>
      </c>
      <c r="M34">
        <v>0.1094</v>
      </c>
      <c r="N34">
        <v>0.125</v>
      </c>
      <c r="O34">
        <v>0.1094</v>
      </c>
      <c r="P34">
        <v>0.41099999999999998</v>
      </c>
      <c r="Q34">
        <v>0.52</v>
      </c>
      <c r="R34">
        <v>4.0930878686681069</v>
      </c>
      <c r="S34">
        <v>0.55000000000000004</v>
      </c>
      <c r="T34">
        <v>3</v>
      </c>
      <c r="U34">
        <v>1.5</v>
      </c>
      <c r="V34">
        <v>0.375</v>
      </c>
      <c r="W34">
        <v>0.02</v>
      </c>
      <c r="AA34" t="s">
        <v>3397</v>
      </c>
      <c r="AE34" t="s">
        <v>44</v>
      </c>
      <c r="AF34" t="s">
        <v>123</v>
      </c>
      <c r="AG34" t="s">
        <v>124</v>
      </c>
      <c r="AI34">
        <v>0</v>
      </c>
      <c r="AJ34">
        <v>1</v>
      </c>
      <c r="AK34">
        <v>0</v>
      </c>
      <c r="AL34">
        <v>0</v>
      </c>
      <c r="AM34">
        <v>0</v>
      </c>
      <c r="AN34">
        <v>1</v>
      </c>
      <c r="AO34">
        <v>0</v>
      </c>
      <c r="AQ34">
        <v>0</v>
      </c>
      <c r="AR34">
        <v>0</v>
      </c>
      <c r="AS34">
        <v>0</v>
      </c>
      <c r="AT34">
        <v>0</v>
      </c>
      <c r="AU34">
        <v>2</v>
      </c>
      <c r="AV34">
        <v>0</v>
      </c>
      <c r="AW34">
        <v>0</v>
      </c>
      <c r="AX34">
        <v>2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</row>
    <row r="35" spans="1:60" x14ac:dyDescent="0.25">
      <c r="A35">
        <v>1</v>
      </c>
      <c r="B35" t="s">
        <v>120</v>
      </c>
      <c r="C35" t="s">
        <v>120</v>
      </c>
      <c r="E35">
        <v>34</v>
      </c>
      <c r="G35" t="s">
        <v>74</v>
      </c>
      <c r="H35" t="s">
        <v>120</v>
      </c>
      <c r="I35" t="s">
        <v>125</v>
      </c>
      <c r="J35">
        <v>81648</v>
      </c>
      <c r="K35" t="s">
        <v>4277</v>
      </c>
      <c r="M35">
        <v>0.125</v>
      </c>
      <c r="N35">
        <v>0.125</v>
      </c>
      <c r="O35">
        <v>0.125</v>
      </c>
      <c r="P35">
        <v>0.55000000000000004</v>
      </c>
      <c r="R35">
        <v>0</v>
      </c>
      <c r="S35">
        <v>0.55000000000000004</v>
      </c>
      <c r="T35">
        <v>4</v>
      </c>
      <c r="U35">
        <v>2</v>
      </c>
      <c r="V35">
        <v>0.375</v>
      </c>
      <c r="W35">
        <v>0.01</v>
      </c>
      <c r="AA35" t="s">
        <v>3397</v>
      </c>
      <c r="AE35" t="s">
        <v>44</v>
      </c>
      <c r="AF35" t="s">
        <v>126</v>
      </c>
      <c r="AG35" t="s">
        <v>127</v>
      </c>
      <c r="AI35">
        <v>0</v>
      </c>
      <c r="AJ35">
        <v>1</v>
      </c>
      <c r="AK35">
        <v>0</v>
      </c>
      <c r="AL35">
        <v>0</v>
      </c>
      <c r="AM35">
        <v>0</v>
      </c>
      <c r="AN35">
        <v>1</v>
      </c>
      <c r="AO35">
        <v>1</v>
      </c>
      <c r="AQ35">
        <v>0</v>
      </c>
      <c r="AR35">
        <v>0</v>
      </c>
      <c r="AS35">
        <v>0</v>
      </c>
      <c r="AT35">
        <v>0</v>
      </c>
      <c r="AU35">
        <v>2</v>
      </c>
      <c r="AV35">
        <v>0</v>
      </c>
      <c r="AW35">
        <v>0</v>
      </c>
      <c r="AX35">
        <v>2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</row>
    <row r="36" spans="1:60" x14ac:dyDescent="0.25">
      <c r="A36">
        <v>1</v>
      </c>
      <c r="B36" t="s">
        <v>120</v>
      </c>
      <c r="C36" t="s">
        <v>120</v>
      </c>
      <c r="E36">
        <v>35</v>
      </c>
      <c r="F36" t="s">
        <v>60</v>
      </c>
      <c r="H36" t="s">
        <v>120</v>
      </c>
      <c r="I36" t="s">
        <v>128</v>
      </c>
      <c r="J36" t="s">
        <v>129</v>
      </c>
      <c r="K36" t="s">
        <v>4276</v>
      </c>
      <c r="M36">
        <v>0.1406</v>
      </c>
      <c r="N36">
        <v>0.1875</v>
      </c>
      <c r="O36">
        <v>0.1406</v>
      </c>
      <c r="P36">
        <v>0.78400000000000003</v>
      </c>
      <c r="Q36">
        <v>0.96299999999999997</v>
      </c>
      <c r="R36">
        <v>7.4635631690231179</v>
      </c>
      <c r="S36">
        <v>1</v>
      </c>
      <c r="T36">
        <v>4</v>
      </c>
      <c r="U36">
        <v>3</v>
      </c>
      <c r="V36">
        <v>0.75</v>
      </c>
      <c r="W36">
        <v>1.4999999999999999E-2</v>
      </c>
      <c r="AA36" t="s">
        <v>3397</v>
      </c>
      <c r="AE36" t="s">
        <v>44</v>
      </c>
      <c r="AF36" t="s">
        <v>73</v>
      </c>
      <c r="AG36" t="s">
        <v>66</v>
      </c>
      <c r="AI36">
        <v>0</v>
      </c>
      <c r="AJ36">
        <v>1</v>
      </c>
      <c r="AK36">
        <v>0</v>
      </c>
      <c r="AL36">
        <v>0</v>
      </c>
      <c r="AM36">
        <v>0</v>
      </c>
      <c r="AN36">
        <v>1</v>
      </c>
      <c r="AO36">
        <v>0</v>
      </c>
      <c r="AQ36">
        <v>0</v>
      </c>
      <c r="AR36">
        <v>0</v>
      </c>
      <c r="AS36">
        <v>0</v>
      </c>
      <c r="AT36">
        <v>0</v>
      </c>
      <c r="AU36">
        <v>2</v>
      </c>
      <c r="AV36">
        <v>0</v>
      </c>
      <c r="AW36">
        <v>0</v>
      </c>
      <c r="AX36">
        <v>2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</row>
    <row r="37" spans="1:60" x14ac:dyDescent="0.25">
      <c r="A37">
        <v>1</v>
      </c>
      <c r="B37" t="s">
        <v>120</v>
      </c>
      <c r="C37" t="s">
        <v>120</v>
      </c>
      <c r="E37">
        <v>36</v>
      </c>
      <c r="F37" t="s">
        <v>60</v>
      </c>
      <c r="H37" t="s">
        <v>120</v>
      </c>
      <c r="I37" t="s">
        <v>130</v>
      </c>
      <c r="J37" t="s">
        <v>131</v>
      </c>
      <c r="K37" t="s">
        <v>4275</v>
      </c>
      <c r="M37">
        <v>0.1875</v>
      </c>
      <c r="N37">
        <v>0.1875</v>
      </c>
      <c r="O37">
        <v>0.1875</v>
      </c>
      <c r="P37">
        <v>0.7</v>
      </c>
      <c r="R37">
        <v>0</v>
      </c>
      <c r="S37">
        <v>0.74</v>
      </c>
      <c r="T37">
        <v>3</v>
      </c>
      <c r="U37">
        <v>2</v>
      </c>
      <c r="V37">
        <v>0.5625</v>
      </c>
      <c r="W37">
        <v>0.01</v>
      </c>
      <c r="AA37" t="s">
        <v>3397</v>
      </c>
      <c r="AE37" t="s">
        <v>44</v>
      </c>
      <c r="AF37" t="s">
        <v>119</v>
      </c>
      <c r="AG37" t="s">
        <v>132</v>
      </c>
      <c r="AI37">
        <v>0</v>
      </c>
      <c r="AJ37">
        <v>1</v>
      </c>
      <c r="AK37">
        <v>0</v>
      </c>
      <c r="AL37">
        <v>0</v>
      </c>
      <c r="AM37">
        <v>0</v>
      </c>
      <c r="AN37">
        <v>1</v>
      </c>
      <c r="AO37">
        <v>1</v>
      </c>
      <c r="AQ37">
        <v>0</v>
      </c>
      <c r="AR37">
        <v>0</v>
      </c>
      <c r="AS37">
        <v>0</v>
      </c>
      <c r="AT37">
        <v>0</v>
      </c>
      <c r="AU37">
        <v>2</v>
      </c>
      <c r="AV37">
        <v>0</v>
      </c>
      <c r="AW37">
        <v>0</v>
      </c>
      <c r="AX37">
        <v>2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</row>
    <row r="38" spans="1:60" x14ac:dyDescent="0.25">
      <c r="A38">
        <v>1</v>
      </c>
      <c r="B38" t="s">
        <v>120</v>
      </c>
      <c r="C38" t="s">
        <v>120</v>
      </c>
      <c r="E38">
        <v>37</v>
      </c>
      <c r="G38" t="s">
        <v>74</v>
      </c>
      <c r="H38" t="s">
        <v>120</v>
      </c>
      <c r="I38" t="s">
        <v>133</v>
      </c>
      <c r="J38">
        <v>81727</v>
      </c>
      <c r="K38" t="s">
        <v>4274</v>
      </c>
      <c r="M38">
        <v>0.1875</v>
      </c>
      <c r="N38">
        <v>0.1875</v>
      </c>
      <c r="O38">
        <v>0.1875</v>
      </c>
      <c r="P38">
        <v>0.47499999999999998</v>
      </c>
      <c r="R38">
        <v>0</v>
      </c>
      <c r="S38">
        <v>0.47499999999999998</v>
      </c>
      <c r="T38">
        <v>5</v>
      </c>
      <c r="U38">
        <v>2</v>
      </c>
      <c r="V38">
        <v>0.3125</v>
      </c>
      <c r="W38">
        <v>1.4999999999999999E-2</v>
      </c>
      <c r="AA38" t="s">
        <v>3397</v>
      </c>
      <c r="AE38" t="s">
        <v>44</v>
      </c>
      <c r="AF38" t="s">
        <v>126</v>
      </c>
      <c r="AG38" t="s">
        <v>127</v>
      </c>
      <c r="AI38">
        <v>0</v>
      </c>
      <c r="AJ38">
        <v>1</v>
      </c>
      <c r="AK38">
        <v>0</v>
      </c>
      <c r="AL38">
        <v>0</v>
      </c>
      <c r="AM38">
        <v>0</v>
      </c>
      <c r="AN38">
        <v>1</v>
      </c>
      <c r="AO38">
        <v>1</v>
      </c>
      <c r="AQ38">
        <v>0</v>
      </c>
      <c r="AR38">
        <v>0</v>
      </c>
      <c r="AS38">
        <v>0</v>
      </c>
      <c r="AT38">
        <v>0</v>
      </c>
      <c r="AU38">
        <v>2</v>
      </c>
      <c r="AV38">
        <v>0</v>
      </c>
      <c r="AW38">
        <v>0</v>
      </c>
      <c r="AX38">
        <v>2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</row>
    <row r="39" spans="1:60" x14ac:dyDescent="0.25">
      <c r="A39">
        <v>1</v>
      </c>
      <c r="B39" t="s">
        <v>120</v>
      </c>
      <c r="C39" t="s">
        <v>120</v>
      </c>
      <c r="E39">
        <v>38</v>
      </c>
      <c r="G39" t="s">
        <v>74</v>
      </c>
      <c r="H39" t="s">
        <v>120</v>
      </c>
      <c r="I39" t="s">
        <v>134</v>
      </c>
      <c r="J39" t="s">
        <v>135</v>
      </c>
      <c r="K39" t="s">
        <v>4273</v>
      </c>
      <c r="M39">
        <v>0.25</v>
      </c>
      <c r="N39">
        <v>0.25</v>
      </c>
      <c r="O39">
        <v>0.25</v>
      </c>
      <c r="P39">
        <v>0.98</v>
      </c>
      <c r="R39">
        <v>0</v>
      </c>
      <c r="S39">
        <v>0.98</v>
      </c>
      <c r="T39">
        <v>3</v>
      </c>
      <c r="U39">
        <v>2.5</v>
      </c>
      <c r="V39">
        <v>0.75</v>
      </c>
      <c r="W39">
        <v>0.02</v>
      </c>
      <c r="AA39" t="s">
        <v>3397</v>
      </c>
      <c r="AE39" t="s">
        <v>44</v>
      </c>
      <c r="AF39" t="s">
        <v>119</v>
      </c>
      <c r="AG39" t="s">
        <v>132</v>
      </c>
      <c r="AI39">
        <v>0</v>
      </c>
      <c r="AJ39">
        <v>1</v>
      </c>
      <c r="AK39">
        <v>0</v>
      </c>
      <c r="AL39">
        <v>0</v>
      </c>
      <c r="AM39">
        <v>0</v>
      </c>
      <c r="AN39">
        <v>1</v>
      </c>
      <c r="AO39">
        <v>1</v>
      </c>
      <c r="AQ39">
        <v>0</v>
      </c>
      <c r="AR39">
        <v>0</v>
      </c>
      <c r="AS39">
        <v>0</v>
      </c>
      <c r="AT39">
        <v>0</v>
      </c>
      <c r="AU39">
        <v>2</v>
      </c>
      <c r="AV39">
        <v>0</v>
      </c>
      <c r="AW39">
        <v>0</v>
      </c>
      <c r="AX39">
        <v>2</v>
      </c>
      <c r="AY39">
        <v>2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</row>
    <row r="40" spans="1:60" x14ac:dyDescent="0.25">
      <c r="A40">
        <v>1</v>
      </c>
      <c r="B40" t="s">
        <v>120</v>
      </c>
      <c r="C40" t="s">
        <v>120</v>
      </c>
      <c r="E40">
        <v>39</v>
      </c>
      <c r="G40" t="s">
        <v>74</v>
      </c>
      <c r="H40" t="s">
        <v>120</v>
      </c>
      <c r="I40" t="s">
        <v>136</v>
      </c>
      <c r="J40">
        <v>31137</v>
      </c>
      <c r="K40" t="s">
        <v>4272</v>
      </c>
      <c r="M40">
        <v>0.25</v>
      </c>
      <c r="N40">
        <v>0.25</v>
      </c>
      <c r="O40">
        <v>0.25</v>
      </c>
      <c r="P40">
        <v>0.6</v>
      </c>
      <c r="R40">
        <v>0</v>
      </c>
      <c r="S40">
        <v>0.6</v>
      </c>
      <c r="T40">
        <v>4</v>
      </c>
      <c r="U40">
        <v>2</v>
      </c>
      <c r="V40">
        <v>0.375</v>
      </c>
      <c r="W40">
        <v>0.02</v>
      </c>
      <c r="AA40" t="s">
        <v>3397</v>
      </c>
      <c r="AE40" t="s">
        <v>44</v>
      </c>
      <c r="AF40" t="s">
        <v>126</v>
      </c>
      <c r="AG40" t="s">
        <v>127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1</v>
      </c>
      <c r="AO40">
        <v>1</v>
      </c>
      <c r="AQ40">
        <v>0</v>
      </c>
      <c r="AR40">
        <v>0</v>
      </c>
      <c r="AS40">
        <v>0</v>
      </c>
      <c r="AT40">
        <v>0</v>
      </c>
      <c r="AU40">
        <v>2</v>
      </c>
      <c r="AV40">
        <v>0</v>
      </c>
      <c r="AW40">
        <v>0</v>
      </c>
      <c r="AX40">
        <v>2</v>
      </c>
      <c r="AY40">
        <v>2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</row>
    <row r="41" spans="1:60" x14ac:dyDescent="0.25">
      <c r="A41">
        <v>1</v>
      </c>
      <c r="B41" t="s">
        <v>120</v>
      </c>
      <c r="C41" t="s">
        <v>120</v>
      </c>
      <c r="E41">
        <v>40</v>
      </c>
      <c r="G41" t="s">
        <v>74</v>
      </c>
      <c r="H41" t="s">
        <v>120</v>
      </c>
      <c r="I41" t="s">
        <v>137</v>
      </c>
      <c r="J41" t="s">
        <v>138</v>
      </c>
      <c r="K41" t="s">
        <v>4271</v>
      </c>
      <c r="M41">
        <v>0.3125</v>
      </c>
      <c r="N41">
        <v>0.3125</v>
      </c>
      <c r="O41">
        <v>0.3125</v>
      </c>
      <c r="P41">
        <v>1.1599999999999999</v>
      </c>
      <c r="R41">
        <v>0</v>
      </c>
      <c r="S41">
        <v>1.1599999999999999</v>
      </c>
      <c r="T41">
        <v>3</v>
      </c>
      <c r="U41">
        <v>2.5</v>
      </c>
      <c r="V41">
        <v>0.8125</v>
      </c>
      <c r="W41">
        <v>0.02</v>
      </c>
      <c r="AA41" t="s">
        <v>3397</v>
      </c>
      <c r="AE41" t="s">
        <v>44</v>
      </c>
      <c r="AF41" t="s">
        <v>119</v>
      </c>
      <c r="AG41" t="s">
        <v>132</v>
      </c>
      <c r="AI41">
        <v>0</v>
      </c>
      <c r="AJ41">
        <v>1</v>
      </c>
      <c r="AK41">
        <v>0</v>
      </c>
      <c r="AL41">
        <v>0</v>
      </c>
      <c r="AM41">
        <v>0</v>
      </c>
      <c r="AN41">
        <v>1</v>
      </c>
      <c r="AO41">
        <v>1</v>
      </c>
      <c r="AQ41">
        <v>0</v>
      </c>
      <c r="AR41">
        <v>0</v>
      </c>
      <c r="AS41">
        <v>0</v>
      </c>
      <c r="AT41">
        <v>0</v>
      </c>
      <c r="AU41">
        <v>2</v>
      </c>
      <c r="AV41">
        <v>0</v>
      </c>
      <c r="AW41">
        <v>0</v>
      </c>
      <c r="AX41">
        <v>2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</row>
    <row r="42" spans="1:60" x14ac:dyDescent="0.25">
      <c r="A42">
        <v>1</v>
      </c>
      <c r="B42" t="s">
        <v>120</v>
      </c>
      <c r="C42" t="s">
        <v>120</v>
      </c>
      <c r="E42">
        <v>41</v>
      </c>
      <c r="F42" t="s">
        <v>60</v>
      </c>
      <c r="H42" t="s">
        <v>120</v>
      </c>
      <c r="I42" t="s">
        <v>139</v>
      </c>
      <c r="J42" t="s">
        <v>140</v>
      </c>
      <c r="K42" t="s">
        <v>4270</v>
      </c>
      <c r="M42">
        <v>0.375</v>
      </c>
      <c r="N42">
        <v>0.375</v>
      </c>
      <c r="O42">
        <v>0.375</v>
      </c>
      <c r="P42">
        <v>1.34</v>
      </c>
      <c r="R42">
        <v>0</v>
      </c>
      <c r="S42">
        <v>1.38</v>
      </c>
      <c r="T42">
        <v>3</v>
      </c>
      <c r="U42">
        <v>2.5</v>
      </c>
      <c r="V42">
        <v>1</v>
      </c>
      <c r="W42">
        <v>0.02</v>
      </c>
      <c r="AA42" t="s">
        <v>3397</v>
      </c>
      <c r="AE42" t="s">
        <v>44</v>
      </c>
      <c r="AF42" t="s">
        <v>119</v>
      </c>
      <c r="AG42" t="s">
        <v>132</v>
      </c>
      <c r="AI42">
        <v>0</v>
      </c>
      <c r="AJ42">
        <v>1</v>
      </c>
      <c r="AK42">
        <v>0</v>
      </c>
      <c r="AL42">
        <v>0</v>
      </c>
      <c r="AM42">
        <v>0</v>
      </c>
      <c r="AN42">
        <v>1</v>
      </c>
      <c r="AO42">
        <v>1</v>
      </c>
      <c r="AQ42">
        <v>0</v>
      </c>
      <c r="AR42">
        <v>0</v>
      </c>
      <c r="AS42">
        <v>0</v>
      </c>
      <c r="AT42">
        <v>0</v>
      </c>
      <c r="AU42">
        <v>2</v>
      </c>
      <c r="AV42">
        <v>0</v>
      </c>
      <c r="AW42">
        <v>0</v>
      </c>
      <c r="AX42">
        <v>2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</row>
    <row r="43" spans="1:60" x14ac:dyDescent="0.25">
      <c r="A43">
        <v>1</v>
      </c>
      <c r="B43" t="s">
        <v>120</v>
      </c>
      <c r="C43" t="s">
        <v>120</v>
      </c>
      <c r="E43">
        <v>42</v>
      </c>
      <c r="G43" t="s">
        <v>74</v>
      </c>
      <c r="H43" t="s">
        <v>120</v>
      </c>
      <c r="I43" t="s">
        <v>141</v>
      </c>
      <c r="J43">
        <v>31317</v>
      </c>
      <c r="K43" t="s">
        <v>4269</v>
      </c>
      <c r="M43">
        <v>0.375</v>
      </c>
      <c r="N43">
        <v>0.375</v>
      </c>
      <c r="O43">
        <v>0.375</v>
      </c>
      <c r="P43">
        <v>0.7</v>
      </c>
      <c r="R43">
        <v>0</v>
      </c>
      <c r="S43">
        <v>0.7</v>
      </c>
      <c r="T43">
        <v>4</v>
      </c>
      <c r="U43">
        <v>2</v>
      </c>
      <c r="V43">
        <v>0.5</v>
      </c>
      <c r="W43">
        <v>0.02</v>
      </c>
      <c r="AA43" t="s">
        <v>3397</v>
      </c>
      <c r="AE43" t="s">
        <v>44</v>
      </c>
      <c r="AF43" t="s">
        <v>126</v>
      </c>
      <c r="AG43" t="s">
        <v>127</v>
      </c>
      <c r="AI43">
        <v>0</v>
      </c>
      <c r="AJ43">
        <v>1</v>
      </c>
      <c r="AK43">
        <v>0</v>
      </c>
      <c r="AL43">
        <v>0</v>
      </c>
      <c r="AM43">
        <v>0</v>
      </c>
      <c r="AN43">
        <v>1</v>
      </c>
      <c r="AO43">
        <v>1</v>
      </c>
      <c r="AQ43">
        <v>0</v>
      </c>
      <c r="AR43">
        <v>0</v>
      </c>
      <c r="AS43">
        <v>0</v>
      </c>
      <c r="AT43">
        <v>0</v>
      </c>
      <c r="AU43">
        <v>2</v>
      </c>
      <c r="AV43">
        <v>0</v>
      </c>
      <c r="AW43">
        <v>0</v>
      </c>
      <c r="AX43">
        <v>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</row>
    <row r="44" spans="1:60" x14ac:dyDescent="0.25">
      <c r="A44">
        <v>1</v>
      </c>
      <c r="B44" t="s">
        <v>120</v>
      </c>
      <c r="C44" t="s">
        <v>120</v>
      </c>
      <c r="E44">
        <v>43</v>
      </c>
      <c r="G44" t="s">
        <v>74</v>
      </c>
      <c r="H44" t="s">
        <v>120</v>
      </c>
      <c r="I44" t="s">
        <v>142</v>
      </c>
      <c r="J44" t="s">
        <v>143</v>
      </c>
      <c r="K44" t="s">
        <v>4268</v>
      </c>
      <c r="M44">
        <v>0.5</v>
      </c>
      <c r="N44">
        <v>0.5</v>
      </c>
      <c r="O44">
        <v>0.5</v>
      </c>
      <c r="P44">
        <v>1.6</v>
      </c>
      <c r="R44">
        <v>0</v>
      </c>
      <c r="S44">
        <v>1.6</v>
      </c>
      <c r="T44">
        <v>3</v>
      </c>
      <c r="U44">
        <v>3</v>
      </c>
      <c r="V44">
        <v>1.25</v>
      </c>
      <c r="W44">
        <v>0.03</v>
      </c>
      <c r="AA44" t="s">
        <v>3397</v>
      </c>
      <c r="AE44" t="s">
        <v>44</v>
      </c>
      <c r="AF44" t="s">
        <v>119</v>
      </c>
      <c r="AG44" t="s">
        <v>132</v>
      </c>
      <c r="AI44">
        <v>0</v>
      </c>
      <c r="AJ44">
        <v>1</v>
      </c>
      <c r="AK44">
        <v>0</v>
      </c>
      <c r="AL44">
        <v>0</v>
      </c>
      <c r="AM44">
        <v>0</v>
      </c>
      <c r="AN44">
        <v>1</v>
      </c>
      <c r="AO44">
        <v>1</v>
      </c>
      <c r="AQ44">
        <v>0</v>
      </c>
      <c r="AR44">
        <v>0</v>
      </c>
      <c r="AS44">
        <v>0</v>
      </c>
      <c r="AT44">
        <v>0</v>
      </c>
      <c r="AU44">
        <v>2</v>
      </c>
      <c r="AV44">
        <v>0</v>
      </c>
      <c r="AW44">
        <v>0</v>
      </c>
      <c r="AX44">
        <v>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</row>
    <row r="45" spans="1:60" x14ac:dyDescent="0.25">
      <c r="A45">
        <v>1</v>
      </c>
      <c r="B45" t="s">
        <v>120</v>
      </c>
      <c r="C45" t="s">
        <v>120</v>
      </c>
      <c r="E45">
        <v>44</v>
      </c>
      <c r="G45" t="s">
        <v>74</v>
      </c>
      <c r="H45" t="s">
        <v>120</v>
      </c>
      <c r="I45" t="s">
        <v>144</v>
      </c>
      <c r="J45">
        <v>34257</v>
      </c>
      <c r="K45" t="s">
        <v>4267</v>
      </c>
      <c r="M45">
        <v>0.5</v>
      </c>
      <c r="N45">
        <v>0.5</v>
      </c>
      <c r="O45">
        <v>0.5</v>
      </c>
      <c r="P45">
        <v>0.8</v>
      </c>
      <c r="R45">
        <v>0</v>
      </c>
      <c r="S45">
        <v>0.8</v>
      </c>
      <c r="T45">
        <v>5</v>
      </c>
      <c r="U45">
        <v>2.5</v>
      </c>
      <c r="V45">
        <v>0.625</v>
      </c>
      <c r="W45">
        <v>0.03</v>
      </c>
      <c r="AA45" t="s">
        <v>3397</v>
      </c>
      <c r="AE45" t="s">
        <v>44</v>
      </c>
      <c r="AF45" t="s">
        <v>126</v>
      </c>
      <c r="AG45" t="s">
        <v>127</v>
      </c>
      <c r="AI45">
        <v>0</v>
      </c>
      <c r="AJ45">
        <v>1</v>
      </c>
      <c r="AK45">
        <v>0</v>
      </c>
      <c r="AL45">
        <v>0</v>
      </c>
      <c r="AM45">
        <v>0</v>
      </c>
      <c r="AN45">
        <v>1</v>
      </c>
      <c r="AO45">
        <v>1</v>
      </c>
      <c r="AQ45">
        <v>0</v>
      </c>
      <c r="AR45">
        <v>0</v>
      </c>
      <c r="AS45">
        <v>0</v>
      </c>
      <c r="AT45">
        <v>0</v>
      </c>
      <c r="AU45">
        <v>2</v>
      </c>
      <c r="AV45">
        <v>0</v>
      </c>
      <c r="AW45">
        <v>0</v>
      </c>
      <c r="AX45">
        <v>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</row>
    <row r="46" spans="1:60" x14ac:dyDescent="0.25">
      <c r="A46">
        <v>1</v>
      </c>
      <c r="B46" t="s">
        <v>120</v>
      </c>
      <c r="C46" t="s">
        <v>120</v>
      </c>
      <c r="E46">
        <v>45</v>
      </c>
      <c r="F46" t="s">
        <v>60</v>
      </c>
      <c r="H46" t="s">
        <v>120</v>
      </c>
      <c r="I46" t="s">
        <v>145</v>
      </c>
      <c r="J46">
        <v>59320</v>
      </c>
      <c r="K46" t="s">
        <v>4266</v>
      </c>
      <c r="M46">
        <v>0.5</v>
      </c>
      <c r="N46">
        <v>0.5</v>
      </c>
      <c r="O46">
        <v>0.5</v>
      </c>
      <c r="P46">
        <v>0.8</v>
      </c>
      <c r="R46">
        <v>0</v>
      </c>
      <c r="S46">
        <v>0.85</v>
      </c>
      <c r="T46">
        <v>6</v>
      </c>
      <c r="U46">
        <v>2.5</v>
      </c>
      <c r="V46">
        <v>0.625</v>
      </c>
      <c r="W46">
        <v>0.03</v>
      </c>
      <c r="AA46" t="s">
        <v>3397</v>
      </c>
      <c r="AE46" t="s">
        <v>44</v>
      </c>
      <c r="AF46" t="s">
        <v>126</v>
      </c>
      <c r="AG46" t="s">
        <v>127</v>
      </c>
      <c r="AI46">
        <v>0</v>
      </c>
      <c r="AJ46">
        <v>1</v>
      </c>
      <c r="AK46">
        <v>0</v>
      </c>
      <c r="AL46">
        <v>0</v>
      </c>
      <c r="AM46">
        <v>0</v>
      </c>
      <c r="AN46">
        <v>1</v>
      </c>
      <c r="AO46">
        <v>1</v>
      </c>
      <c r="AQ46">
        <v>0</v>
      </c>
      <c r="AR46">
        <v>0</v>
      </c>
      <c r="AS46">
        <v>0</v>
      </c>
      <c r="AT46">
        <v>0</v>
      </c>
      <c r="AU46">
        <v>2</v>
      </c>
      <c r="AV46">
        <v>0</v>
      </c>
      <c r="AW46">
        <v>0</v>
      </c>
      <c r="AX46">
        <v>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</row>
    <row r="47" spans="1:60" x14ac:dyDescent="0.25">
      <c r="A47">
        <v>1</v>
      </c>
      <c r="B47" t="s">
        <v>120</v>
      </c>
      <c r="C47" t="s">
        <v>120</v>
      </c>
      <c r="E47">
        <v>46</v>
      </c>
      <c r="H47" t="s">
        <v>120</v>
      </c>
      <c r="I47" t="s">
        <v>146</v>
      </c>
      <c r="J47" t="s">
        <v>147</v>
      </c>
      <c r="K47" t="s">
        <v>4265</v>
      </c>
      <c r="M47">
        <v>1</v>
      </c>
      <c r="N47">
        <v>1</v>
      </c>
      <c r="R47">
        <v>0</v>
      </c>
      <c r="T47">
        <v>3</v>
      </c>
      <c r="U47">
        <v>7</v>
      </c>
      <c r="V47">
        <v>4</v>
      </c>
      <c r="W47">
        <v>0.02</v>
      </c>
      <c r="AA47" t="s">
        <v>3397</v>
      </c>
      <c r="AE47" t="s">
        <v>44</v>
      </c>
      <c r="AF47" t="s">
        <v>148</v>
      </c>
      <c r="AG47" t="s">
        <v>124</v>
      </c>
      <c r="AI47">
        <v>0</v>
      </c>
      <c r="AJ47">
        <v>1</v>
      </c>
      <c r="AK47">
        <v>0</v>
      </c>
      <c r="AL47">
        <v>0</v>
      </c>
      <c r="AM47">
        <v>0</v>
      </c>
      <c r="AN47">
        <v>1</v>
      </c>
      <c r="AO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</row>
    <row r="48" spans="1:60" x14ac:dyDescent="0.25">
      <c r="A48">
        <v>1</v>
      </c>
      <c r="B48" t="s">
        <v>149</v>
      </c>
      <c r="D48" t="s">
        <v>149</v>
      </c>
      <c r="E48">
        <v>47</v>
      </c>
      <c r="G48" t="s">
        <v>74</v>
      </c>
      <c r="H48" t="s">
        <v>150</v>
      </c>
      <c r="I48" t="s">
        <v>151</v>
      </c>
      <c r="J48">
        <v>1203106</v>
      </c>
      <c r="K48" t="s">
        <v>4264</v>
      </c>
      <c r="M48">
        <v>4.0000000000000001E-3</v>
      </c>
      <c r="N48">
        <v>0.125</v>
      </c>
      <c r="O48">
        <v>4.0000000000000001E-3</v>
      </c>
      <c r="P48">
        <v>0.82499999999999996</v>
      </c>
      <c r="R48">
        <v>0</v>
      </c>
      <c r="S48">
        <v>0.8</v>
      </c>
      <c r="T48">
        <v>2</v>
      </c>
      <c r="U48">
        <v>1.5</v>
      </c>
      <c r="V48">
        <v>6.5000000000000002E-2</v>
      </c>
      <c r="Z48">
        <v>120</v>
      </c>
      <c r="AA48">
        <v>1.1547005383792518E-3</v>
      </c>
      <c r="AE48" t="s">
        <v>44</v>
      </c>
      <c r="AF48" t="s">
        <v>62</v>
      </c>
      <c r="AG48" t="s">
        <v>152</v>
      </c>
      <c r="AH48" t="s">
        <v>153</v>
      </c>
      <c r="AI48">
        <v>1</v>
      </c>
      <c r="AJ48">
        <v>0</v>
      </c>
      <c r="AK48">
        <v>1</v>
      </c>
      <c r="AL48">
        <v>1</v>
      </c>
      <c r="AM48">
        <v>1</v>
      </c>
      <c r="AN48">
        <v>1</v>
      </c>
      <c r="AO48">
        <v>1</v>
      </c>
      <c r="AP48" t="s">
        <v>154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2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</row>
    <row r="49" spans="1:60" x14ac:dyDescent="0.25">
      <c r="A49">
        <v>1</v>
      </c>
      <c r="B49" t="s">
        <v>149</v>
      </c>
      <c r="D49" t="s">
        <v>149</v>
      </c>
      <c r="E49">
        <v>48</v>
      </c>
      <c r="G49" t="s">
        <v>74</v>
      </c>
      <c r="H49" t="s">
        <v>150</v>
      </c>
      <c r="I49" t="s">
        <v>155</v>
      </c>
      <c r="J49" t="s">
        <v>156</v>
      </c>
      <c r="K49" t="s">
        <v>4263</v>
      </c>
      <c r="M49">
        <v>4.4999999999999997E-3</v>
      </c>
      <c r="N49">
        <v>0.125</v>
      </c>
      <c r="O49">
        <v>4.4999999999999997E-3</v>
      </c>
      <c r="P49">
        <v>0.82499999999999996</v>
      </c>
      <c r="R49">
        <v>0</v>
      </c>
      <c r="S49">
        <v>0.8</v>
      </c>
      <c r="T49">
        <v>2</v>
      </c>
      <c r="U49">
        <v>1.5</v>
      </c>
      <c r="V49">
        <v>6.5000000000000002E-2</v>
      </c>
      <c r="Z49">
        <v>120</v>
      </c>
      <c r="AA49">
        <v>1.2990381056766584E-3</v>
      </c>
      <c r="AE49" t="s">
        <v>44</v>
      </c>
      <c r="AF49" t="s">
        <v>62</v>
      </c>
      <c r="AG49" t="s">
        <v>152</v>
      </c>
      <c r="AH49" t="s">
        <v>153</v>
      </c>
      <c r="AI49">
        <v>1</v>
      </c>
      <c r="AJ49">
        <v>0</v>
      </c>
      <c r="AK49">
        <v>1</v>
      </c>
      <c r="AL49">
        <v>1</v>
      </c>
      <c r="AM49">
        <v>1</v>
      </c>
      <c r="AN49">
        <v>1</v>
      </c>
      <c r="AO49">
        <v>1</v>
      </c>
      <c r="AP49" t="s">
        <v>157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2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</row>
    <row r="50" spans="1:60" x14ac:dyDescent="0.25">
      <c r="A50">
        <v>1</v>
      </c>
      <c r="B50" t="s">
        <v>149</v>
      </c>
      <c r="D50" t="s">
        <v>149</v>
      </c>
      <c r="E50">
        <v>49</v>
      </c>
      <c r="G50" t="s">
        <v>74</v>
      </c>
      <c r="H50" t="s">
        <v>150</v>
      </c>
      <c r="I50" t="s">
        <v>158</v>
      </c>
      <c r="J50" t="s">
        <v>159</v>
      </c>
      <c r="K50" t="s">
        <v>4262</v>
      </c>
      <c r="M50">
        <v>5.0000000000000001E-3</v>
      </c>
      <c r="N50">
        <v>0.125</v>
      </c>
      <c r="O50">
        <v>5.0000000000000001E-3</v>
      </c>
      <c r="P50">
        <v>0.82499999999999996</v>
      </c>
      <c r="R50">
        <v>0</v>
      </c>
      <c r="S50">
        <v>0.8</v>
      </c>
      <c r="T50">
        <v>2</v>
      </c>
      <c r="U50">
        <v>1.5</v>
      </c>
      <c r="V50">
        <v>0.09</v>
      </c>
      <c r="Z50">
        <v>120</v>
      </c>
      <c r="AA50">
        <v>1.4433756729740649E-3</v>
      </c>
      <c r="AE50" t="s">
        <v>44</v>
      </c>
      <c r="AF50" t="s">
        <v>62</v>
      </c>
      <c r="AG50" t="s">
        <v>152</v>
      </c>
      <c r="AH50" t="s">
        <v>153</v>
      </c>
      <c r="AI50">
        <v>1</v>
      </c>
      <c r="AJ50">
        <v>0</v>
      </c>
      <c r="AK50">
        <v>1</v>
      </c>
      <c r="AL50">
        <v>1</v>
      </c>
      <c r="AM50">
        <v>1</v>
      </c>
      <c r="AN50">
        <v>1</v>
      </c>
      <c r="AO50">
        <v>1</v>
      </c>
      <c r="AP50" t="s">
        <v>160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2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</row>
    <row r="51" spans="1:60" x14ac:dyDescent="0.25">
      <c r="A51">
        <v>1</v>
      </c>
      <c r="B51" t="s">
        <v>149</v>
      </c>
      <c r="D51" t="s">
        <v>149</v>
      </c>
      <c r="E51">
        <v>50</v>
      </c>
      <c r="G51" t="s">
        <v>74</v>
      </c>
      <c r="H51" t="s">
        <v>150</v>
      </c>
      <c r="I51" t="s">
        <v>161</v>
      </c>
      <c r="K51" t="s">
        <v>4261</v>
      </c>
      <c r="M51">
        <v>5.4999999999999997E-3</v>
      </c>
      <c r="N51">
        <v>0.125</v>
      </c>
      <c r="O51">
        <v>5.4999999999999997E-3</v>
      </c>
      <c r="P51">
        <v>0.82499999999999996</v>
      </c>
      <c r="R51">
        <v>0</v>
      </c>
      <c r="S51">
        <v>0.8</v>
      </c>
      <c r="T51">
        <v>2</v>
      </c>
      <c r="U51">
        <v>1.5</v>
      </c>
      <c r="V51">
        <v>0.08</v>
      </c>
      <c r="Z51">
        <v>120</v>
      </c>
      <c r="AA51">
        <v>1.5877132402714713E-3</v>
      </c>
      <c r="AE51" t="s">
        <v>44</v>
      </c>
      <c r="AF51" t="s">
        <v>62</v>
      </c>
      <c r="AG51" t="s">
        <v>152</v>
      </c>
      <c r="AH51" t="s">
        <v>153</v>
      </c>
      <c r="AI51">
        <v>1</v>
      </c>
      <c r="AJ51">
        <v>0</v>
      </c>
      <c r="AK51">
        <v>1</v>
      </c>
      <c r="AL51">
        <v>1</v>
      </c>
      <c r="AM51">
        <v>1</v>
      </c>
      <c r="AN51">
        <v>1</v>
      </c>
      <c r="AO51">
        <v>1</v>
      </c>
      <c r="AP51" t="s">
        <v>162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2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</row>
    <row r="52" spans="1:60" x14ac:dyDescent="0.25">
      <c r="A52">
        <v>1</v>
      </c>
      <c r="B52" t="s">
        <v>149</v>
      </c>
      <c r="D52" t="s">
        <v>149</v>
      </c>
      <c r="E52">
        <v>51</v>
      </c>
      <c r="G52" t="s">
        <v>74</v>
      </c>
      <c r="H52" t="s">
        <v>150</v>
      </c>
      <c r="I52" t="s">
        <v>163</v>
      </c>
      <c r="J52" t="s">
        <v>164</v>
      </c>
      <c r="K52" t="s">
        <v>4260</v>
      </c>
      <c r="M52">
        <v>5.5999999999999999E-3</v>
      </c>
      <c r="N52">
        <v>0.125</v>
      </c>
      <c r="O52">
        <v>5.5999999999999999E-3</v>
      </c>
      <c r="P52">
        <v>0.82499999999999996</v>
      </c>
      <c r="R52">
        <v>0</v>
      </c>
      <c r="S52">
        <v>0.8</v>
      </c>
      <c r="T52">
        <v>2</v>
      </c>
      <c r="U52">
        <v>1.5</v>
      </c>
      <c r="V52">
        <v>0.11</v>
      </c>
      <c r="Z52">
        <v>120</v>
      </c>
      <c r="AA52">
        <v>1.6165807537309527E-3</v>
      </c>
      <c r="AE52" t="s">
        <v>44</v>
      </c>
      <c r="AF52" t="s">
        <v>62</v>
      </c>
      <c r="AG52" t="s">
        <v>152</v>
      </c>
      <c r="AH52" t="s">
        <v>153</v>
      </c>
      <c r="AI52">
        <v>1</v>
      </c>
      <c r="AJ52">
        <v>0</v>
      </c>
      <c r="AK52">
        <v>1</v>
      </c>
      <c r="AL52">
        <v>1</v>
      </c>
      <c r="AM52">
        <v>1</v>
      </c>
      <c r="AN52">
        <v>1</v>
      </c>
      <c r="AO52">
        <v>1</v>
      </c>
      <c r="AP52" t="s">
        <v>165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2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</row>
    <row r="53" spans="1:60" x14ac:dyDescent="0.25">
      <c r="A53">
        <v>1</v>
      </c>
      <c r="B53" t="s">
        <v>149</v>
      </c>
      <c r="D53" t="s">
        <v>149</v>
      </c>
      <c r="E53">
        <v>52</v>
      </c>
      <c r="G53" t="s">
        <v>74</v>
      </c>
      <c r="H53" t="s">
        <v>150</v>
      </c>
      <c r="I53" t="s">
        <v>166</v>
      </c>
      <c r="J53" t="s">
        <v>167</v>
      </c>
      <c r="K53" t="s">
        <v>4260</v>
      </c>
      <c r="M53">
        <v>5.5999999999999999E-3</v>
      </c>
      <c r="N53">
        <v>0.125</v>
      </c>
      <c r="O53">
        <v>5.5999999999999999E-3</v>
      </c>
      <c r="P53">
        <v>0.82499999999999996</v>
      </c>
      <c r="R53">
        <v>0</v>
      </c>
      <c r="S53">
        <v>0.8</v>
      </c>
      <c r="T53">
        <v>2</v>
      </c>
      <c r="U53">
        <v>1.5</v>
      </c>
      <c r="V53">
        <v>0.12</v>
      </c>
      <c r="Z53">
        <v>120</v>
      </c>
      <c r="AA53">
        <v>1.6165807537309527E-3</v>
      </c>
      <c r="AE53" t="s">
        <v>44</v>
      </c>
      <c r="AF53" t="s">
        <v>62</v>
      </c>
      <c r="AG53" t="s">
        <v>152</v>
      </c>
      <c r="AH53" t="s">
        <v>153</v>
      </c>
      <c r="AI53">
        <v>1</v>
      </c>
      <c r="AJ53">
        <v>0</v>
      </c>
      <c r="AK53">
        <v>1</v>
      </c>
      <c r="AL53">
        <v>1</v>
      </c>
      <c r="AM53">
        <v>1</v>
      </c>
      <c r="AN53">
        <v>1</v>
      </c>
      <c r="AO53">
        <v>1</v>
      </c>
      <c r="AP53" t="s">
        <v>168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2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</row>
    <row r="54" spans="1:60" x14ac:dyDescent="0.25">
      <c r="A54">
        <v>1</v>
      </c>
      <c r="B54" t="s">
        <v>149</v>
      </c>
      <c r="D54" t="s">
        <v>149</v>
      </c>
      <c r="E54">
        <v>53</v>
      </c>
      <c r="G54" t="s">
        <v>74</v>
      </c>
      <c r="H54" t="s">
        <v>150</v>
      </c>
      <c r="I54" t="s">
        <v>169</v>
      </c>
      <c r="J54" t="s">
        <v>170</v>
      </c>
      <c r="K54" t="s">
        <v>4259</v>
      </c>
      <c r="M54">
        <v>5.8999999999999999E-3</v>
      </c>
      <c r="N54">
        <v>0.125</v>
      </c>
      <c r="O54">
        <v>5.8999999999999999E-3</v>
      </c>
      <c r="P54">
        <v>0.82499999999999996</v>
      </c>
      <c r="R54">
        <v>0</v>
      </c>
      <c r="S54">
        <v>0.8</v>
      </c>
      <c r="T54">
        <v>2</v>
      </c>
      <c r="U54">
        <v>1.5</v>
      </c>
      <c r="V54">
        <v>0.09</v>
      </c>
      <c r="Z54">
        <v>120</v>
      </c>
      <c r="AA54">
        <v>1.7031832941093966E-3</v>
      </c>
      <c r="AE54" t="s">
        <v>44</v>
      </c>
      <c r="AF54" t="s">
        <v>62</v>
      </c>
      <c r="AG54" t="s">
        <v>152</v>
      </c>
      <c r="AH54" t="s">
        <v>153</v>
      </c>
      <c r="AI54">
        <v>1</v>
      </c>
      <c r="AJ54">
        <v>0</v>
      </c>
      <c r="AK54">
        <v>1</v>
      </c>
      <c r="AL54">
        <v>1</v>
      </c>
      <c r="AM54">
        <v>1</v>
      </c>
      <c r="AN54">
        <v>1</v>
      </c>
      <c r="AO54">
        <v>1</v>
      </c>
      <c r="AP54" t="s">
        <v>171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2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</row>
    <row r="55" spans="1:60" x14ac:dyDescent="0.25">
      <c r="A55">
        <v>1</v>
      </c>
      <c r="B55" t="s">
        <v>149</v>
      </c>
      <c r="D55" t="s">
        <v>149</v>
      </c>
      <c r="E55">
        <v>54</v>
      </c>
      <c r="G55" t="s">
        <v>74</v>
      </c>
      <c r="H55" t="s">
        <v>150</v>
      </c>
      <c r="I55" t="s">
        <v>172</v>
      </c>
      <c r="J55" t="s">
        <v>173</v>
      </c>
      <c r="K55" t="s">
        <v>3389</v>
      </c>
      <c r="M55">
        <v>6.3E-3</v>
      </c>
      <c r="N55">
        <v>0.125</v>
      </c>
      <c r="O55">
        <v>6.3E-3</v>
      </c>
      <c r="P55">
        <v>0.82499999999999996</v>
      </c>
      <c r="R55">
        <v>0</v>
      </c>
      <c r="S55">
        <v>0.8</v>
      </c>
      <c r="T55">
        <v>2</v>
      </c>
      <c r="U55">
        <v>1.5</v>
      </c>
      <c r="V55">
        <v>7.4999999999999997E-2</v>
      </c>
      <c r="Z55">
        <v>120</v>
      </c>
      <c r="AA55">
        <v>1.8186533479473217E-3</v>
      </c>
      <c r="AE55" t="s">
        <v>44</v>
      </c>
      <c r="AF55" t="s">
        <v>62</v>
      </c>
      <c r="AG55" t="s">
        <v>152</v>
      </c>
      <c r="AH55" t="s">
        <v>153</v>
      </c>
      <c r="AI55">
        <v>1</v>
      </c>
      <c r="AJ55">
        <v>0</v>
      </c>
      <c r="AK55">
        <v>1</v>
      </c>
      <c r="AL55">
        <v>1</v>
      </c>
      <c r="AM55">
        <v>1</v>
      </c>
      <c r="AN55">
        <v>1</v>
      </c>
      <c r="AO55">
        <v>1</v>
      </c>
      <c r="AP55" t="s">
        <v>174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2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</row>
    <row r="56" spans="1:60" x14ac:dyDescent="0.25">
      <c r="A56">
        <v>1</v>
      </c>
      <c r="B56" t="s">
        <v>149</v>
      </c>
      <c r="D56" t="s">
        <v>149</v>
      </c>
      <c r="E56">
        <v>55</v>
      </c>
      <c r="G56" t="s">
        <v>74</v>
      </c>
      <c r="H56" t="s">
        <v>150</v>
      </c>
      <c r="I56" t="s">
        <v>175</v>
      </c>
      <c r="K56" t="s">
        <v>4258</v>
      </c>
      <c r="M56">
        <v>6.7000000000000002E-3</v>
      </c>
      <c r="N56">
        <v>0.125</v>
      </c>
      <c r="O56">
        <v>6.7000000000000002E-3</v>
      </c>
      <c r="P56">
        <v>0.82499999999999996</v>
      </c>
      <c r="R56">
        <v>0</v>
      </c>
      <c r="S56">
        <v>0.8</v>
      </c>
      <c r="T56">
        <v>2</v>
      </c>
      <c r="U56">
        <v>1.5</v>
      </c>
      <c r="V56">
        <v>0.08</v>
      </c>
      <c r="Z56">
        <v>120</v>
      </c>
      <c r="AA56">
        <v>1.934123401785247E-3</v>
      </c>
      <c r="AE56" t="s">
        <v>44</v>
      </c>
      <c r="AF56" t="s">
        <v>62</v>
      </c>
      <c r="AG56" t="s">
        <v>152</v>
      </c>
      <c r="AH56" t="s">
        <v>153</v>
      </c>
      <c r="AI56">
        <v>1</v>
      </c>
      <c r="AJ56">
        <v>0</v>
      </c>
      <c r="AK56">
        <v>1</v>
      </c>
      <c r="AL56">
        <v>1</v>
      </c>
      <c r="AM56">
        <v>1</v>
      </c>
      <c r="AN56">
        <v>1</v>
      </c>
      <c r="AO56">
        <v>1</v>
      </c>
      <c r="AP56" t="s">
        <v>176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2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</row>
    <row r="57" spans="1:60" x14ac:dyDescent="0.25">
      <c r="A57">
        <v>1</v>
      </c>
      <c r="B57" t="s">
        <v>149</v>
      </c>
      <c r="D57" t="s">
        <v>149</v>
      </c>
      <c r="E57">
        <v>56</v>
      </c>
      <c r="G57" t="s">
        <v>74</v>
      </c>
      <c r="H57" t="s">
        <v>150</v>
      </c>
      <c r="I57" t="s">
        <v>177</v>
      </c>
      <c r="J57" t="s">
        <v>178</v>
      </c>
      <c r="K57" t="s">
        <v>4257</v>
      </c>
      <c r="M57">
        <v>7.1000000000000004E-3</v>
      </c>
      <c r="N57">
        <v>0.125</v>
      </c>
      <c r="O57">
        <v>7.1000000000000004E-3</v>
      </c>
      <c r="P57">
        <v>0.82499999999999996</v>
      </c>
      <c r="R57">
        <v>0</v>
      </c>
      <c r="S57">
        <v>0.8</v>
      </c>
      <c r="T57">
        <v>2</v>
      </c>
      <c r="U57">
        <v>1.5</v>
      </c>
      <c r="V57">
        <v>9.5000000000000001E-2</v>
      </c>
      <c r="Z57">
        <v>120</v>
      </c>
      <c r="AA57">
        <v>2.0495934556231722E-3</v>
      </c>
      <c r="AE57" t="s">
        <v>44</v>
      </c>
      <c r="AF57" t="s">
        <v>62</v>
      </c>
      <c r="AG57" t="s">
        <v>152</v>
      </c>
      <c r="AH57" t="s">
        <v>153</v>
      </c>
      <c r="AI57">
        <v>1</v>
      </c>
      <c r="AJ57">
        <v>0</v>
      </c>
      <c r="AK57">
        <v>1</v>
      </c>
      <c r="AL57">
        <v>1</v>
      </c>
      <c r="AM57">
        <v>1</v>
      </c>
      <c r="AN57">
        <v>1</v>
      </c>
      <c r="AO57">
        <v>1</v>
      </c>
      <c r="AP57" t="s">
        <v>179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2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</row>
    <row r="58" spans="1:60" x14ac:dyDescent="0.25">
      <c r="A58">
        <v>1</v>
      </c>
      <c r="B58" t="s">
        <v>149</v>
      </c>
      <c r="D58" t="s">
        <v>149</v>
      </c>
      <c r="E58">
        <v>57</v>
      </c>
      <c r="G58" t="s">
        <v>74</v>
      </c>
      <c r="H58" t="s">
        <v>150</v>
      </c>
      <c r="I58" t="s">
        <v>180</v>
      </c>
      <c r="J58" t="s">
        <v>181</v>
      </c>
      <c r="K58" t="s">
        <v>4256</v>
      </c>
      <c r="M58">
        <v>7.4999999999999997E-3</v>
      </c>
      <c r="N58">
        <v>0.125</v>
      </c>
      <c r="O58">
        <v>7.4999999999999997E-3</v>
      </c>
      <c r="P58">
        <v>0.82499999999999996</v>
      </c>
      <c r="R58">
        <v>0</v>
      </c>
      <c r="S58">
        <v>0.8</v>
      </c>
      <c r="T58">
        <v>2</v>
      </c>
      <c r="U58">
        <v>1.5</v>
      </c>
      <c r="V58">
        <v>0.14000000000000001</v>
      </c>
      <c r="Z58">
        <v>120</v>
      </c>
      <c r="AA58">
        <v>2.1650635094610971E-3</v>
      </c>
      <c r="AE58" t="s">
        <v>44</v>
      </c>
      <c r="AF58" t="s">
        <v>62</v>
      </c>
      <c r="AG58" t="s">
        <v>152</v>
      </c>
      <c r="AH58" t="s">
        <v>153</v>
      </c>
      <c r="AI58">
        <v>1</v>
      </c>
      <c r="AJ58">
        <v>0</v>
      </c>
      <c r="AK58">
        <v>1</v>
      </c>
      <c r="AL58">
        <v>1</v>
      </c>
      <c r="AM58">
        <v>1</v>
      </c>
      <c r="AN58">
        <v>1</v>
      </c>
      <c r="AO58">
        <v>1</v>
      </c>
      <c r="AP58" t="s">
        <v>182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2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</row>
    <row r="59" spans="1:60" x14ac:dyDescent="0.25">
      <c r="A59">
        <v>1</v>
      </c>
      <c r="B59" t="s">
        <v>149</v>
      </c>
      <c r="D59" t="s">
        <v>149</v>
      </c>
      <c r="E59">
        <v>58</v>
      </c>
      <c r="G59" t="s">
        <v>74</v>
      </c>
      <c r="H59" t="s">
        <v>150</v>
      </c>
      <c r="I59" t="s">
        <v>183</v>
      </c>
      <c r="K59" t="s">
        <v>4255</v>
      </c>
      <c r="M59">
        <v>7.9000000000000008E-3</v>
      </c>
      <c r="N59">
        <v>0.125</v>
      </c>
      <c r="O59">
        <v>7.9000000000000008E-3</v>
      </c>
      <c r="P59">
        <v>0.82499999999999996</v>
      </c>
      <c r="R59">
        <v>0</v>
      </c>
      <c r="S59">
        <v>0.8</v>
      </c>
      <c r="T59">
        <v>2</v>
      </c>
      <c r="U59">
        <v>1.5</v>
      </c>
      <c r="V59">
        <v>0.13</v>
      </c>
      <c r="Z59">
        <v>120</v>
      </c>
      <c r="AA59">
        <v>2.2805335632990228E-3</v>
      </c>
      <c r="AE59" t="s">
        <v>44</v>
      </c>
      <c r="AF59" t="s">
        <v>62</v>
      </c>
      <c r="AG59" t="s">
        <v>152</v>
      </c>
      <c r="AH59" t="s">
        <v>153</v>
      </c>
      <c r="AI59">
        <v>1</v>
      </c>
      <c r="AJ59">
        <v>0</v>
      </c>
      <c r="AK59">
        <v>1</v>
      </c>
      <c r="AL59">
        <v>1</v>
      </c>
      <c r="AM59">
        <v>1</v>
      </c>
      <c r="AN59">
        <v>1</v>
      </c>
      <c r="AO59">
        <v>1</v>
      </c>
      <c r="AP59" t="s">
        <v>184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2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</row>
    <row r="60" spans="1:60" x14ac:dyDescent="0.25">
      <c r="A60">
        <v>1</v>
      </c>
      <c r="B60" t="s">
        <v>149</v>
      </c>
      <c r="D60" t="s">
        <v>149</v>
      </c>
      <c r="E60">
        <v>59</v>
      </c>
      <c r="G60" t="s">
        <v>74</v>
      </c>
      <c r="H60" t="s">
        <v>150</v>
      </c>
      <c r="I60" t="s">
        <v>185</v>
      </c>
      <c r="K60" t="s">
        <v>4254</v>
      </c>
      <c r="M60">
        <v>8.3000000000000001E-3</v>
      </c>
      <c r="N60">
        <v>0.125</v>
      </c>
      <c r="O60">
        <v>8.3000000000000001E-3</v>
      </c>
      <c r="P60">
        <v>0.82499999999999996</v>
      </c>
      <c r="R60">
        <v>0</v>
      </c>
      <c r="S60">
        <v>0.8</v>
      </c>
      <c r="T60">
        <v>2</v>
      </c>
      <c r="U60">
        <v>1.5</v>
      </c>
      <c r="V60">
        <v>0.13</v>
      </c>
      <c r="Z60">
        <v>120</v>
      </c>
      <c r="AA60">
        <v>2.3960036171369477E-3</v>
      </c>
      <c r="AE60" t="s">
        <v>44</v>
      </c>
      <c r="AF60" t="s">
        <v>62</v>
      </c>
      <c r="AG60" t="s">
        <v>152</v>
      </c>
      <c r="AH60" t="s">
        <v>153</v>
      </c>
      <c r="AI60">
        <v>1</v>
      </c>
      <c r="AJ60">
        <v>0</v>
      </c>
      <c r="AK60">
        <v>1</v>
      </c>
      <c r="AL60">
        <v>1</v>
      </c>
      <c r="AM60">
        <v>1</v>
      </c>
      <c r="AN60">
        <v>1</v>
      </c>
      <c r="AO60">
        <v>1</v>
      </c>
      <c r="AP60" t="s">
        <v>186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2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</row>
    <row r="61" spans="1:60" x14ac:dyDescent="0.25">
      <c r="A61">
        <v>1</v>
      </c>
      <c r="B61" t="s">
        <v>149</v>
      </c>
      <c r="D61" t="s">
        <v>149</v>
      </c>
      <c r="E61">
        <v>60</v>
      </c>
      <c r="G61" t="s">
        <v>74</v>
      </c>
      <c r="H61" t="s">
        <v>150</v>
      </c>
      <c r="I61" t="s">
        <v>187</v>
      </c>
      <c r="J61" t="s">
        <v>188</v>
      </c>
      <c r="K61" t="s">
        <v>4253</v>
      </c>
      <c r="M61">
        <v>8.6999999999999994E-3</v>
      </c>
      <c r="N61">
        <v>0.125</v>
      </c>
      <c r="O61">
        <v>8.6999999999999994E-3</v>
      </c>
      <c r="P61">
        <v>0.82499999999999996</v>
      </c>
      <c r="R61">
        <v>0</v>
      </c>
      <c r="S61">
        <v>0.8</v>
      </c>
      <c r="T61">
        <v>2</v>
      </c>
      <c r="U61">
        <v>1.5</v>
      </c>
      <c r="V61">
        <v>0.11</v>
      </c>
      <c r="Z61">
        <v>120</v>
      </c>
      <c r="AA61">
        <v>2.5114736709748726E-3</v>
      </c>
      <c r="AE61" t="s">
        <v>44</v>
      </c>
      <c r="AF61" t="s">
        <v>62</v>
      </c>
      <c r="AG61" t="s">
        <v>152</v>
      </c>
      <c r="AH61" t="s">
        <v>153</v>
      </c>
      <c r="AI61">
        <v>1</v>
      </c>
      <c r="AJ61">
        <v>0</v>
      </c>
      <c r="AK61">
        <v>1</v>
      </c>
      <c r="AL61">
        <v>1</v>
      </c>
      <c r="AM61">
        <v>1</v>
      </c>
      <c r="AN61">
        <v>1</v>
      </c>
      <c r="AO61">
        <v>1</v>
      </c>
      <c r="AP61" t="s">
        <v>189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2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</row>
    <row r="62" spans="1:60" x14ac:dyDescent="0.25">
      <c r="A62">
        <v>1</v>
      </c>
      <c r="B62" t="s">
        <v>149</v>
      </c>
      <c r="D62" t="s">
        <v>149</v>
      </c>
      <c r="E62">
        <v>61</v>
      </c>
      <c r="G62" t="s">
        <v>74</v>
      </c>
      <c r="H62" t="s">
        <v>150</v>
      </c>
      <c r="I62" t="s">
        <v>190</v>
      </c>
      <c r="J62" t="s">
        <v>191</v>
      </c>
      <c r="K62" t="s">
        <v>4252</v>
      </c>
      <c r="M62">
        <v>9.1000000000000004E-3</v>
      </c>
      <c r="N62">
        <v>0.125</v>
      </c>
      <c r="O62">
        <v>9.1000000000000004E-3</v>
      </c>
      <c r="P62">
        <v>0.82499999999999996</v>
      </c>
      <c r="R62">
        <v>0</v>
      </c>
      <c r="S62">
        <v>0.8</v>
      </c>
      <c r="T62">
        <v>2</v>
      </c>
      <c r="U62">
        <v>1.5</v>
      </c>
      <c r="V62">
        <v>0.17</v>
      </c>
      <c r="Z62">
        <v>120</v>
      </c>
      <c r="AA62">
        <v>2.6269437248127984E-3</v>
      </c>
      <c r="AE62" t="s">
        <v>44</v>
      </c>
      <c r="AF62" t="s">
        <v>62</v>
      </c>
      <c r="AG62" t="s">
        <v>152</v>
      </c>
      <c r="AH62" t="s">
        <v>153</v>
      </c>
      <c r="AI62">
        <v>1</v>
      </c>
      <c r="AJ62">
        <v>0</v>
      </c>
      <c r="AK62">
        <v>1</v>
      </c>
      <c r="AL62">
        <v>1</v>
      </c>
      <c r="AM62">
        <v>1</v>
      </c>
      <c r="AN62">
        <v>1</v>
      </c>
      <c r="AO62">
        <v>1</v>
      </c>
      <c r="AP62" t="s">
        <v>192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2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</row>
    <row r="63" spans="1:60" x14ac:dyDescent="0.25">
      <c r="A63">
        <v>1</v>
      </c>
      <c r="B63" t="s">
        <v>149</v>
      </c>
      <c r="D63" t="s">
        <v>149</v>
      </c>
      <c r="E63">
        <v>62</v>
      </c>
      <c r="G63" t="s">
        <v>74</v>
      </c>
      <c r="H63" t="s">
        <v>150</v>
      </c>
      <c r="I63" t="s">
        <v>193</v>
      </c>
      <c r="K63" t="s">
        <v>4251</v>
      </c>
      <c r="M63">
        <v>9.4999999999999998E-3</v>
      </c>
      <c r="N63">
        <v>0.125</v>
      </c>
      <c r="O63">
        <v>9.4999999999999998E-3</v>
      </c>
      <c r="P63">
        <v>0.82499999999999996</v>
      </c>
      <c r="R63">
        <v>0</v>
      </c>
      <c r="S63">
        <v>0.8</v>
      </c>
      <c r="T63">
        <v>2</v>
      </c>
      <c r="U63">
        <v>1.5</v>
      </c>
      <c r="V63">
        <v>0.13500000000000001</v>
      </c>
      <c r="Z63">
        <v>120</v>
      </c>
      <c r="AA63">
        <v>2.7424137786507233E-3</v>
      </c>
      <c r="AE63" t="s">
        <v>44</v>
      </c>
      <c r="AF63" t="s">
        <v>62</v>
      </c>
      <c r="AG63" t="s">
        <v>152</v>
      </c>
      <c r="AH63" t="s">
        <v>153</v>
      </c>
      <c r="AI63">
        <v>1</v>
      </c>
      <c r="AJ63">
        <v>0</v>
      </c>
      <c r="AK63">
        <v>1</v>
      </c>
      <c r="AL63">
        <v>1</v>
      </c>
      <c r="AM63">
        <v>1</v>
      </c>
      <c r="AN63">
        <v>1</v>
      </c>
      <c r="AO63">
        <v>1</v>
      </c>
      <c r="AP63" t="s">
        <v>194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2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</row>
    <row r="64" spans="1:60" x14ac:dyDescent="0.25">
      <c r="A64">
        <v>1</v>
      </c>
      <c r="B64" t="s">
        <v>149</v>
      </c>
      <c r="D64" t="s">
        <v>149</v>
      </c>
      <c r="E64">
        <v>63</v>
      </c>
      <c r="G64" t="s">
        <v>74</v>
      </c>
      <c r="H64" t="s">
        <v>150</v>
      </c>
      <c r="I64" t="s">
        <v>195</v>
      </c>
      <c r="J64" t="s">
        <v>196</v>
      </c>
      <c r="K64" t="s">
        <v>4250</v>
      </c>
      <c r="M64">
        <v>9.7999999999999997E-3</v>
      </c>
      <c r="N64">
        <v>0.125</v>
      </c>
      <c r="O64">
        <v>9.7999999999999997E-3</v>
      </c>
      <c r="P64">
        <v>0.82499999999999996</v>
      </c>
      <c r="R64">
        <v>0</v>
      </c>
      <c r="S64">
        <v>0.8</v>
      </c>
      <c r="T64">
        <v>2</v>
      </c>
      <c r="U64">
        <v>1.5</v>
      </c>
      <c r="V64">
        <v>0.18</v>
      </c>
      <c r="Z64">
        <v>120</v>
      </c>
      <c r="AA64">
        <v>2.829016319029167E-3</v>
      </c>
      <c r="AE64" t="s">
        <v>44</v>
      </c>
      <c r="AF64" t="s">
        <v>62</v>
      </c>
      <c r="AG64" t="s">
        <v>152</v>
      </c>
      <c r="AH64" t="s">
        <v>153</v>
      </c>
      <c r="AI64">
        <v>1</v>
      </c>
      <c r="AJ64">
        <v>0</v>
      </c>
      <c r="AK64">
        <v>1</v>
      </c>
      <c r="AL64">
        <v>1</v>
      </c>
      <c r="AM64">
        <v>1</v>
      </c>
      <c r="AN64">
        <v>1</v>
      </c>
      <c r="AO64">
        <v>1</v>
      </c>
      <c r="AP64" t="s">
        <v>197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2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</row>
    <row r="65" spans="1:60" x14ac:dyDescent="0.25">
      <c r="A65">
        <v>1</v>
      </c>
      <c r="B65" t="s">
        <v>149</v>
      </c>
      <c r="D65" t="s">
        <v>149</v>
      </c>
      <c r="E65">
        <v>64</v>
      </c>
      <c r="G65" t="s">
        <v>74</v>
      </c>
      <c r="H65" t="s">
        <v>150</v>
      </c>
      <c r="I65" t="s">
        <v>198</v>
      </c>
      <c r="J65" t="s">
        <v>199</v>
      </c>
      <c r="K65" t="s">
        <v>4250</v>
      </c>
      <c r="M65">
        <v>9.7999999999999997E-3</v>
      </c>
      <c r="N65">
        <v>0.125</v>
      </c>
      <c r="O65">
        <v>9.7999999999999997E-3</v>
      </c>
      <c r="P65">
        <v>0.82499999999999996</v>
      </c>
      <c r="R65">
        <v>0</v>
      </c>
      <c r="S65">
        <v>0.8</v>
      </c>
      <c r="T65">
        <v>2</v>
      </c>
      <c r="U65">
        <v>1.5</v>
      </c>
      <c r="V65">
        <v>0.18</v>
      </c>
      <c r="Z65">
        <v>120</v>
      </c>
      <c r="AA65">
        <v>2.829016319029167E-3</v>
      </c>
      <c r="AE65" t="s">
        <v>44</v>
      </c>
      <c r="AF65" t="s">
        <v>62</v>
      </c>
      <c r="AG65" t="s">
        <v>152</v>
      </c>
      <c r="AH65" t="s">
        <v>153</v>
      </c>
      <c r="AI65">
        <v>1</v>
      </c>
      <c r="AJ65">
        <v>0</v>
      </c>
      <c r="AK65">
        <v>1</v>
      </c>
      <c r="AL65">
        <v>1</v>
      </c>
      <c r="AM65">
        <v>1</v>
      </c>
      <c r="AN65">
        <v>1</v>
      </c>
      <c r="AO65">
        <v>1</v>
      </c>
      <c r="AP65" t="s">
        <v>197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2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</row>
    <row r="66" spans="1:60" x14ac:dyDescent="0.25">
      <c r="A66">
        <v>1</v>
      </c>
      <c r="B66" t="s">
        <v>149</v>
      </c>
      <c r="D66" t="s">
        <v>149</v>
      </c>
      <c r="E66">
        <v>65</v>
      </c>
      <c r="G66" t="s">
        <v>74</v>
      </c>
      <c r="H66" t="s">
        <v>150</v>
      </c>
      <c r="I66" t="s">
        <v>200</v>
      </c>
      <c r="J66" t="s">
        <v>201</v>
      </c>
      <c r="K66" t="s">
        <v>4249</v>
      </c>
      <c r="M66">
        <v>1.0500000000000001E-2</v>
      </c>
      <c r="N66">
        <v>0.125</v>
      </c>
      <c r="O66">
        <v>1.0500000000000001E-2</v>
      </c>
      <c r="P66">
        <v>0.82499999999999996</v>
      </c>
      <c r="R66">
        <v>0</v>
      </c>
      <c r="S66">
        <v>0.8</v>
      </c>
      <c r="T66">
        <v>2</v>
      </c>
      <c r="U66">
        <v>1.5</v>
      </c>
      <c r="V66">
        <v>0.185</v>
      </c>
      <c r="Z66">
        <v>120</v>
      </c>
      <c r="AA66">
        <v>3.0310889132455364E-3</v>
      </c>
      <c r="AE66" t="s">
        <v>44</v>
      </c>
      <c r="AF66" t="s">
        <v>62</v>
      </c>
      <c r="AG66" t="s">
        <v>152</v>
      </c>
      <c r="AH66" t="s">
        <v>153</v>
      </c>
      <c r="AI66">
        <v>1</v>
      </c>
      <c r="AJ66">
        <v>0</v>
      </c>
      <c r="AK66">
        <v>1</v>
      </c>
      <c r="AL66">
        <v>1</v>
      </c>
      <c r="AM66">
        <v>1</v>
      </c>
      <c r="AN66">
        <v>1</v>
      </c>
      <c r="AO66">
        <v>1</v>
      </c>
      <c r="AP66" t="s">
        <v>202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2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</row>
    <row r="67" spans="1:60" x14ac:dyDescent="0.25">
      <c r="A67">
        <v>1</v>
      </c>
      <c r="B67" t="s">
        <v>149</v>
      </c>
      <c r="D67" t="s">
        <v>149</v>
      </c>
      <c r="E67">
        <v>66</v>
      </c>
      <c r="G67" t="s">
        <v>74</v>
      </c>
      <c r="H67" t="s">
        <v>150</v>
      </c>
      <c r="I67" t="s">
        <v>203</v>
      </c>
      <c r="J67" t="s">
        <v>204</v>
      </c>
      <c r="K67" t="s">
        <v>4248</v>
      </c>
      <c r="M67">
        <v>1.0999999999999999E-2</v>
      </c>
      <c r="N67">
        <v>0.125</v>
      </c>
      <c r="O67">
        <v>1.0999999999999999E-2</v>
      </c>
      <c r="P67">
        <v>0.82499999999999996</v>
      </c>
      <c r="R67">
        <v>0</v>
      </c>
      <c r="S67">
        <v>0.8</v>
      </c>
      <c r="T67">
        <v>2</v>
      </c>
      <c r="U67">
        <v>1.5</v>
      </c>
      <c r="V67">
        <v>0.18</v>
      </c>
      <c r="Z67">
        <v>130</v>
      </c>
      <c r="AA67">
        <v>2.564692119852492E-3</v>
      </c>
      <c r="AE67" t="s">
        <v>44</v>
      </c>
      <c r="AF67" t="s">
        <v>62</v>
      </c>
      <c r="AG67" t="s">
        <v>152</v>
      </c>
      <c r="AH67" t="s">
        <v>153</v>
      </c>
      <c r="AI67">
        <v>1</v>
      </c>
      <c r="AJ67">
        <v>0</v>
      </c>
      <c r="AK67">
        <v>1</v>
      </c>
      <c r="AL67">
        <v>1</v>
      </c>
      <c r="AM67">
        <v>1</v>
      </c>
      <c r="AN67">
        <v>1</v>
      </c>
      <c r="AO67">
        <v>1</v>
      </c>
      <c r="AP67" t="s">
        <v>205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2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</row>
    <row r="68" spans="1:60" x14ac:dyDescent="0.25">
      <c r="A68">
        <v>1</v>
      </c>
      <c r="B68" t="s">
        <v>149</v>
      </c>
      <c r="D68" t="s">
        <v>149</v>
      </c>
      <c r="E68">
        <v>67</v>
      </c>
      <c r="G68" t="s">
        <v>74</v>
      </c>
      <c r="H68" t="s">
        <v>150</v>
      </c>
      <c r="I68" t="s">
        <v>206</v>
      </c>
      <c r="J68">
        <v>1130031</v>
      </c>
      <c r="K68" t="s">
        <v>4247</v>
      </c>
      <c r="M68">
        <v>1.18E-2</v>
      </c>
      <c r="N68">
        <v>0.125</v>
      </c>
      <c r="O68">
        <v>1.18E-2</v>
      </c>
      <c r="P68">
        <v>0.82499999999999996</v>
      </c>
      <c r="R68">
        <v>0</v>
      </c>
      <c r="S68">
        <v>0.8</v>
      </c>
      <c r="T68">
        <v>2</v>
      </c>
      <c r="U68">
        <v>1.5</v>
      </c>
      <c r="V68">
        <v>0.18</v>
      </c>
      <c r="Z68">
        <v>130</v>
      </c>
      <c r="AA68">
        <v>2.7512151831144914E-3</v>
      </c>
      <c r="AE68" t="s">
        <v>44</v>
      </c>
      <c r="AF68" t="s">
        <v>62</v>
      </c>
      <c r="AG68" t="s">
        <v>152</v>
      </c>
      <c r="AH68" t="s">
        <v>153</v>
      </c>
      <c r="AI68">
        <v>1</v>
      </c>
      <c r="AJ68">
        <v>0</v>
      </c>
      <c r="AK68">
        <v>1</v>
      </c>
      <c r="AL68">
        <v>1</v>
      </c>
      <c r="AM68">
        <v>1</v>
      </c>
      <c r="AN68">
        <v>1</v>
      </c>
      <c r="AO68">
        <v>1</v>
      </c>
      <c r="AP68" t="s">
        <v>207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2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</row>
    <row r="69" spans="1:60" x14ac:dyDescent="0.25">
      <c r="A69">
        <v>1</v>
      </c>
      <c r="B69" t="s">
        <v>149</v>
      </c>
      <c r="D69" t="s">
        <v>149</v>
      </c>
      <c r="E69">
        <v>68</v>
      </c>
      <c r="G69" t="s">
        <v>74</v>
      </c>
      <c r="H69" t="s">
        <v>150</v>
      </c>
      <c r="I69" t="s">
        <v>208</v>
      </c>
      <c r="J69" t="s">
        <v>209</v>
      </c>
      <c r="K69" t="s">
        <v>4246</v>
      </c>
      <c r="M69">
        <v>1.2E-2</v>
      </c>
      <c r="N69">
        <v>0.125</v>
      </c>
      <c r="O69">
        <v>1.2E-2</v>
      </c>
      <c r="P69">
        <v>0.82499999999999996</v>
      </c>
      <c r="R69">
        <v>0</v>
      </c>
      <c r="S69">
        <v>0.8</v>
      </c>
      <c r="T69">
        <v>2</v>
      </c>
      <c r="U69">
        <v>1.5</v>
      </c>
      <c r="V69">
        <v>0.08</v>
      </c>
      <c r="Z69">
        <v>130</v>
      </c>
      <c r="AA69">
        <v>2.7978459489299916E-3</v>
      </c>
      <c r="AE69" t="s">
        <v>44</v>
      </c>
      <c r="AF69" t="s">
        <v>62</v>
      </c>
      <c r="AG69" t="s">
        <v>152</v>
      </c>
      <c r="AH69" t="s">
        <v>153</v>
      </c>
      <c r="AI69">
        <v>1</v>
      </c>
      <c r="AJ69">
        <v>0</v>
      </c>
      <c r="AK69">
        <v>1</v>
      </c>
      <c r="AL69">
        <v>1</v>
      </c>
      <c r="AM69">
        <v>1</v>
      </c>
      <c r="AN69">
        <v>1</v>
      </c>
      <c r="AO69">
        <v>1</v>
      </c>
      <c r="AP69" t="s">
        <v>210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2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</row>
    <row r="70" spans="1:60" x14ac:dyDescent="0.25">
      <c r="A70">
        <v>1</v>
      </c>
      <c r="B70" t="s">
        <v>149</v>
      </c>
      <c r="D70" t="s">
        <v>149</v>
      </c>
      <c r="E70">
        <v>69</v>
      </c>
      <c r="G70" t="s">
        <v>74</v>
      </c>
      <c r="H70" t="s">
        <v>150</v>
      </c>
      <c r="I70" t="s">
        <v>211</v>
      </c>
      <c r="J70">
        <v>1017432</v>
      </c>
      <c r="K70" t="s">
        <v>4245</v>
      </c>
      <c r="M70">
        <v>1.2500000000000001E-2</v>
      </c>
      <c r="N70">
        <v>0.125</v>
      </c>
      <c r="O70">
        <v>1.2500000000000001E-2</v>
      </c>
      <c r="P70">
        <v>0.82499999999999996</v>
      </c>
      <c r="R70">
        <v>0</v>
      </c>
      <c r="S70">
        <v>0.8</v>
      </c>
      <c r="T70">
        <v>2</v>
      </c>
      <c r="U70">
        <v>1.5</v>
      </c>
      <c r="V70">
        <v>0.24</v>
      </c>
      <c r="Z70">
        <v>130</v>
      </c>
      <c r="AA70">
        <v>2.9144228634687412E-3</v>
      </c>
      <c r="AE70" t="s">
        <v>44</v>
      </c>
      <c r="AF70" t="s">
        <v>62</v>
      </c>
      <c r="AG70" t="s">
        <v>152</v>
      </c>
      <c r="AH70" t="s">
        <v>153</v>
      </c>
      <c r="AI70">
        <v>1</v>
      </c>
      <c r="AJ70">
        <v>0</v>
      </c>
      <c r="AK70">
        <v>1</v>
      </c>
      <c r="AL70">
        <v>1</v>
      </c>
      <c r="AM70">
        <v>1</v>
      </c>
      <c r="AN70">
        <v>1</v>
      </c>
      <c r="AO70">
        <v>1</v>
      </c>
      <c r="AP70" t="s">
        <v>212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2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</row>
    <row r="71" spans="1:60" x14ac:dyDescent="0.25">
      <c r="A71">
        <v>1</v>
      </c>
      <c r="B71" t="s">
        <v>149</v>
      </c>
      <c r="D71" t="s">
        <v>149</v>
      </c>
      <c r="E71">
        <v>70</v>
      </c>
      <c r="G71" t="s">
        <v>74</v>
      </c>
      <c r="H71" t="s">
        <v>150</v>
      </c>
      <c r="I71" t="s">
        <v>213</v>
      </c>
      <c r="J71">
        <v>1183601</v>
      </c>
      <c r="K71" t="s">
        <v>4244</v>
      </c>
      <c r="M71">
        <v>1.2999999999999999E-2</v>
      </c>
      <c r="N71">
        <v>0.125</v>
      </c>
      <c r="O71">
        <v>1.2999999999999999E-2</v>
      </c>
      <c r="P71">
        <v>0.82499999999999996</v>
      </c>
      <c r="R71">
        <v>0</v>
      </c>
      <c r="S71">
        <v>0.8</v>
      </c>
      <c r="T71">
        <v>2</v>
      </c>
      <c r="U71">
        <v>1.5</v>
      </c>
      <c r="V71">
        <v>0.23</v>
      </c>
      <c r="Z71">
        <v>130</v>
      </c>
      <c r="AA71">
        <v>3.0309997780074908E-3</v>
      </c>
      <c r="AE71" t="s">
        <v>44</v>
      </c>
      <c r="AF71" t="s">
        <v>62</v>
      </c>
      <c r="AG71" t="s">
        <v>152</v>
      </c>
      <c r="AH71" t="s">
        <v>153</v>
      </c>
      <c r="AI71">
        <v>1</v>
      </c>
      <c r="AJ71">
        <v>0</v>
      </c>
      <c r="AK71">
        <v>1</v>
      </c>
      <c r="AL71">
        <v>1</v>
      </c>
      <c r="AM71">
        <v>1</v>
      </c>
      <c r="AN71">
        <v>1</v>
      </c>
      <c r="AO71">
        <v>1</v>
      </c>
      <c r="AP71" t="s">
        <v>214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2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</row>
    <row r="72" spans="1:60" x14ac:dyDescent="0.25">
      <c r="A72">
        <v>1</v>
      </c>
      <c r="B72" t="s">
        <v>149</v>
      </c>
      <c r="D72" t="s">
        <v>149</v>
      </c>
      <c r="E72">
        <v>71</v>
      </c>
      <c r="G72" t="s">
        <v>74</v>
      </c>
      <c r="H72" t="s">
        <v>150</v>
      </c>
      <c r="I72" t="s">
        <v>215</v>
      </c>
      <c r="J72" t="s">
        <v>216</v>
      </c>
      <c r="K72" t="s">
        <v>4243</v>
      </c>
      <c r="M72">
        <v>1.35E-2</v>
      </c>
      <c r="N72">
        <v>0.125</v>
      </c>
      <c r="O72">
        <v>1.35E-2</v>
      </c>
      <c r="P72">
        <v>0.82499999999999996</v>
      </c>
      <c r="R72">
        <v>0</v>
      </c>
      <c r="S72">
        <v>0.8</v>
      </c>
      <c r="T72">
        <v>2</v>
      </c>
      <c r="U72">
        <v>1.5</v>
      </c>
      <c r="V72">
        <v>0.2</v>
      </c>
      <c r="Z72">
        <v>130</v>
      </c>
      <c r="AA72">
        <v>3.1475766925462404E-3</v>
      </c>
      <c r="AE72" t="s">
        <v>44</v>
      </c>
      <c r="AF72" t="s">
        <v>62</v>
      </c>
      <c r="AG72" t="s">
        <v>152</v>
      </c>
      <c r="AH72" t="s">
        <v>153</v>
      </c>
      <c r="AI72">
        <v>1</v>
      </c>
      <c r="AJ72">
        <v>0</v>
      </c>
      <c r="AK72">
        <v>1</v>
      </c>
      <c r="AL72">
        <v>1</v>
      </c>
      <c r="AM72">
        <v>1</v>
      </c>
      <c r="AN72">
        <v>1</v>
      </c>
      <c r="AO72">
        <v>1</v>
      </c>
      <c r="AP72" t="s">
        <v>217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2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</row>
    <row r="73" spans="1:60" x14ac:dyDescent="0.25">
      <c r="A73">
        <v>1</v>
      </c>
      <c r="B73" t="s">
        <v>149</v>
      </c>
      <c r="D73" t="s">
        <v>149</v>
      </c>
      <c r="E73">
        <v>72</v>
      </c>
      <c r="G73" t="s">
        <v>74</v>
      </c>
      <c r="H73" t="s">
        <v>150</v>
      </c>
      <c r="I73" t="s">
        <v>218</v>
      </c>
      <c r="J73" t="s">
        <v>219</v>
      </c>
      <c r="K73" t="s">
        <v>4242</v>
      </c>
      <c r="M73">
        <v>1.4500000000000001E-2</v>
      </c>
      <c r="N73">
        <v>0.125</v>
      </c>
      <c r="O73">
        <v>1.4500000000000001E-2</v>
      </c>
      <c r="P73">
        <v>0.82499999999999996</v>
      </c>
      <c r="R73">
        <v>0</v>
      </c>
      <c r="S73">
        <v>0.8</v>
      </c>
      <c r="T73">
        <v>2</v>
      </c>
      <c r="U73">
        <v>1.5</v>
      </c>
      <c r="V73">
        <v>0.22</v>
      </c>
      <c r="Z73">
        <v>130</v>
      </c>
      <c r="AA73">
        <v>3.3807305216237401E-3</v>
      </c>
      <c r="AE73" t="s">
        <v>44</v>
      </c>
      <c r="AF73" t="s">
        <v>62</v>
      </c>
      <c r="AG73" t="s">
        <v>152</v>
      </c>
      <c r="AH73" t="s">
        <v>153</v>
      </c>
      <c r="AI73">
        <v>1</v>
      </c>
      <c r="AJ73">
        <v>0</v>
      </c>
      <c r="AK73">
        <v>1</v>
      </c>
      <c r="AL73">
        <v>1</v>
      </c>
      <c r="AM73">
        <v>1</v>
      </c>
      <c r="AN73">
        <v>1</v>
      </c>
      <c r="AO73">
        <v>1</v>
      </c>
      <c r="AP73" t="s">
        <v>220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2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</row>
    <row r="74" spans="1:60" x14ac:dyDescent="0.25">
      <c r="A74">
        <v>1</v>
      </c>
      <c r="B74" t="s">
        <v>149</v>
      </c>
      <c r="D74" t="s">
        <v>149</v>
      </c>
      <c r="E74">
        <v>73</v>
      </c>
      <c r="G74" t="s">
        <v>74</v>
      </c>
      <c r="H74" t="s">
        <v>150</v>
      </c>
      <c r="I74" t="s">
        <v>221</v>
      </c>
      <c r="J74" t="s">
        <v>222</v>
      </c>
      <c r="K74" t="s">
        <v>4241</v>
      </c>
      <c r="M74">
        <v>1.5599999999999999E-2</v>
      </c>
      <c r="N74">
        <v>0.125</v>
      </c>
      <c r="O74">
        <v>1.5599999999999999E-2</v>
      </c>
      <c r="P74">
        <v>0.82499999999999996</v>
      </c>
      <c r="R74">
        <v>0</v>
      </c>
      <c r="S74">
        <v>0.8</v>
      </c>
      <c r="T74">
        <v>2</v>
      </c>
      <c r="U74">
        <v>1.5</v>
      </c>
      <c r="V74">
        <v>0.22</v>
      </c>
      <c r="Z74">
        <v>130</v>
      </c>
      <c r="AA74">
        <v>3.6371997336089889E-3</v>
      </c>
      <c r="AE74" t="s">
        <v>44</v>
      </c>
      <c r="AF74" t="s">
        <v>62</v>
      </c>
      <c r="AG74" t="s">
        <v>152</v>
      </c>
      <c r="AH74" t="s">
        <v>153</v>
      </c>
      <c r="AI74">
        <v>1</v>
      </c>
      <c r="AJ74">
        <v>0</v>
      </c>
      <c r="AK74">
        <v>1</v>
      </c>
      <c r="AL74">
        <v>1</v>
      </c>
      <c r="AM74">
        <v>1</v>
      </c>
      <c r="AN74">
        <v>1</v>
      </c>
      <c r="AO74">
        <v>1</v>
      </c>
      <c r="AP74" t="s">
        <v>223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2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</row>
    <row r="75" spans="1:60" x14ac:dyDescent="0.25">
      <c r="A75">
        <v>1</v>
      </c>
      <c r="B75" t="s">
        <v>149</v>
      </c>
      <c r="D75" t="s">
        <v>149</v>
      </c>
      <c r="E75">
        <v>74</v>
      </c>
      <c r="G75" t="s">
        <v>74</v>
      </c>
      <c r="H75" t="s">
        <v>150</v>
      </c>
      <c r="I75" t="s">
        <v>224</v>
      </c>
      <c r="J75">
        <v>1138040</v>
      </c>
      <c r="K75" t="s">
        <v>4240</v>
      </c>
      <c r="M75">
        <v>1.5800000000000002E-2</v>
      </c>
      <c r="N75">
        <v>0.125</v>
      </c>
      <c r="O75">
        <v>1.5800000000000002E-2</v>
      </c>
      <c r="P75">
        <v>0.82499999999999996</v>
      </c>
      <c r="R75">
        <v>0</v>
      </c>
      <c r="S75">
        <v>0.8</v>
      </c>
      <c r="T75">
        <v>2</v>
      </c>
      <c r="U75">
        <v>1.5</v>
      </c>
      <c r="V75">
        <v>0.23</v>
      </c>
      <c r="Z75">
        <v>130</v>
      </c>
      <c r="AA75">
        <v>3.6838304994244891E-3</v>
      </c>
      <c r="AE75" t="s">
        <v>44</v>
      </c>
      <c r="AF75" t="s">
        <v>62</v>
      </c>
      <c r="AG75" t="s">
        <v>152</v>
      </c>
      <c r="AH75" t="s">
        <v>153</v>
      </c>
      <c r="AI75">
        <v>1</v>
      </c>
      <c r="AJ75">
        <v>0</v>
      </c>
      <c r="AK75">
        <v>1</v>
      </c>
      <c r="AL75">
        <v>1</v>
      </c>
      <c r="AM75">
        <v>1</v>
      </c>
      <c r="AN75">
        <v>1</v>
      </c>
      <c r="AO75">
        <v>1</v>
      </c>
      <c r="AP75" t="s">
        <v>225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2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</row>
    <row r="76" spans="1:60" x14ac:dyDescent="0.25">
      <c r="A76">
        <v>1</v>
      </c>
      <c r="B76" t="s">
        <v>149</v>
      </c>
      <c r="D76" t="s">
        <v>149</v>
      </c>
      <c r="E76">
        <v>75</v>
      </c>
      <c r="G76" t="s">
        <v>74</v>
      </c>
      <c r="H76" t="s">
        <v>150</v>
      </c>
      <c r="I76" t="s">
        <v>226</v>
      </c>
      <c r="K76" t="s">
        <v>4239</v>
      </c>
      <c r="M76">
        <v>1.6500000000000001E-2</v>
      </c>
      <c r="N76">
        <v>0.125</v>
      </c>
      <c r="O76">
        <v>1.6500000000000001E-2</v>
      </c>
      <c r="P76">
        <v>0.82499999999999996</v>
      </c>
      <c r="R76">
        <v>0</v>
      </c>
      <c r="S76">
        <v>0.8</v>
      </c>
      <c r="T76">
        <v>2</v>
      </c>
      <c r="U76">
        <v>1.5</v>
      </c>
      <c r="V76">
        <v>0.23</v>
      </c>
      <c r="Z76">
        <v>130</v>
      </c>
      <c r="AA76">
        <v>3.8470381797787384E-3</v>
      </c>
      <c r="AE76" t="s">
        <v>44</v>
      </c>
      <c r="AF76" t="s">
        <v>62</v>
      </c>
      <c r="AG76" t="s">
        <v>152</v>
      </c>
      <c r="AH76" t="s">
        <v>153</v>
      </c>
      <c r="AI76">
        <v>1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 t="s">
        <v>227</v>
      </c>
      <c r="AQ76">
        <v>0</v>
      </c>
      <c r="AR76">
        <v>0</v>
      </c>
      <c r="AS76">
        <v>0</v>
      </c>
      <c r="AT76">
        <v>0</v>
      </c>
      <c r="AU76">
        <v>2</v>
      </c>
      <c r="AV76">
        <v>0</v>
      </c>
      <c r="AW76">
        <v>0</v>
      </c>
      <c r="AX76">
        <v>0</v>
      </c>
      <c r="AY76">
        <v>2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</row>
    <row r="77" spans="1:60" x14ac:dyDescent="0.25">
      <c r="A77">
        <v>1</v>
      </c>
      <c r="B77" t="s">
        <v>149</v>
      </c>
      <c r="D77" t="s">
        <v>149</v>
      </c>
      <c r="E77">
        <v>76</v>
      </c>
      <c r="G77" t="s">
        <v>74</v>
      </c>
      <c r="H77" t="s">
        <v>150</v>
      </c>
      <c r="I77" t="s">
        <v>228</v>
      </c>
      <c r="K77" t="s">
        <v>4238</v>
      </c>
      <c r="M77">
        <v>1.67E-2</v>
      </c>
      <c r="N77">
        <v>0.125</v>
      </c>
      <c r="O77">
        <v>1.67E-2</v>
      </c>
      <c r="P77">
        <v>0.82499999999999996</v>
      </c>
      <c r="R77">
        <v>0</v>
      </c>
      <c r="S77">
        <v>0.8</v>
      </c>
      <c r="T77">
        <v>2</v>
      </c>
      <c r="U77">
        <v>1.5</v>
      </c>
      <c r="V77">
        <v>0.26</v>
      </c>
      <c r="Z77">
        <v>130</v>
      </c>
      <c r="AA77">
        <v>3.8936689455942382E-3</v>
      </c>
      <c r="AE77" t="s">
        <v>44</v>
      </c>
      <c r="AF77" t="s">
        <v>62</v>
      </c>
      <c r="AG77" t="s">
        <v>152</v>
      </c>
      <c r="AH77" t="s">
        <v>153</v>
      </c>
      <c r="AI77">
        <v>1</v>
      </c>
      <c r="AJ77">
        <v>0</v>
      </c>
      <c r="AK77">
        <v>1</v>
      </c>
      <c r="AL77">
        <v>1</v>
      </c>
      <c r="AM77">
        <v>1</v>
      </c>
      <c r="AN77">
        <v>1</v>
      </c>
      <c r="AO77">
        <v>1</v>
      </c>
      <c r="AP77" t="s">
        <v>229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2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</row>
    <row r="78" spans="1:60" x14ac:dyDescent="0.25">
      <c r="A78">
        <v>1</v>
      </c>
      <c r="B78" t="s">
        <v>149</v>
      </c>
      <c r="D78" t="s">
        <v>149</v>
      </c>
      <c r="E78">
        <v>77</v>
      </c>
      <c r="G78" t="s">
        <v>74</v>
      </c>
      <c r="H78" t="s">
        <v>150</v>
      </c>
      <c r="I78" t="s">
        <v>230</v>
      </c>
      <c r="J78">
        <v>1138047</v>
      </c>
      <c r="K78" t="s">
        <v>4237</v>
      </c>
      <c r="M78">
        <v>1.77E-2</v>
      </c>
      <c r="N78">
        <v>0.125</v>
      </c>
      <c r="O78">
        <v>1.77E-2</v>
      </c>
      <c r="P78">
        <v>0.82499999999999996</v>
      </c>
      <c r="R78">
        <v>0</v>
      </c>
      <c r="S78">
        <v>0.8</v>
      </c>
      <c r="T78">
        <v>2</v>
      </c>
      <c r="U78">
        <v>1.5</v>
      </c>
      <c r="V78">
        <v>0.22</v>
      </c>
      <c r="Z78">
        <v>130</v>
      </c>
      <c r="AA78">
        <v>4.1268227746717378E-3</v>
      </c>
      <c r="AE78" t="s">
        <v>44</v>
      </c>
      <c r="AF78" t="s">
        <v>62</v>
      </c>
      <c r="AG78" t="s">
        <v>152</v>
      </c>
      <c r="AH78" t="s">
        <v>153</v>
      </c>
      <c r="AI78">
        <v>1</v>
      </c>
      <c r="AJ78">
        <v>0</v>
      </c>
      <c r="AK78">
        <v>1</v>
      </c>
      <c r="AL78">
        <v>1</v>
      </c>
      <c r="AM78">
        <v>1</v>
      </c>
      <c r="AN78">
        <v>1</v>
      </c>
      <c r="AO78">
        <v>1</v>
      </c>
      <c r="AP78" t="s">
        <v>231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2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</row>
    <row r="79" spans="1:60" x14ac:dyDescent="0.25">
      <c r="A79">
        <v>1</v>
      </c>
      <c r="B79" t="s">
        <v>149</v>
      </c>
      <c r="D79" t="s">
        <v>149</v>
      </c>
      <c r="E79">
        <v>78</v>
      </c>
      <c r="G79" t="s">
        <v>74</v>
      </c>
      <c r="H79" t="s">
        <v>150</v>
      </c>
      <c r="I79" t="s">
        <v>232</v>
      </c>
      <c r="J79" t="s">
        <v>233</v>
      </c>
      <c r="K79" t="s">
        <v>4236</v>
      </c>
      <c r="M79">
        <v>1.8499999999999999E-2</v>
      </c>
      <c r="N79">
        <v>0.125</v>
      </c>
      <c r="O79">
        <v>1.8499999999999999E-2</v>
      </c>
      <c r="P79">
        <v>0.82499999999999996</v>
      </c>
      <c r="R79">
        <v>0</v>
      </c>
      <c r="S79">
        <v>0.8</v>
      </c>
      <c r="T79">
        <v>2</v>
      </c>
      <c r="U79">
        <v>1.5</v>
      </c>
      <c r="V79">
        <v>0.22</v>
      </c>
      <c r="Z79">
        <v>130</v>
      </c>
      <c r="AA79">
        <v>4.3133458379337368E-3</v>
      </c>
      <c r="AE79" t="s">
        <v>44</v>
      </c>
      <c r="AF79" t="s">
        <v>62</v>
      </c>
      <c r="AG79" t="s">
        <v>152</v>
      </c>
      <c r="AH79" t="s">
        <v>153</v>
      </c>
      <c r="AI79">
        <v>1</v>
      </c>
      <c r="AJ79">
        <v>0</v>
      </c>
      <c r="AK79">
        <v>1</v>
      </c>
      <c r="AL79">
        <v>1</v>
      </c>
      <c r="AM79">
        <v>1</v>
      </c>
      <c r="AN79">
        <v>1</v>
      </c>
      <c r="AO79">
        <v>1</v>
      </c>
      <c r="AP79" t="s">
        <v>234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2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</row>
    <row r="80" spans="1:60" x14ac:dyDescent="0.25">
      <c r="A80">
        <v>1</v>
      </c>
      <c r="B80" t="s">
        <v>149</v>
      </c>
      <c r="D80" t="s">
        <v>149</v>
      </c>
      <c r="E80">
        <v>79</v>
      </c>
      <c r="G80" t="s">
        <v>74</v>
      </c>
      <c r="H80" t="s">
        <v>150</v>
      </c>
      <c r="I80" t="s">
        <v>235</v>
      </c>
      <c r="J80">
        <v>1138052</v>
      </c>
      <c r="K80" t="s">
        <v>4235</v>
      </c>
      <c r="M80">
        <v>1.9699999999999999E-2</v>
      </c>
      <c r="N80">
        <v>0.125</v>
      </c>
      <c r="O80">
        <v>1.9699999999999999E-2</v>
      </c>
      <c r="P80">
        <v>0.82499999999999996</v>
      </c>
      <c r="R80">
        <v>0</v>
      </c>
      <c r="S80">
        <v>0.8</v>
      </c>
      <c r="T80">
        <v>2</v>
      </c>
      <c r="U80">
        <v>1.5</v>
      </c>
      <c r="V80">
        <v>0.22</v>
      </c>
      <c r="Z80">
        <v>130</v>
      </c>
      <c r="AA80">
        <v>4.5931304328267362E-3</v>
      </c>
      <c r="AE80" t="s">
        <v>44</v>
      </c>
      <c r="AF80" t="s">
        <v>62</v>
      </c>
      <c r="AG80" t="s">
        <v>152</v>
      </c>
      <c r="AH80" t="s">
        <v>153</v>
      </c>
      <c r="AI80">
        <v>1</v>
      </c>
      <c r="AJ80">
        <v>0</v>
      </c>
      <c r="AK80">
        <v>1</v>
      </c>
      <c r="AL80">
        <v>1</v>
      </c>
      <c r="AM80">
        <v>1</v>
      </c>
      <c r="AN80">
        <v>1</v>
      </c>
      <c r="AO80">
        <v>1</v>
      </c>
      <c r="AP80" t="s">
        <v>237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2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</row>
    <row r="81" spans="1:60" x14ac:dyDescent="0.25">
      <c r="A81">
        <v>1</v>
      </c>
      <c r="B81" t="s">
        <v>149</v>
      </c>
      <c r="D81" t="s">
        <v>149</v>
      </c>
      <c r="E81">
        <v>80</v>
      </c>
      <c r="G81" t="s">
        <v>74</v>
      </c>
      <c r="H81" t="s">
        <v>150</v>
      </c>
      <c r="I81" t="s">
        <v>238</v>
      </c>
      <c r="J81" t="s">
        <v>239</v>
      </c>
      <c r="K81" t="s">
        <v>4234</v>
      </c>
      <c r="M81">
        <v>0.02</v>
      </c>
      <c r="N81">
        <v>0.125</v>
      </c>
      <c r="O81">
        <v>0.02</v>
      </c>
      <c r="P81">
        <v>0.82499999999999996</v>
      </c>
      <c r="R81">
        <v>0</v>
      </c>
      <c r="S81">
        <v>0.8</v>
      </c>
      <c r="T81">
        <v>2</v>
      </c>
      <c r="U81">
        <v>1.5</v>
      </c>
      <c r="V81">
        <v>0.26</v>
      </c>
      <c r="Z81">
        <v>130</v>
      </c>
      <c r="AA81">
        <v>4.6630765815499865E-3</v>
      </c>
      <c r="AE81" t="s">
        <v>44</v>
      </c>
      <c r="AF81" t="s">
        <v>62</v>
      </c>
      <c r="AG81" t="s">
        <v>152</v>
      </c>
      <c r="AH81" t="s">
        <v>153</v>
      </c>
      <c r="AI81">
        <v>1</v>
      </c>
      <c r="AJ81">
        <v>0</v>
      </c>
      <c r="AK81">
        <v>1</v>
      </c>
      <c r="AL81">
        <v>1</v>
      </c>
      <c r="AM81">
        <v>1</v>
      </c>
      <c r="AN81">
        <v>1</v>
      </c>
      <c r="AO81">
        <v>1</v>
      </c>
      <c r="AP81" t="s">
        <v>240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2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</row>
    <row r="82" spans="1:60" x14ac:dyDescent="0.25">
      <c r="A82">
        <v>1</v>
      </c>
      <c r="B82" t="s">
        <v>149</v>
      </c>
      <c r="D82" t="s">
        <v>149</v>
      </c>
      <c r="E82">
        <v>81</v>
      </c>
      <c r="G82" t="s">
        <v>74</v>
      </c>
      <c r="H82" t="s">
        <v>150</v>
      </c>
      <c r="I82" t="s">
        <v>241</v>
      </c>
      <c r="J82" t="s">
        <v>242</v>
      </c>
      <c r="K82" t="s">
        <v>4233</v>
      </c>
      <c r="M82">
        <v>2.1000000000000001E-2</v>
      </c>
      <c r="N82">
        <v>0.125</v>
      </c>
      <c r="O82">
        <v>2.1000000000000001E-2</v>
      </c>
      <c r="P82">
        <v>0.82499999999999996</v>
      </c>
      <c r="R82">
        <v>0</v>
      </c>
      <c r="S82">
        <v>0.8</v>
      </c>
      <c r="T82">
        <v>2</v>
      </c>
      <c r="U82">
        <v>1.5</v>
      </c>
      <c r="V82">
        <v>0.26</v>
      </c>
      <c r="Z82">
        <v>130</v>
      </c>
      <c r="AA82">
        <v>4.8962304106274857E-3</v>
      </c>
      <c r="AE82" t="s">
        <v>44</v>
      </c>
      <c r="AF82" t="s">
        <v>62</v>
      </c>
      <c r="AG82" t="s">
        <v>152</v>
      </c>
      <c r="AH82" t="s">
        <v>153</v>
      </c>
      <c r="AI82">
        <v>1</v>
      </c>
      <c r="AJ82">
        <v>0</v>
      </c>
      <c r="AK82">
        <v>1</v>
      </c>
      <c r="AL82">
        <v>1</v>
      </c>
      <c r="AM82">
        <v>1</v>
      </c>
      <c r="AN82">
        <v>1</v>
      </c>
      <c r="AO82">
        <v>1</v>
      </c>
      <c r="AP82" t="s">
        <v>243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2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</row>
    <row r="83" spans="1:60" x14ac:dyDescent="0.25">
      <c r="A83">
        <v>1</v>
      </c>
      <c r="B83" t="s">
        <v>149</v>
      </c>
      <c r="D83" t="s">
        <v>149</v>
      </c>
      <c r="E83">
        <v>82</v>
      </c>
      <c r="G83" t="s">
        <v>74</v>
      </c>
      <c r="H83" t="s">
        <v>150</v>
      </c>
      <c r="I83" t="s">
        <v>244</v>
      </c>
      <c r="J83">
        <v>1138057</v>
      </c>
      <c r="K83" t="s">
        <v>4232</v>
      </c>
      <c r="M83">
        <v>2.1700000000000001E-2</v>
      </c>
      <c r="N83">
        <v>0.125</v>
      </c>
      <c r="O83">
        <v>2.1700000000000001E-2</v>
      </c>
      <c r="P83">
        <v>0.82499999999999996</v>
      </c>
      <c r="R83">
        <v>0</v>
      </c>
      <c r="S83">
        <v>0.8</v>
      </c>
      <c r="T83">
        <v>2</v>
      </c>
      <c r="U83">
        <v>1.5</v>
      </c>
      <c r="V83">
        <v>0.22</v>
      </c>
      <c r="Z83">
        <v>130</v>
      </c>
      <c r="AA83">
        <v>5.0594380909817346E-3</v>
      </c>
      <c r="AE83" t="s">
        <v>44</v>
      </c>
      <c r="AF83" t="s">
        <v>62</v>
      </c>
      <c r="AG83" t="s">
        <v>152</v>
      </c>
      <c r="AH83" t="s">
        <v>153</v>
      </c>
      <c r="AI83">
        <v>1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 t="s">
        <v>245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2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</row>
    <row r="84" spans="1:60" x14ac:dyDescent="0.25">
      <c r="A84">
        <v>1</v>
      </c>
      <c r="B84" t="s">
        <v>149</v>
      </c>
      <c r="D84" t="s">
        <v>149</v>
      </c>
      <c r="E84">
        <v>83</v>
      </c>
      <c r="G84" t="s">
        <v>74</v>
      </c>
      <c r="H84" t="s">
        <v>150</v>
      </c>
      <c r="I84" t="s">
        <v>246</v>
      </c>
      <c r="J84">
        <v>1138056</v>
      </c>
      <c r="K84" t="s">
        <v>4231</v>
      </c>
      <c r="M84">
        <v>2.2499999999999999E-2</v>
      </c>
      <c r="N84">
        <v>0.125</v>
      </c>
      <c r="O84">
        <v>2.2499999999999999E-2</v>
      </c>
      <c r="P84">
        <v>0.82499999999999996</v>
      </c>
      <c r="R84">
        <v>0</v>
      </c>
      <c r="S84">
        <v>0.8</v>
      </c>
      <c r="T84">
        <v>2</v>
      </c>
      <c r="U84">
        <v>1.5</v>
      </c>
      <c r="V84">
        <v>0.28000000000000003</v>
      </c>
      <c r="Z84">
        <v>130</v>
      </c>
      <c r="AA84">
        <v>5.2459611542437336E-3</v>
      </c>
      <c r="AE84" t="s">
        <v>44</v>
      </c>
      <c r="AF84" t="s">
        <v>62</v>
      </c>
      <c r="AG84" t="s">
        <v>152</v>
      </c>
      <c r="AH84" t="s">
        <v>153</v>
      </c>
      <c r="AI84">
        <v>1</v>
      </c>
      <c r="AJ84">
        <v>0</v>
      </c>
      <c r="AK84">
        <v>1</v>
      </c>
      <c r="AL84">
        <v>1</v>
      </c>
      <c r="AM84">
        <v>1</v>
      </c>
      <c r="AN84">
        <v>1</v>
      </c>
      <c r="AO84">
        <v>1</v>
      </c>
      <c r="AP84" t="s">
        <v>247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2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</row>
    <row r="85" spans="1:60" x14ac:dyDescent="0.25">
      <c r="A85">
        <v>1</v>
      </c>
      <c r="B85" t="s">
        <v>149</v>
      </c>
      <c r="D85" t="s">
        <v>149</v>
      </c>
      <c r="E85">
        <v>84</v>
      </c>
      <c r="G85" t="s">
        <v>74</v>
      </c>
      <c r="H85" t="s">
        <v>150</v>
      </c>
      <c r="I85" t="s">
        <v>248</v>
      </c>
      <c r="J85" t="s">
        <v>249</v>
      </c>
      <c r="K85" t="s">
        <v>4230</v>
      </c>
      <c r="M85">
        <v>2.3599999999999999E-2</v>
      </c>
      <c r="N85">
        <v>0.125</v>
      </c>
      <c r="O85">
        <v>2.3599999999999999E-2</v>
      </c>
      <c r="P85">
        <v>0.82499999999999996</v>
      </c>
      <c r="R85">
        <v>0</v>
      </c>
      <c r="S85">
        <v>0.8</v>
      </c>
      <c r="T85">
        <v>2</v>
      </c>
      <c r="U85">
        <v>1.5</v>
      </c>
      <c r="V85">
        <v>0.22</v>
      </c>
      <c r="Z85">
        <v>130</v>
      </c>
      <c r="AA85">
        <v>5.5024303662289829E-3</v>
      </c>
      <c r="AE85" t="s">
        <v>44</v>
      </c>
      <c r="AF85" t="s">
        <v>62</v>
      </c>
      <c r="AG85" t="s">
        <v>152</v>
      </c>
      <c r="AH85" t="s">
        <v>153</v>
      </c>
      <c r="AI85">
        <v>1</v>
      </c>
      <c r="AJ85">
        <v>0</v>
      </c>
      <c r="AK85">
        <v>1</v>
      </c>
      <c r="AL85">
        <v>1</v>
      </c>
      <c r="AM85">
        <v>1</v>
      </c>
      <c r="AN85">
        <v>1</v>
      </c>
      <c r="AO85">
        <v>1</v>
      </c>
      <c r="AP85" t="s">
        <v>250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2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</row>
    <row r="86" spans="1:60" x14ac:dyDescent="0.25">
      <c r="A86">
        <v>1</v>
      </c>
      <c r="B86" t="s">
        <v>149</v>
      </c>
      <c r="D86" t="s">
        <v>149</v>
      </c>
      <c r="E86">
        <v>85</v>
      </c>
      <c r="G86" t="s">
        <v>74</v>
      </c>
      <c r="H86" t="s">
        <v>150</v>
      </c>
      <c r="I86" t="s">
        <v>251</v>
      </c>
      <c r="J86">
        <v>1138063</v>
      </c>
      <c r="K86" t="s">
        <v>4229</v>
      </c>
      <c r="M86">
        <v>2.5000000000000001E-2</v>
      </c>
      <c r="N86">
        <v>0.125</v>
      </c>
      <c r="O86">
        <v>2.5000000000000001E-2</v>
      </c>
      <c r="P86">
        <v>0.82499999999999996</v>
      </c>
      <c r="R86">
        <v>0</v>
      </c>
      <c r="S86">
        <v>0.8</v>
      </c>
      <c r="T86">
        <v>2</v>
      </c>
      <c r="U86">
        <v>1.5</v>
      </c>
      <c r="V86">
        <v>0.28000000000000003</v>
      </c>
      <c r="Z86">
        <v>130</v>
      </c>
      <c r="AA86">
        <v>5.8288457269374825E-3</v>
      </c>
      <c r="AE86" t="s">
        <v>44</v>
      </c>
      <c r="AF86" t="s">
        <v>62</v>
      </c>
      <c r="AG86" t="s">
        <v>152</v>
      </c>
      <c r="AH86" t="s">
        <v>153</v>
      </c>
      <c r="AI86">
        <v>1</v>
      </c>
      <c r="AJ86">
        <v>0</v>
      </c>
      <c r="AK86">
        <v>1</v>
      </c>
      <c r="AL86">
        <v>1</v>
      </c>
      <c r="AM86">
        <v>1</v>
      </c>
      <c r="AN86">
        <v>1</v>
      </c>
      <c r="AO86">
        <v>1</v>
      </c>
      <c r="AP86" t="s">
        <v>252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2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</row>
    <row r="87" spans="1:60" x14ac:dyDescent="0.25">
      <c r="A87">
        <v>1</v>
      </c>
      <c r="B87" t="s">
        <v>149</v>
      </c>
      <c r="D87" t="s">
        <v>149</v>
      </c>
      <c r="E87">
        <v>86</v>
      </c>
      <c r="G87" t="s">
        <v>74</v>
      </c>
      <c r="H87" t="s">
        <v>150</v>
      </c>
      <c r="I87" t="s">
        <v>253</v>
      </c>
      <c r="K87" t="s">
        <v>4228</v>
      </c>
      <c r="M87">
        <v>2.5600000000000001E-2</v>
      </c>
      <c r="N87">
        <v>0.125</v>
      </c>
      <c r="O87">
        <v>2.5600000000000001E-2</v>
      </c>
      <c r="P87">
        <v>0.82499999999999996</v>
      </c>
      <c r="R87">
        <v>0</v>
      </c>
      <c r="S87">
        <v>0.8</v>
      </c>
      <c r="T87">
        <v>2</v>
      </c>
      <c r="U87">
        <v>1.5</v>
      </c>
      <c r="V87">
        <v>0.3</v>
      </c>
      <c r="Z87">
        <v>130</v>
      </c>
      <c r="AA87">
        <v>5.9687380243839822E-3</v>
      </c>
      <c r="AE87" t="s">
        <v>44</v>
      </c>
      <c r="AF87" t="s">
        <v>62</v>
      </c>
      <c r="AG87" t="s">
        <v>152</v>
      </c>
      <c r="AH87" t="s">
        <v>153</v>
      </c>
      <c r="AI87">
        <v>1</v>
      </c>
      <c r="AJ87">
        <v>0</v>
      </c>
      <c r="AK87">
        <v>1</v>
      </c>
      <c r="AL87">
        <v>1</v>
      </c>
      <c r="AM87">
        <v>1</v>
      </c>
      <c r="AN87">
        <v>1</v>
      </c>
      <c r="AO87">
        <v>1</v>
      </c>
      <c r="AP87" t="s">
        <v>254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2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</row>
    <row r="88" spans="1:60" x14ac:dyDescent="0.25">
      <c r="A88">
        <v>1</v>
      </c>
      <c r="B88" t="s">
        <v>149</v>
      </c>
      <c r="D88" t="s">
        <v>149</v>
      </c>
      <c r="E88">
        <v>87</v>
      </c>
      <c r="G88" t="s">
        <v>74</v>
      </c>
      <c r="H88" t="s">
        <v>150</v>
      </c>
      <c r="I88" t="s">
        <v>255</v>
      </c>
      <c r="K88" t="s">
        <v>4227</v>
      </c>
      <c r="M88">
        <v>2.5999999999999999E-2</v>
      </c>
      <c r="N88">
        <v>0.125</v>
      </c>
      <c r="O88">
        <v>2.5999999999999999E-2</v>
      </c>
      <c r="P88">
        <v>0.82499999999999996</v>
      </c>
      <c r="R88">
        <v>0</v>
      </c>
      <c r="S88">
        <v>0.8</v>
      </c>
      <c r="T88">
        <v>2</v>
      </c>
      <c r="U88">
        <v>1.5</v>
      </c>
      <c r="V88">
        <v>0.22</v>
      </c>
      <c r="Z88">
        <v>130</v>
      </c>
      <c r="AA88">
        <v>6.0619995560149817E-3</v>
      </c>
      <c r="AE88" t="s">
        <v>44</v>
      </c>
      <c r="AF88" t="s">
        <v>62</v>
      </c>
      <c r="AG88" t="s">
        <v>152</v>
      </c>
      <c r="AH88" t="s">
        <v>153</v>
      </c>
      <c r="AI88">
        <v>1</v>
      </c>
      <c r="AJ88">
        <v>0</v>
      </c>
      <c r="AK88">
        <v>1</v>
      </c>
      <c r="AL88">
        <v>1</v>
      </c>
      <c r="AM88">
        <v>1</v>
      </c>
      <c r="AN88">
        <v>1</v>
      </c>
      <c r="AO88">
        <v>1</v>
      </c>
      <c r="AP88" t="s">
        <v>256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2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</row>
    <row r="89" spans="1:60" x14ac:dyDescent="0.25">
      <c r="A89">
        <v>1</v>
      </c>
      <c r="B89" t="s">
        <v>149</v>
      </c>
      <c r="D89" t="s">
        <v>149</v>
      </c>
      <c r="E89">
        <v>88</v>
      </c>
      <c r="G89" t="s">
        <v>74</v>
      </c>
      <c r="H89" t="s">
        <v>150</v>
      </c>
      <c r="I89" t="s">
        <v>257</v>
      </c>
      <c r="K89" t="s">
        <v>4226</v>
      </c>
      <c r="M89">
        <v>2.8000000000000001E-2</v>
      </c>
      <c r="N89">
        <v>0.125</v>
      </c>
      <c r="O89">
        <v>2.8000000000000001E-2</v>
      </c>
      <c r="P89">
        <v>0.82499999999999996</v>
      </c>
      <c r="R89">
        <v>0</v>
      </c>
      <c r="S89">
        <v>0.8</v>
      </c>
      <c r="T89">
        <v>2</v>
      </c>
      <c r="U89">
        <v>1.5</v>
      </c>
      <c r="V89">
        <v>0.35</v>
      </c>
      <c r="Z89">
        <v>130</v>
      </c>
      <c r="AA89">
        <v>6.5283072141699809E-3</v>
      </c>
      <c r="AE89" t="s">
        <v>44</v>
      </c>
      <c r="AF89" t="s">
        <v>62</v>
      </c>
      <c r="AG89" t="s">
        <v>152</v>
      </c>
      <c r="AH89" t="s">
        <v>153</v>
      </c>
      <c r="AI89">
        <v>1</v>
      </c>
      <c r="AJ89">
        <v>0</v>
      </c>
      <c r="AK89">
        <v>1</v>
      </c>
      <c r="AL89">
        <v>1</v>
      </c>
      <c r="AM89">
        <v>1</v>
      </c>
      <c r="AN89">
        <v>1</v>
      </c>
      <c r="AO89">
        <v>1</v>
      </c>
      <c r="AP89" t="s">
        <v>259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2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</row>
    <row r="90" spans="1:60" x14ac:dyDescent="0.25">
      <c r="A90">
        <v>1</v>
      </c>
      <c r="B90" t="s">
        <v>149</v>
      </c>
      <c r="D90" t="s">
        <v>149</v>
      </c>
      <c r="E90">
        <v>89</v>
      </c>
      <c r="G90" t="s">
        <v>74</v>
      </c>
      <c r="H90" t="s">
        <v>150</v>
      </c>
      <c r="I90" t="s">
        <v>260</v>
      </c>
      <c r="K90" t="s">
        <v>4225</v>
      </c>
      <c r="M90">
        <v>2.92E-2</v>
      </c>
      <c r="N90">
        <v>0.125</v>
      </c>
      <c r="O90">
        <v>2.92E-2</v>
      </c>
      <c r="P90">
        <v>0.82499999999999996</v>
      </c>
      <c r="R90">
        <v>0</v>
      </c>
      <c r="S90">
        <v>0.8</v>
      </c>
      <c r="T90">
        <v>2</v>
      </c>
      <c r="U90">
        <v>1.5</v>
      </c>
      <c r="V90">
        <v>0.37</v>
      </c>
      <c r="Z90">
        <v>130</v>
      </c>
      <c r="AA90">
        <v>6.8080918090629794E-3</v>
      </c>
      <c r="AE90" t="s">
        <v>44</v>
      </c>
      <c r="AF90" t="s">
        <v>62</v>
      </c>
      <c r="AG90" t="s">
        <v>152</v>
      </c>
      <c r="AH90" t="s">
        <v>153</v>
      </c>
      <c r="AI90">
        <v>1</v>
      </c>
      <c r="AJ90">
        <v>0</v>
      </c>
      <c r="AK90">
        <v>1</v>
      </c>
      <c r="AL90">
        <v>1</v>
      </c>
      <c r="AM90">
        <v>1</v>
      </c>
      <c r="AN90">
        <v>1</v>
      </c>
      <c r="AO90">
        <v>1</v>
      </c>
      <c r="AP90" t="s">
        <v>261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2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</row>
    <row r="91" spans="1:60" x14ac:dyDescent="0.25">
      <c r="A91">
        <v>1</v>
      </c>
      <c r="B91" t="s">
        <v>149</v>
      </c>
      <c r="D91" t="s">
        <v>149</v>
      </c>
      <c r="E91">
        <v>90</v>
      </c>
      <c r="G91" t="s">
        <v>74</v>
      </c>
      <c r="H91" t="s">
        <v>150</v>
      </c>
      <c r="I91" t="s">
        <v>262</v>
      </c>
      <c r="K91" t="s">
        <v>4224</v>
      </c>
      <c r="M91">
        <v>3.1199999999999999E-2</v>
      </c>
      <c r="N91">
        <v>0.125</v>
      </c>
      <c r="O91">
        <v>3.1199999999999999E-2</v>
      </c>
      <c r="P91">
        <v>0.82499999999999996</v>
      </c>
      <c r="R91">
        <v>0</v>
      </c>
      <c r="S91">
        <v>0.8</v>
      </c>
      <c r="T91">
        <v>2</v>
      </c>
      <c r="U91">
        <v>1.5</v>
      </c>
      <c r="V91">
        <v>0.39</v>
      </c>
      <c r="Z91">
        <v>130</v>
      </c>
      <c r="AA91">
        <v>7.2743994672179778E-3</v>
      </c>
      <c r="AE91" t="s">
        <v>44</v>
      </c>
      <c r="AF91" t="s">
        <v>62</v>
      </c>
      <c r="AG91" t="s">
        <v>152</v>
      </c>
      <c r="AH91" t="s">
        <v>153</v>
      </c>
      <c r="AI91">
        <v>1</v>
      </c>
      <c r="AJ91">
        <v>0</v>
      </c>
      <c r="AK91">
        <v>1</v>
      </c>
      <c r="AL91">
        <v>1</v>
      </c>
      <c r="AM91">
        <v>1</v>
      </c>
      <c r="AN91">
        <v>1</v>
      </c>
      <c r="AO91">
        <v>1</v>
      </c>
      <c r="AP91" t="s">
        <v>263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2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</row>
    <row r="92" spans="1:60" x14ac:dyDescent="0.25">
      <c r="A92">
        <v>1</v>
      </c>
      <c r="B92" t="s">
        <v>149</v>
      </c>
      <c r="D92" t="s">
        <v>149</v>
      </c>
      <c r="E92">
        <v>91</v>
      </c>
      <c r="G92" t="s">
        <v>74</v>
      </c>
      <c r="H92" t="s">
        <v>150</v>
      </c>
      <c r="I92" t="s">
        <v>264</v>
      </c>
      <c r="K92" t="s">
        <v>4223</v>
      </c>
      <c r="M92">
        <v>3.15E-2</v>
      </c>
      <c r="N92">
        <v>0.125</v>
      </c>
      <c r="O92">
        <v>3.15E-2</v>
      </c>
      <c r="P92">
        <v>0.82499999999999996</v>
      </c>
      <c r="R92">
        <v>0</v>
      </c>
      <c r="S92">
        <v>0.8</v>
      </c>
      <c r="T92">
        <v>2</v>
      </c>
      <c r="U92">
        <v>1.5</v>
      </c>
      <c r="V92">
        <v>0.36</v>
      </c>
      <c r="Z92">
        <v>130</v>
      </c>
      <c r="AA92">
        <v>7.3443456159412281E-3</v>
      </c>
      <c r="AE92" t="s">
        <v>44</v>
      </c>
      <c r="AF92" t="s">
        <v>62</v>
      </c>
      <c r="AG92" t="s">
        <v>152</v>
      </c>
      <c r="AH92" t="s">
        <v>153</v>
      </c>
      <c r="AI92">
        <v>1</v>
      </c>
      <c r="AJ92">
        <v>0</v>
      </c>
      <c r="AK92">
        <v>1</v>
      </c>
      <c r="AL92">
        <v>1</v>
      </c>
      <c r="AM92">
        <v>1</v>
      </c>
      <c r="AN92">
        <v>1</v>
      </c>
      <c r="AO92">
        <v>1</v>
      </c>
      <c r="AP92" t="s">
        <v>265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2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</row>
    <row r="93" spans="1:60" x14ac:dyDescent="0.25">
      <c r="A93">
        <v>1</v>
      </c>
      <c r="B93" t="s">
        <v>149</v>
      </c>
      <c r="D93" t="s">
        <v>149</v>
      </c>
      <c r="E93">
        <v>92</v>
      </c>
      <c r="G93" t="s">
        <v>74</v>
      </c>
      <c r="H93" t="s">
        <v>150</v>
      </c>
      <c r="I93" t="s">
        <v>266</v>
      </c>
      <c r="K93" t="s">
        <v>4222</v>
      </c>
      <c r="M93">
        <v>3.2000000000000001E-2</v>
      </c>
      <c r="N93">
        <v>0.125</v>
      </c>
      <c r="O93">
        <v>3.2000000000000001E-2</v>
      </c>
      <c r="P93">
        <v>0.82499999999999996</v>
      </c>
      <c r="R93">
        <v>0</v>
      </c>
      <c r="S93">
        <v>0.8</v>
      </c>
      <c r="T93">
        <v>2</v>
      </c>
      <c r="U93">
        <v>1.5</v>
      </c>
      <c r="V93">
        <v>0.36</v>
      </c>
      <c r="Z93">
        <v>130</v>
      </c>
      <c r="AA93">
        <v>7.4609225304799777E-3</v>
      </c>
      <c r="AE93" t="s">
        <v>44</v>
      </c>
      <c r="AF93" t="s">
        <v>62</v>
      </c>
      <c r="AG93" t="s">
        <v>152</v>
      </c>
      <c r="AH93" t="s">
        <v>153</v>
      </c>
      <c r="AI93">
        <v>1</v>
      </c>
      <c r="AJ93">
        <v>0</v>
      </c>
      <c r="AK93">
        <v>1</v>
      </c>
      <c r="AL93">
        <v>1</v>
      </c>
      <c r="AM93">
        <v>1</v>
      </c>
      <c r="AN93">
        <v>1</v>
      </c>
      <c r="AO93">
        <v>1</v>
      </c>
      <c r="AP93" t="s">
        <v>267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2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</row>
    <row r="94" spans="1:60" x14ac:dyDescent="0.25">
      <c r="A94">
        <v>1</v>
      </c>
      <c r="B94" t="s">
        <v>149</v>
      </c>
      <c r="D94" t="s">
        <v>149</v>
      </c>
      <c r="E94">
        <v>93</v>
      </c>
      <c r="G94" t="s">
        <v>74</v>
      </c>
      <c r="H94" t="s">
        <v>150</v>
      </c>
      <c r="I94" t="s">
        <v>268</v>
      </c>
      <c r="K94" t="s">
        <v>4221</v>
      </c>
      <c r="M94">
        <v>3.3000000000000002E-2</v>
      </c>
      <c r="N94">
        <v>0.125</v>
      </c>
      <c r="O94">
        <v>3.3000000000000002E-2</v>
      </c>
      <c r="P94">
        <v>0.82499999999999996</v>
      </c>
      <c r="R94">
        <v>0</v>
      </c>
      <c r="S94">
        <v>0.8</v>
      </c>
      <c r="T94">
        <v>2</v>
      </c>
      <c r="U94">
        <v>1.5</v>
      </c>
      <c r="V94">
        <v>0.37</v>
      </c>
      <c r="Z94">
        <v>130</v>
      </c>
      <c r="AA94">
        <v>7.6940763595574769E-3</v>
      </c>
      <c r="AE94" t="s">
        <v>44</v>
      </c>
      <c r="AF94" t="s">
        <v>62</v>
      </c>
      <c r="AG94" t="s">
        <v>152</v>
      </c>
      <c r="AH94" t="s">
        <v>153</v>
      </c>
      <c r="AI94">
        <v>1</v>
      </c>
      <c r="AJ94">
        <v>0</v>
      </c>
      <c r="AK94">
        <v>1</v>
      </c>
      <c r="AL94">
        <v>1</v>
      </c>
      <c r="AM94">
        <v>1</v>
      </c>
      <c r="AN94">
        <v>1</v>
      </c>
      <c r="AO94">
        <v>1</v>
      </c>
      <c r="AP94" t="s">
        <v>269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2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</row>
    <row r="95" spans="1:60" x14ac:dyDescent="0.25">
      <c r="A95">
        <v>1</v>
      </c>
      <c r="B95" t="s">
        <v>149</v>
      </c>
      <c r="D95" t="s">
        <v>149</v>
      </c>
      <c r="E95">
        <v>94</v>
      </c>
      <c r="G95" t="s">
        <v>74</v>
      </c>
      <c r="H95" t="s">
        <v>150</v>
      </c>
      <c r="I95" t="s">
        <v>270</v>
      </c>
      <c r="K95" t="s">
        <v>4220</v>
      </c>
      <c r="M95">
        <v>3.3500000000000002E-2</v>
      </c>
      <c r="N95">
        <v>0.125</v>
      </c>
      <c r="O95">
        <v>3.3500000000000002E-2</v>
      </c>
      <c r="P95">
        <v>0.82499999999999996</v>
      </c>
      <c r="R95">
        <v>0</v>
      </c>
      <c r="S95">
        <v>0.8</v>
      </c>
      <c r="T95">
        <v>2</v>
      </c>
      <c r="U95">
        <v>1.5</v>
      </c>
      <c r="V95">
        <v>0.28999999999999998</v>
      </c>
      <c r="Z95">
        <v>130</v>
      </c>
      <c r="AA95">
        <v>7.8106532740962274E-3</v>
      </c>
      <c r="AE95" t="s">
        <v>44</v>
      </c>
      <c r="AF95" t="s">
        <v>62</v>
      </c>
      <c r="AG95" t="s">
        <v>152</v>
      </c>
      <c r="AH95" t="s">
        <v>153</v>
      </c>
      <c r="AI95">
        <v>1</v>
      </c>
      <c r="AJ95">
        <v>0</v>
      </c>
      <c r="AK95">
        <v>1</v>
      </c>
      <c r="AL95">
        <v>1</v>
      </c>
      <c r="AM95">
        <v>1</v>
      </c>
      <c r="AN95">
        <v>1</v>
      </c>
      <c r="AO95">
        <v>1</v>
      </c>
      <c r="AP95" t="s">
        <v>271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2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</row>
    <row r="96" spans="1:60" x14ac:dyDescent="0.25">
      <c r="A96">
        <v>1</v>
      </c>
      <c r="B96" t="s">
        <v>149</v>
      </c>
      <c r="D96" t="s">
        <v>149</v>
      </c>
      <c r="E96">
        <v>95</v>
      </c>
      <c r="G96" t="s">
        <v>74</v>
      </c>
      <c r="H96" t="s">
        <v>150</v>
      </c>
      <c r="I96" t="s">
        <v>272</v>
      </c>
      <c r="K96" t="s">
        <v>4219</v>
      </c>
      <c r="M96">
        <v>3.5000000000000003E-2</v>
      </c>
      <c r="N96">
        <v>0.125</v>
      </c>
      <c r="O96">
        <v>3.5000000000000003E-2</v>
      </c>
      <c r="P96">
        <v>0.82499999999999996</v>
      </c>
      <c r="R96">
        <v>0</v>
      </c>
      <c r="S96">
        <v>0.8</v>
      </c>
      <c r="T96">
        <v>2</v>
      </c>
      <c r="U96">
        <v>1.5</v>
      </c>
      <c r="V96">
        <v>0.36</v>
      </c>
      <c r="Z96">
        <v>130</v>
      </c>
      <c r="AA96">
        <v>8.160384017712477E-3</v>
      </c>
      <c r="AE96" t="s">
        <v>44</v>
      </c>
      <c r="AF96" t="s">
        <v>62</v>
      </c>
      <c r="AG96" t="s">
        <v>152</v>
      </c>
      <c r="AH96" t="s">
        <v>153</v>
      </c>
      <c r="AI96">
        <v>1</v>
      </c>
      <c r="AJ96">
        <v>0</v>
      </c>
      <c r="AK96">
        <v>1</v>
      </c>
      <c r="AL96">
        <v>1</v>
      </c>
      <c r="AM96">
        <v>1</v>
      </c>
      <c r="AN96">
        <v>1</v>
      </c>
      <c r="AO96">
        <v>1</v>
      </c>
      <c r="AP96" t="s">
        <v>273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2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</row>
    <row r="97" spans="1:60" x14ac:dyDescent="0.25">
      <c r="A97">
        <v>1</v>
      </c>
      <c r="B97" t="s">
        <v>149</v>
      </c>
      <c r="D97" t="s">
        <v>149</v>
      </c>
      <c r="E97">
        <v>96</v>
      </c>
      <c r="G97" t="s">
        <v>74</v>
      </c>
      <c r="H97" t="s">
        <v>150</v>
      </c>
      <c r="I97" t="s">
        <v>274</v>
      </c>
      <c r="K97" t="s">
        <v>4218</v>
      </c>
      <c r="M97">
        <v>3.5999999999999997E-2</v>
      </c>
      <c r="N97">
        <v>0.125</v>
      </c>
      <c r="O97">
        <v>3.5999999999999997E-2</v>
      </c>
      <c r="P97">
        <v>0.82499999999999996</v>
      </c>
      <c r="R97">
        <v>0</v>
      </c>
      <c r="S97">
        <v>0.8</v>
      </c>
      <c r="T97">
        <v>2</v>
      </c>
      <c r="U97">
        <v>1.5</v>
      </c>
      <c r="V97">
        <v>0.36</v>
      </c>
      <c r="Z97">
        <v>130</v>
      </c>
      <c r="AA97">
        <v>8.3935378467899745E-3</v>
      </c>
      <c r="AE97" t="s">
        <v>44</v>
      </c>
      <c r="AF97" t="s">
        <v>62</v>
      </c>
      <c r="AG97" t="s">
        <v>152</v>
      </c>
      <c r="AH97" t="s">
        <v>153</v>
      </c>
      <c r="AI97">
        <v>1</v>
      </c>
      <c r="AJ97">
        <v>0</v>
      </c>
      <c r="AK97">
        <v>1</v>
      </c>
      <c r="AL97">
        <v>1</v>
      </c>
      <c r="AM97">
        <v>1</v>
      </c>
      <c r="AN97">
        <v>1</v>
      </c>
      <c r="AO97">
        <v>1</v>
      </c>
      <c r="AP97" t="s">
        <v>275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2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</row>
    <row r="98" spans="1:60" x14ac:dyDescent="0.25">
      <c r="A98">
        <v>1</v>
      </c>
      <c r="B98" t="s">
        <v>149</v>
      </c>
      <c r="D98" t="s">
        <v>149</v>
      </c>
      <c r="E98">
        <v>97</v>
      </c>
      <c r="G98" t="s">
        <v>74</v>
      </c>
      <c r="H98" t="s">
        <v>150</v>
      </c>
      <c r="I98" t="s">
        <v>276</v>
      </c>
      <c r="K98" t="s">
        <v>4217</v>
      </c>
      <c r="M98">
        <v>3.6999999999999998E-2</v>
      </c>
      <c r="N98">
        <v>0.125</v>
      </c>
      <c r="O98">
        <v>3.6999999999999998E-2</v>
      </c>
      <c r="P98">
        <v>0.82499999999999996</v>
      </c>
      <c r="R98">
        <v>0</v>
      </c>
      <c r="S98">
        <v>0.8</v>
      </c>
      <c r="T98">
        <v>2</v>
      </c>
      <c r="U98">
        <v>1.5</v>
      </c>
      <c r="V98">
        <v>0.36</v>
      </c>
      <c r="Z98">
        <v>130</v>
      </c>
      <c r="AA98">
        <v>8.6266916758674737E-3</v>
      </c>
      <c r="AE98" t="s">
        <v>44</v>
      </c>
      <c r="AF98" t="s">
        <v>62</v>
      </c>
      <c r="AG98" t="s">
        <v>152</v>
      </c>
      <c r="AH98" t="s">
        <v>153</v>
      </c>
      <c r="AI98">
        <v>1</v>
      </c>
      <c r="AJ98">
        <v>0</v>
      </c>
      <c r="AK98">
        <v>1</v>
      </c>
      <c r="AL98">
        <v>1</v>
      </c>
      <c r="AM98">
        <v>1</v>
      </c>
      <c r="AN98">
        <v>1</v>
      </c>
      <c r="AO98">
        <v>1</v>
      </c>
      <c r="AP98" t="s">
        <v>277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2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</row>
    <row r="99" spans="1:60" x14ac:dyDescent="0.25">
      <c r="A99">
        <v>1</v>
      </c>
      <c r="B99" t="s">
        <v>149</v>
      </c>
      <c r="D99" t="s">
        <v>149</v>
      </c>
      <c r="E99">
        <v>98</v>
      </c>
      <c r="G99" t="s">
        <v>74</v>
      </c>
      <c r="H99" t="s">
        <v>150</v>
      </c>
      <c r="I99" t="s">
        <v>278</v>
      </c>
      <c r="K99" t="s">
        <v>4216</v>
      </c>
      <c r="M99">
        <v>3.7400000000000003E-2</v>
      </c>
      <c r="N99">
        <v>0.125</v>
      </c>
      <c r="O99">
        <v>3.7400000000000003E-2</v>
      </c>
      <c r="P99">
        <v>0.82499999999999996</v>
      </c>
      <c r="R99">
        <v>0</v>
      </c>
      <c r="S99">
        <v>0.8</v>
      </c>
      <c r="T99">
        <v>2</v>
      </c>
      <c r="U99">
        <v>1.5</v>
      </c>
      <c r="V99">
        <v>0.37</v>
      </c>
      <c r="Z99">
        <v>130</v>
      </c>
      <c r="AA99">
        <v>8.719953207498474E-3</v>
      </c>
      <c r="AE99" t="s">
        <v>44</v>
      </c>
      <c r="AF99" t="s">
        <v>62</v>
      </c>
      <c r="AG99" t="s">
        <v>152</v>
      </c>
      <c r="AH99" t="s">
        <v>153</v>
      </c>
      <c r="AI99">
        <v>1</v>
      </c>
      <c r="AJ99">
        <v>0</v>
      </c>
      <c r="AK99">
        <v>1</v>
      </c>
      <c r="AL99">
        <v>1</v>
      </c>
      <c r="AM99">
        <v>1</v>
      </c>
      <c r="AN99">
        <v>1</v>
      </c>
      <c r="AO99">
        <v>1</v>
      </c>
      <c r="AP99" t="s">
        <v>279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2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</row>
    <row r="100" spans="1:60" x14ac:dyDescent="0.25">
      <c r="A100">
        <v>1</v>
      </c>
      <c r="B100" t="s">
        <v>149</v>
      </c>
      <c r="D100" t="s">
        <v>149</v>
      </c>
      <c r="E100">
        <v>99</v>
      </c>
      <c r="G100" t="s">
        <v>74</v>
      </c>
      <c r="H100" t="s">
        <v>150</v>
      </c>
      <c r="I100" t="s">
        <v>280</v>
      </c>
      <c r="K100" t="s">
        <v>4215</v>
      </c>
      <c r="M100">
        <v>3.7999999999999999E-2</v>
      </c>
      <c r="N100">
        <v>0.125</v>
      </c>
      <c r="O100">
        <v>3.7999999999999999E-2</v>
      </c>
      <c r="P100">
        <v>0.82499999999999996</v>
      </c>
      <c r="R100">
        <v>0</v>
      </c>
      <c r="S100">
        <v>0.8</v>
      </c>
      <c r="T100">
        <v>2</v>
      </c>
      <c r="U100">
        <v>1.5</v>
      </c>
      <c r="V100">
        <v>0.36</v>
      </c>
      <c r="Z100">
        <v>130</v>
      </c>
      <c r="AA100">
        <v>8.8598455049449729E-3</v>
      </c>
      <c r="AE100" t="s">
        <v>44</v>
      </c>
      <c r="AF100" t="s">
        <v>62</v>
      </c>
      <c r="AG100" t="s">
        <v>152</v>
      </c>
      <c r="AH100" t="s">
        <v>153</v>
      </c>
      <c r="AI100">
        <v>1</v>
      </c>
      <c r="AJ100">
        <v>0</v>
      </c>
      <c r="AK100">
        <v>1</v>
      </c>
      <c r="AL100">
        <v>1</v>
      </c>
      <c r="AM100">
        <v>1</v>
      </c>
      <c r="AN100">
        <v>1</v>
      </c>
      <c r="AO100">
        <v>1</v>
      </c>
      <c r="AP100" t="s">
        <v>281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2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</row>
    <row r="101" spans="1:60" x14ac:dyDescent="0.25">
      <c r="A101">
        <v>1</v>
      </c>
      <c r="B101" t="s">
        <v>149</v>
      </c>
      <c r="D101" t="s">
        <v>149</v>
      </c>
      <c r="E101">
        <v>100</v>
      </c>
      <c r="G101" t="s">
        <v>74</v>
      </c>
      <c r="H101" t="s">
        <v>150</v>
      </c>
      <c r="I101" t="s">
        <v>282</v>
      </c>
      <c r="K101" t="s">
        <v>4214</v>
      </c>
      <c r="M101">
        <v>3.9E-2</v>
      </c>
      <c r="N101">
        <v>0.125</v>
      </c>
      <c r="O101">
        <v>3.9E-2</v>
      </c>
      <c r="P101">
        <v>0.82499999999999996</v>
      </c>
      <c r="R101">
        <v>0</v>
      </c>
      <c r="S101">
        <v>0.8</v>
      </c>
      <c r="T101">
        <v>2</v>
      </c>
      <c r="U101">
        <v>1.5</v>
      </c>
      <c r="V101">
        <v>0.36</v>
      </c>
      <c r="Z101">
        <v>130</v>
      </c>
      <c r="AA101">
        <v>9.0929993340224721E-3</v>
      </c>
      <c r="AE101" t="s">
        <v>44</v>
      </c>
      <c r="AF101" t="s">
        <v>62</v>
      </c>
      <c r="AG101" t="s">
        <v>152</v>
      </c>
      <c r="AH101" t="s">
        <v>153</v>
      </c>
      <c r="AI101">
        <v>1</v>
      </c>
      <c r="AJ101">
        <v>0</v>
      </c>
      <c r="AK101">
        <v>1</v>
      </c>
      <c r="AL101">
        <v>1</v>
      </c>
      <c r="AM101">
        <v>1</v>
      </c>
      <c r="AN101">
        <v>1</v>
      </c>
      <c r="AO101">
        <v>1</v>
      </c>
      <c r="AP101" t="s">
        <v>283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2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</row>
    <row r="102" spans="1:60" x14ac:dyDescent="0.25">
      <c r="A102">
        <v>1</v>
      </c>
      <c r="B102" t="s">
        <v>149</v>
      </c>
      <c r="D102" t="s">
        <v>149</v>
      </c>
      <c r="E102">
        <v>101</v>
      </c>
      <c r="G102" t="s">
        <v>74</v>
      </c>
      <c r="H102" t="s">
        <v>150</v>
      </c>
      <c r="I102" t="s">
        <v>284</v>
      </c>
      <c r="K102" t="s">
        <v>4213</v>
      </c>
      <c r="M102">
        <v>0.04</v>
      </c>
      <c r="N102">
        <v>0.125</v>
      </c>
      <c r="O102">
        <v>0.04</v>
      </c>
      <c r="P102">
        <v>0.82499999999999996</v>
      </c>
      <c r="R102">
        <v>0</v>
      </c>
      <c r="S102">
        <v>0.8</v>
      </c>
      <c r="T102">
        <v>2</v>
      </c>
      <c r="U102">
        <v>1.5</v>
      </c>
      <c r="V102">
        <v>0.33</v>
      </c>
      <c r="Z102">
        <v>130</v>
      </c>
      <c r="AA102">
        <v>9.326153163099973E-3</v>
      </c>
      <c r="AE102" t="s">
        <v>44</v>
      </c>
      <c r="AF102" t="s">
        <v>62</v>
      </c>
      <c r="AG102" t="s">
        <v>152</v>
      </c>
      <c r="AH102" t="s">
        <v>153</v>
      </c>
      <c r="AI102">
        <v>1</v>
      </c>
      <c r="AJ102">
        <v>0</v>
      </c>
      <c r="AK102">
        <v>1</v>
      </c>
      <c r="AL102">
        <v>1</v>
      </c>
      <c r="AM102">
        <v>1</v>
      </c>
      <c r="AN102">
        <v>1</v>
      </c>
      <c r="AO102">
        <v>1</v>
      </c>
      <c r="AP102" t="s">
        <v>285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2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</row>
    <row r="103" spans="1:60" x14ac:dyDescent="0.25">
      <c r="A103">
        <v>1</v>
      </c>
      <c r="B103" t="s">
        <v>149</v>
      </c>
      <c r="D103" t="s">
        <v>149</v>
      </c>
      <c r="E103">
        <v>102</v>
      </c>
      <c r="G103" t="s">
        <v>74</v>
      </c>
      <c r="H103" t="s">
        <v>150</v>
      </c>
      <c r="I103" t="s">
        <v>286</v>
      </c>
      <c r="K103" t="s">
        <v>4212</v>
      </c>
      <c r="M103">
        <v>4.1000000000000002E-2</v>
      </c>
      <c r="N103">
        <v>0.125</v>
      </c>
      <c r="O103">
        <v>4.1000000000000002E-2</v>
      </c>
      <c r="P103">
        <v>0.82499999999999996</v>
      </c>
      <c r="R103">
        <v>0</v>
      </c>
      <c r="S103">
        <v>0.8</v>
      </c>
      <c r="T103">
        <v>2</v>
      </c>
      <c r="U103">
        <v>1.5</v>
      </c>
      <c r="V103">
        <v>0.36</v>
      </c>
      <c r="Z103">
        <v>130</v>
      </c>
      <c r="AA103">
        <v>9.5593069921774722E-3</v>
      </c>
      <c r="AE103" t="s">
        <v>44</v>
      </c>
      <c r="AF103" t="s">
        <v>62</v>
      </c>
      <c r="AG103" t="s">
        <v>152</v>
      </c>
      <c r="AH103" t="s">
        <v>153</v>
      </c>
      <c r="AI103">
        <v>1</v>
      </c>
      <c r="AJ103">
        <v>0</v>
      </c>
      <c r="AK103">
        <v>1</v>
      </c>
      <c r="AL103">
        <v>1</v>
      </c>
      <c r="AM103">
        <v>1</v>
      </c>
      <c r="AN103">
        <v>1</v>
      </c>
      <c r="AO103">
        <v>1</v>
      </c>
      <c r="AP103" t="s">
        <v>287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2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</row>
    <row r="104" spans="1:60" x14ac:dyDescent="0.25">
      <c r="A104">
        <v>1</v>
      </c>
      <c r="B104" t="s">
        <v>149</v>
      </c>
      <c r="D104" t="s">
        <v>149</v>
      </c>
      <c r="E104">
        <v>103</v>
      </c>
      <c r="G104" t="s">
        <v>74</v>
      </c>
      <c r="H104" t="s">
        <v>150</v>
      </c>
      <c r="I104" t="s">
        <v>288</v>
      </c>
      <c r="K104" t="s">
        <v>4211</v>
      </c>
      <c r="M104">
        <v>4.2000000000000003E-2</v>
      </c>
      <c r="N104">
        <v>0.125</v>
      </c>
      <c r="O104">
        <v>4.2000000000000003E-2</v>
      </c>
      <c r="P104">
        <v>0.82499999999999996</v>
      </c>
      <c r="R104">
        <v>0</v>
      </c>
      <c r="S104">
        <v>0.8</v>
      </c>
      <c r="T104">
        <v>2</v>
      </c>
      <c r="U104">
        <v>1.5</v>
      </c>
      <c r="V104">
        <v>0.36</v>
      </c>
      <c r="Z104">
        <v>130</v>
      </c>
      <c r="AA104">
        <v>9.7924608212549714E-3</v>
      </c>
      <c r="AE104" t="s">
        <v>44</v>
      </c>
      <c r="AF104" t="s">
        <v>62</v>
      </c>
      <c r="AG104" t="s">
        <v>152</v>
      </c>
      <c r="AH104" t="s">
        <v>153</v>
      </c>
      <c r="AI104">
        <v>1</v>
      </c>
      <c r="AJ104">
        <v>0</v>
      </c>
      <c r="AK104">
        <v>1</v>
      </c>
      <c r="AL104">
        <v>1</v>
      </c>
      <c r="AM104">
        <v>1</v>
      </c>
      <c r="AN104">
        <v>1</v>
      </c>
      <c r="AO104">
        <v>1</v>
      </c>
      <c r="AP104" t="s">
        <v>289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2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</row>
    <row r="105" spans="1:60" x14ac:dyDescent="0.25">
      <c r="A105">
        <v>1</v>
      </c>
      <c r="B105" t="s">
        <v>149</v>
      </c>
      <c r="D105" t="s">
        <v>149</v>
      </c>
      <c r="E105">
        <v>104</v>
      </c>
      <c r="G105" t="s">
        <v>74</v>
      </c>
      <c r="H105" t="s">
        <v>150</v>
      </c>
      <c r="I105" t="s">
        <v>290</v>
      </c>
      <c r="K105" t="s">
        <v>4210</v>
      </c>
      <c r="M105">
        <v>4.2999999999999997E-2</v>
      </c>
      <c r="N105">
        <v>0.125</v>
      </c>
      <c r="O105">
        <v>4.2999999999999997E-2</v>
      </c>
      <c r="P105">
        <v>0.82499999999999996</v>
      </c>
      <c r="R105">
        <v>0</v>
      </c>
      <c r="S105">
        <v>0.8</v>
      </c>
      <c r="T105">
        <v>2</v>
      </c>
      <c r="U105">
        <v>1.5</v>
      </c>
      <c r="V105">
        <v>0.33</v>
      </c>
      <c r="Z105">
        <v>130</v>
      </c>
      <c r="AA105">
        <v>1.0025614650332469E-2</v>
      </c>
      <c r="AE105" t="s">
        <v>44</v>
      </c>
      <c r="AF105" t="s">
        <v>62</v>
      </c>
      <c r="AG105" t="s">
        <v>152</v>
      </c>
      <c r="AH105" t="s">
        <v>153</v>
      </c>
      <c r="AI105">
        <v>1</v>
      </c>
      <c r="AJ105">
        <v>0</v>
      </c>
      <c r="AK105">
        <v>1</v>
      </c>
      <c r="AL105">
        <v>1</v>
      </c>
      <c r="AM105">
        <v>1</v>
      </c>
      <c r="AN105">
        <v>1</v>
      </c>
      <c r="AO105">
        <v>1</v>
      </c>
      <c r="AP105" t="s">
        <v>291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2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</row>
    <row r="106" spans="1:60" x14ac:dyDescent="0.25">
      <c r="A106">
        <v>1</v>
      </c>
      <c r="B106" t="s">
        <v>149</v>
      </c>
      <c r="D106" t="s">
        <v>149</v>
      </c>
      <c r="E106">
        <v>105</v>
      </c>
      <c r="G106" t="s">
        <v>74</v>
      </c>
      <c r="H106" t="s">
        <v>150</v>
      </c>
      <c r="I106" t="s">
        <v>292</v>
      </c>
      <c r="K106" t="s">
        <v>4209</v>
      </c>
      <c r="M106">
        <v>4.53E-2</v>
      </c>
      <c r="N106">
        <v>0.125</v>
      </c>
      <c r="O106">
        <v>4.53E-2</v>
      </c>
      <c r="P106">
        <v>0.82499999999999996</v>
      </c>
      <c r="R106">
        <v>0</v>
      </c>
      <c r="S106">
        <v>0.8</v>
      </c>
      <c r="T106">
        <v>2</v>
      </c>
      <c r="U106">
        <v>1.5</v>
      </c>
      <c r="V106">
        <v>0.33</v>
      </c>
      <c r="Z106">
        <v>130</v>
      </c>
      <c r="AA106">
        <v>1.0561868457210718E-2</v>
      </c>
      <c r="AE106" t="s">
        <v>44</v>
      </c>
      <c r="AF106" t="s">
        <v>62</v>
      </c>
      <c r="AG106" t="s">
        <v>152</v>
      </c>
      <c r="AH106" t="s">
        <v>153</v>
      </c>
      <c r="AI106">
        <v>1</v>
      </c>
      <c r="AJ106">
        <v>0</v>
      </c>
      <c r="AK106">
        <v>1</v>
      </c>
      <c r="AL106">
        <v>1</v>
      </c>
      <c r="AM106">
        <v>1</v>
      </c>
      <c r="AN106">
        <v>1</v>
      </c>
      <c r="AO106">
        <v>1</v>
      </c>
      <c r="AP106" t="s">
        <v>293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2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</row>
    <row r="107" spans="1:60" x14ac:dyDescent="0.25">
      <c r="A107">
        <v>1</v>
      </c>
      <c r="B107" t="s">
        <v>149</v>
      </c>
      <c r="D107" t="s">
        <v>149</v>
      </c>
      <c r="E107">
        <v>106</v>
      </c>
      <c r="G107" t="s">
        <v>74</v>
      </c>
      <c r="H107" t="s">
        <v>150</v>
      </c>
      <c r="I107" t="s">
        <v>294</v>
      </c>
      <c r="K107" t="s">
        <v>4208</v>
      </c>
      <c r="M107">
        <v>4.65E-2</v>
      </c>
      <c r="N107">
        <v>0.125</v>
      </c>
      <c r="O107">
        <v>4.65E-2</v>
      </c>
      <c r="P107">
        <v>0.82499999999999996</v>
      </c>
      <c r="R107">
        <v>0</v>
      </c>
      <c r="S107">
        <v>0.8</v>
      </c>
      <c r="T107">
        <v>2</v>
      </c>
      <c r="U107">
        <v>1.5</v>
      </c>
      <c r="V107">
        <v>0.33</v>
      </c>
      <c r="Z107">
        <v>130</v>
      </c>
      <c r="AA107">
        <v>1.0841653052103717E-2</v>
      </c>
      <c r="AE107" t="s">
        <v>44</v>
      </c>
      <c r="AF107" t="s">
        <v>62</v>
      </c>
      <c r="AG107" t="s">
        <v>152</v>
      </c>
      <c r="AH107" t="s">
        <v>153</v>
      </c>
      <c r="AI107">
        <v>1</v>
      </c>
      <c r="AJ107">
        <v>0</v>
      </c>
      <c r="AK107">
        <v>1</v>
      </c>
      <c r="AL107">
        <v>1</v>
      </c>
      <c r="AM107">
        <v>1</v>
      </c>
      <c r="AN107">
        <v>1</v>
      </c>
      <c r="AO107">
        <v>1</v>
      </c>
      <c r="AP107" t="s">
        <v>295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2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</row>
    <row r="108" spans="1:60" x14ac:dyDescent="0.25">
      <c r="A108">
        <v>1</v>
      </c>
      <c r="B108" t="s">
        <v>149</v>
      </c>
      <c r="D108" t="s">
        <v>149</v>
      </c>
      <c r="E108">
        <v>107</v>
      </c>
      <c r="G108" t="s">
        <v>74</v>
      </c>
      <c r="H108" t="s">
        <v>150</v>
      </c>
      <c r="I108" t="s">
        <v>296</v>
      </c>
      <c r="K108" t="s">
        <v>4207</v>
      </c>
      <c r="M108">
        <v>4.7199999999999999E-2</v>
      </c>
      <c r="N108">
        <v>0.125</v>
      </c>
      <c r="O108">
        <v>4.7199999999999999E-2</v>
      </c>
      <c r="P108">
        <v>0.82499999999999996</v>
      </c>
      <c r="R108">
        <v>0</v>
      </c>
      <c r="S108">
        <v>0.8</v>
      </c>
      <c r="T108">
        <v>2</v>
      </c>
      <c r="U108">
        <v>1.5</v>
      </c>
      <c r="V108">
        <v>0.35</v>
      </c>
      <c r="Z108">
        <v>130</v>
      </c>
      <c r="AA108">
        <v>1.1004860732457966E-2</v>
      </c>
      <c r="AE108" t="s">
        <v>44</v>
      </c>
      <c r="AF108" t="s">
        <v>62</v>
      </c>
      <c r="AG108" t="s">
        <v>152</v>
      </c>
      <c r="AH108" t="s">
        <v>153</v>
      </c>
      <c r="AI108">
        <v>1</v>
      </c>
      <c r="AJ108">
        <v>0</v>
      </c>
      <c r="AK108">
        <v>1</v>
      </c>
      <c r="AL108">
        <v>1</v>
      </c>
      <c r="AM108">
        <v>1</v>
      </c>
      <c r="AN108">
        <v>1</v>
      </c>
      <c r="AO108">
        <v>1</v>
      </c>
      <c r="AP108" t="s">
        <v>297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2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</row>
    <row r="109" spans="1:60" x14ac:dyDescent="0.25">
      <c r="A109">
        <v>1</v>
      </c>
      <c r="B109" t="s">
        <v>149</v>
      </c>
      <c r="D109" t="s">
        <v>149</v>
      </c>
      <c r="E109">
        <v>108</v>
      </c>
      <c r="G109" t="s">
        <v>74</v>
      </c>
      <c r="H109" t="s">
        <v>150</v>
      </c>
      <c r="I109" t="s">
        <v>298</v>
      </c>
      <c r="K109" t="s">
        <v>4206</v>
      </c>
      <c r="M109">
        <v>4.9200000000000001E-2</v>
      </c>
      <c r="N109">
        <v>0.125</v>
      </c>
      <c r="O109">
        <v>4.9200000000000001E-2</v>
      </c>
      <c r="P109">
        <v>0.82499999999999996</v>
      </c>
      <c r="R109">
        <v>0</v>
      </c>
      <c r="S109">
        <v>0.8</v>
      </c>
      <c r="T109">
        <v>2</v>
      </c>
      <c r="U109">
        <v>1.5</v>
      </c>
      <c r="V109">
        <v>0.36</v>
      </c>
      <c r="Z109">
        <v>130</v>
      </c>
      <c r="AA109">
        <v>1.1471168390612966E-2</v>
      </c>
      <c r="AE109" t="s">
        <v>44</v>
      </c>
      <c r="AF109" t="s">
        <v>62</v>
      </c>
      <c r="AG109" t="s">
        <v>152</v>
      </c>
      <c r="AH109" t="s">
        <v>153</v>
      </c>
      <c r="AI109">
        <v>1</v>
      </c>
      <c r="AJ109">
        <v>0</v>
      </c>
      <c r="AK109">
        <v>1</v>
      </c>
      <c r="AL109">
        <v>1</v>
      </c>
      <c r="AM109">
        <v>1</v>
      </c>
      <c r="AN109">
        <v>1</v>
      </c>
      <c r="AO109">
        <v>1</v>
      </c>
      <c r="AP109" t="s">
        <v>299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2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</row>
    <row r="110" spans="1:60" x14ac:dyDescent="0.25">
      <c r="A110">
        <v>1</v>
      </c>
      <c r="B110" t="s">
        <v>149</v>
      </c>
      <c r="D110" t="s">
        <v>149</v>
      </c>
      <c r="E110">
        <v>109</v>
      </c>
      <c r="G110" t="s">
        <v>74</v>
      </c>
      <c r="H110" t="s">
        <v>150</v>
      </c>
      <c r="I110" t="s">
        <v>300</v>
      </c>
      <c r="K110" t="s">
        <v>4205</v>
      </c>
      <c r="M110">
        <v>5.1200000000000002E-2</v>
      </c>
      <c r="N110">
        <v>0.125</v>
      </c>
      <c r="O110">
        <v>5.1200000000000002E-2</v>
      </c>
      <c r="P110">
        <v>0.82499999999999996</v>
      </c>
      <c r="R110">
        <v>0</v>
      </c>
      <c r="S110">
        <v>0.8</v>
      </c>
      <c r="T110">
        <v>2</v>
      </c>
      <c r="U110">
        <v>1.5</v>
      </c>
      <c r="V110">
        <v>0.36</v>
      </c>
      <c r="Z110">
        <v>130</v>
      </c>
      <c r="AA110">
        <v>1.1937476048767964E-2</v>
      </c>
      <c r="AE110" t="s">
        <v>44</v>
      </c>
      <c r="AF110" t="s">
        <v>62</v>
      </c>
      <c r="AG110" t="s">
        <v>152</v>
      </c>
      <c r="AH110" t="s">
        <v>153</v>
      </c>
      <c r="AI110">
        <v>1</v>
      </c>
      <c r="AJ110">
        <v>0</v>
      </c>
      <c r="AK110">
        <v>1</v>
      </c>
      <c r="AL110">
        <v>1</v>
      </c>
      <c r="AM110">
        <v>1</v>
      </c>
      <c r="AN110">
        <v>1</v>
      </c>
      <c r="AO110">
        <v>1</v>
      </c>
      <c r="AP110" t="s">
        <v>301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2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</row>
    <row r="111" spans="1:60" x14ac:dyDescent="0.25">
      <c r="A111">
        <v>1</v>
      </c>
      <c r="B111" t="s">
        <v>149</v>
      </c>
      <c r="D111" t="s">
        <v>149</v>
      </c>
      <c r="E111">
        <v>110</v>
      </c>
      <c r="G111" t="s">
        <v>74</v>
      </c>
      <c r="H111" t="s">
        <v>150</v>
      </c>
      <c r="I111" t="s">
        <v>302</v>
      </c>
      <c r="K111" t="s">
        <v>4204</v>
      </c>
      <c r="M111">
        <v>5.1999999999999998E-2</v>
      </c>
      <c r="N111">
        <v>0.125</v>
      </c>
      <c r="O111">
        <v>5.1999999999999998E-2</v>
      </c>
      <c r="P111">
        <v>0.82499999999999996</v>
      </c>
      <c r="R111">
        <v>0</v>
      </c>
      <c r="S111">
        <v>0.8</v>
      </c>
      <c r="T111">
        <v>2</v>
      </c>
      <c r="U111">
        <v>1.5</v>
      </c>
      <c r="V111">
        <v>0.39</v>
      </c>
      <c r="Z111">
        <v>130</v>
      </c>
      <c r="AA111">
        <v>1.2123999112029963E-2</v>
      </c>
      <c r="AE111" t="s">
        <v>44</v>
      </c>
      <c r="AF111" t="s">
        <v>62</v>
      </c>
      <c r="AG111" t="s">
        <v>152</v>
      </c>
      <c r="AH111" t="s">
        <v>153</v>
      </c>
      <c r="AI111">
        <v>1</v>
      </c>
      <c r="AJ111">
        <v>0</v>
      </c>
      <c r="AK111">
        <v>1</v>
      </c>
      <c r="AL111">
        <v>1</v>
      </c>
      <c r="AM111">
        <v>1</v>
      </c>
      <c r="AN111">
        <v>1</v>
      </c>
      <c r="AO111">
        <v>1</v>
      </c>
      <c r="AP111" t="s">
        <v>303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2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</row>
    <row r="112" spans="1:60" x14ac:dyDescent="0.25">
      <c r="A112">
        <v>1</v>
      </c>
      <c r="B112" t="s">
        <v>149</v>
      </c>
      <c r="D112" t="s">
        <v>149</v>
      </c>
      <c r="E112">
        <v>111</v>
      </c>
      <c r="G112" t="s">
        <v>74</v>
      </c>
      <c r="H112" t="s">
        <v>150</v>
      </c>
      <c r="I112" t="s">
        <v>304</v>
      </c>
      <c r="K112" t="s">
        <v>4203</v>
      </c>
      <c r="M112">
        <v>5.3100000000000001E-2</v>
      </c>
      <c r="N112">
        <v>0.125</v>
      </c>
      <c r="O112">
        <v>5.3100000000000001E-2</v>
      </c>
      <c r="P112">
        <v>0.82499999999999996</v>
      </c>
      <c r="R112">
        <v>0</v>
      </c>
      <c r="S112">
        <v>0.8</v>
      </c>
      <c r="T112">
        <v>2</v>
      </c>
      <c r="U112">
        <v>1.5</v>
      </c>
      <c r="V112">
        <v>0.36</v>
      </c>
      <c r="Z112">
        <v>130</v>
      </c>
      <c r="AA112">
        <v>1.2380468324015213E-2</v>
      </c>
      <c r="AE112" t="s">
        <v>44</v>
      </c>
      <c r="AF112" t="s">
        <v>62</v>
      </c>
      <c r="AG112" t="s">
        <v>152</v>
      </c>
      <c r="AH112" t="s">
        <v>153</v>
      </c>
      <c r="AI112">
        <v>1</v>
      </c>
      <c r="AJ112">
        <v>0</v>
      </c>
      <c r="AK112">
        <v>1</v>
      </c>
      <c r="AL112">
        <v>1</v>
      </c>
      <c r="AM112">
        <v>1</v>
      </c>
      <c r="AN112">
        <v>1</v>
      </c>
      <c r="AO112">
        <v>1</v>
      </c>
      <c r="AP112" t="s">
        <v>305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2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</row>
    <row r="113" spans="1:60" x14ac:dyDescent="0.25">
      <c r="A113">
        <v>1</v>
      </c>
      <c r="B113" t="s">
        <v>149</v>
      </c>
      <c r="D113" t="s">
        <v>149</v>
      </c>
      <c r="E113">
        <v>112</v>
      </c>
      <c r="G113" t="s">
        <v>74</v>
      </c>
      <c r="H113" t="s">
        <v>150</v>
      </c>
      <c r="I113" t="s">
        <v>306</v>
      </c>
      <c r="K113" t="s">
        <v>4202</v>
      </c>
      <c r="M113">
        <v>5.5100000000000003E-2</v>
      </c>
      <c r="N113">
        <v>0.125</v>
      </c>
      <c r="O113">
        <v>5.5100000000000003E-2</v>
      </c>
      <c r="P113">
        <v>0.82499999999999996</v>
      </c>
      <c r="R113">
        <v>0</v>
      </c>
      <c r="S113">
        <v>0.8</v>
      </c>
      <c r="T113">
        <v>2</v>
      </c>
      <c r="U113">
        <v>1.5</v>
      </c>
      <c r="V113">
        <v>0.35</v>
      </c>
      <c r="Z113">
        <v>130</v>
      </c>
      <c r="AA113">
        <v>1.2846775982170213E-2</v>
      </c>
      <c r="AE113" t="s">
        <v>44</v>
      </c>
      <c r="AF113" t="s">
        <v>62</v>
      </c>
      <c r="AG113" t="s">
        <v>152</v>
      </c>
      <c r="AH113" t="s">
        <v>153</v>
      </c>
      <c r="AI113">
        <v>1</v>
      </c>
      <c r="AJ113">
        <v>0</v>
      </c>
      <c r="AK113">
        <v>1</v>
      </c>
      <c r="AL113">
        <v>1</v>
      </c>
      <c r="AM113">
        <v>1</v>
      </c>
      <c r="AN113">
        <v>1</v>
      </c>
      <c r="AO113">
        <v>1</v>
      </c>
      <c r="AP113" t="s">
        <v>307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2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</row>
    <row r="114" spans="1:60" x14ac:dyDescent="0.25">
      <c r="A114">
        <v>1</v>
      </c>
      <c r="B114" t="s">
        <v>149</v>
      </c>
      <c r="D114" t="s">
        <v>149</v>
      </c>
      <c r="E114">
        <v>113</v>
      </c>
      <c r="G114" t="s">
        <v>74</v>
      </c>
      <c r="H114" t="s">
        <v>150</v>
      </c>
      <c r="I114" t="s">
        <v>308</v>
      </c>
      <c r="K114" t="s">
        <v>4201</v>
      </c>
      <c r="M114">
        <v>5.7099999999999998E-2</v>
      </c>
      <c r="N114">
        <v>0.125</v>
      </c>
      <c r="O114">
        <v>5.7099999999999998E-2</v>
      </c>
      <c r="P114">
        <v>0.82499999999999996</v>
      </c>
      <c r="R114">
        <v>0</v>
      </c>
      <c r="S114">
        <v>0.8</v>
      </c>
      <c r="T114">
        <v>2</v>
      </c>
      <c r="U114">
        <v>1.5</v>
      </c>
      <c r="V114">
        <v>0.35</v>
      </c>
      <c r="Z114">
        <v>130</v>
      </c>
      <c r="AA114">
        <v>1.3313083640325209E-2</v>
      </c>
      <c r="AE114" t="s">
        <v>44</v>
      </c>
      <c r="AF114" t="s">
        <v>62</v>
      </c>
      <c r="AG114" t="s">
        <v>152</v>
      </c>
      <c r="AH114" t="s">
        <v>153</v>
      </c>
      <c r="AI114">
        <v>1</v>
      </c>
      <c r="AJ114">
        <v>0</v>
      </c>
      <c r="AK114">
        <v>1</v>
      </c>
      <c r="AL114">
        <v>1</v>
      </c>
      <c r="AM114">
        <v>1</v>
      </c>
      <c r="AN114">
        <v>1</v>
      </c>
      <c r="AO114">
        <v>1</v>
      </c>
      <c r="AP114" t="s">
        <v>309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2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</row>
    <row r="115" spans="1:60" x14ac:dyDescent="0.25">
      <c r="A115">
        <v>1</v>
      </c>
      <c r="B115" t="s">
        <v>149</v>
      </c>
      <c r="D115" t="s">
        <v>149</v>
      </c>
      <c r="E115">
        <v>114</v>
      </c>
      <c r="G115" t="s">
        <v>74</v>
      </c>
      <c r="H115" t="s">
        <v>150</v>
      </c>
      <c r="I115" t="s">
        <v>310</v>
      </c>
      <c r="K115" t="s">
        <v>4200</v>
      </c>
      <c r="M115">
        <v>5.9499999999999997E-2</v>
      </c>
      <c r="N115">
        <v>0.125</v>
      </c>
      <c r="O115">
        <v>5.9499999999999997E-2</v>
      </c>
      <c r="P115">
        <v>0.82499999999999996</v>
      </c>
      <c r="R115">
        <v>0</v>
      </c>
      <c r="S115">
        <v>0.8</v>
      </c>
      <c r="T115">
        <v>2</v>
      </c>
      <c r="U115">
        <v>1.5</v>
      </c>
      <c r="V115">
        <v>0.35</v>
      </c>
      <c r="Z115">
        <v>130</v>
      </c>
      <c r="AA115">
        <v>1.3872652830111208E-2</v>
      </c>
      <c r="AE115" t="s">
        <v>44</v>
      </c>
      <c r="AF115" t="s">
        <v>62</v>
      </c>
      <c r="AG115" t="s">
        <v>152</v>
      </c>
      <c r="AH115" t="s">
        <v>153</v>
      </c>
      <c r="AI115">
        <v>1</v>
      </c>
      <c r="AJ115">
        <v>0</v>
      </c>
      <c r="AK115">
        <v>1</v>
      </c>
      <c r="AL115">
        <v>1</v>
      </c>
      <c r="AM115">
        <v>1</v>
      </c>
      <c r="AN115">
        <v>1</v>
      </c>
      <c r="AO115">
        <v>1</v>
      </c>
      <c r="AP115" t="s">
        <v>311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2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</row>
    <row r="116" spans="1:60" x14ac:dyDescent="0.25">
      <c r="A116">
        <v>1</v>
      </c>
      <c r="B116" t="s">
        <v>149</v>
      </c>
      <c r="D116" t="s">
        <v>149</v>
      </c>
      <c r="E116">
        <v>115</v>
      </c>
      <c r="G116" t="s">
        <v>74</v>
      </c>
      <c r="H116" t="s">
        <v>150</v>
      </c>
      <c r="I116" t="s">
        <v>312</v>
      </c>
      <c r="K116" t="s">
        <v>4199</v>
      </c>
      <c r="M116">
        <v>6.0999999999999999E-2</v>
      </c>
      <c r="N116">
        <v>0.125</v>
      </c>
      <c r="O116">
        <v>6.0999999999999999E-2</v>
      </c>
      <c r="P116">
        <v>0.82499999999999996</v>
      </c>
      <c r="R116">
        <v>0</v>
      </c>
      <c r="S116">
        <v>0.8</v>
      </c>
      <c r="T116">
        <v>2</v>
      </c>
      <c r="U116">
        <v>1.5</v>
      </c>
      <c r="V116">
        <v>0.36</v>
      </c>
      <c r="Z116">
        <v>130</v>
      </c>
      <c r="AA116">
        <v>1.4222383573727456E-2</v>
      </c>
      <c r="AE116" t="s">
        <v>44</v>
      </c>
      <c r="AF116" t="s">
        <v>62</v>
      </c>
      <c r="AG116" t="s">
        <v>152</v>
      </c>
      <c r="AH116" t="s">
        <v>153</v>
      </c>
      <c r="AI116">
        <v>1</v>
      </c>
      <c r="AJ116">
        <v>0</v>
      </c>
      <c r="AK116">
        <v>1</v>
      </c>
      <c r="AL116">
        <v>1</v>
      </c>
      <c r="AM116">
        <v>1</v>
      </c>
      <c r="AN116">
        <v>1</v>
      </c>
      <c r="AO116">
        <v>1</v>
      </c>
      <c r="AP116" t="s">
        <v>313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2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</row>
    <row r="117" spans="1:60" x14ac:dyDescent="0.25">
      <c r="A117">
        <v>1</v>
      </c>
      <c r="B117" t="s">
        <v>149</v>
      </c>
      <c r="D117" t="s">
        <v>149</v>
      </c>
      <c r="E117">
        <v>116</v>
      </c>
      <c r="G117" t="s">
        <v>74</v>
      </c>
      <c r="H117" t="s">
        <v>150</v>
      </c>
      <c r="I117" t="s">
        <v>314</v>
      </c>
      <c r="K117" t="s">
        <v>4198</v>
      </c>
      <c r="M117">
        <v>6.25E-2</v>
      </c>
      <c r="N117">
        <v>0.125</v>
      </c>
      <c r="O117">
        <v>6.25E-2</v>
      </c>
      <c r="P117">
        <v>0.82499999999999996</v>
      </c>
      <c r="R117">
        <v>0</v>
      </c>
      <c r="S117">
        <v>0.8</v>
      </c>
      <c r="T117">
        <v>2</v>
      </c>
      <c r="U117">
        <v>1.5</v>
      </c>
      <c r="V117">
        <v>0.36</v>
      </c>
      <c r="Z117">
        <v>130</v>
      </c>
      <c r="AA117">
        <v>1.4572114317343706E-2</v>
      </c>
      <c r="AE117" t="s">
        <v>44</v>
      </c>
      <c r="AF117" t="s">
        <v>62</v>
      </c>
      <c r="AG117" t="s">
        <v>152</v>
      </c>
      <c r="AH117" t="s">
        <v>153</v>
      </c>
      <c r="AI117">
        <v>1</v>
      </c>
      <c r="AJ117">
        <v>0</v>
      </c>
      <c r="AK117">
        <v>1</v>
      </c>
      <c r="AL117">
        <v>1</v>
      </c>
      <c r="AM117">
        <v>1</v>
      </c>
      <c r="AN117">
        <v>1</v>
      </c>
      <c r="AO117">
        <v>1</v>
      </c>
      <c r="AP117" t="s">
        <v>315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2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</row>
    <row r="118" spans="1:60" x14ac:dyDescent="0.25">
      <c r="A118">
        <v>1</v>
      </c>
      <c r="B118" t="s">
        <v>149</v>
      </c>
      <c r="D118" t="s">
        <v>149</v>
      </c>
      <c r="E118">
        <v>117</v>
      </c>
      <c r="G118" t="s">
        <v>74</v>
      </c>
      <c r="H118" t="s">
        <v>150</v>
      </c>
      <c r="I118" t="s">
        <v>316</v>
      </c>
      <c r="K118" t="s">
        <v>4197</v>
      </c>
      <c r="M118">
        <v>6.3500000000000001E-2</v>
      </c>
      <c r="N118">
        <v>0.125</v>
      </c>
      <c r="O118">
        <v>6.3500000000000001E-2</v>
      </c>
      <c r="P118">
        <v>0.82499999999999996</v>
      </c>
      <c r="R118">
        <v>0</v>
      </c>
      <c r="S118">
        <v>0.8</v>
      </c>
      <c r="T118">
        <v>2</v>
      </c>
      <c r="U118">
        <v>1.5</v>
      </c>
      <c r="V118">
        <v>0.36</v>
      </c>
      <c r="Z118">
        <v>150</v>
      </c>
      <c r="AA118">
        <v>8.5073868596881458E-3</v>
      </c>
      <c r="AE118" t="s">
        <v>44</v>
      </c>
      <c r="AF118" t="s">
        <v>62</v>
      </c>
      <c r="AG118" t="s">
        <v>152</v>
      </c>
      <c r="AH118" t="s">
        <v>153</v>
      </c>
      <c r="AI118">
        <v>1</v>
      </c>
      <c r="AJ118">
        <v>0</v>
      </c>
      <c r="AK118">
        <v>1</v>
      </c>
      <c r="AL118">
        <v>1</v>
      </c>
      <c r="AM118">
        <v>1</v>
      </c>
      <c r="AN118">
        <v>1</v>
      </c>
      <c r="AO118">
        <v>1</v>
      </c>
      <c r="AP118" t="s">
        <v>317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2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</row>
    <row r="119" spans="1:60" x14ac:dyDescent="0.25">
      <c r="A119">
        <v>1</v>
      </c>
      <c r="B119" t="s">
        <v>149</v>
      </c>
      <c r="D119" t="s">
        <v>149</v>
      </c>
      <c r="E119">
        <v>118</v>
      </c>
      <c r="G119" t="s">
        <v>74</v>
      </c>
      <c r="H119" t="s">
        <v>150</v>
      </c>
      <c r="I119" t="s">
        <v>318</v>
      </c>
      <c r="K119" t="s">
        <v>4196</v>
      </c>
      <c r="M119">
        <v>6.5000000000000002E-2</v>
      </c>
      <c r="N119">
        <v>0.125</v>
      </c>
      <c r="O119">
        <v>6.5000000000000002E-2</v>
      </c>
      <c r="P119">
        <v>0.82499999999999996</v>
      </c>
      <c r="R119">
        <v>0</v>
      </c>
      <c r="S119">
        <v>0.8</v>
      </c>
      <c r="T119">
        <v>2</v>
      </c>
      <c r="U119">
        <v>1.5</v>
      </c>
      <c r="V119">
        <v>0.35</v>
      </c>
      <c r="Z119">
        <v>150</v>
      </c>
      <c r="AA119">
        <v>8.7083487540114881E-3</v>
      </c>
      <c r="AE119" t="s">
        <v>44</v>
      </c>
      <c r="AF119" t="s">
        <v>62</v>
      </c>
      <c r="AG119" t="s">
        <v>152</v>
      </c>
      <c r="AH119" t="s">
        <v>153</v>
      </c>
      <c r="AI119">
        <v>1</v>
      </c>
      <c r="AJ119">
        <v>0</v>
      </c>
      <c r="AK119">
        <v>1</v>
      </c>
      <c r="AL119">
        <v>1</v>
      </c>
      <c r="AM119">
        <v>1</v>
      </c>
      <c r="AN119">
        <v>1</v>
      </c>
      <c r="AO119">
        <v>1</v>
      </c>
      <c r="AP119" t="s">
        <v>319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2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</row>
    <row r="120" spans="1:60" x14ac:dyDescent="0.25">
      <c r="A120">
        <v>1</v>
      </c>
      <c r="B120" t="s">
        <v>149</v>
      </c>
      <c r="D120" t="s">
        <v>149</v>
      </c>
      <c r="E120">
        <v>119</v>
      </c>
      <c r="G120" t="s">
        <v>74</v>
      </c>
      <c r="H120" t="s">
        <v>150</v>
      </c>
      <c r="I120" t="s">
        <v>320</v>
      </c>
      <c r="K120" t="s">
        <v>4195</v>
      </c>
      <c r="M120">
        <v>6.7000000000000004E-2</v>
      </c>
      <c r="N120">
        <v>0.125</v>
      </c>
      <c r="O120">
        <v>6.7000000000000004E-2</v>
      </c>
      <c r="P120">
        <v>0.82499999999999996</v>
      </c>
      <c r="R120">
        <v>0</v>
      </c>
      <c r="S120">
        <v>0.8</v>
      </c>
      <c r="T120">
        <v>2</v>
      </c>
      <c r="U120">
        <v>1.5</v>
      </c>
      <c r="V120">
        <v>0.34</v>
      </c>
      <c r="Z120">
        <v>150</v>
      </c>
      <c r="AA120">
        <v>8.9762979464426112E-3</v>
      </c>
      <c r="AE120" t="s">
        <v>44</v>
      </c>
      <c r="AF120" t="s">
        <v>62</v>
      </c>
      <c r="AG120" t="s">
        <v>152</v>
      </c>
      <c r="AH120" t="s">
        <v>153</v>
      </c>
      <c r="AI120">
        <v>1</v>
      </c>
      <c r="AJ120">
        <v>0</v>
      </c>
      <c r="AK120">
        <v>1</v>
      </c>
      <c r="AL120">
        <v>1</v>
      </c>
      <c r="AM120">
        <v>1</v>
      </c>
      <c r="AN120">
        <v>1</v>
      </c>
      <c r="AO120">
        <v>1</v>
      </c>
      <c r="AP120" t="s">
        <v>321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2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</row>
    <row r="121" spans="1:60" x14ac:dyDescent="0.25">
      <c r="A121">
        <v>1</v>
      </c>
      <c r="B121" t="s">
        <v>149</v>
      </c>
      <c r="D121" t="s">
        <v>149</v>
      </c>
      <c r="E121">
        <v>120</v>
      </c>
      <c r="G121" t="s">
        <v>74</v>
      </c>
      <c r="H121" t="s">
        <v>150</v>
      </c>
      <c r="I121" t="s">
        <v>322</v>
      </c>
      <c r="K121" t="s">
        <v>4194</v>
      </c>
      <c r="M121">
        <v>6.8900000000000003E-2</v>
      </c>
      <c r="N121">
        <v>0.125</v>
      </c>
      <c r="O121">
        <v>6.8900000000000003E-2</v>
      </c>
      <c r="P121">
        <v>0.82499999999999996</v>
      </c>
      <c r="R121">
        <v>0</v>
      </c>
      <c r="S121">
        <v>0.8</v>
      </c>
      <c r="T121">
        <v>2</v>
      </c>
      <c r="U121">
        <v>1.5</v>
      </c>
      <c r="V121">
        <v>0.35</v>
      </c>
      <c r="Z121">
        <v>150</v>
      </c>
      <c r="AA121">
        <v>9.2308496792521764E-3</v>
      </c>
      <c r="AE121" t="s">
        <v>44</v>
      </c>
      <c r="AF121" t="s">
        <v>62</v>
      </c>
      <c r="AG121" t="s">
        <v>152</v>
      </c>
      <c r="AH121" t="s">
        <v>153</v>
      </c>
      <c r="AI121">
        <v>1</v>
      </c>
      <c r="AJ121">
        <v>0</v>
      </c>
      <c r="AK121">
        <v>1</v>
      </c>
      <c r="AL121">
        <v>1</v>
      </c>
      <c r="AM121">
        <v>1</v>
      </c>
      <c r="AN121">
        <v>1</v>
      </c>
      <c r="AO121">
        <v>1</v>
      </c>
      <c r="AP121" t="s">
        <v>323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2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</row>
    <row r="122" spans="1:60" x14ac:dyDescent="0.25">
      <c r="A122">
        <v>1</v>
      </c>
      <c r="B122" t="s">
        <v>149</v>
      </c>
      <c r="D122" t="s">
        <v>149</v>
      </c>
      <c r="E122">
        <v>121</v>
      </c>
      <c r="G122" t="s">
        <v>74</v>
      </c>
      <c r="H122" t="s">
        <v>150</v>
      </c>
      <c r="I122" t="s">
        <v>324</v>
      </c>
      <c r="K122" t="s">
        <v>4193</v>
      </c>
      <c r="M122">
        <v>7.0000000000000007E-2</v>
      </c>
      <c r="N122">
        <v>0.125</v>
      </c>
      <c r="O122">
        <v>7.0000000000000007E-2</v>
      </c>
      <c r="P122">
        <v>0.82499999999999996</v>
      </c>
      <c r="R122">
        <v>0</v>
      </c>
      <c r="S122">
        <v>0.8</v>
      </c>
      <c r="T122">
        <v>2</v>
      </c>
      <c r="U122">
        <v>1.5</v>
      </c>
      <c r="V122">
        <v>0.35</v>
      </c>
      <c r="Z122">
        <v>150</v>
      </c>
      <c r="AA122">
        <v>9.3782217350892941E-3</v>
      </c>
      <c r="AE122" t="s">
        <v>44</v>
      </c>
      <c r="AF122" t="s">
        <v>62</v>
      </c>
      <c r="AG122" t="s">
        <v>152</v>
      </c>
      <c r="AH122" t="s">
        <v>153</v>
      </c>
      <c r="AI122">
        <v>1</v>
      </c>
      <c r="AJ122">
        <v>0</v>
      </c>
      <c r="AK122">
        <v>1</v>
      </c>
      <c r="AL122">
        <v>1</v>
      </c>
      <c r="AM122">
        <v>1</v>
      </c>
      <c r="AN122">
        <v>1</v>
      </c>
      <c r="AO122">
        <v>1</v>
      </c>
      <c r="AP122" t="s">
        <v>325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2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</row>
    <row r="123" spans="1:60" x14ac:dyDescent="0.25">
      <c r="A123">
        <v>1</v>
      </c>
      <c r="B123" t="s">
        <v>149</v>
      </c>
      <c r="D123" t="s">
        <v>149</v>
      </c>
      <c r="E123">
        <v>122</v>
      </c>
      <c r="G123" t="s">
        <v>74</v>
      </c>
      <c r="H123" t="s">
        <v>150</v>
      </c>
      <c r="I123" t="s">
        <v>326</v>
      </c>
      <c r="K123" t="s">
        <v>4192</v>
      </c>
      <c r="M123">
        <v>7.0900000000000005E-2</v>
      </c>
      <c r="N123">
        <v>0.125</v>
      </c>
      <c r="O123">
        <v>7.0900000000000005E-2</v>
      </c>
      <c r="P123">
        <v>0.82499999999999996</v>
      </c>
      <c r="R123">
        <v>0</v>
      </c>
      <c r="S123">
        <v>0.8</v>
      </c>
      <c r="T123">
        <v>2</v>
      </c>
      <c r="U123">
        <v>1.5</v>
      </c>
      <c r="V123">
        <v>0.36</v>
      </c>
      <c r="Z123">
        <v>150</v>
      </c>
      <c r="AA123">
        <v>9.4987988716832995E-3</v>
      </c>
      <c r="AE123" t="s">
        <v>44</v>
      </c>
      <c r="AF123" t="s">
        <v>62</v>
      </c>
      <c r="AG123" t="s">
        <v>152</v>
      </c>
      <c r="AH123" t="s">
        <v>153</v>
      </c>
      <c r="AI123">
        <v>1</v>
      </c>
      <c r="AJ123">
        <v>0</v>
      </c>
      <c r="AK123">
        <v>1</v>
      </c>
      <c r="AL123">
        <v>1</v>
      </c>
      <c r="AM123">
        <v>1</v>
      </c>
      <c r="AN123">
        <v>1</v>
      </c>
      <c r="AO123">
        <v>1</v>
      </c>
      <c r="AP123" t="s">
        <v>327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2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</row>
    <row r="124" spans="1:60" x14ac:dyDescent="0.25">
      <c r="A124">
        <v>1</v>
      </c>
      <c r="B124" t="s">
        <v>149</v>
      </c>
      <c r="D124" t="s">
        <v>149</v>
      </c>
      <c r="E124">
        <v>123</v>
      </c>
      <c r="G124" t="s">
        <v>74</v>
      </c>
      <c r="H124" t="s">
        <v>150</v>
      </c>
      <c r="I124" t="s">
        <v>328</v>
      </c>
      <c r="K124" t="s">
        <v>4191</v>
      </c>
      <c r="M124">
        <v>7.2999999999999995E-2</v>
      </c>
      <c r="N124">
        <v>0.125</v>
      </c>
      <c r="O124">
        <v>7.2999999999999995E-2</v>
      </c>
      <c r="P124">
        <v>0.82499999999999996</v>
      </c>
      <c r="R124">
        <v>0</v>
      </c>
      <c r="S124">
        <v>0.8</v>
      </c>
      <c r="T124">
        <v>2</v>
      </c>
      <c r="U124">
        <v>1.5</v>
      </c>
      <c r="V124">
        <v>0.45</v>
      </c>
      <c r="Z124">
        <v>150</v>
      </c>
      <c r="AA124">
        <v>9.780145523735977E-3</v>
      </c>
      <c r="AE124" t="s">
        <v>44</v>
      </c>
      <c r="AF124" t="s">
        <v>62</v>
      </c>
      <c r="AG124" t="s">
        <v>152</v>
      </c>
      <c r="AH124" t="s">
        <v>153</v>
      </c>
      <c r="AI124">
        <v>1</v>
      </c>
      <c r="AJ124">
        <v>0</v>
      </c>
      <c r="AK124">
        <v>1</v>
      </c>
      <c r="AL124">
        <v>1</v>
      </c>
      <c r="AM124">
        <v>1</v>
      </c>
      <c r="AN124">
        <v>1</v>
      </c>
      <c r="AO124">
        <v>1</v>
      </c>
      <c r="AP124" t="s">
        <v>329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2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</row>
    <row r="125" spans="1:60" x14ac:dyDescent="0.25">
      <c r="A125">
        <v>1</v>
      </c>
      <c r="B125" t="s">
        <v>149</v>
      </c>
      <c r="D125" t="s">
        <v>149</v>
      </c>
      <c r="E125">
        <v>124</v>
      </c>
      <c r="G125" t="s">
        <v>74</v>
      </c>
      <c r="H125" t="s">
        <v>150</v>
      </c>
      <c r="I125" t="s">
        <v>330</v>
      </c>
      <c r="K125" t="s">
        <v>4190</v>
      </c>
      <c r="M125">
        <v>7.4800000000000005E-2</v>
      </c>
      <c r="N125">
        <v>0.125</v>
      </c>
      <c r="O125">
        <v>7.4800000000000005E-2</v>
      </c>
      <c r="P125">
        <v>0.82499999999999996</v>
      </c>
      <c r="R125">
        <v>0</v>
      </c>
      <c r="S125">
        <v>0.8</v>
      </c>
      <c r="T125">
        <v>2</v>
      </c>
      <c r="U125">
        <v>1.5</v>
      </c>
      <c r="V125">
        <v>0.35</v>
      </c>
      <c r="Z125">
        <v>150</v>
      </c>
      <c r="AA125">
        <v>1.0021299796923989E-2</v>
      </c>
      <c r="AE125" t="s">
        <v>44</v>
      </c>
      <c r="AF125" t="s">
        <v>62</v>
      </c>
      <c r="AG125" t="s">
        <v>152</v>
      </c>
      <c r="AH125" t="s">
        <v>153</v>
      </c>
      <c r="AI125">
        <v>1</v>
      </c>
      <c r="AJ125">
        <v>0</v>
      </c>
      <c r="AK125">
        <v>1</v>
      </c>
      <c r="AL125">
        <v>1</v>
      </c>
      <c r="AM125">
        <v>1</v>
      </c>
      <c r="AN125">
        <v>1</v>
      </c>
      <c r="AO125">
        <v>1</v>
      </c>
      <c r="AP125" t="s">
        <v>331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2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</row>
    <row r="126" spans="1:60" x14ac:dyDescent="0.25">
      <c r="A126">
        <v>1</v>
      </c>
      <c r="B126" t="s">
        <v>149</v>
      </c>
      <c r="D126" t="s">
        <v>149</v>
      </c>
      <c r="E126">
        <v>125</v>
      </c>
      <c r="G126" t="s">
        <v>74</v>
      </c>
      <c r="H126" t="s">
        <v>150</v>
      </c>
      <c r="I126" t="s">
        <v>332</v>
      </c>
      <c r="K126" t="s">
        <v>4189</v>
      </c>
      <c r="M126">
        <v>7.5999999999999998E-2</v>
      </c>
      <c r="N126">
        <v>0.125</v>
      </c>
      <c r="O126">
        <v>7.5999999999999998E-2</v>
      </c>
      <c r="P126">
        <v>0.82499999999999996</v>
      </c>
      <c r="R126">
        <v>0</v>
      </c>
      <c r="S126">
        <v>0.8</v>
      </c>
      <c r="T126">
        <v>2</v>
      </c>
      <c r="U126">
        <v>1.5</v>
      </c>
      <c r="V126">
        <v>0.35</v>
      </c>
      <c r="Z126">
        <v>150</v>
      </c>
      <c r="AA126">
        <v>1.0182069312382662E-2</v>
      </c>
      <c r="AE126" t="s">
        <v>44</v>
      </c>
      <c r="AF126" t="s">
        <v>62</v>
      </c>
      <c r="AG126" t="s">
        <v>152</v>
      </c>
      <c r="AH126" t="s">
        <v>153</v>
      </c>
      <c r="AI126">
        <v>1</v>
      </c>
      <c r="AJ126">
        <v>0</v>
      </c>
      <c r="AK126">
        <v>1</v>
      </c>
      <c r="AL126">
        <v>1</v>
      </c>
      <c r="AM126">
        <v>1</v>
      </c>
      <c r="AN126">
        <v>1</v>
      </c>
      <c r="AO126">
        <v>1</v>
      </c>
      <c r="AP126" t="s">
        <v>333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2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</row>
    <row r="127" spans="1:60" x14ac:dyDescent="0.25">
      <c r="A127">
        <v>1</v>
      </c>
      <c r="B127" t="s">
        <v>149</v>
      </c>
      <c r="D127" t="s">
        <v>149</v>
      </c>
      <c r="E127">
        <v>126</v>
      </c>
      <c r="G127" t="s">
        <v>74</v>
      </c>
      <c r="H127" t="s">
        <v>150</v>
      </c>
      <c r="I127" t="s">
        <v>334</v>
      </c>
      <c r="K127" t="s">
        <v>4188</v>
      </c>
      <c r="M127">
        <v>7.6799999999999993E-2</v>
      </c>
      <c r="N127">
        <v>0.125</v>
      </c>
      <c r="O127">
        <v>7.6799999999999993E-2</v>
      </c>
      <c r="P127">
        <v>0.82499999999999996</v>
      </c>
      <c r="R127">
        <v>0</v>
      </c>
      <c r="S127">
        <v>0.8</v>
      </c>
      <c r="T127">
        <v>2</v>
      </c>
      <c r="U127">
        <v>1.5</v>
      </c>
      <c r="V127">
        <v>0.35</v>
      </c>
      <c r="Z127">
        <v>150</v>
      </c>
      <c r="AA127">
        <v>1.0289248989355111E-2</v>
      </c>
      <c r="AE127" t="s">
        <v>44</v>
      </c>
      <c r="AF127" t="s">
        <v>62</v>
      </c>
      <c r="AG127" t="s">
        <v>152</v>
      </c>
      <c r="AH127" t="s">
        <v>153</v>
      </c>
      <c r="AI127">
        <v>1</v>
      </c>
      <c r="AJ127">
        <v>0</v>
      </c>
      <c r="AK127">
        <v>1</v>
      </c>
      <c r="AL127">
        <v>1</v>
      </c>
      <c r="AM127">
        <v>1</v>
      </c>
      <c r="AN127">
        <v>1</v>
      </c>
      <c r="AO127">
        <v>1</v>
      </c>
      <c r="AP127" t="s">
        <v>335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2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</row>
    <row r="128" spans="1:60" x14ac:dyDescent="0.25">
      <c r="A128">
        <v>1</v>
      </c>
      <c r="B128" t="s">
        <v>149</v>
      </c>
      <c r="D128" t="s">
        <v>149</v>
      </c>
      <c r="E128">
        <v>127</v>
      </c>
      <c r="G128" t="s">
        <v>74</v>
      </c>
      <c r="H128" t="s">
        <v>150</v>
      </c>
      <c r="I128" t="s">
        <v>336</v>
      </c>
      <c r="K128" t="s">
        <v>4187</v>
      </c>
      <c r="M128">
        <v>7.8100000000000003E-2</v>
      </c>
      <c r="N128">
        <v>0.125</v>
      </c>
      <c r="O128">
        <v>7.8100000000000003E-2</v>
      </c>
      <c r="P128">
        <v>0.82499999999999996</v>
      </c>
      <c r="R128">
        <v>0</v>
      </c>
      <c r="S128">
        <v>0.8</v>
      </c>
      <c r="T128">
        <v>2</v>
      </c>
      <c r="U128">
        <v>1.5</v>
      </c>
      <c r="V128">
        <v>0.35</v>
      </c>
      <c r="Z128">
        <v>150</v>
      </c>
      <c r="AA128">
        <v>1.0463415964435341E-2</v>
      </c>
      <c r="AE128" t="s">
        <v>44</v>
      </c>
      <c r="AF128" t="s">
        <v>62</v>
      </c>
      <c r="AG128" t="s">
        <v>152</v>
      </c>
      <c r="AH128" t="s">
        <v>153</v>
      </c>
      <c r="AI128">
        <v>1</v>
      </c>
      <c r="AJ128">
        <v>0</v>
      </c>
      <c r="AK128">
        <v>1</v>
      </c>
      <c r="AL128">
        <v>1</v>
      </c>
      <c r="AM128">
        <v>1</v>
      </c>
      <c r="AN128">
        <v>1</v>
      </c>
      <c r="AO128">
        <v>1</v>
      </c>
      <c r="AP128" t="s">
        <v>337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2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</row>
    <row r="129" spans="1:60" x14ac:dyDescent="0.25">
      <c r="A129">
        <v>1</v>
      </c>
      <c r="B129" t="s">
        <v>149</v>
      </c>
      <c r="D129" t="s">
        <v>149</v>
      </c>
      <c r="E129">
        <v>128</v>
      </c>
      <c r="G129" t="s">
        <v>74</v>
      </c>
      <c r="H129" t="s">
        <v>150</v>
      </c>
      <c r="I129" t="s">
        <v>338</v>
      </c>
      <c r="K129" t="s">
        <v>4186</v>
      </c>
      <c r="M129">
        <v>7.8700000000000006E-2</v>
      </c>
      <c r="N129">
        <v>0.125</v>
      </c>
      <c r="O129">
        <v>7.8700000000000006E-2</v>
      </c>
      <c r="P129">
        <v>0.82499999999999996</v>
      </c>
      <c r="R129">
        <v>0</v>
      </c>
      <c r="S129">
        <v>0.8</v>
      </c>
      <c r="T129">
        <v>2</v>
      </c>
      <c r="U129">
        <v>1.5</v>
      </c>
      <c r="V129">
        <v>0.39</v>
      </c>
      <c r="Z129">
        <v>150</v>
      </c>
      <c r="AA129">
        <v>1.0543800722164678E-2</v>
      </c>
      <c r="AE129" t="s">
        <v>44</v>
      </c>
      <c r="AF129" t="s">
        <v>62</v>
      </c>
      <c r="AG129" t="s">
        <v>152</v>
      </c>
      <c r="AH129" t="s">
        <v>153</v>
      </c>
      <c r="AI129">
        <v>1</v>
      </c>
      <c r="AJ129">
        <v>0</v>
      </c>
      <c r="AK129">
        <v>1</v>
      </c>
      <c r="AL129">
        <v>1</v>
      </c>
      <c r="AM129">
        <v>1</v>
      </c>
      <c r="AN129">
        <v>1</v>
      </c>
      <c r="AO129">
        <v>1</v>
      </c>
      <c r="AP129" t="s">
        <v>339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2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</row>
    <row r="130" spans="1:60" x14ac:dyDescent="0.25">
      <c r="A130">
        <v>1</v>
      </c>
      <c r="B130" t="s">
        <v>149</v>
      </c>
      <c r="D130" t="s">
        <v>149</v>
      </c>
      <c r="E130">
        <v>129</v>
      </c>
      <c r="G130" t="s">
        <v>74</v>
      </c>
      <c r="H130" t="s">
        <v>150</v>
      </c>
      <c r="I130" t="s">
        <v>340</v>
      </c>
      <c r="K130" t="s">
        <v>4185</v>
      </c>
      <c r="M130">
        <v>8.1000000000000003E-2</v>
      </c>
      <c r="N130">
        <v>0.125</v>
      </c>
      <c r="O130">
        <v>8.1000000000000003E-2</v>
      </c>
      <c r="P130">
        <v>0.82499999999999996</v>
      </c>
      <c r="R130">
        <v>0</v>
      </c>
      <c r="S130">
        <v>0.8</v>
      </c>
      <c r="T130">
        <v>2</v>
      </c>
      <c r="U130">
        <v>1.5</v>
      </c>
      <c r="V130">
        <v>0.35</v>
      </c>
      <c r="Z130">
        <v>150</v>
      </c>
      <c r="AA130">
        <v>1.0851942293460469E-2</v>
      </c>
      <c r="AE130" t="s">
        <v>44</v>
      </c>
      <c r="AF130" t="s">
        <v>62</v>
      </c>
      <c r="AG130" t="s">
        <v>152</v>
      </c>
      <c r="AH130" t="s">
        <v>153</v>
      </c>
      <c r="AI130">
        <v>1</v>
      </c>
      <c r="AJ130">
        <v>0</v>
      </c>
      <c r="AK130">
        <v>1</v>
      </c>
      <c r="AL130">
        <v>1</v>
      </c>
      <c r="AM130">
        <v>1</v>
      </c>
      <c r="AN130">
        <v>1</v>
      </c>
      <c r="AO130">
        <v>1</v>
      </c>
      <c r="AP130" t="s">
        <v>341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2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</row>
    <row r="131" spans="1:60" x14ac:dyDescent="0.25">
      <c r="A131">
        <v>1</v>
      </c>
      <c r="B131" t="s">
        <v>149</v>
      </c>
      <c r="D131" t="s">
        <v>149</v>
      </c>
      <c r="E131">
        <v>130</v>
      </c>
      <c r="G131" t="s">
        <v>74</v>
      </c>
      <c r="H131" t="s">
        <v>150</v>
      </c>
      <c r="I131" t="s">
        <v>342</v>
      </c>
      <c r="K131" t="s">
        <v>4184</v>
      </c>
      <c r="M131">
        <v>8.2000000000000003E-2</v>
      </c>
      <c r="N131">
        <v>0.125</v>
      </c>
      <c r="O131">
        <v>8.2000000000000003E-2</v>
      </c>
      <c r="P131">
        <v>0.82499999999999996</v>
      </c>
      <c r="R131">
        <v>0</v>
      </c>
      <c r="S131">
        <v>0.8</v>
      </c>
      <c r="T131">
        <v>2</v>
      </c>
      <c r="U131">
        <v>1.5</v>
      </c>
      <c r="V131">
        <v>0.35</v>
      </c>
      <c r="Z131">
        <v>150</v>
      </c>
      <c r="AA131">
        <v>1.0985916889676031E-2</v>
      </c>
      <c r="AE131" t="s">
        <v>44</v>
      </c>
      <c r="AF131" t="s">
        <v>62</v>
      </c>
      <c r="AG131" t="s">
        <v>152</v>
      </c>
      <c r="AH131" t="s">
        <v>153</v>
      </c>
      <c r="AI131">
        <v>1</v>
      </c>
      <c r="AJ131">
        <v>0</v>
      </c>
      <c r="AK131">
        <v>1</v>
      </c>
      <c r="AL131">
        <v>1</v>
      </c>
      <c r="AM131">
        <v>1</v>
      </c>
      <c r="AN131">
        <v>1</v>
      </c>
      <c r="AO131">
        <v>1</v>
      </c>
      <c r="AP131" t="s">
        <v>343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2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</row>
    <row r="132" spans="1:60" x14ac:dyDescent="0.25">
      <c r="A132">
        <v>1</v>
      </c>
      <c r="B132" t="s">
        <v>149</v>
      </c>
      <c r="D132" t="s">
        <v>149</v>
      </c>
      <c r="E132">
        <v>131</v>
      </c>
      <c r="G132" t="s">
        <v>74</v>
      </c>
      <c r="H132" t="s">
        <v>150</v>
      </c>
      <c r="I132" t="s">
        <v>344</v>
      </c>
      <c r="K132" t="s">
        <v>4183</v>
      </c>
      <c r="M132">
        <v>8.2699999999999996E-2</v>
      </c>
      <c r="N132">
        <v>0.125</v>
      </c>
      <c r="O132">
        <v>8.2699999999999996E-2</v>
      </c>
      <c r="P132">
        <v>0.82499999999999996</v>
      </c>
      <c r="R132">
        <v>0</v>
      </c>
      <c r="S132">
        <v>0.8</v>
      </c>
      <c r="T132">
        <v>2</v>
      </c>
      <c r="U132">
        <v>1.5</v>
      </c>
      <c r="V132">
        <v>0.33</v>
      </c>
      <c r="Z132">
        <v>150</v>
      </c>
      <c r="AA132">
        <v>1.1079699107026922E-2</v>
      </c>
      <c r="AE132" t="s">
        <v>44</v>
      </c>
      <c r="AF132" t="s">
        <v>62</v>
      </c>
      <c r="AG132" t="s">
        <v>152</v>
      </c>
      <c r="AH132" t="s">
        <v>153</v>
      </c>
      <c r="AI132">
        <v>1</v>
      </c>
      <c r="AJ132">
        <v>0</v>
      </c>
      <c r="AK132">
        <v>1</v>
      </c>
      <c r="AL132">
        <v>1</v>
      </c>
      <c r="AM132">
        <v>1</v>
      </c>
      <c r="AN132">
        <v>1</v>
      </c>
      <c r="AO132">
        <v>1</v>
      </c>
      <c r="AP132" t="s">
        <v>345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2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</row>
    <row r="133" spans="1:60" x14ac:dyDescent="0.25">
      <c r="A133">
        <v>1</v>
      </c>
      <c r="B133" t="s">
        <v>149</v>
      </c>
      <c r="D133" t="s">
        <v>149</v>
      </c>
      <c r="E133">
        <v>132</v>
      </c>
      <c r="G133" t="s">
        <v>74</v>
      </c>
      <c r="H133" t="s">
        <v>150</v>
      </c>
      <c r="I133" t="s">
        <v>346</v>
      </c>
      <c r="K133" t="s">
        <v>4182</v>
      </c>
      <c r="M133">
        <v>8.4599999999999995E-2</v>
      </c>
      <c r="N133">
        <v>0.125</v>
      </c>
      <c r="O133">
        <v>8.4599999999999995E-2</v>
      </c>
      <c r="P133">
        <v>0.82499999999999996</v>
      </c>
      <c r="R133">
        <v>0</v>
      </c>
      <c r="S133">
        <v>0.8</v>
      </c>
      <c r="T133">
        <v>2</v>
      </c>
      <c r="U133">
        <v>1.5</v>
      </c>
      <c r="V133">
        <v>0.34</v>
      </c>
      <c r="Z133">
        <v>150</v>
      </c>
      <c r="AA133">
        <v>1.1334250839836489E-2</v>
      </c>
      <c r="AE133" t="s">
        <v>44</v>
      </c>
      <c r="AF133" t="s">
        <v>62</v>
      </c>
      <c r="AG133" t="s">
        <v>152</v>
      </c>
      <c r="AH133" t="s">
        <v>153</v>
      </c>
      <c r="AI133">
        <v>1</v>
      </c>
      <c r="AJ133">
        <v>0</v>
      </c>
      <c r="AK133">
        <v>1</v>
      </c>
      <c r="AL133">
        <v>1</v>
      </c>
      <c r="AM133">
        <v>1</v>
      </c>
      <c r="AN133">
        <v>1</v>
      </c>
      <c r="AO133">
        <v>1</v>
      </c>
      <c r="AP133" t="s">
        <v>347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2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</row>
    <row r="134" spans="1:60" x14ac:dyDescent="0.25">
      <c r="A134">
        <v>1</v>
      </c>
      <c r="B134" t="s">
        <v>149</v>
      </c>
      <c r="D134" t="s">
        <v>149</v>
      </c>
      <c r="E134">
        <v>133</v>
      </c>
      <c r="G134" t="s">
        <v>74</v>
      </c>
      <c r="H134" t="s">
        <v>150</v>
      </c>
      <c r="I134" t="s">
        <v>348</v>
      </c>
      <c r="K134" t="s">
        <v>4181</v>
      </c>
      <c r="M134">
        <v>8.5999999999999993E-2</v>
      </c>
      <c r="N134">
        <v>0.125</v>
      </c>
      <c r="O134">
        <v>8.5999999999999993E-2</v>
      </c>
      <c r="P134">
        <v>0.82499999999999996</v>
      </c>
      <c r="R134">
        <v>0</v>
      </c>
      <c r="S134">
        <v>0.8</v>
      </c>
      <c r="T134">
        <v>2</v>
      </c>
      <c r="U134">
        <v>1.5</v>
      </c>
      <c r="V134">
        <v>0.34</v>
      </c>
      <c r="Z134">
        <v>150</v>
      </c>
      <c r="AA134">
        <v>1.1521815274538274E-2</v>
      </c>
      <c r="AE134" t="s">
        <v>44</v>
      </c>
      <c r="AF134" t="s">
        <v>62</v>
      </c>
      <c r="AG134" t="s">
        <v>152</v>
      </c>
      <c r="AH134" t="s">
        <v>153</v>
      </c>
      <c r="AI134">
        <v>1</v>
      </c>
      <c r="AJ134">
        <v>0</v>
      </c>
      <c r="AK134">
        <v>1</v>
      </c>
      <c r="AL134">
        <v>1</v>
      </c>
      <c r="AM134">
        <v>1</v>
      </c>
      <c r="AN134">
        <v>1</v>
      </c>
      <c r="AO134">
        <v>1</v>
      </c>
      <c r="AP134" t="s">
        <v>349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2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</row>
    <row r="135" spans="1:60" x14ac:dyDescent="0.25">
      <c r="A135">
        <v>1</v>
      </c>
      <c r="B135" t="s">
        <v>149</v>
      </c>
      <c r="D135" t="s">
        <v>149</v>
      </c>
      <c r="E135">
        <v>134</v>
      </c>
      <c r="G135" t="s">
        <v>74</v>
      </c>
      <c r="H135" t="s">
        <v>150</v>
      </c>
      <c r="I135" t="s">
        <v>350</v>
      </c>
      <c r="K135" t="s">
        <v>4180</v>
      </c>
      <c r="M135">
        <v>8.6599999999999996E-2</v>
      </c>
      <c r="N135">
        <v>0.125</v>
      </c>
      <c r="O135">
        <v>8.6599999999999996E-2</v>
      </c>
      <c r="P135">
        <v>0.82499999999999996</v>
      </c>
      <c r="R135">
        <v>0</v>
      </c>
      <c r="S135">
        <v>0.8</v>
      </c>
      <c r="T135">
        <v>2</v>
      </c>
      <c r="U135">
        <v>1.5</v>
      </c>
      <c r="V135">
        <v>0.4</v>
      </c>
      <c r="Z135">
        <v>150</v>
      </c>
      <c r="AA135">
        <v>1.1602200032267612E-2</v>
      </c>
      <c r="AE135" t="s">
        <v>44</v>
      </c>
      <c r="AF135" t="s">
        <v>62</v>
      </c>
      <c r="AG135" t="s">
        <v>152</v>
      </c>
      <c r="AH135" t="s">
        <v>153</v>
      </c>
      <c r="AI135">
        <v>1</v>
      </c>
      <c r="AJ135">
        <v>0</v>
      </c>
      <c r="AK135">
        <v>1</v>
      </c>
      <c r="AL135">
        <v>1</v>
      </c>
      <c r="AM135">
        <v>1</v>
      </c>
      <c r="AN135">
        <v>1</v>
      </c>
      <c r="AO135">
        <v>1</v>
      </c>
      <c r="AP135" t="s">
        <v>351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2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</row>
    <row r="136" spans="1:60" x14ac:dyDescent="0.25">
      <c r="A136">
        <v>1</v>
      </c>
      <c r="B136" t="s">
        <v>149</v>
      </c>
      <c r="D136" t="s">
        <v>149</v>
      </c>
      <c r="E136">
        <v>135</v>
      </c>
      <c r="G136" t="s">
        <v>74</v>
      </c>
      <c r="H136" t="s">
        <v>150</v>
      </c>
      <c r="I136" t="s">
        <v>352</v>
      </c>
      <c r="K136" t="s">
        <v>4179</v>
      </c>
      <c r="M136">
        <v>8.8999999999999996E-2</v>
      </c>
      <c r="N136">
        <v>0.125</v>
      </c>
      <c r="O136">
        <v>8.8999999999999996E-2</v>
      </c>
      <c r="P136">
        <v>0.82499999999999996</v>
      </c>
      <c r="R136">
        <v>0</v>
      </c>
      <c r="S136">
        <v>0.8</v>
      </c>
      <c r="T136">
        <v>2</v>
      </c>
      <c r="U136">
        <v>1.5</v>
      </c>
      <c r="V136">
        <v>0.28000000000000003</v>
      </c>
      <c r="Z136">
        <v>150</v>
      </c>
      <c r="AA136">
        <v>1.1923739063184958E-2</v>
      </c>
      <c r="AE136" t="s">
        <v>44</v>
      </c>
      <c r="AF136" t="s">
        <v>62</v>
      </c>
      <c r="AG136" t="s">
        <v>152</v>
      </c>
      <c r="AH136" t="s">
        <v>153</v>
      </c>
      <c r="AI136">
        <v>1</v>
      </c>
      <c r="AJ136">
        <v>0</v>
      </c>
      <c r="AK136">
        <v>1</v>
      </c>
      <c r="AL136">
        <v>1</v>
      </c>
      <c r="AM136">
        <v>1</v>
      </c>
      <c r="AN136">
        <v>1</v>
      </c>
      <c r="AO136">
        <v>1</v>
      </c>
      <c r="AP136" t="s">
        <v>353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2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</row>
    <row r="137" spans="1:60" x14ac:dyDescent="0.25">
      <c r="A137">
        <v>1</v>
      </c>
      <c r="B137" t="s">
        <v>149</v>
      </c>
      <c r="D137" t="s">
        <v>149</v>
      </c>
      <c r="E137">
        <v>136</v>
      </c>
      <c r="G137" t="s">
        <v>74</v>
      </c>
      <c r="H137" t="s">
        <v>150</v>
      </c>
      <c r="I137" t="s">
        <v>354</v>
      </c>
      <c r="K137" t="s">
        <v>4178</v>
      </c>
      <c r="M137">
        <v>9.06E-2</v>
      </c>
      <c r="N137">
        <v>0.125</v>
      </c>
      <c r="O137">
        <v>9.06E-2</v>
      </c>
      <c r="P137">
        <v>0.82499999999999996</v>
      </c>
      <c r="R137">
        <v>0</v>
      </c>
      <c r="S137">
        <v>0.8</v>
      </c>
      <c r="T137">
        <v>2</v>
      </c>
      <c r="U137">
        <v>1.5</v>
      </c>
      <c r="V137">
        <v>0.32</v>
      </c>
      <c r="Z137">
        <v>150</v>
      </c>
      <c r="AA137">
        <v>1.2138098417129857E-2</v>
      </c>
      <c r="AE137" t="s">
        <v>44</v>
      </c>
      <c r="AF137" t="s">
        <v>62</v>
      </c>
      <c r="AG137" t="s">
        <v>152</v>
      </c>
      <c r="AH137" t="s">
        <v>153</v>
      </c>
      <c r="AI137">
        <v>1</v>
      </c>
      <c r="AJ137">
        <v>0</v>
      </c>
      <c r="AK137">
        <v>1</v>
      </c>
      <c r="AL137">
        <v>1</v>
      </c>
      <c r="AM137">
        <v>1</v>
      </c>
      <c r="AN137">
        <v>1</v>
      </c>
      <c r="AO137">
        <v>1</v>
      </c>
      <c r="AP137" t="s">
        <v>355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2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</row>
    <row r="138" spans="1:60" x14ac:dyDescent="0.25">
      <c r="A138">
        <v>1</v>
      </c>
      <c r="B138" t="s">
        <v>149</v>
      </c>
      <c r="D138" t="s">
        <v>149</v>
      </c>
      <c r="E138">
        <v>137</v>
      </c>
      <c r="G138" t="s">
        <v>74</v>
      </c>
      <c r="H138" t="s">
        <v>150</v>
      </c>
      <c r="I138" t="s">
        <v>356</v>
      </c>
      <c r="K138" t="s">
        <v>4177</v>
      </c>
      <c r="M138">
        <v>9.2499999999999999E-2</v>
      </c>
      <c r="N138">
        <v>0.125</v>
      </c>
      <c r="O138">
        <v>9.2499999999999999E-2</v>
      </c>
      <c r="P138">
        <v>0.82499999999999996</v>
      </c>
      <c r="R138">
        <v>0</v>
      </c>
      <c r="S138">
        <v>0.8</v>
      </c>
      <c r="T138">
        <v>2</v>
      </c>
      <c r="U138">
        <v>1.5</v>
      </c>
      <c r="V138">
        <v>0.3</v>
      </c>
      <c r="Z138">
        <v>150</v>
      </c>
      <c r="AA138">
        <v>1.2392650149939424E-2</v>
      </c>
      <c r="AE138" t="s">
        <v>44</v>
      </c>
      <c r="AF138" t="s">
        <v>62</v>
      </c>
      <c r="AG138" t="s">
        <v>152</v>
      </c>
      <c r="AH138" t="s">
        <v>153</v>
      </c>
      <c r="AI138">
        <v>1</v>
      </c>
      <c r="AJ138">
        <v>0</v>
      </c>
      <c r="AK138">
        <v>1</v>
      </c>
      <c r="AL138">
        <v>1</v>
      </c>
      <c r="AM138">
        <v>1</v>
      </c>
      <c r="AN138">
        <v>1</v>
      </c>
      <c r="AO138">
        <v>1</v>
      </c>
      <c r="AP138" t="s">
        <v>357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2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</row>
    <row r="139" spans="1:60" x14ac:dyDescent="0.25">
      <c r="A139">
        <v>1</v>
      </c>
      <c r="B139" t="s">
        <v>149</v>
      </c>
      <c r="D139" t="s">
        <v>149</v>
      </c>
      <c r="E139">
        <v>138</v>
      </c>
      <c r="G139" t="s">
        <v>74</v>
      </c>
      <c r="H139" t="s">
        <v>150</v>
      </c>
      <c r="I139" t="s">
        <v>358</v>
      </c>
      <c r="K139" t="s">
        <v>4176</v>
      </c>
      <c r="M139">
        <v>9.3799999999999994E-2</v>
      </c>
      <c r="N139">
        <v>0.125</v>
      </c>
      <c r="O139">
        <v>9.3799999999999994E-2</v>
      </c>
      <c r="P139">
        <v>0.82499999999999996</v>
      </c>
      <c r="R139">
        <v>0</v>
      </c>
      <c r="S139">
        <v>0.8</v>
      </c>
      <c r="T139">
        <v>2</v>
      </c>
      <c r="U139">
        <v>1.5</v>
      </c>
      <c r="V139">
        <v>0.33</v>
      </c>
      <c r="Z139">
        <v>150</v>
      </c>
      <c r="AA139">
        <v>1.2566817125019654E-2</v>
      </c>
      <c r="AE139" t="s">
        <v>44</v>
      </c>
      <c r="AF139" t="s">
        <v>62</v>
      </c>
      <c r="AG139" t="s">
        <v>152</v>
      </c>
      <c r="AH139" t="s">
        <v>153</v>
      </c>
      <c r="AI139">
        <v>1</v>
      </c>
      <c r="AJ139">
        <v>0</v>
      </c>
      <c r="AK139">
        <v>1</v>
      </c>
      <c r="AL139">
        <v>1</v>
      </c>
      <c r="AM139">
        <v>1</v>
      </c>
      <c r="AN139">
        <v>1</v>
      </c>
      <c r="AO139">
        <v>1</v>
      </c>
      <c r="AP139" t="s">
        <v>359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2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</row>
    <row r="140" spans="1:60" x14ac:dyDescent="0.25">
      <c r="A140">
        <v>1</v>
      </c>
      <c r="B140" t="s">
        <v>149</v>
      </c>
      <c r="D140" t="s">
        <v>149</v>
      </c>
      <c r="E140">
        <v>139</v>
      </c>
      <c r="G140" t="s">
        <v>74</v>
      </c>
      <c r="H140" t="s">
        <v>150</v>
      </c>
      <c r="I140" t="s">
        <v>360</v>
      </c>
      <c r="K140" t="s">
        <v>4175</v>
      </c>
      <c r="M140">
        <v>9.4500000000000001E-2</v>
      </c>
      <c r="N140">
        <v>0.125</v>
      </c>
      <c r="O140">
        <v>9.4500000000000001E-2</v>
      </c>
      <c r="P140">
        <v>0.82499999999999996</v>
      </c>
      <c r="R140">
        <v>0</v>
      </c>
      <c r="S140">
        <v>0.8</v>
      </c>
      <c r="T140">
        <v>2</v>
      </c>
      <c r="U140">
        <v>1.5</v>
      </c>
      <c r="V140">
        <v>0.32</v>
      </c>
      <c r="Z140">
        <v>150</v>
      </c>
      <c r="AA140">
        <v>1.2660599342370547E-2</v>
      </c>
      <c r="AE140" t="s">
        <v>44</v>
      </c>
      <c r="AF140" t="s">
        <v>62</v>
      </c>
      <c r="AG140" t="s">
        <v>152</v>
      </c>
      <c r="AH140" t="s">
        <v>153</v>
      </c>
      <c r="AI140">
        <v>1</v>
      </c>
      <c r="AJ140">
        <v>0</v>
      </c>
      <c r="AK140">
        <v>1</v>
      </c>
      <c r="AL140">
        <v>1</v>
      </c>
      <c r="AM140">
        <v>1</v>
      </c>
      <c r="AN140">
        <v>1</v>
      </c>
      <c r="AO140">
        <v>1</v>
      </c>
      <c r="AP140" t="s">
        <v>361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2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</row>
    <row r="141" spans="1:60" x14ac:dyDescent="0.25">
      <c r="A141">
        <v>1</v>
      </c>
      <c r="B141" t="s">
        <v>149</v>
      </c>
      <c r="D141" t="s">
        <v>149</v>
      </c>
      <c r="E141">
        <v>140</v>
      </c>
      <c r="G141" t="s">
        <v>74</v>
      </c>
      <c r="H141" t="s">
        <v>150</v>
      </c>
      <c r="I141" t="s">
        <v>362</v>
      </c>
      <c r="K141" t="s">
        <v>4174</v>
      </c>
      <c r="M141">
        <v>9.6000000000000002E-2</v>
      </c>
      <c r="N141">
        <v>0.125</v>
      </c>
      <c r="O141">
        <v>9.6000000000000002E-2</v>
      </c>
      <c r="P141">
        <v>0.82499999999999996</v>
      </c>
      <c r="R141">
        <v>0</v>
      </c>
      <c r="S141">
        <v>0.8</v>
      </c>
      <c r="T141">
        <v>2</v>
      </c>
      <c r="U141">
        <v>1.5</v>
      </c>
      <c r="V141">
        <v>0.33</v>
      </c>
      <c r="Z141">
        <v>150</v>
      </c>
      <c r="AA141">
        <v>1.2861561236693889E-2</v>
      </c>
      <c r="AE141" t="s">
        <v>44</v>
      </c>
      <c r="AF141" t="s">
        <v>62</v>
      </c>
      <c r="AG141" t="s">
        <v>152</v>
      </c>
      <c r="AH141" t="s">
        <v>153</v>
      </c>
      <c r="AI141">
        <v>1</v>
      </c>
      <c r="AJ141">
        <v>0</v>
      </c>
      <c r="AK141">
        <v>1</v>
      </c>
      <c r="AL141">
        <v>1</v>
      </c>
      <c r="AM141">
        <v>1</v>
      </c>
      <c r="AN141">
        <v>1</v>
      </c>
      <c r="AO141">
        <v>1</v>
      </c>
      <c r="AP141" t="s">
        <v>363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2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</row>
    <row r="142" spans="1:60" x14ac:dyDescent="0.25">
      <c r="A142">
        <v>1</v>
      </c>
      <c r="B142" t="s">
        <v>149</v>
      </c>
      <c r="D142" t="s">
        <v>149</v>
      </c>
      <c r="E142">
        <v>141</v>
      </c>
      <c r="G142" t="s">
        <v>74</v>
      </c>
      <c r="H142" t="s">
        <v>150</v>
      </c>
      <c r="I142" t="s">
        <v>364</v>
      </c>
      <c r="K142" t="s">
        <v>4173</v>
      </c>
      <c r="M142">
        <v>9.6500000000000002E-2</v>
      </c>
      <c r="N142">
        <v>0.125</v>
      </c>
      <c r="O142">
        <v>9.6500000000000002E-2</v>
      </c>
      <c r="P142">
        <v>0.82499999999999996</v>
      </c>
      <c r="R142">
        <v>0</v>
      </c>
      <c r="S142">
        <v>0.8</v>
      </c>
      <c r="T142">
        <v>2</v>
      </c>
      <c r="U142">
        <v>1.5</v>
      </c>
      <c r="V142">
        <v>0.35</v>
      </c>
      <c r="Z142">
        <v>150</v>
      </c>
      <c r="AA142">
        <v>1.292854853480167E-2</v>
      </c>
      <c r="AE142" t="s">
        <v>44</v>
      </c>
      <c r="AF142" t="s">
        <v>62</v>
      </c>
      <c r="AG142" t="s">
        <v>152</v>
      </c>
      <c r="AH142" t="s">
        <v>153</v>
      </c>
      <c r="AI142">
        <v>1</v>
      </c>
      <c r="AJ142">
        <v>0</v>
      </c>
      <c r="AK142">
        <v>1</v>
      </c>
      <c r="AL142">
        <v>1</v>
      </c>
      <c r="AM142">
        <v>1</v>
      </c>
      <c r="AN142">
        <v>1</v>
      </c>
      <c r="AO142">
        <v>1</v>
      </c>
      <c r="AP142" t="s">
        <v>365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2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</row>
    <row r="143" spans="1:60" x14ac:dyDescent="0.25">
      <c r="A143">
        <v>1</v>
      </c>
      <c r="B143" t="s">
        <v>149</v>
      </c>
      <c r="D143" t="s">
        <v>149</v>
      </c>
      <c r="E143">
        <v>142</v>
      </c>
      <c r="G143" t="s">
        <v>74</v>
      </c>
      <c r="H143" t="s">
        <v>150</v>
      </c>
      <c r="I143" t="s">
        <v>366</v>
      </c>
      <c r="K143" t="s">
        <v>4172</v>
      </c>
      <c r="M143">
        <v>9.8000000000000004E-2</v>
      </c>
      <c r="N143">
        <v>0.125</v>
      </c>
      <c r="O143">
        <v>9.8000000000000004E-2</v>
      </c>
      <c r="P143">
        <v>0.82499999999999996</v>
      </c>
      <c r="R143">
        <v>0</v>
      </c>
      <c r="S143">
        <v>0.8</v>
      </c>
      <c r="T143">
        <v>2</v>
      </c>
      <c r="U143">
        <v>1.5</v>
      </c>
      <c r="V143">
        <v>0.33</v>
      </c>
      <c r="Z143">
        <v>150</v>
      </c>
      <c r="AA143">
        <v>1.3129510429125012E-2</v>
      </c>
      <c r="AE143" t="s">
        <v>44</v>
      </c>
      <c r="AF143" t="s">
        <v>62</v>
      </c>
      <c r="AG143" t="s">
        <v>152</v>
      </c>
      <c r="AH143" t="s">
        <v>153</v>
      </c>
      <c r="AI143">
        <v>1</v>
      </c>
      <c r="AJ143">
        <v>0</v>
      </c>
      <c r="AK143">
        <v>1</v>
      </c>
      <c r="AL143">
        <v>1</v>
      </c>
      <c r="AM143">
        <v>1</v>
      </c>
      <c r="AN143">
        <v>1</v>
      </c>
      <c r="AO143">
        <v>1</v>
      </c>
      <c r="AP143" t="s">
        <v>367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2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</row>
    <row r="144" spans="1:60" x14ac:dyDescent="0.25">
      <c r="A144">
        <v>1</v>
      </c>
      <c r="B144" t="s">
        <v>149</v>
      </c>
      <c r="D144" t="s">
        <v>149</v>
      </c>
      <c r="E144">
        <v>143</v>
      </c>
      <c r="G144" t="s">
        <v>74</v>
      </c>
      <c r="H144" t="s">
        <v>150</v>
      </c>
      <c r="I144" t="s">
        <v>368</v>
      </c>
      <c r="K144" t="s">
        <v>4171</v>
      </c>
      <c r="M144">
        <v>9.9500000000000005E-2</v>
      </c>
      <c r="N144">
        <v>0.125</v>
      </c>
      <c r="O144">
        <v>9.9500000000000005E-2</v>
      </c>
      <c r="P144">
        <v>0.82499999999999996</v>
      </c>
      <c r="R144">
        <v>0</v>
      </c>
      <c r="S144">
        <v>0.8</v>
      </c>
      <c r="T144">
        <v>2</v>
      </c>
      <c r="U144">
        <v>1.5</v>
      </c>
      <c r="V144">
        <v>0.33</v>
      </c>
      <c r="Z144">
        <v>150</v>
      </c>
      <c r="AA144">
        <v>1.3330472323448354E-2</v>
      </c>
      <c r="AE144" t="s">
        <v>44</v>
      </c>
      <c r="AF144" t="s">
        <v>369</v>
      </c>
      <c r="AG144" t="s">
        <v>152</v>
      </c>
      <c r="AH144" t="s">
        <v>153</v>
      </c>
      <c r="AI144">
        <v>1</v>
      </c>
      <c r="AJ144">
        <v>0</v>
      </c>
      <c r="AK144">
        <v>1</v>
      </c>
      <c r="AL144">
        <v>1</v>
      </c>
      <c r="AM144">
        <v>1</v>
      </c>
      <c r="AN144">
        <v>1</v>
      </c>
      <c r="AO144">
        <v>1</v>
      </c>
      <c r="AP144" t="s">
        <v>370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2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</row>
    <row r="145" spans="1:60" x14ac:dyDescent="0.25">
      <c r="A145">
        <v>1</v>
      </c>
      <c r="B145" t="s">
        <v>149</v>
      </c>
      <c r="D145" t="s">
        <v>149</v>
      </c>
      <c r="E145">
        <v>144</v>
      </c>
      <c r="G145" t="s">
        <v>74</v>
      </c>
      <c r="H145" t="s">
        <v>150</v>
      </c>
      <c r="I145" t="s">
        <v>371</v>
      </c>
      <c r="K145" t="s">
        <v>4170</v>
      </c>
      <c r="M145">
        <v>0.1004</v>
      </c>
      <c r="N145">
        <v>0.125</v>
      </c>
      <c r="O145">
        <v>0.1004</v>
      </c>
      <c r="P145">
        <v>0.82499999999999996</v>
      </c>
      <c r="R145">
        <v>0</v>
      </c>
      <c r="S145">
        <v>0.8</v>
      </c>
      <c r="T145">
        <v>2</v>
      </c>
      <c r="U145">
        <v>1.5</v>
      </c>
      <c r="V145">
        <v>0.33</v>
      </c>
      <c r="Z145">
        <v>150</v>
      </c>
      <c r="AA145">
        <v>1.345104946004236E-2</v>
      </c>
      <c r="AE145" t="s">
        <v>44</v>
      </c>
      <c r="AF145" t="s">
        <v>62</v>
      </c>
      <c r="AG145" t="s">
        <v>152</v>
      </c>
      <c r="AH145" t="s">
        <v>153</v>
      </c>
      <c r="AI145">
        <v>1</v>
      </c>
      <c r="AJ145">
        <v>0</v>
      </c>
      <c r="AK145">
        <v>1</v>
      </c>
      <c r="AL145">
        <v>1</v>
      </c>
      <c r="AM145">
        <v>1</v>
      </c>
      <c r="AN145">
        <v>1</v>
      </c>
      <c r="AO145">
        <v>1</v>
      </c>
      <c r="AP145" t="s">
        <v>372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2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</row>
    <row r="146" spans="1:60" x14ac:dyDescent="0.25">
      <c r="A146">
        <v>1</v>
      </c>
      <c r="B146" t="s">
        <v>149</v>
      </c>
      <c r="D146" t="s">
        <v>149</v>
      </c>
      <c r="E146">
        <v>145</v>
      </c>
      <c r="G146" t="s">
        <v>74</v>
      </c>
      <c r="H146" t="s">
        <v>150</v>
      </c>
      <c r="I146" t="s">
        <v>373</v>
      </c>
      <c r="K146" t="s">
        <v>4169</v>
      </c>
      <c r="M146">
        <v>0.10150000000000001</v>
      </c>
      <c r="N146">
        <v>0.125</v>
      </c>
      <c r="O146">
        <v>0.10150000000000001</v>
      </c>
      <c r="P146">
        <v>0.82499999999999996</v>
      </c>
      <c r="R146">
        <v>0</v>
      </c>
      <c r="S146">
        <v>0.8</v>
      </c>
      <c r="T146">
        <v>2</v>
      </c>
      <c r="U146">
        <v>1.5</v>
      </c>
      <c r="V146">
        <v>0.33</v>
      </c>
      <c r="Z146">
        <v>150</v>
      </c>
      <c r="AA146">
        <v>1.3598421515879477E-2</v>
      </c>
      <c r="AE146" t="s">
        <v>44</v>
      </c>
      <c r="AF146" t="s">
        <v>62</v>
      </c>
      <c r="AG146" t="s">
        <v>152</v>
      </c>
      <c r="AH146" t="s">
        <v>153</v>
      </c>
      <c r="AI146">
        <v>1</v>
      </c>
      <c r="AJ146">
        <v>0</v>
      </c>
      <c r="AK146">
        <v>1</v>
      </c>
      <c r="AL146">
        <v>1</v>
      </c>
      <c r="AM146">
        <v>1</v>
      </c>
      <c r="AN146">
        <v>1</v>
      </c>
      <c r="AO146">
        <v>1</v>
      </c>
      <c r="AP146" t="s">
        <v>374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2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</row>
    <row r="147" spans="1:60" x14ac:dyDescent="0.25">
      <c r="A147">
        <v>1</v>
      </c>
      <c r="B147" t="s">
        <v>149</v>
      </c>
      <c r="D147" t="s">
        <v>149</v>
      </c>
      <c r="E147">
        <v>146</v>
      </c>
      <c r="G147" t="s">
        <v>74</v>
      </c>
      <c r="H147" t="s">
        <v>150</v>
      </c>
      <c r="I147" t="s">
        <v>375</v>
      </c>
      <c r="K147" t="s">
        <v>4168</v>
      </c>
      <c r="M147">
        <v>0.1024</v>
      </c>
      <c r="N147">
        <v>0.125</v>
      </c>
      <c r="O147">
        <v>0.1024</v>
      </c>
      <c r="P147">
        <v>0.82499999999999996</v>
      </c>
      <c r="R147">
        <v>0</v>
      </c>
      <c r="S147">
        <v>0.8</v>
      </c>
      <c r="T147">
        <v>2</v>
      </c>
      <c r="U147">
        <v>1.5</v>
      </c>
      <c r="V147">
        <v>0.35</v>
      </c>
      <c r="Z147">
        <v>150</v>
      </c>
      <c r="AA147">
        <v>1.3718998652473481E-2</v>
      </c>
      <c r="AE147" t="s">
        <v>44</v>
      </c>
      <c r="AF147" t="s">
        <v>62</v>
      </c>
      <c r="AG147" t="s">
        <v>152</v>
      </c>
      <c r="AH147" t="s">
        <v>153</v>
      </c>
      <c r="AI147">
        <v>1</v>
      </c>
      <c r="AJ147">
        <v>0</v>
      </c>
      <c r="AK147">
        <v>1</v>
      </c>
      <c r="AL147">
        <v>1</v>
      </c>
      <c r="AM147">
        <v>1</v>
      </c>
      <c r="AN147">
        <v>1</v>
      </c>
      <c r="AO147">
        <v>1</v>
      </c>
      <c r="AP147" t="s">
        <v>376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2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</row>
    <row r="148" spans="1:60" x14ac:dyDescent="0.25">
      <c r="A148">
        <v>1</v>
      </c>
      <c r="B148" t="s">
        <v>149</v>
      </c>
      <c r="D148" t="s">
        <v>149</v>
      </c>
      <c r="E148">
        <v>147</v>
      </c>
      <c r="G148" t="s">
        <v>74</v>
      </c>
      <c r="H148" t="s">
        <v>150</v>
      </c>
      <c r="I148" t="s">
        <v>377</v>
      </c>
      <c r="K148" t="s">
        <v>4167</v>
      </c>
      <c r="M148">
        <v>0.104</v>
      </c>
      <c r="N148">
        <v>0.125</v>
      </c>
      <c r="O148">
        <v>0.104</v>
      </c>
      <c r="P148">
        <v>0.82499999999999996</v>
      </c>
      <c r="R148">
        <v>0</v>
      </c>
      <c r="S148">
        <v>0.8</v>
      </c>
      <c r="T148">
        <v>2</v>
      </c>
      <c r="U148">
        <v>1.5</v>
      </c>
      <c r="V148">
        <v>0.33</v>
      </c>
      <c r="Z148">
        <v>150</v>
      </c>
      <c r="AA148">
        <v>1.393335800641838E-2</v>
      </c>
      <c r="AE148" t="s">
        <v>44</v>
      </c>
      <c r="AF148" t="s">
        <v>62</v>
      </c>
      <c r="AG148" t="s">
        <v>152</v>
      </c>
      <c r="AH148" t="s">
        <v>153</v>
      </c>
      <c r="AI148">
        <v>1</v>
      </c>
      <c r="AJ148">
        <v>0</v>
      </c>
      <c r="AK148">
        <v>1</v>
      </c>
      <c r="AL148">
        <v>1</v>
      </c>
      <c r="AM148">
        <v>1</v>
      </c>
      <c r="AN148">
        <v>1</v>
      </c>
      <c r="AO148">
        <v>1</v>
      </c>
      <c r="AP148" t="s">
        <v>378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2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</row>
    <row r="149" spans="1:60" x14ac:dyDescent="0.25">
      <c r="A149">
        <v>1</v>
      </c>
      <c r="B149" t="s">
        <v>149</v>
      </c>
      <c r="D149" t="s">
        <v>149</v>
      </c>
      <c r="E149">
        <v>148</v>
      </c>
      <c r="G149" t="s">
        <v>74</v>
      </c>
      <c r="H149" t="s">
        <v>150</v>
      </c>
      <c r="I149" t="s">
        <v>379</v>
      </c>
      <c r="K149" t="s">
        <v>4166</v>
      </c>
      <c r="M149">
        <v>0.1065</v>
      </c>
      <c r="N149">
        <v>0.125</v>
      </c>
      <c r="O149">
        <v>0.1065</v>
      </c>
      <c r="P149">
        <v>0.82499999999999996</v>
      </c>
      <c r="R149">
        <v>0</v>
      </c>
      <c r="S149">
        <v>0.8</v>
      </c>
      <c r="T149">
        <v>2</v>
      </c>
      <c r="U149">
        <v>1.5</v>
      </c>
      <c r="V149">
        <v>0.33</v>
      </c>
      <c r="Z149">
        <v>150</v>
      </c>
      <c r="AA149">
        <v>1.4268294496957282E-2</v>
      </c>
      <c r="AE149" t="s">
        <v>44</v>
      </c>
      <c r="AF149" t="s">
        <v>62</v>
      </c>
      <c r="AG149" t="s">
        <v>152</v>
      </c>
      <c r="AH149" t="s">
        <v>153</v>
      </c>
      <c r="AI149">
        <v>1</v>
      </c>
      <c r="AJ149">
        <v>0</v>
      </c>
      <c r="AK149">
        <v>1</v>
      </c>
      <c r="AL149">
        <v>1</v>
      </c>
      <c r="AM149">
        <v>1</v>
      </c>
      <c r="AN149">
        <v>1</v>
      </c>
      <c r="AO149">
        <v>1</v>
      </c>
      <c r="AP149" t="s">
        <v>380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2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</row>
    <row r="150" spans="1:60" x14ac:dyDescent="0.25">
      <c r="A150">
        <v>1</v>
      </c>
      <c r="B150" t="s">
        <v>149</v>
      </c>
      <c r="D150" t="s">
        <v>149</v>
      </c>
      <c r="E150">
        <v>149</v>
      </c>
      <c r="G150" t="s">
        <v>74</v>
      </c>
      <c r="H150" t="s">
        <v>150</v>
      </c>
      <c r="I150" t="s">
        <v>381</v>
      </c>
      <c r="K150" t="s">
        <v>4165</v>
      </c>
      <c r="M150">
        <v>0.10829999999999999</v>
      </c>
      <c r="N150">
        <v>0.125</v>
      </c>
      <c r="O150">
        <v>0.10829999999999999</v>
      </c>
      <c r="P150">
        <v>0.82499999999999996</v>
      </c>
      <c r="R150">
        <v>0</v>
      </c>
      <c r="S150">
        <v>0.8</v>
      </c>
      <c r="T150">
        <v>2</v>
      </c>
      <c r="U150">
        <v>1.5</v>
      </c>
      <c r="V150">
        <v>0.33</v>
      </c>
      <c r="Z150">
        <v>150</v>
      </c>
      <c r="AA150">
        <v>1.4509448770145292E-2</v>
      </c>
      <c r="AE150" t="s">
        <v>44</v>
      </c>
      <c r="AF150" t="s">
        <v>62</v>
      </c>
      <c r="AG150" t="s">
        <v>152</v>
      </c>
      <c r="AH150" t="s">
        <v>153</v>
      </c>
      <c r="AI150">
        <v>1</v>
      </c>
      <c r="AJ150">
        <v>0</v>
      </c>
      <c r="AK150">
        <v>1</v>
      </c>
      <c r="AL150">
        <v>1</v>
      </c>
      <c r="AM150">
        <v>1</v>
      </c>
      <c r="AN150">
        <v>1</v>
      </c>
      <c r="AO150">
        <v>1</v>
      </c>
      <c r="AP150" t="s">
        <v>382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2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</row>
    <row r="151" spans="1:60" x14ac:dyDescent="0.25">
      <c r="A151">
        <v>1</v>
      </c>
      <c r="B151" t="s">
        <v>149</v>
      </c>
      <c r="D151" t="s">
        <v>149</v>
      </c>
      <c r="E151">
        <v>150</v>
      </c>
      <c r="G151" t="s">
        <v>74</v>
      </c>
      <c r="H151" t="s">
        <v>150</v>
      </c>
      <c r="I151" t="s">
        <v>383</v>
      </c>
      <c r="K151" t="s">
        <v>4164</v>
      </c>
      <c r="M151">
        <v>0.1094</v>
      </c>
      <c r="N151">
        <v>0.125</v>
      </c>
      <c r="O151">
        <v>0.1094</v>
      </c>
      <c r="P151">
        <v>0.82499999999999996</v>
      </c>
      <c r="R151">
        <v>0</v>
      </c>
      <c r="S151">
        <v>0.8</v>
      </c>
      <c r="T151">
        <v>2</v>
      </c>
      <c r="U151">
        <v>1.5</v>
      </c>
      <c r="V151">
        <v>0.33</v>
      </c>
      <c r="Z151">
        <v>150</v>
      </c>
      <c r="AA151">
        <v>1.465682082598241E-2</v>
      </c>
      <c r="AE151" t="s">
        <v>44</v>
      </c>
      <c r="AF151" t="s">
        <v>62</v>
      </c>
      <c r="AG151" t="s">
        <v>152</v>
      </c>
      <c r="AH151" t="s">
        <v>153</v>
      </c>
      <c r="AI151">
        <v>1</v>
      </c>
      <c r="AJ151">
        <v>0</v>
      </c>
      <c r="AK151">
        <v>1</v>
      </c>
      <c r="AL151">
        <v>1</v>
      </c>
      <c r="AM151">
        <v>1</v>
      </c>
      <c r="AN151">
        <v>1</v>
      </c>
      <c r="AO151">
        <v>1</v>
      </c>
      <c r="AP151" t="s">
        <v>384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2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</row>
    <row r="152" spans="1:60" x14ac:dyDescent="0.25">
      <c r="A152">
        <v>1</v>
      </c>
      <c r="B152" t="s">
        <v>149</v>
      </c>
      <c r="D152" t="s">
        <v>149</v>
      </c>
      <c r="E152">
        <v>151</v>
      </c>
      <c r="G152" t="s">
        <v>74</v>
      </c>
      <c r="H152" t="s">
        <v>150</v>
      </c>
      <c r="I152" t="s">
        <v>385</v>
      </c>
      <c r="K152" t="s">
        <v>4163</v>
      </c>
      <c r="M152">
        <v>0.11</v>
      </c>
      <c r="N152">
        <v>0.125</v>
      </c>
      <c r="O152">
        <v>0.11</v>
      </c>
      <c r="P152">
        <v>0.82499999999999996</v>
      </c>
      <c r="R152">
        <v>0</v>
      </c>
      <c r="S152">
        <v>0.8</v>
      </c>
      <c r="T152">
        <v>2</v>
      </c>
      <c r="U152">
        <v>1.5</v>
      </c>
      <c r="V152">
        <v>0.33</v>
      </c>
      <c r="Z152">
        <v>150</v>
      </c>
      <c r="AA152">
        <v>1.4737205583711747E-2</v>
      </c>
      <c r="AE152" t="s">
        <v>44</v>
      </c>
      <c r="AF152" t="s">
        <v>62</v>
      </c>
      <c r="AG152" t="s">
        <v>152</v>
      </c>
      <c r="AH152" t="s">
        <v>153</v>
      </c>
      <c r="AI152">
        <v>1</v>
      </c>
      <c r="AJ152">
        <v>0</v>
      </c>
      <c r="AK152">
        <v>1</v>
      </c>
      <c r="AL152">
        <v>1</v>
      </c>
      <c r="AM152">
        <v>1</v>
      </c>
      <c r="AN152">
        <v>1</v>
      </c>
      <c r="AO152">
        <v>1</v>
      </c>
      <c r="AP152" t="s">
        <v>386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2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</row>
    <row r="153" spans="1:60" x14ac:dyDescent="0.25">
      <c r="A153">
        <v>1</v>
      </c>
      <c r="B153" t="s">
        <v>149</v>
      </c>
      <c r="D153" t="s">
        <v>149</v>
      </c>
      <c r="E153">
        <v>152</v>
      </c>
      <c r="G153" t="s">
        <v>74</v>
      </c>
      <c r="H153" t="s">
        <v>150</v>
      </c>
      <c r="I153" t="s">
        <v>387</v>
      </c>
      <c r="K153" t="s">
        <v>4162</v>
      </c>
      <c r="M153">
        <v>0.111</v>
      </c>
      <c r="N153">
        <v>0.125</v>
      </c>
      <c r="O153">
        <v>0.111</v>
      </c>
      <c r="P153">
        <v>0.82499999999999996</v>
      </c>
      <c r="R153">
        <v>0</v>
      </c>
      <c r="S153">
        <v>0.8</v>
      </c>
      <c r="T153">
        <v>2</v>
      </c>
      <c r="U153">
        <v>1.5</v>
      </c>
      <c r="V153">
        <v>0.33</v>
      </c>
      <c r="Z153">
        <v>150</v>
      </c>
      <c r="AA153">
        <v>1.4871180179927309E-2</v>
      </c>
      <c r="AE153" t="s">
        <v>44</v>
      </c>
      <c r="AF153" t="s">
        <v>62</v>
      </c>
      <c r="AG153" t="s">
        <v>152</v>
      </c>
      <c r="AH153" t="s">
        <v>153</v>
      </c>
      <c r="AI153">
        <v>1</v>
      </c>
      <c r="AJ153">
        <v>0</v>
      </c>
      <c r="AK153">
        <v>1</v>
      </c>
      <c r="AL153">
        <v>1</v>
      </c>
      <c r="AM153">
        <v>1</v>
      </c>
      <c r="AN153">
        <v>1</v>
      </c>
      <c r="AO153">
        <v>1</v>
      </c>
      <c r="AP153" t="s">
        <v>388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2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</row>
    <row r="154" spans="1:60" x14ac:dyDescent="0.25">
      <c r="A154">
        <v>1</v>
      </c>
      <c r="B154" t="s">
        <v>149</v>
      </c>
      <c r="D154" t="s">
        <v>149</v>
      </c>
      <c r="E154">
        <v>153</v>
      </c>
      <c r="G154" t="s">
        <v>74</v>
      </c>
      <c r="H154" t="s">
        <v>150</v>
      </c>
      <c r="I154" t="s">
        <v>389</v>
      </c>
      <c r="K154" t="s">
        <v>4161</v>
      </c>
      <c r="M154">
        <v>0.11219999999999999</v>
      </c>
      <c r="N154">
        <v>0.125</v>
      </c>
      <c r="O154">
        <v>0.11219999999999999</v>
      </c>
      <c r="P154">
        <v>0.82499999999999996</v>
      </c>
      <c r="R154">
        <v>0</v>
      </c>
      <c r="S154">
        <v>0.8</v>
      </c>
      <c r="T154">
        <v>2</v>
      </c>
      <c r="U154">
        <v>1.5</v>
      </c>
      <c r="V154">
        <v>0.32</v>
      </c>
      <c r="Z154">
        <v>150</v>
      </c>
      <c r="AA154">
        <v>1.5031949695385982E-2</v>
      </c>
      <c r="AE154" t="s">
        <v>44</v>
      </c>
      <c r="AF154" t="s">
        <v>62</v>
      </c>
      <c r="AG154" t="s">
        <v>152</v>
      </c>
      <c r="AH154" t="s">
        <v>153</v>
      </c>
      <c r="AI154">
        <v>1</v>
      </c>
      <c r="AJ154">
        <v>0</v>
      </c>
      <c r="AK154">
        <v>1</v>
      </c>
      <c r="AL154">
        <v>1</v>
      </c>
      <c r="AM154">
        <v>1</v>
      </c>
      <c r="AN154">
        <v>1</v>
      </c>
      <c r="AO154">
        <v>1</v>
      </c>
      <c r="AP154" t="s">
        <v>390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2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</row>
    <row r="155" spans="1:60" x14ac:dyDescent="0.25">
      <c r="A155">
        <v>1</v>
      </c>
      <c r="B155" t="s">
        <v>149</v>
      </c>
      <c r="D155" t="s">
        <v>149</v>
      </c>
      <c r="E155">
        <v>154</v>
      </c>
      <c r="G155" t="s">
        <v>74</v>
      </c>
      <c r="H155" t="s">
        <v>150</v>
      </c>
      <c r="I155" t="s">
        <v>391</v>
      </c>
      <c r="K155" t="s">
        <v>4160</v>
      </c>
      <c r="M155">
        <v>0.113</v>
      </c>
      <c r="N155">
        <v>0.125</v>
      </c>
      <c r="O155">
        <v>0.113</v>
      </c>
      <c r="P155">
        <v>0.82499999999999996</v>
      </c>
      <c r="R155">
        <v>0</v>
      </c>
      <c r="S155">
        <v>0.8</v>
      </c>
      <c r="T155">
        <v>2</v>
      </c>
      <c r="U155">
        <v>1.5</v>
      </c>
      <c r="V155">
        <v>0.3</v>
      </c>
      <c r="Z155">
        <v>150</v>
      </c>
      <c r="AA155">
        <v>1.5139129372358432E-2</v>
      </c>
      <c r="AE155" t="s">
        <v>44</v>
      </c>
      <c r="AF155" t="s">
        <v>62</v>
      </c>
      <c r="AG155" t="s">
        <v>152</v>
      </c>
      <c r="AH155" t="s">
        <v>153</v>
      </c>
      <c r="AI155">
        <v>1</v>
      </c>
      <c r="AJ155">
        <v>0</v>
      </c>
      <c r="AK155">
        <v>1</v>
      </c>
      <c r="AL155">
        <v>1</v>
      </c>
      <c r="AM155">
        <v>1</v>
      </c>
      <c r="AN155">
        <v>1</v>
      </c>
      <c r="AO155">
        <v>1</v>
      </c>
      <c r="AP155" t="s">
        <v>392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2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</row>
    <row r="156" spans="1:60" x14ac:dyDescent="0.25">
      <c r="A156">
        <v>1</v>
      </c>
      <c r="B156" t="s">
        <v>149</v>
      </c>
      <c r="D156" t="s">
        <v>149</v>
      </c>
      <c r="E156">
        <v>155</v>
      </c>
      <c r="G156" t="s">
        <v>74</v>
      </c>
      <c r="H156" t="s">
        <v>150</v>
      </c>
      <c r="I156" t="s">
        <v>393</v>
      </c>
      <c r="K156" t="s">
        <v>4159</v>
      </c>
      <c r="M156">
        <v>0.1142</v>
      </c>
      <c r="N156">
        <v>0.125</v>
      </c>
      <c r="O156">
        <v>0.1142</v>
      </c>
      <c r="P156">
        <v>0.82499999999999996</v>
      </c>
      <c r="R156">
        <v>0</v>
      </c>
      <c r="S156">
        <v>0.8</v>
      </c>
      <c r="T156">
        <v>2</v>
      </c>
      <c r="U156">
        <v>1.5</v>
      </c>
      <c r="V156">
        <v>0.39</v>
      </c>
      <c r="Z156">
        <v>150</v>
      </c>
      <c r="AA156">
        <v>1.5299898887817104E-2</v>
      </c>
      <c r="AE156" t="s">
        <v>44</v>
      </c>
      <c r="AF156" t="s">
        <v>62</v>
      </c>
      <c r="AG156" t="s">
        <v>152</v>
      </c>
      <c r="AH156" t="s">
        <v>153</v>
      </c>
      <c r="AI156">
        <v>1</v>
      </c>
      <c r="AJ156">
        <v>0</v>
      </c>
      <c r="AK156">
        <v>1</v>
      </c>
      <c r="AL156">
        <v>1</v>
      </c>
      <c r="AM156">
        <v>1</v>
      </c>
      <c r="AN156">
        <v>1</v>
      </c>
      <c r="AO156">
        <v>1</v>
      </c>
      <c r="AP156" t="s">
        <v>394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2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</row>
    <row r="157" spans="1:60" x14ac:dyDescent="0.25">
      <c r="A157">
        <v>1</v>
      </c>
      <c r="B157" t="s">
        <v>149</v>
      </c>
      <c r="D157" t="s">
        <v>149</v>
      </c>
      <c r="E157">
        <v>156</v>
      </c>
      <c r="G157" t="s">
        <v>74</v>
      </c>
      <c r="H157" t="s">
        <v>150</v>
      </c>
      <c r="I157" t="s">
        <v>395</v>
      </c>
      <c r="K157" t="s">
        <v>4158</v>
      </c>
      <c r="M157">
        <v>0.11600000000000001</v>
      </c>
      <c r="N157">
        <v>0.125</v>
      </c>
      <c r="O157">
        <v>0.11600000000000001</v>
      </c>
      <c r="P157">
        <v>0.82499999999999996</v>
      </c>
      <c r="R157">
        <v>0</v>
      </c>
      <c r="S157">
        <v>0.8</v>
      </c>
      <c r="T157">
        <v>2</v>
      </c>
      <c r="U157">
        <v>1.5</v>
      </c>
      <c r="V157">
        <v>0.33</v>
      </c>
      <c r="Z157">
        <v>150</v>
      </c>
      <c r="AA157">
        <v>1.5541053161005116E-2</v>
      </c>
      <c r="AE157" t="s">
        <v>44</v>
      </c>
      <c r="AF157" t="s">
        <v>62</v>
      </c>
      <c r="AG157" t="s">
        <v>152</v>
      </c>
      <c r="AH157" t="s">
        <v>153</v>
      </c>
      <c r="AI157">
        <v>1</v>
      </c>
      <c r="AJ157">
        <v>0</v>
      </c>
      <c r="AK157">
        <v>1</v>
      </c>
      <c r="AL157">
        <v>1</v>
      </c>
      <c r="AM157">
        <v>1</v>
      </c>
      <c r="AN157">
        <v>1</v>
      </c>
      <c r="AO157">
        <v>1</v>
      </c>
      <c r="AP157" t="s">
        <v>396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2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</row>
    <row r="158" spans="1:60" x14ac:dyDescent="0.25">
      <c r="A158">
        <v>1</v>
      </c>
      <c r="B158" t="s">
        <v>149</v>
      </c>
      <c r="D158" t="s">
        <v>149</v>
      </c>
      <c r="E158">
        <v>157</v>
      </c>
      <c r="G158" t="s">
        <v>74</v>
      </c>
      <c r="H158" t="s">
        <v>150</v>
      </c>
      <c r="I158" t="s">
        <v>397</v>
      </c>
      <c r="K158" t="s">
        <v>4157</v>
      </c>
      <c r="M158">
        <v>0.1181</v>
      </c>
      <c r="N158">
        <v>0.125</v>
      </c>
      <c r="O158">
        <v>0.1181</v>
      </c>
      <c r="P158">
        <v>0.82499999999999996</v>
      </c>
      <c r="R158">
        <v>0</v>
      </c>
      <c r="S158">
        <v>0.8</v>
      </c>
      <c r="T158">
        <v>2</v>
      </c>
      <c r="U158">
        <v>1.5</v>
      </c>
      <c r="V158">
        <v>0.34</v>
      </c>
      <c r="Z158">
        <v>150</v>
      </c>
      <c r="AA158">
        <v>1.5822399813057796E-2</v>
      </c>
      <c r="AE158" t="s">
        <v>44</v>
      </c>
      <c r="AF158" t="s">
        <v>62</v>
      </c>
      <c r="AG158" t="s">
        <v>152</v>
      </c>
      <c r="AH158" t="s">
        <v>153</v>
      </c>
      <c r="AI158">
        <v>1</v>
      </c>
      <c r="AJ158">
        <v>0</v>
      </c>
      <c r="AK158">
        <v>1</v>
      </c>
      <c r="AL158">
        <v>1</v>
      </c>
      <c r="AM158">
        <v>1</v>
      </c>
      <c r="AN158">
        <v>1</v>
      </c>
      <c r="AO158">
        <v>1</v>
      </c>
      <c r="AP158" t="s">
        <v>398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2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</row>
    <row r="159" spans="1:60" x14ac:dyDescent="0.25">
      <c r="A159">
        <v>1</v>
      </c>
      <c r="B159" t="s">
        <v>149</v>
      </c>
      <c r="D159" t="s">
        <v>149</v>
      </c>
      <c r="E159">
        <v>158</v>
      </c>
      <c r="G159" t="s">
        <v>74</v>
      </c>
      <c r="H159" t="s">
        <v>150</v>
      </c>
      <c r="I159" t="s">
        <v>399</v>
      </c>
      <c r="K159" t="s">
        <v>4156</v>
      </c>
      <c r="M159">
        <v>0.12</v>
      </c>
      <c r="N159">
        <v>0.125</v>
      </c>
      <c r="O159">
        <v>0.12</v>
      </c>
      <c r="P159">
        <v>0.82499999999999996</v>
      </c>
      <c r="R159">
        <v>0</v>
      </c>
      <c r="S159">
        <v>0.8</v>
      </c>
      <c r="T159">
        <v>2</v>
      </c>
      <c r="U159">
        <v>1.5</v>
      </c>
      <c r="V159">
        <v>0.32</v>
      </c>
      <c r="Z159">
        <v>150</v>
      </c>
      <c r="AA159">
        <v>1.6076951545867361E-2</v>
      </c>
      <c r="AE159" t="s">
        <v>44</v>
      </c>
      <c r="AF159" t="s">
        <v>62</v>
      </c>
      <c r="AG159" t="s">
        <v>152</v>
      </c>
      <c r="AH159" t="s">
        <v>153</v>
      </c>
      <c r="AI159">
        <v>1</v>
      </c>
      <c r="AJ159">
        <v>0</v>
      </c>
      <c r="AK159">
        <v>1</v>
      </c>
      <c r="AL159">
        <v>1</v>
      </c>
      <c r="AM159">
        <v>1</v>
      </c>
      <c r="AN159">
        <v>1</v>
      </c>
      <c r="AO159">
        <v>1</v>
      </c>
      <c r="AP159" t="s">
        <v>400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2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</row>
    <row r="160" spans="1:60" x14ac:dyDescent="0.25">
      <c r="A160">
        <v>1</v>
      </c>
      <c r="B160" t="s">
        <v>149</v>
      </c>
      <c r="D160" t="s">
        <v>149</v>
      </c>
      <c r="E160">
        <v>159</v>
      </c>
      <c r="G160" t="s">
        <v>74</v>
      </c>
      <c r="H160" t="s">
        <v>150</v>
      </c>
      <c r="I160" t="s">
        <v>401</v>
      </c>
      <c r="K160" t="s">
        <v>4155</v>
      </c>
      <c r="M160">
        <v>0.122</v>
      </c>
      <c r="N160">
        <v>0.125</v>
      </c>
      <c r="O160">
        <v>0.122</v>
      </c>
      <c r="P160">
        <v>0.82499999999999996</v>
      </c>
      <c r="R160">
        <v>0</v>
      </c>
      <c r="S160">
        <v>0.8</v>
      </c>
      <c r="T160">
        <v>2</v>
      </c>
      <c r="U160">
        <v>1.5</v>
      </c>
      <c r="V160">
        <v>0.33</v>
      </c>
      <c r="Z160">
        <v>150</v>
      </c>
      <c r="AA160">
        <v>1.6344900738298484E-2</v>
      </c>
      <c r="AE160" t="s">
        <v>44</v>
      </c>
      <c r="AF160" t="s">
        <v>62</v>
      </c>
      <c r="AG160" t="s">
        <v>152</v>
      </c>
      <c r="AH160" t="s">
        <v>153</v>
      </c>
      <c r="AI160">
        <v>1</v>
      </c>
      <c r="AJ160">
        <v>0</v>
      </c>
      <c r="AK160">
        <v>1</v>
      </c>
      <c r="AL160">
        <v>1</v>
      </c>
      <c r="AM160">
        <v>1</v>
      </c>
      <c r="AN160">
        <v>1</v>
      </c>
      <c r="AO160">
        <v>1</v>
      </c>
      <c r="AP160" t="s">
        <v>402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2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</row>
    <row r="161" spans="1:60" x14ac:dyDescent="0.25">
      <c r="A161">
        <v>1</v>
      </c>
      <c r="B161" t="s">
        <v>149</v>
      </c>
      <c r="D161" t="s">
        <v>149</v>
      </c>
      <c r="E161">
        <v>160</v>
      </c>
      <c r="G161" t="s">
        <v>74</v>
      </c>
      <c r="H161" t="s">
        <v>150</v>
      </c>
      <c r="I161" t="s">
        <v>403</v>
      </c>
      <c r="K161" t="s">
        <v>4154</v>
      </c>
      <c r="M161">
        <v>0.124</v>
      </c>
      <c r="N161">
        <v>0.125</v>
      </c>
      <c r="O161">
        <v>0.124</v>
      </c>
      <c r="P161">
        <v>0.82499999999999996</v>
      </c>
      <c r="R161">
        <v>0</v>
      </c>
      <c r="S161">
        <v>0.8</v>
      </c>
      <c r="T161">
        <v>2</v>
      </c>
      <c r="U161">
        <v>1.5</v>
      </c>
      <c r="V161">
        <v>0.31</v>
      </c>
      <c r="Z161">
        <v>150</v>
      </c>
      <c r="AA161">
        <v>1.6612849930729607E-2</v>
      </c>
      <c r="AE161" t="s">
        <v>44</v>
      </c>
      <c r="AF161" t="s">
        <v>62</v>
      </c>
      <c r="AG161" t="s">
        <v>152</v>
      </c>
      <c r="AH161" t="s">
        <v>153</v>
      </c>
      <c r="AI161">
        <v>1</v>
      </c>
      <c r="AJ161">
        <v>0</v>
      </c>
      <c r="AK161">
        <v>1</v>
      </c>
      <c r="AL161">
        <v>1</v>
      </c>
      <c r="AM161">
        <v>1</v>
      </c>
      <c r="AN161">
        <v>1</v>
      </c>
      <c r="AO161">
        <v>1</v>
      </c>
      <c r="AP161" t="s">
        <v>404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2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</row>
    <row r="162" spans="1:60" x14ac:dyDescent="0.25">
      <c r="A162">
        <v>1</v>
      </c>
      <c r="B162" t="s">
        <v>149</v>
      </c>
      <c r="D162" t="s">
        <v>149</v>
      </c>
      <c r="E162">
        <v>161</v>
      </c>
      <c r="G162" t="s">
        <v>74</v>
      </c>
      <c r="H162" t="s">
        <v>150</v>
      </c>
      <c r="I162" t="s">
        <v>405</v>
      </c>
      <c r="K162" t="s">
        <v>4153</v>
      </c>
      <c r="M162">
        <v>0.125</v>
      </c>
      <c r="N162">
        <v>0.125</v>
      </c>
      <c r="O162">
        <v>0.125</v>
      </c>
      <c r="P162">
        <v>0.82499999999999996</v>
      </c>
      <c r="R162">
        <v>0</v>
      </c>
      <c r="S162">
        <v>0.8</v>
      </c>
      <c r="T162">
        <v>2</v>
      </c>
      <c r="U162">
        <v>1.5</v>
      </c>
      <c r="V162">
        <v>0.32</v>
      </c>
      <c r="Z162">
        <v>150</v>
      </c>
      <c r="AA162">
        <v>1.6746824526945168E-2</v>
      </c>
      <c r="AE162" t="s">
        <v>44</v>
      </c>
      <c r="AF162" t="s">
        <v>62</v>
      </c>
      <c r="AG162" t="s">
        <v>152</v>
      </c>
      <c r="AH162" t="s">
        <v>153</v>
      </c>
      <c r="AI162">
        <v>1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 t="s">
        <v>406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2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</row>
    <row r="163" spans="1:60" x14ac:dyDescent="0.25">
      <c r="A163">
        <v>1</v>
      </c>
      <c r="B163" t="s">
        <v>149</v>
      </c>
      <c r="D163" t="s">
        <v>149</v>
      </c>
      <c r="E163">
        <v>162</v>
      </c>
      <c r="G163" t="s">
        <v>74</v>
      </c>
      <c r="H163" t="s">
        <v>150</v>
      </c>
      <c r="I163" t="s">
        <v>407</v>
      </c>
      <c r="K163" t="s">
        <v>4152</v>
      </c>
      <c r="M163">
        <v>0.126</v>
      </c>
      <c r="N163">
        <v>0.125</v>
      </c>
      <c r="O163">
        <v>0.126</v>
      </c>
      <c r="P163">
        <v>0.82499999999999996</v>
      </c>
      <c r="R163">
        <v>0</v>
      </c>
      <c r="S163">
        <v>0.8</v>
      </c>
      <c r="T163">
        <v>2</v>
      </c>
      <c r="U163">
        <v>1.5</v>
      </c>
      <c r="V163">
        <v>0.38</v>
      </c>
      <c r="Z163">
        <v>165</v>
      </c>
      <c r="AA163">
        <v>8.2941073480059472E-3</v>
      </c>
      <c r="AE163" t="s">
        <v>44</v>
      </c>
      <c r="AF163" t="s">
        <v>62</v>
      </c>
      <c r="AG163" t="s">
        <v>152</v>
      </c>
      <c r="AH163" t="s">
        <v>153</v>
      </c>
      <c r="AI163">
        <v>1</v>
      </c>
      <c r="AJ163">
        <v>0</v>
      </c>
      <c r="AK163">
        <v>1</v>
      </c>
      <c r="AL163">
        <v>1</v>
      </c>
      <c r="AM163">
        <v>1</v>
      </c>
      <c r="AN163">
        <v>1</v>
      </c>
      <c r="AO163">
        <v>1</v>
      </c>
      <c r="AP163" t="s">
        <v>408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2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</row>
    <row r="164" spans="1:60" x14ac:dyDescent="0.25">
      <c r="A164">
        <v>1</v>
      </c>
      <c r="B164" t="s">
        <v>149</v>
      </c>
      <c r="D164" t="s">
        <v>149</v>
      </c>
      <c r="E164">
        <v>163</v>
      </c>
      <c r="G164" t="s">
        <v>74</v>
      </c>
      <c r="H164" t="s">
        <v>150</v>
      </c>
      <c r="I164" t="s">
        <v>409</v>
      </c>
      <c r="K164" t="s">
        <v>4151</v>
      </c>
      <c r="M164">
        <v>0.1285</v>
      </c>
      <c r="N164">
        <v>0.125</v>
      </c>
      <c r="O164">
        <v>0.1285</v>
      </c>
      <c r="P164">
        <v>0.82499999999999996</v>
      </c>
      <c r="R164">
        <v>0</v>
      </c>
      <c r="S164">
        <v>0.8</v>
      </c>
      <c r="T164">
        <v>2</v>
      </c>
      <c r="U164">
        <v>1.5</v>
      </c>
      <c r="V164">
        <v>0.35</v>
      </c>
      <c r="Z164">
        <v>165</v>
      </c>
      <c r="AA164">
        <v>8.4586729699901927E-3</v>
      </c>
      <c r="AE164" t="s">
        <v>44</v>
      </c>
      <c r="AF164" t="s">
        <v>62</v>
      </c>
      <c r="AG164" t="s">
        <v>152</v>
      </c>
      <c r="AH164" t="s">
        <v>153</v>
      </c>
      <c r="AI164">
        <v>1</v>
      </c>
      <c r="AJ164">
        <v>0</v>
      </c>
      <c r="AK164">
        <v>1</v>
      </c>
      <c r="AL164">
        <v>1</v>
      </c>
      <c r="AM164">
        <v>1</v>
      </c>
      <c r="AN164">
        <v>1</v>
      </c>
      <c r="AO164">
        <v>1</v>
      </c>
      <c r="AP164" t="s">
        <v>410</v>
      </c>
      <c r="AQ164">
        <v>0</v>
      </c>
      <c r="AR164">
        <v>0</v>
      </c>
      <c r="AS164">
        <v>0</v>
      </c>
      <c r="AT164">
        <v>0</v>
      </c>
      <c r="AU164">
        <v>2</v>
      </c>
      <c r="AV164">
        <v>0</v>
      </c>
      <c r="AW164">
        <v>0</v>
      </c>
      <c r="AX164">
        <v>0</v>
      </c>
      <c r="AY164">
        <v>2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</row>
    <row r="165" spans="1:60" x14ac:dyDescent="0.25">
      <c r="A165">
        <v>1</v>
      </c>
      <c r="B165" t="s">
        <v>149</v>
      </c>
      <c r="D165" t="s">
        <v>149</v>
      </c>
      <c r="E165">
        <v>164</v>
      </c>
      <c r="G165" t="s">
        <v>74</v>
      </c>
      <c r="H165" t="s">
        <v>150</v>
      </c>
      <c r="I165" t="s">
        <v>411</v>
      </c>
      <c r="K165" t="s">
        <v>4150</v>
      </c>
      <c r="M165">
        <v>0.12989999999999999</v>
      </c>
      <c r="N165">
        <v>0.125</v>
      </c>
      <c r="O165">
        <v>0.12989999999999999</v>
      </c>
      <c r="P165">
        <v>0.82499999999999996</v>
      </c>
      <c r="R165">
        <v>0</v>
      </c>
      <c r="S165">
        <v>0.8</v>
      </c>
      <c r="T165">
        <v>2</v>
      </c>
      <c r="U165">
        <v>1.5</v>
      </c>
      <c r="V165">
        <v>0.36</v>
      </c>
      <c r="Z165">
        <v>165</v>
      </c>
      <c r="AA165">
        <v>8.5508297183013691E-3</v>
      </c>
      <c r="AE165" t="s">
        <v>44</v>
      </c>
      <c r="AF165" t="s">
        <v>62</v>
      </c>
      <c r="AG165" t="s">
        <v>152</v>
      </c>
      <c r="AH165" t="s">
        <v>153</v>
      </c>
      <c r="AI165">
        <v>1</v>
      </c>
      <c r="AJ165">
        <v>0</v>
      </c>
      <c r="AK165">
        <v>1</v>
      </c>
      <c r="AL165">
        <v>1</v>
      </c>
      <c r="AM165">
        <v>1</v>
      </c>
      <c r="AN165">
        <v>1</v>
      </c>
      <c r="AO165">
        <v>1</v>
      </c>
      <c r="AP165" t="s">
        <v>412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2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</row>
    <row r="166" spans="1:60" x14ac:dyDescent="0.25">
      <c r="A166">
        <v>1</v>
      </c>
      <c r="B166" t="s">
        <v>149</v>
      </c>
      <c r="D166" t="s">
        <v>149</v>
      </c>
      <c r="E166">
        <v>165</v>
      </c>
      <c r="G166" t="s">
        <v>74</v>
      </c>
      <c r="H166" t="s">
        <v>150</v>
      </c>
      <c r="I166" t="s">
        <v>413</v>
      </c>
      <c r="K166" t="s">
        <v>4149</v>
      </c>
      <c r="M166">
        <v>0.13189999999999999</v>
      </c>
      <c r="N166">
        <v>0.125</v>
      </c>
      <c r="O166">
        <v>0.13189999999999999</v>
      </c>
      <c r="P166">
        <v>0.82499999999999996</v>
      </c>
      <c r="R166">
        <v>0</v>
      </c>
      <c r="S166">
        <v>0.8</v>
      </c>
      <c r="T166">
        <v>2</v>
      </c>
      <c r="U166">
        <v>1.5</v>
      </c>
      <c r="V166">
        <v>0.35</v>
      </c>
      <c r="Z166">
        <v>165</v>
      </c>
      <c r="AA166">
        <v>8.6824822158887652E-3</v>
      </c>
      <c r="AE166" t="s">
        <v>44</v>
      </c>
      <c r="AF166" t="s">
        <v>62</v>
      </c>
      <c r="AG166" t="s">
        <v>152</v>
      </c>
      <c r="AH166" t="s">
        <v>153</v>
      </c>
      <c r="AI166">
        <v>1</v>
      </c>
      <c r="AJ166">
        <v>0</v>
      </c>
      <c r="AK166">
        <v>1</v>
      </c>
      <c r="AL166">
        <v>1</v>
      </c>
      <c r="AM166">
        <v>1</v>
      </c>
      <c r="AN166">
        <v>1</v>
      </c>
      <c r="AO166">
        <v>1</v>
      </c>
      <c r="AP166" t="s">
        <v>414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2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</row>
    <row r="167" spans="1:60" x14ac:dyDescent="0.25">
      <c r="A167">
        <v>1</v>
      </c>
      <c r="B167" t="s">
        <v>149</v>
      </c>
      <c r="D167" t="s">
        <v>149</v>
      </c>
      <c r="E167">
        <v>166</v>
      </c>
      <c r="G167" t="s">
        <v>74</v>
      </c>
      <c r="H167" t="s">
        <v>150</v>
      </c>
      <c r="I167" t="s">
        <v>415</v>
      </c>
      <c r="K167" t="s">
        <v>4148</v>
      </c>
      <c r="M167">
        <v>0.13389999999999999</v>
      </c>
      <c r="N167">
        <v>0.125</v>
      </c>
      <c r="O167">
        <v>0.13389999999999999</v>
      </c>
      <c r="P167">
        <v>0.82499999999999996</v>
      </c>
      <c r="R167">
        <v>0</v>
      </c>
      <c r="S167">
        <v>0.8</v>
      </c>
      <c r="T167">
        <v>2</v>
      </c>
      <c r="U167">
        <v>1.5</v>
      </c>
      <c r="V167">
        <v>0.35</v>
      </c>
      <c r="Z167">
        <v>165</v>
      </c>
      <c r="AA167">
        <v>8.8141347134761613E-3</v>
      </c>
      <c r="AE167" t="s">
        <v>44</v>
      </c>
      <c r="AF167" t="s">
        <v>62</v>
      </c>
      <c r="AG167" t="s">
        <v>152</v>
      </c>
      <c r="AH167" t="s">
        <v>153</v>
      </c>
      <c r="AI167">
        <v>1</v>
      </c>
      <c r="AJ167">
        <v>0</v>
      </c>
      <c r="AK167">
        <v>1</v>
      </c>
      <c r="AL167">
        <v>1</v>
      </c>
      <c r="AM167">
        <v>1</v>
      </c>
      <c r="AN167">
        <v>1</v>
      </c>
      <c r="AO167">
        <v>1</v>
      </c>
      <c r="AP167" t="s">
        <v>416</v>
      </c>
      <c r="AQ167">
        <v>0</v>
      </c>
      <c r="AR167">
        <v>0</v>
      </c>
      <c r="AS167">
        <v>0</v>
      </c>
      <c r="AT167">
        <v>0</v>
      </c>
      <c r="AU167">
        <v>2</v>
      </c>
      <c r="AV167">
        <v>0</v>
      </c>
      <c r="AW167">
        <v>0</v>
      </c>
      <c r="AX167">
        <v>0</v>
      </c>
      <c r="AY167">
        <v>2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</row>
    <row r="168" spans="1:60" x14ac:dyDescent="0.25">
      <c r="A168">
        <v>1</v>
      </c>
      <c r="B168" t="s">
        <v>149</v>
      </c>
      <c r="D168" t="s">
        <v>149</v>
      </c>
      <c r="E168">
        <v>167</v>
      </c>
      <c r="G168" t="s">
        <v>74</v>
      </c>
      <c r="H168" t="s">
        <v>150</v>
      </c>
      <c r="I168" t="s">
        <v>417</v>
      </c>
      <c r="K168" t="s">
        <v>4147</v>
      </c>
      <c r="M168">
        <v>0.13600000000000001</v>
      </c>
      <c r="N168">
        <v>0.125</v>
      </c>
      <c r="O168">
        <v>0.13600000000000001</v>
      </c>
      <c r="P168">
        <v>0.82499999999999996</v>
      </c>
      <c r="R168">
        <v>0</v>
      </c>
      <c r="S168">
        <v>0.8</v>
      </c>
      <c r="T168">
        <v>2</v>
      </c>
      <c r="U168">
        <v>1.5</v>
      </c>
      <c r="V168">
        <v>0.35</v>
      </c>
      <c r="Z168">
        <v>165</v>
      </c>
      <c r="AA168">
        <v>8.9523698359429277E-3</v>
      </c>
      <c r="AE168" t="s">
        <v>44</v>
      </c>
      <c r="AF168" t="s">
        <v>62</v>
      </c>
      <c r="AG168" t="s">
        <v>152</v>
      </c>
      <c r="AH168" t="s">
        <v>153</v>
      </c>
      <c r="AI168">
        <v>1</v>
      </c>
      <c r="AJ168">
        <v>0</v>
      </c>
      <c r="AK168">
        <v>1</v>
      </c>
      <c r="AL168">
        <v>1</v>
      </c>
      <c r="AM168">
        <v>1</v>
      </c>
      <c r="AN168">
        <v>1</v>
      </c>
      <c r="AO168">
        <v>1</v>
      </c>
      <c r="AP168" t="s">
        <v>418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2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</row>
    <row r="169" spans="1:60" x14ac:dyDescent="0.25">
      <c r="A169">
        <v>1</v>
      </c>
      <c r="B169" t="s">
        <v>149</v>
      </c>
      <c r="D169" t="s">
        <v>149</v>
      </c>
      <c r="E169">
        <v>168</v>
      </c>
      <c r="G169" t="s">
        <v>74</v>
      </c>
      <c r="H169" t="s">
        <v>150</v>
      </c>
      <c r="I169" t="s">
        <v>419</v>
      </c>
      <c r="K169" t="s">
        <v>4146</v>
      </c>
      <c r="M169">
        <v>0.1406</v>
      </c>
      <c r="N169">
        <v>0.125</v>
      </c>
      <c r="O169">
        <v>0.1406</v>
      </c>
      <c r="P169">
        <v>0.82499999999999996</v>
      </c>
      <c r="R169">
        <v>0</v>
      </c>
      <c r="S169">
        <v>0.8</v>
      </c>
      <c r="T169">
        <v>2</v>
      </c>
      <c r="U169">
        <v>1.5</v>
      </c>
      <c r="V169">
        <v>0.36</v>
      </c>
      <c r="Z169">
        <v>165</v>
      </c>
      <c r="AA169">
        <v>9.2551705803939378E-3</v>
      </c>
      <c r="AE169" t="s">
        <v>44</v>
      </c>
      <c r="AF169" t="s">
        <v>62</v>
      </c>
      <c r="AG169" t="s">
        <v>152</v>
      </c>
      <c r="AH169" t="s">
        <v>153</v>
      </c>
      <c r="AI169">
        <v>1</v>
      </c>
      <c r="AJ169">
        <v>0</v>
      </c>
      <c r="AK169">
        <v>1</v>
      </c>
      <c r="AL169">
        <v>1</v>
      </c>
      <c r="AM169">
        <v>1</v>
      </c>
      <c r="AN169">
        <v>1</v>
      </c>
      <c r="AO169">
        <v>1</v>
      </c>
      <c r="AP169" t="s">
        <v>420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2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</row>
    <row r="170" spans="1:60" x14ac:dyDescent="0.25">
      <c r="A170">
        <v>1</v>
      </c>
      <c r="B170" t="s">
        <v>421</v>
      </c>
      <c r="C170" t="s">
        <v>421</v>
      </c>
      <c r="E170">
        <v>169</v>
      </c>
      <c r="G170" t="s">
        <v>74</v>
      </c>
      <c r="H170" t="s">
        <v>421</v>
      </c>
      <c r="I170" t="s">
        <v>422</v>
      </c>
      <c r="J170" t="s">
        <v>423</v>
      </c>
      <c r="K170" t="s">
        <v>3482</v>
      </c>
      <c r="M170">
        <v>0.125</v>
      </c>
      <c r="N170">
        <v>0.125</v>
      </c>
      <c r="O170">
        <v>0.125</v>
      </c>
      <c r="P170">
        <v>0.45</v>
      </c>
      <c r="R170">
        <v>0</v>
      </c>
      <c r="S170">
        <v>0.45</v>
      </c>
      <c r="T170">
        <v>2</v>
      </c>
      <c r="U170">
        <v>1.5</v>
      </c>
      <c r="V170">
        <v>0.23300000000000001</v>
      </c>
      <c r="Z170">
        <v>30</v>
      </c>
      <c r="AA170">
        <v>0.23325317547305485</v>
      </c>
      <c r="AE170" t="s">
        <v>44</v>
      </c>
      <c r="AF170" t="s">
        <v>73</v>
      </c>
      <c r="AG170" t="s">
        <v>66</v>
      </c>
      <c r="AI170">
        <v>0</v>
      </c>
      <c r="AJ170">
        <v>1</v>
      </c>
      <c r="AK170">
        <v>1</v>
      </c>
      <c r="AL170">
        <v>0</v>
      </c>
      <c r="AM170">
        <v>1</v>
      </c>
      <c r="AN170">
        <v>1</v>
      </c>
      <c r="AO170">
        <v>1</v>
      </c>
      <c r="AQ170">
        <v>0</v>
      </c>
      <c r="AR170">
        <v>0</v>
      </c>
      <c r="AS170">
        <v>0</v>
      </c>
      <c r="AT170">
        <v>0</v>
      </c>
      <c r="AU170">
        <v>2</v>
      </c>
      <c r="AV170">
        <v>0</v>
      </c>
      <c r="AW170">
        <v>0</v>
      </c>
      <c r="AX170">
        <v>2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</row>
    <row r="171" spans="1:60" x14ac:dyDescent="0.25">
      <c r="A171">
        <v>1</v>
      </c>
      <c r="B171" t="s">
        <v>421</v>
      </c>
      <c r="C171" t="s">
        <v>421</v>
      </c>
      <c r="E171">
        <v>170</v>
      </c>
      <c r="G171" t="s">
        <v>74</v>
      </c>
      <c r="H171" t="s">
        <v>421</v>
      </c>
      <c r="I171" t="s">
        <v>424</v>
      </c>
      <c r="J171" t="s">
        <v>425</v>
      </c>
      <c r="K171" t="s">
        <v>3482</v>
      </c>
      <c r="M171">
        <v>0.125</v>
      </c>
      <c r="N171">
        <v>0.125</v>
      </c>
      <c r="O171">
        <v>0.125</v>
      </c>
      <c r="P171">
        <v>0.3</v>
      </c>
      <c r="R171">
        <v>0</v>
      </c>
      <c r="S171">
        <v>0.3</v>
      </c>
      <c r="T171">
        <v>2</v>
      </c>
      <c r="U171">
        <v>1.5</v>
      </c>
      <c r="V171">
        <v>7.1900000000000006E-2</v>
      </c>
      <c r="Z171">
        <v>60</v>
      </c>
      <c r="AA171">
        <v>0.10825317547305484</v>
      </c>
      <c r="AE171" t="s">
        <v>44</v>
      </c>
      <c r="AF171" t="s">
        <v>73</v>
      </c>
      <c r="AG171" t="s">
        <v>66</v>
      </c>
      <c r="AI171">
        <v>0</v>
      </c>
      <c r="AJ171">
        <v>1</v>
      </c>
      <c r="AK171">
        <v>1</v>
      </c>
      <c r="AL171">
        <v>0</v>
      </c>
      <c r="AM171">
        <v>1</v>
      </c>
      <c r="AN171">
        <v>0</v>
      </c>
      <c r="AO171">
        <v>1</v>
      </c>
      <c r="AQ171">
        <v>0</v>
      </c>
      <c r="AR171">
        <v>0</v>
      </c>
      <c r="AS171">
        <v>0</v>
      </c>
      <c r="AT171">
        <v>0</v>
      </c>
      <c r="AU171">
        <v>2</v>
      </c>
      <c r="AV171">
        <v>0</v>
      </c>
      <c r="AW171">
        <v>0</v>
      </c>
      <c r="AX171">
        <v>2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</row>
    <row r="172" spans="1:60" x14ac:dyDescent="0.25">
      <c r="A172">
        <v>1</v>
      </c>
      <c r="B172" t="s">
        <v>421</v>
      </c>
      <c r="C172" t="s">
        <v>421</v>
      </c>
      <c r="E172">
        <v>171</v>
      </c>
      <c r="G172" t="s">
        <v>74</v>
      </c>
      <c r="H172" t="s">
        <v>421</v>
      </c>
      <c r="I172" t="s">
        <v>426</v>
      </c>
      <c r="J172" t="s">
        <v>427</v>
      </c>
      <c r="K172" t="s">
        <v>3482</v>
      </c>
      <c r="M172">
        <v>0.125</v>
      </c>
      <c r="N172">
        <v>0.125</v>
      </c>
      <c r="O172">
        <v>0.125</v>
      </c>
      <c r="P172">
        <v>0.25</v>
      </c>
      <c r="R172">
        <v>0</v>
      </c>
      <c r="S172">
        <v>0.27500000000000002</v>
      </c>
      <c r="T172">
        <v>2</v>
      </c>
      <c r="U172">
        <v>1.5</v>
      </c>
      <c r="V172">
        <v>6.25E-2</v>
      </c>
      <c r="Z172">
        <v>90</v>
      </c>
      <c r="AA172">
        <v>6.25E-2</v>
      </c>
      <c r="AE172" t="s">
        <v>44</v>
      </c>
      <c r="AF172" t="s">
        <v>73</v>
      </c>
      <c r="AG172" t="s">
        <v>66</v>
      </c>
      <c r="AI172">
        <v>0</v>
      </c>
      <c r="AJ172">
        <v>1</v>
      </c>
      <c r="AK172">
        <v>1</v>
      </c>
      <c r="AL172">
        <v>0</v>
      </c>
      <c r="AM172">
        <v>1</v>
      </c>
      <c r="AN172">
        <v>0</v>
      </c>
      <c r="AO172">
        <v>1</v>
      </c>
      <c r="AQ172">
        <v>0</v>
      </c>
      <c r="AR172">
        <v>0</v>
      </c>
      <c r="AS172">
        <v>0</v>
      </c>
      <c r="AT172">
        <v>0</v>
      </c>
      <c r="AU172">
        <v>2</v>
      </c>
      <c r="AV172">
        <v>0</v>
      </c>
      <c r="AW172">
        <v>0</v>
      </c>
      <c r="AX172">
        <v>2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</row>
    <row r="173" spans="1:60" x14ac:dyDescent="0.25">
      <c r="A173">
        <v>1</v>
      </c>
      <c r="B173" t="s">
        <v>421</v>
      </c>
      <c r="C173" t="s">
        <v>421</v>
      </c>
      <c r="E173">
        <v>172</v>
      </c>
      <c r="G173" t="s">
        <v>74</v>
      </c>
      <c r="H173" t="s">
        <v>421</v>
      </c>
      <c r="I173" t="s">
        <v>428</v>
      </c>
      <c r="J173" t="s">
        <v>429</v>
      </c>
      <c r="K173" t="s">
        <v>3482</v>
      </c>
      <c r="M173">
        <v>0.125</v>
      </c>
      <c r="N173">
        <v>0.125</v>
      </c>
      <c r="O173">
        <v>0.125</v>
      </c>
      <c r="P173">
        <v>0.19</v>
      </c>
      <c r="R173">
        <v>0</v>
      </c>
      <c r="S173">
        <v>0.2</v>
      </c>
      <c r="T173">
        <v>2</v>
      </c>
      <c r="U173">
        <v>1.5</v>
      </c>
      <c r="V173">
        <v>3.5999999999999997E-2</v>
      </c>
      <c r="Z173">
        <v>120</v>
      </c>
      <c r="AA173">
        <v>3.6084391824351622E-2</v>
      </c>
      <c r="AE173" t="s">
        <v>44</v>
      </c>
      <c r="AF173" t="s">
        <v>73</v>
      </c>
      <c r="AG173" t="s">
        <v>66</v>
      </c>
      <c r="AI173">
        <v>0</v>
      </c>
      <c r="AJ173">
        <v>1</v>
      </c>
      <c r="AK173">
        <v>1</v>
      </c>
      <c r="AL173">
        <v>0</v>
      </c>
      <c r="AM173">
        <v>1</v>
      </c>
      <c r="AN173">
        <v>0</v>
      </c>
      <c r="AO173">
        <v>1</v>
      </c>
      <c r="AQ173">
        <v>0</v>
      </c>
      <c r="AR173">
        <v>0</v>
      </c>
      <c r="AS173">
        <v>0</v>
      </c>
      <c r="AT173">
        <v>0</v>
      </c>
      <c r="AU173">
        <v>2</v>
      </c>
      <c r="AV173">
        <v>0</v>
      </c>
      <c r="AW173">
        <v>0</v>
      </c>
      <c r="AX173">
        <v>2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</row>
    <row r="174" spans="1:60" x14ac:dyDescent="0.25">
      <c r="A174">
        <v>1</v>
      </c>
      <c r="B174" t="s">
        <v>421</v>
      </c>
      <c r="C174" t="s">
        <v>421</v>
      </c>
      <c r="E174">
        <v>173</v>
      </c>
      <c r="H174" t="s">
        <v>421</v>
      </c>
      <c r="I174" t="s">
        <v>430</v>
      </c>
      <c r="J174" t="s">
        <v>431</v>
      </c>
      <c r="K174" t="s">
        <v>3482</v>
      </c>
      <c r="M174">
        <v>0.125</v>
      </c>
      <c r="N174">
        <v>0.125</v>
      </c>
      <c r="R174">
        <v>0</v>
      </c>
      <c r="T174">
        <v>2</v>
      </c>
      <c r="U174">
        <v>1.5</v>
      </c>
      <c r="V174">
        <v>0.10829999999999999</v>
      </c>
      <c r="Z174">
        <v>82</v>
      </c>
      <c r="AA174">
        <v>7.1898025451313102E-2</v>
      </c>
      <c r="AE174" t="s">
        <v>44</v>
      </c>
      <c r="AF174" t="s">
        <v>432</v>
      </c>
      <c r="AG174" t="s">
        <v>124</v>
      </c>
      <c r="AI174">
        <v>1</v>
      </c>
      <c r="AJ174">
        <v>1</v>
      </c>
      <c r="AK174">
        <v>0</v>
      </c>
      <c r="AL174">
        <v>0</v>
      </c>
      <c r="AM174">
        <v>0</v>
      </c>
      <c r="AN174">
        <v>0</v>
      </c>
      <c r="AO174">
        <v>1</v>
      </c>
      <c r="AQ174">
        <v>0</v>
      </c>
      <c r="AR174">
        <v>0</v>
      </c>
      <c r="AS174">
        <v>0</v>
      </c>
      <c r="AT174">
        <v>0</v>
      </c>
      <c r="AU174">
        <v>2</v>
      </c>
      <c r="AV174">
        <v>0</v>
      </c>
      <c r="AW174">
        <v>0</v>
      </c>
      <c r="AX174">
        <v>2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</row>
    <row r="175" spans="1:60" x14ac:dyDescent="0.25">
      <c r="A175">
        <v>1</v>
      </c>
      <c r="B175" t="s">
        <v>421</v>
      </c>
      <c r="C175" t="s">
        <v>421</v>
      </c>
      <c r="E175">
        <v>174</v>
      </c>
      <c r="G175" t="s">
        <v>74</v>
      </c>
      <c r="H175" t="s">
        <v>421</v>
      </c>
      <c r="I175" t="s">
        <v>433</v>
      </c>
      <c r="J175" t="s">
        <v>434</v>
      </c>
      <c r="K175" t="s">
        <v>3482</v>
      </c>
      <c r="M175">
        <v>0.125</v>
      </c>
      <c r="N175">
        <v>0.125</v>
      </c>
      <c r="O175">
        <v>0.125</v>
      </c>
      <c r="P175">
        <v>0.25</v>
      </c>
      <c r="R175">
        <v>0</v>
      </c>
      <c r="S175">
        <v>0.25</v>
      </c>
      <c r="T175">
        <v>2</v>
      </c>
      <c r="U175">
        <v>1.5</v>
      </c>
      <c r="V175">
        <v>6.25E-2</v>
      </c>
      <c r="Z175">
        <v>82</v>
      </c>
      <c r="AA175">
        <v>7.1898025451313102E-2</v>
      </c>
      <c r="AE175" t="s">
        <v>44</v>
      </c>
      <c r="AF175" t="s">
        <v>123</v>
      </c>
      <c r="AG175" t="s">
        <v>124</v>
      </c>
      <c r="AI175">
        <v>1</v>
      </c>
      <c r="AJ175">
        <v>1</v>
      </c>
      <c r="AK175">
        <v>0</v>
      </c>
      <c r="AL175">
        <v>0</v>
      </c>
      <c r="AM175">
        <v>0</v>
      </c>
      <c r="AN175">
        <v>0</v>
      </c>
      <c r="AO175">
        <v>1</v>
      </c>
      <c r="AQ175">
        <v>0</v>
      </c>
      <c r="AR175">
        <v>0</v>
      </c>
      <c r="AS175">
        <v>0</v>
      </c>
      <c r="AT175">
        <v>0</v>
      </c>
      <c r="AU175">
        <v>2</v>
      </c>
      <c r="AV175">
        <v>0</v>
      </c>
      <c r="AW175">
        <v>0</v>
      </c>
      <c r="AX175">
        <v>2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</row>
    <row r="176" spans="1:60" x14ac:dyDescent="0.25">
      <c r="A176">
        <v>1</v>
      </c>
      <c r="B176" t="s">
        <v>421</v>
      </c>
      <c r="C176" t="s">
        <v>421</v>
      </c>
      <c r="E176">
        <v>175</v>
      </c>
      <c r="G176" t="s">
        <v>74</v>
      </c>
      <c r="H176" t="s">
        <v>421</v>
      </c>
      <c r="I176" t="s">
        <v>435</v>
      </c>
      <c r="J176" t="s">
        <v>436</v>
      </c>
      <c r="K176" t="s">
        <v>3482</v>
      </c>
      <c r="M176">
        <v>0.125</v>
      </c>
      <c r="N176">
        <v>0.125</v>
      </c>
      <c r="O176">
        <v>0.125</v>
      </c>
      <c r="P176">
        <v>0.3</v>
      </c>
      <c r="R176">
        <v>0</v>
      </c>
      <c r="S176">
        <v>0.32500000000000001</v>
      </c>
      <c r="T176">
        <v>2</v>
      </c>
      <c r="U176">
        <v>1.5</v>
      </c>
      <c r="V176">
        <v>0.105</v>
      </c>
      <c r="Z176">
        <v>60</v>
      </c>
      <c r="AA176">
        <v>0.10825317547305484</v>
      </c>
      <c r="AE176" t="s">
        <v>44</v>
      </c>
      <c r="AF176" t="s">
        <v>62</v>
      </c>
      <c r="AG176" t="s">
        <v>437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0</v>
      </c>
      <c r="AO176">
        <v>1</v>
      </c>
      <c r="AQ176">
        <v>0</v>
      </c>
      <c r="AR176">
        <v>0</v>
      </c>
      <c r="AS176">
        <v>0</v>
      </c>
      <c r="AT176">
        <v>0</v>
      </c>
      <c r="AU176">
        <v>2</v>
      </c>
      <c r="AV176">
        <v>0</v>
      </c>
      <c r="AW176">
        <v>0</v>
      </c>
      <c r="AX176">
        <v>2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</row>
    <row r="177" spans="1:60" x14ac:dyDescent="0.25">
      <c r="A177">
        <v>1</v>
      </c>
      <c r="B177" t="s">
        <v>421</v>
      </c>
      <c r="C177" t="s">
        <v>421</v>
      </c>
      <c r="E177">
        <v>176</v>
      </c>
      <c r="G177" t="s">
        <v>74</v>
      </c>
      <c r="H177" t="s">
        <v>421</v>
      </c>
      <c r="I177" t="s">
        <v>438</v>
      </c>
      <c r="J177">
        <v>968615</v>
      </c>
      <c r="K177" t="s">
        <v>4145</v>
      </c>
      <c r="M177">
        <v>0.125</v>
      </c>
      <c r="N177">
        <v>0.125</v>
      </c>
      <c r="O177">
        <v>0.125</v>
      </c>
      <c r="P177">
        <v>0.375</v>
      </c>
      <c r="R177">
        <v>0</v>
      </c>
      <c r="S177">
        <v>0.375</v>
      </c>
      <c r="T177">
        <v>3</v>
      </c>
      <c r="U177">
        <v>1.5</v>
      </c>
      <c r="V177">
        <v>0.159</v>
      </c>
      <c r="Z177">
        <v>30</v>
      </c>
      <c r="AA177">
        <v>0.23325317547305485</v>
      </c>
      <c r="AE177" t="s">
        <v>44</v>
      </c>
      <c r="AF177" t="s">
        <v>73</v>
      </c>
      <c r="AG177" t="s">
        <v>66</v>
      </c>
      <c r="AI177">
        <v>0</v>
      </c>
      <c r="AJ177">
        <v>1</v>
      </c>
      <c r="AK177">
        <v>1</v>
      </c>
      <c r="AL177">
        <v>0</v>
      </c>
      <c r="AM177">
        <v>1</v>
      </c>
      <c r="AN177">
        <v>1</v>
      </c>
      <c r="AO177">
        <v>1</v>
      </c>
      <c r="AQ177">
        <v>0</v>
      </c>
      <c r="AR177">
        <v>0</v>
      </c>
      <c r="AS177">
        <v>0</v>
      </c>
      <c r="AT177">
        <v>0</v>
      </c>
      <c r="AU177">
        <v>2</v>
      </c>
      <c r="AV177">
        <v>0</v>
      </c>
      <c r="AW177">
        <v>0</v>
      </c>
      <c r="AX177">
        <v>2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</row>
    <row r="178" spans="1:60" x14ac:dyDescent="0.25">
      <c r="A178">
        <v>1</v>
      </c>
      <c r="B178" t="s">
        <v>421</v>
      </c>
      <c r="C178" t="s">
        <v>421</v>
      </c>
      <c r="E178">
        <v>177</v>
      </c>
      <c r="F178" t="s">
        <v>60</v>
      </c>
      <c r="H178" t="s">
        <v>421</v>
      </c>
      <c r="I178" t="s">
        <v>439</v>
      </c>
      <c r="J178">
        <v>968630</v>
      </c>
      <c r="K178" t="s">
        <v>4145</v>
      </c>
      <c r="M178">
        <v>0.125</v>
      </c>
      <c r="N178">
        <v>0.125</v>
      </c>
      <c r="O178">
        <v>0.125</v>
      </c>
      <c r="P178">
        <v>0.17499999999999999</v>
      </c>
      <c r="R178">
        <v>0</v>
      </c>
      <c r="S178">
        <v>0.20200000000000001</v>
      </c>
      <c r="T178">
        <v>3</v>
      </c>
      <c r="U178">
        <v>1.5</v>
      </c>
      <c r="V178">
        <v>7.3999999999999996E-2</v>
      </c>
      <c r="Z178">
        <v>60</v>
      </c>
      <c r="AA178">
        <v>0.10825317547305484</v>
      </c>
      <c r="AE178" t="s">
        <v>44</v>
      </c>
      <c r="AF178" t="s">
        <v>62</v>
      </c>
      <c r="AG178" t="s">
        <v>66</v>
      </c>
      <c r="AI178">
        <v>1</v>
      </c>
      <c r="AJ178">
        <v>1</v>
      </c>
      <c r="AK178">
        <v>0</v>
      </c>
      <c r="AL178">
        <v>0</v>
      </c>
      <c r="AM178">
        <v>1</v>
      </c>
      <c r="AN178">
        <v>1</v>
      </c>
      <c r="AO178">
        <v>1</v>
      </c>
      <c r="AQ178">
        <v>0</v>
      </c>
      <c r="AR178">
        <v>0</v>
      </c>
      <c r="AS178">
        <v>0</v>
      </c>
      <c r="AT178">
        <v>0</v>
      </c>
      <c r="AU178">
        <v>2</v>
      </c>
      <c r="AV178">
        <v>0</v>
      </c>
      <c r="AW178">
        <v>0</v>
      </c>
      <c r="AX178">
        <v>2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</row>
    <row r="179" spans="1:60" x14ac:dyDescent="0.25">
      <c r="A179">
        <v>1</v>
      </c>
      <c r="B179" t="s">
        <v>421</v>
      </c>
      <c r="C179" t="s">
        <v>421</v>
      </c>
      <c r="E179">
        <v>178</v>
      </c>
      <c r="G179" t="s">
        <v>74</v>
      </c>
      <c r="H179" t="s">
        <v>421</v>
      </c>
      <c r="I179" t="s">
        <v>440</v>
      </c>
      <c r="J179" t="s">
        <v>441</v>
      </c>
      <c r="K179" t="s">
        <v>4144</v>
      </c>
      <c r="M179">
        <v>0.1875</v>
      </c>
      <c r="N179">
        <v>0.1875</v>
      </c>
      <c r="O179">
        <v>0.1875</v>
      </c>
      <c r="P179">
        <v>0.35</v>
      </c>
      <c r="R179">
        <v>0</v>
      </c>
      <c r="S179">
        <v>0.35</v>
      </c>
      <c r="T179">
        <v>2</v>
      </c>
      <c r="U179">
        <v>2</v>
      </c>
      <c r="V179">
        <v>0.16239999999999999</v>
      </c>
      <c r="Z179">
        <v>90</v>
      </c>
      <c r="AA179">
        <v>9.3750000000000014E-2</v>
      </c>
      <c r="AE179" t="s">
        <v>44</v>
      </c>
      <c r="AF179" t="s">
        <v>123</v>
      </c>
      <c r="AG179" t="s">
        <v>124</v>
      </c>
      <c r="AI179">
        <v>1</v>
      </c>
      <c r="AJ179">
        <v>1</v>
      </c>
      <c r="AK179">
        <v>0</v>
      </c>
      <c r="AL179">
        <v>0</v>
      </c>
      <c r="AM179">
        <v>0</v>
      </c>
      <c r="AN179">
        <v>0</v>
      </c>
      <c r="AO179">
        <v>1</v>
      </c>
      <c r="AQ179">
        <v>0</v>
      </c>
      <c r="AR179">
        <v>0</v>
      </c>
      <c r="AS179">
        <v>0</v>
      </c>
      <c r="AT179">
        <v>0</v>
      </c>
      <c r="AU179">
        <v>2</v>
      </c>
      <c r="AV179">
        <v>0</v>
      </c>
      <c r="AW179">
        <v>0</v>
      </c>
      <c r="AX179">
        <v>2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</row>
    <row r="180" spans="1:60" x14ac:dyDescent="0.25">
      <c r="A180">
        <v>1</v>
      </c>
      <c r="B180" t="s">
        <v>421</v>
      </c>
      <c r="C180" t="s">
        <v>421</v>
      </c>
      <c r="E180">
        <v>179</v>
      </c>
      <c r="G180" t="s">
        <v>74</v>
      </c>
      <c r="H180" t="s">
        <v>421</v>
      </c>
      <c r="I180" t="s">
        <v>442</v>
      </c>
      <c r="J180" t="s">
        <v>443</v>
      </c>
      <c r="K180" t="s">
        <v>4144</v>
      </c>
      <c r="M180">
        <v>0.1875</v>
      </c>
      <c r="N180">
        <v>0.1875</v>
      </c>
      <c r="O180">
        <v>0.125</v>
      </c>
      <c r="P180">
        <v>0.42499999999999999</v>
      </c>
      <c r="R180">
        <v>0</v>
      </c>
      <c r="S180">
        <v>0.45</v>
      </c>
      <c r="T180">
        <v>2</v>
      </c>
      <c r="U180">
        <v>2</v>
      </c>
      <c r="V180">
        <v>9.3799999999999994E-2</v>
      </c>
      <c r="Z180">
        <v>60</v>
      </c>
      <c r="AA180">
        <v>0.16237976320958225</v>
      </c>
      <c r="AE180" t="s">
        <v>44</v>
      </c>
      <c r="AF180" t="s">
        <v>62</v>
      </c>
      <c r="AG180" t="s">
        <v>132</v>
      </c>
      <c r="AI180">
        <v>1</v>
      </c>
      <c r="AJ180">
        <v>0</v>
      </c>
      <c r="AK180">
        <v>0</v>
      </c>
      <c r="AL180">
        <v>1</v>
      </c>
      <c r="AM180">
        <v>1</v>
      </c>
      <c r="AN180">
        <v>0</v>
      </c>
      <c r="AO180">
        <v>1</v>
      </c>
      <c r="AQ180">
        <v>0</v>
      </c>
      <c r="AR180">
        <v>0</v>
      </c>
      <c r="AS180">
        <v>0</v>
      </c>
      <c r="AT180">
        <v>0</v>
      </c>
      <c r="AU180">
        <v>2</v>
      </c>
      <c r="AV180">
        <v>0</v>
      </c>
      <c r="AW180">
        <v>0</v>
      </c>
      <c r="AX180">
        <v>2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</row>
    <row r="181" spans="1:60" x14ac:dyDescent="0.25">
      <c r="A181">
        <v>1</v>
      </c>
      <c r="B181" t="s">
        <v>421</v>
      </c>
      <c r="C181" t="s">
        <v>421</v>
      </c>
      <c r="E181">
        <v>180</v>
      </c>
      <c r="G181" t="s">
        <v>74</v>
      </c>
      <c r="H181" t="s">
        <v>421</v>
      </c>
      <c r="I181" t="s">
        <v>444</v>
      </c>
      <c r="J181">
        <v>47630</v>
      </c>
      <c r="K181" t="s">
        <v>4143</v>
      </c>
      <c r="M181">
        <v>0.25</v>
      </c>
      <c r="N181">
        <v>0.25</v>
      </c>
      <c r="O181">
        <v>0.25</v>
      </c>
      <c r="P181">
        <v>0.52500000000000002</v>
      </c>
      <c r="R181">
        <v>0</v>
      </c>
      <c r="S181">
        <v>0.52500000000000002</v>
      </c>
      <c r="T181">
        <v>2</v>
      </c>
      <c r="U181">
        <v>2.5</v>
      </c>
      <c r="V181">
        <v>0.125</v>
      </c>
      <c r="Z181">
        <v>60</v>
      </c>
      <c r="AA181">
        <v>0.21650635094610968</v>
      </c>
      <c r="AE181" t="s">
        <v>44</v>
      </c>
      <c r="AF181" t="s">
        <v>62</v>
      </c>
      <c r="AG181" t="s">
        <v>66</v>
      </c>
      <c r="AI181">
        <v>1</v>
      </c>
      <c r="AJ181">
        <v>1</v>
      </c>
      <c r="AK181">
        <v>0</v>
      </c>
      <c r="AL181">
        <v>0</v>
      </c>
      <c r="AM181">
        <v>1</v>
      </c>
      <c r="AN181">
        <v>0</v>
      </c>
      <c r="AO181">
        <v>1</v>
      </c>
      <c r="AQ181">
        <v>0</v>
      </c>
      <c r="AR181">
        <v>0</v>
      </c>
      <c r="AS181">
        <v>0</v>
      </c>
      <c r="AT181">
        <v>0</v>
      </c>
      <c r="AU181">
        <v>2</v>
      </c>
      <c r="AV181">
        <v>0</v>
      </c>
      <c r="AW181">
        <v>0</v>
      </c>
      <c r="AX181">
        <v>2</v>
      </c>
      <c r="AY181">
        <v>2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</row>
    <row r="182" spans="1:60" x14ac:dyDescent="0.25">
      <c r="A182">
        <v>1</v>
      </c>
      <c r="B182" t="s">
        <v>421</v>
      </c>
      <c r="C182" t="s">
        <v>421</v>
      </c>
      <c r="E182">
        <v>181</v>
      </c>
      <c r="G182" t="s">
        <v>74</v>
      </c>
      <c r="H182" t="s">
        <v>421</v>
      </c>
      <c r="I182" t="s">
        <v>445</v>
      </c>
      <c r="J182" t="s">
        <v>446</v>
      </c>
      <c r="K182" t="s">
        <v>4143</v>
      </c>
      <c r="M182">
        <v>0.25</v>
      </c>
      <c r="N182">
        <v>0.25</v>
      </c>
      <c r="O182">
        <v>0.25</v>
      </c>
      <c r="P182">
        <v>0.55000000000000004</v>
      </c>
      <c r="R182">
        <v>0</v>
      </c>
      <c r="S182">
        <v>0.55000000000000004</v>
      </c>
      <c r="T182">
        <v>2</v>
      </c>
      <c r="U182">
        <v>2.5</v>
      </c>
      <c r="V182">
        <v>3.3500000000000002E-2</v>
      </c>
      <c r="Z182">
        <v>82</v>
      </c>
      <c r="AA182">
        <v>0.1437960509026262</v>
      </c>
      <c r="AE182" t="s">
        <v>44</v>
      </c>
      <c r="AF182" t="s">
        <v>62</v>
      </c>
      <c r="AG182" t="s">
        <v>124</v>
      </c>
      <c r="AI182">
        <v>1</v>
      </c>
      <c r="AJ182">
        <v>0</v>
      </c>
      <c r="AK182">
        <v>0</v>
      </c>
      <c r="AL182">
        <v>1</v>
      </c>
      <c r="AM182">
        <v>1</v>
      </c>
      <c r="AN182">
        <v>0</v>
      </c>
      <c r="AO182">
        <v>1</v>
      </c>
      <c r="AQ182">
        <v>0</v>
      </c>
      <c r="AR182">
        <v>0</v>
      </c>
      <c r="AS182">
        <v>0</v>
      </c>
      <c r="AT182">
        <v>0</v>
      </c>
      <c r="AU182">
        <v>2</v>
      </c>
      <c r="AV182">
        <v>0</v>
      </c>
      <c r="AW182">
        <v>0</v>
      </c>
      <c r="AX182">
        <v>2</v>
      </c>
      <c r="AY182">
        <v>2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</row>
    <row r="183" spans="1:60" x14ac:dyDescent="0.25">
      <c r="A183">
        <v>1</v>
      </c>
      <c r="B183" t="s">
        <v>421</v>
      </c>
      <c r="C183" t="s">
        <v>421</v>
      </c>
      <c r="E183">
        <v>182</v>
      </c>
      <c r="F183" t="s">
        <v>60</v>
      </c>
      <c r="H183" t="s">
        <v>421</v>
      </c>
      <c r="I183" t="s">
        <v>447</v>
      </c>
      <c r="J183" t="s">
        <v>448</v>
      </c>
      <c r="K183" t="s">
        <v>4143</v>
      </c>
      <c r="M183">
        <v>0.25</v>
      </c>
      <c r="N183">
        <v>0.25</v>
      </c>
      <c r="O183">
        <v>0.25</v>
      </c>
      <c r="P183">
        <v>0.4</v>
      </c>
      <c r="R183">
        <v>0</v>
      </c>
      <c r="S183">
        <v>0.44</v>
      </c>
      <c r="T183">
        <v>2</v>
      </c>
      <c r="U183">
        <v>2.5</v>
      </c>
      <c r="V183">
        <v>0.2165</v>
      </c>
      <c r="Z183">
        <v>82</v>
      </c>
      <c r="AA183">
        <v>0.1437960509026262</v>
      </c>
      <c r="AE183" t="s">
        <v>44</v>
      </c>
      <c r="AF183" t="s">
        <v>123</v>
      </c>
      <c r="AG183" t="s">
        <v>124</v>
      </c>
      <c r="AI183">
        <v>1</v>
      </c>
      <c r="AJ183">
        <v>0</v>
      </c>
      <c r="AK183">
        <v>0</v>
      </c>
      <c r="AL183">
        <v>1</v>
      </c>
      <c r="AM183">
        <v>1</v>
      </c>
      <c r="AN183">
        <v>0</v>
      </c>
      <c r="AO183">
        <v>1</v>
      </c>
      <c r="AQ183">
        <v>0</v>
      </c>
      <c r="AR183">
        <v>0</v>
      </c>
      <c r="AS183">
        <v>0</v>
      </c>
      <c r="AT183">
        <v>0</v>
      </c>
      <c r="AU183">
        <v>2</v>
      </c>
      <c r="AV183">
        <v>0</v>
      </c>
      <c r="AW183">
        <v>0</v>
      </c>
      <c r="AX183">
        <v>2</v>
      </c>
      <c r="AY183">
        <v>2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</row>
    <row r="184" spans="1:60" x14ac:dyDescent="0.25">
      <c r="A184">
        <v>1</v>
      </c>
      <c r="B184" t="s">
        <v>421</v>
      </c>
      <c r="C184" t="s">
        <v>421</v>
      </c>
      <c r="E184">
        <v>183</v>
      </c>
      <c r="G184" t="s">
        <v>74</v>
      </c>
      <c r="H184" t="s">
        <v>421</v>
      </c>
      <c r="I184" t="s">
        <v>449</v>
      </c>
      <c r="J184" t="s">
        <v>450</v>
      </c>
      <c r="K184" t="s">
        <v>4143</v>
      </c>
      <c r="M184">
        <v>0.25</v>
      </c>
      <c r="N184">
        <v>0.25</v>
      </c>
      <c r="O184">
        <v>0.25</v>
      </c>
      <c r="P184">
        <v>0.4</v>
      </c>
      <c r="R184">
        <v>0</v>
      </c>
      <c r="S184">
        <v>0.4</v>
      </c>
      <c r="T184">
        <v>2</v>
      </c>
      <c r="U184">
        <v>2.5</v>
      </c>
      <c r="V184">
        <v>0.14380000000000001</v>
      </c>
      <c r="Z184">
        <v>90</v>
      </c>
      <c r="AA184">
        <v>0.125</v>
      </c>
      <c r="AE184" t="s">
        <v>44</v>
      </c>
      <c r="AF184" t="s">
        <v>62</v>
      </c>
      <c r="AG184" t="s">
        <v>124</v>
      </c>
      <c r="AI184">
        <v>1</v>
      </c>
      <c r="AJ184">
        <v>1</v>
      </c>
      <c r="AK184">
        <v>0</v>
      </c>
      <c r="AL184">
        <v>1</v>
      </c>
      <c r="AM184">
        <v>1</v>
      </c>
      <c r="AN184">
        <v>0</v>
      </c>
      <c r="AO184">
        <v>1</v>
      </c>
      <c r="AQ184">
        <v>0</v>
      </c>
      <c r="AR184">
        <v>0</v>
      </c>
      <c r="AS184">
        <v>0</v>
      </c>
      <c r="AT184">
        <v>0</v>
      </c>
      <c r="AU184">
        <v>2</v>
      </c>
      <c r="AV184">
        <v>0</v>
      </c>
      <c r="AW184">
        <v>0</v>
      </c>
      <c r="AX184">
        <v>2</v>
      </c>
      <c r="AY184">
        <v>2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</row>
    <row r="185" spans="1:60" x14ac:dyDescent="0.25">
      <c r="A185">
        <v>1</v>
      </c>
      <c r="B185" t="s">
        <v>421</v>
      </c>
      <c r="C185" t="s">
        <v>421</v>
      </c>
      <c r="E185">
        <v>184</v>
      </c>
      <c r="G185" t="s">
        <v>74</v>
      </c>
      <c r="H185" t="s">
        <v>421</v>
      </c>
      <c r="I185" t="s">
        <v>451</v>
      </c>
      <c r="J185" t="s">
        <v>452</v>
      </c>
      <c r="K185" t="s">
        <v>4143</v>
      </c>
      <c r="M185">
        <v>0.25</v>
      </c>
      <c r="N185">
        <v>0.25</v>
      </c>
      <c r="O185">
        <v>0.25</v>
      </c>
      <c r="P185">
        <v>0.55000000000000004</v>
      </c>
      <c r="R185">
        <v>0</v>
      </c>
      <c r="S185">
        <v>0.55000000000000004</v>
      </c>
      <c r="T185">
        <v>2</v>
      </c>
      <c r="U185">
        <v>2.5</v>
      </c>
      <c r="V185">
        <v>0.125</v>
      </c>
      <c r="Z185">
        <v>90</v>
      </c>
      <c r="AA185">
        <v>0.125</v>
      </c>
      <c r="AE185" t="s">
        <v>44</v>
      </c>
      <c r="AF185" t="s">
        <v>123</v>
      </c>
      <c r="AG185" t="s">
        <v>124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0</v>
      </c>
      <c r="AO185">
        <v>1</v>
      </c>
      <c r="AQ185">
        <v>0</v>
      </c>
      <c r="AR185">
        <v>0</v>
      </c>
      <c r="AS185">
        <v>0</v>
      </c>
      <c r="AT185">
        <v>0</v>
      </c>
      <c r="AU185">
        <v>2</v>
      </c>
      <c r="AV185">
        <v>0</v>
      </c>
      <c r="AW185">
        <v>0</v>
      </c>
      <c r="AX185">
        <v>2</v>
      </c>
      <c r="AY185">
        <v>2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</row>
    <row r="186" spans="1:60" x14ac:dyDescent="0.25">
      <c r="A186">
        <v>1</v>
      </c>
      <c r="B186" t="s">
        <v>421</v>
      </c>
      <c r="C186" t="s">
        <v>421</v>
      </c>
      <c r="E186">
        <v>185</v>
      </c>
      <c r="F186" t="s">
        <v>60</v>
      </c>
      <c r="H186" t="s">
        <v>421</v>
      </c>
      <c r="I186" t="s">
        <v>453</v>
      </c>
      <c r="J186" t="s">
        <v>454</v>
      </c>
      <c r="K186" t="s">
        <v>4143</v>
      </c>
      <c r="M186">
        <v>0.25</v>
      </c>
      <c r="N186">
        <v>0.25</v>
      </c>
      <c r="O186">
        <v>0.25</v>
      </c>
      <c r="P186">
        <v>0.48</v>
      </c>
      <c r="R186">
        <v>0</v>
      </c>
      <c r="S186">
        <v>0.52</v>
      </c>
      <c r="T186">
        <v>2</v>
      </c>
      <c r="U186">
        <v>4</v>
      </c>
      <c r="V186">
        <v>0.125</v>
      </c>
      <c r="Z186">
        <v>90</v>
      </c>
      <c r="AA186">
        <v>0.125</v>
      </c>
      <c r="AE186" t="s">
        <v>44</v>
      </c>
      <c r="AF186" t="s">
        <v>123</v>
      </c>
      <c r="AG186" t="s">
        <v>124</v>
      </c>
      <c r="AI186">
        <v>1</v>
      </c>
      <c r="AJ186">
        <v>0</v>
      </c>
      <c r="AK186">
        <v>0</v>
      </c>
      <c r="AL186">
        <v>1</v>
      </c>
      <c r="AM186">
        <v>1</v>
      </c>
      <c r="AN186">
        <v>0</v>
      </c>
      <c r="AO186">
        <v>1</v>
      </c>
      <c r="AQ186">
        <v>0</v>
      </c>
      <c r="AR186">
        <v>0</v>
      </c>
      <c r="AS186">
        <v>0</v>
      </c>
      <c r="AT186">
        <v>0</v>
      </c>
      <c r="AU186">
        <v>2</v>
      </c>
      <c r="AV186">
        <v>0</v>
      </c>
      <c r="AW186">
        <v>0</v>
      </c>
      <c r="AX186">
        <v>2</v>
      </c>
      <c r="AY186">
        <v>2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</row>
    <row r="187" spans="1:60" x14ac:dyDescent="0.25">
      <c r="A187">
        <v>1</v>
      </c>
      <c r="B187" t="s">
        <v>421</v>
      </c>
      <c r="C187" t="s">
        <v>421</v>
      </c>
      <c r="E187">
        <v>186</v>
      </c>
      <c r="G187" t="s">
        <v>74</v>
      </c>
      <c r="H187" t="s">
        <v>421</v>
      </c>
      <c r="I187" t="s">
        <v>455</v>
      </c>
      <c r="J187">
        <v>18575</v>
      </c>
      <c r="K187" t="s">
        <v>4142</v>
      </c>
      <c r="M187">
        <v>0.25</v>
      </c>
      <c r="N187">
        <v>0.25</v>
      </c>
      <c r="O187">
        <v>0.25</v>
      </c>
      <c r="P187">
        <v>0.3</v>
      </c>
      <c r="R187">
        <v>0</v>
      </c>
      <c r="S187">
        <v>0.3</v>
      </c>
      <c r="T187">
        <v>3</v>
      </c>
      <c r="U187">
        <v>2.5</v>
      </c>
      <c r="V187">
        <v>7.22E-2</v>
      </c>
      <c r="Z187">
        <v>150</v>
      </c>
      <c r="AA187">
        <v>3.3493649053890337E-2</v>
      </c>
      <c r="AE187" t="s">
        <v>44</v>
      </c>
      <c r="AF187" t="s">
        <v>62</v>
      </c>
      <c r="AG187" t="s">
        <v>66</v>
      </c>
      <c r="AI187">
        <v>1</v>
      </c>
      <c r="AJ187">
        <v>1</v>
      </c>
      <c r="AK187">
        <v>0</v>
      </c>
      <c r="AL187">
        <v>0</v>
      </c>
      <c r="AM187">
        <v>1</v>
      </c>
      <c r="AN187">
        <v>0</v>
      </c>
      <c r="AO187">
        <v>1</v>
      </c>
      <c r="AQ187">
        <v>0</v>
      </c>
      <c r="AR187">
        <v>0</v>
      </c>
      <c r="AS187">
        <v>0</v>
      </c>
      <c r="AT187">
        <v>0</v>
      </c>
      <c r="AU187">
        <v>2</v>
      </c>
      <c r="AV187">
        <v>0</v>
      </c>
      <c r="AW187">
        <v>0</v>
      </c>
      <c r="AX187">
        <v>2</v>
      </c>
      <c r="AY187">
        <v>2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</row>
    <row r="188" spans="1:60" x14ac:dyDescent="0.25">
      <c r="A188">
        <v>1</v>
      </c>
      <c r="B188" t="s">
        <v>421</v>
      </c>
      <c r="C188" t="s">
        <v>421</v>
      </c>
      <c r="E188">
        <v>187</v>
      </c>
      <c r="F188" t="s">
        <v>60</v>
      </c>
      <c r="H188" t="s">
        <v>421</v>
      </c>
      <c r="I188" t="s">
        <v>456</v>
      </c>
      <c r="J188" t="s">
        <v>457</v>
      </c>
      <c r="K188" t="s">
        <v>4140</v>
      </c>
      <c r="M188">
        <v>0.5</v>
      </c>
      <c r="N188">
        <v>0.5</v>
      </c>
      <c r="O188">
        <v>0.5</v>
      </c>
      <c r="P188">
        <v>0.46</v>
      </c>
      <c r="R188">
        <v>0</v>
      </c>
      <c r="S188">
        <v>0.52</v>
      </c>
      <c r="T188">
        <v>4</v>
      </c>
      <c r="U188">
        <v>3</v>
      </c>
      <c r="V188">
        <v>0.433</v>
      </c>
      <c r="Z188">
        <v>120</v>
      </c>
      <c r="AA188">
        <v>0.14433756729740649</v>
      </c>
      <c r="AE188" t="s">
        <v>44</v>
      </c>
      <c r="AF188" t="s">
        <v>123</v>
      </c>
      <c r="AG188" t="s">
        <v>124</v>
      </c>
      <c r="AI188">
        <v>0</v>
      </c>
      <c r="AJ188">
        <v>1</v>
      </c>
      <c r="AK188">
        <v>1</v>
      </c>
      <c r="AL188">
        <v>0</v>
      </c>
      <c r="AM188">
        <v>0</v>
      </c>
      <c r="AN188">
        <v>0</v>
      </c>
      <c r="AO188">
        <v>1</v>
      </c>
      <c r="AQ188">
        <v>0</v>
      </c>
      <c r="AR188">
        <v>0</v>
      </c>
      <c r="AS188">
        <v>0</v>
      </c>
      <c r="AT188">
        <v>0</v>
      </c>
      <c r="AU188">
        <v>2</v>
      </c>
      <c r="AV188">
        <v>0</v>
      </c>
      <c r="AW188">
        <v>0</v>
      </c>
      <c r="AX188">
        <v>2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</row>
    <row r="189" spans="1:60" x14ac:dyDescent="0.25">
      <c r="A189">
        <v>1</v>
      </c>
      <c r="B189" t="s">
        <v>421</v>
      </c>
      <c r="C189" t="s">
        <v>421</v>
      </c>
      <c r="E189">
        <v>188</v>
      </c>
      <c r="F189" t="s">
        <v>60</v>
      </c>
      <c r="H189" t="s">
        <v>421</v>
      </c>
      <c r="I189" t="s">
        <v>458</v>
      </c>
      <c r="J189" t="s">
        <v>459</v>
      </c>
      <c r="K189" t="s">
        <v>4141</v>
      </c>
      <c r="M189">
        <v>0.375</v>
      </c>
      <c r="N189">
        <v>0.375</v>
      </c>
      <c r="O189">
        <v>0.375</v>
      </c>
      <c r="P189">
        <v>0.47499999999999998</v>
      </c>
      <c r="R189">
        <v>0</v>
      </c>
      <c r="S189">
        <v>0.52500000000000002</v>
      </c>
      <c r="T189">
        <v>4</v>
      </c>
      <c r="U189">
        <v>2.5</v>
      </c>
      <c r="V189">
        <v>0.1875</v>
      </c>
      <c r="Z189">
        <v>82</v>
      </c>
      <c r="AA189">
        <v>0.21569407635393928</v>
      </c>
      <c r="AE189" t="s">
        <v>44</v>
      </c>
      <c r="AF189" t="s">
        <v>62</v>
      </c>
      <c r="AG189" t="s">
        <v>124</v>
      </c>
      <c r="AI189">
        <v>0</v>
      </c>
      <c r="AJ189">
        <v>1</v>
      </c>
      <c r="AK189">
        <v>1</v>
      </c>
      <c r="AL189">
        <v>0</v>
      </c>
      <c r="AM189">
        <v>0</v>
      </c>
      <c r="AN189">
        <v>0</v>
      </c>
      <c r="AO189">
        <v>1</v>
      </c>
      <c r="AQ189">
        <v>0</v>
      </c>
      <c r="AR189">
        <v>0</v>
      </c>
      <c r="AS189">
        <v>0</v>
      </c>
      <c r="AT189">
        <v>0</v>
      </c>
      <c r="AU189">
        <v>2</v>
      </c>
      <c r="AV189">
        <v>0</v>
      </c>
      <c r="AW189">
        <v>0</v>
      </c>
      <c r="AX189">
        <v>2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</row>
    <row r="190" spans="1:60" x14ac:dyDescent="0.25">
      <c r="A190">
        <v>1</v>
      </c>
      <c r="B190" t="s">
        <v>421</v>
      </c>
      <c r="C190" t="s">
        <v>421</v>
      </c>
      <c r="E190">
        <v>189</v>
      </c>
      <c r="G190" t="s">
        <v>74</v>
      </c>
      <c r="H190" t="s">
        <v>421</v>
      </c>
      <c r="I190" t="s">
        <v>460</v>
      </c>
      <c r="J190" t="s">
        <v>461</v>
      </c>
      <c r="K190" t="s">
        <v>4141</v>
      </c>
      <c r="M190">
        <v>0.375</v>
      </c>
      <c r="N190">
        <v>0.375</v>
      </c>
      <c r="O190">
        <v>0.375</v>
      </c>
      <c r="P190">
        <v>0.52500000000000002</v>
      </c>
      <c r="R190">
        <v>0</v>
      </c>
      <c r="S190">
        <v>0.52500000000000002</v>
      </c>
      <c r="T190">
        <v>4</v>
      </c>
      <c r="U190">
        <v>2.5</v>
      </c>
      <c r="V190">
        <v>0.3125</v>
      </c>
      <c r="Z190">
        <v>60</v>
      </c>
      <c r="AA190">
        <v>0.3247595264191645</v>
      </c>
      <c r="AE190" t="s">
        <v>44</v>
      </c>
      <c r="AF190" t="s">
        <v>432</v>
      </c>
      <c r="AG190" t="s">
        <v>132</v>
      </c>
      <c r="AI190">
        <v>0</v>
      </c>
      <c r="AJ190">
        <v>1</v>
      </c>
      <c r="AK190">
        <v>1</v>
      </c>
      <c r="AL190">
        <v>0</v>
      </c>
      <c r="AM190">
        <v>0</v>
      </c>
      <c r="AN190">
        <v>0</v>
      </c>
      <c r="AO190">
        <v>1</v>
      </c>
      <c r="AQ190">
        <v>0</v>
      </c>
      <c r="AR190">
        <v>0</v>
      </c>
      <c r="AS190">
        <v>0</v>
      </c>
      <c r="AT190">
        <v>0</v>
      </c>
      <c r="AU190">
        <v>2</v>
      </c>
      <c r="AV190">
        <v>0</v>
      </c>
      <c r="AW190">
        <v>0</v>
      </c>
      <c r="AX190">
        <v>2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</row>
    <row r="191" spans="1:60" x14ac:dyDescent="0.25">
      <c r="A191">
        <v>1</v>
      </c>
      <c r="B191" t="s">
        <v>421</v>
      </c>
      <c r="C191" t="s">
        <v>421</v>
      </c>
      <c r="E191">
        <v>190</v>
      </c>
      <c r="G191" t="s">
        <v>74</v>
      </c>
      <c r="H191" t="s">
        <v>421</v>
      </c>
      <c r="I191" t="s">
        <v>462</v>
      </c>
      <c r="J191" t="s">
        <v>463</v>
      </c>
      <c r="K191" t="s">
        <v>4141</v>
      </c>
      <c r="M191">
        <v>0.375</v>
      </c>
      <c r="N191">
        <v>0.375</v>
      </c>
      <c r="O191">
        <v>0.375</v>
      </c>
      <c r="P191">
        <v>0.4</v>
      </c>
      <c r="R191">
        <v>0</v>
      </c>
      <c r="S191">
        <v>0.4</v>
      </c>
      <c r="T191">
        <v>4</v>
      </c>
      <c r="U191">
        <v>2.5</v>
      </c>
      <c r="V191">
        <v>0.1875</v>
      </c>
      <c r="Z191">
        <v>90</v>
      </c>
      <c r="AA191">
        <v>0.18750000000000003</v>
      </c>
      <c r="AE191" t="s">
        <v>44</v>
      </c>
      <c r="AF191" t="s">
        <v>432</v>
      </c>
      <c r="AG191" t="s">
        <v>132</v>
      </c>
      <c r="AI191">
        <v>0</v>
      </c>
      <c r="AJ191">
        <v>1</v>
      </c>
      <c r="AK191">
        <v>1</v>
      </c>
      <c r="AL191">
        <v>0</v>
      </c>
      <c r="AM191">
        <v>0</v>
      </c>
      <c r="AN191">
        <v>0</v>
      </c>
      <c r="AO191">
        <v>1</v>
      </c>
      <c r="AQ191">
        <v>0</v>
      </c>
      <c r="AR191">
        <v>0</v>
      </c>
      <c r="AS191">
        <v>0</v>
      </c>
      <c r="AT191">
        <v>0</v>
      </c>
      <c r="AU191">
        <v>2</v>
      </c>
      <c r="AV191">
        <v>0</v>
      </c>
      <c r="AW191">
        <v>0</v>
      </c>
      <c r="AX191">
        <v>2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</row>
    <row r="192" spans="1:60" x14ac:dyDescent="0.25">
      <c r="A192">
        <v>1</v>
      </c>
      <c r="B192" t="s">
        <v>421</v>
      </c>
      <c r="C192" t="s">
        <v>421</v>
      </c>
      <c r="E192">
        <v>191</v>
      </c>
      <c r="G192" t="s">
        <v>74</v>
      </c>
      <c r="H192" t="s">
        <v>421</v>
      </c>
      <c r="I192" t="s">
        <v>464</v>
      </c>
      <c r="J192" t="s">
        <v>465</v>
      </c>
      <c r="K192" t="s">
        <v>4141</v>
      </c>
      <c r="M192">
        <v>0.375</v>
      </c>
      <c r="N192">
        <v>0.375</v>
      </c>
      <c r="O192">
        <v>0.375</v>
      </c>
      <c r="P192">
        <v>0.42499999999999999</v>
      </c>
      <c r="R192">
        <v>0</v>
      </c>
      <c r="S192">
        <v>0.42499999999999999</v>
      </c>
      <c r="T192">
        <v>4</v>
      </c>
      <c r="U192">
        <v>2.5</v>
      </c>
      <c r="V192">
        <v>0.105</v>
      </c>
      <c r="Z192">
        <v>120</v>
      </c>
      <c r="AA192">
        <v>0.10825317547305487</v>
      </c>
      <c r="AE192" t="s">
        <v>44</v>
      </c>
      <c r="AF192" t="s">
        <v>62</v>
      </c>
      <c r="AG192" t="s">
        <v>466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0</v>
      </c>
      <c r="AO192">
        <v>1</v>
      </c>
      <c r="AQ192">
        <v>0</v>
      </c>
      <c r="AR192">
        <v>0</v>
      </c>
      <c r="AS192">
        <v>0</v>
      </c>
      <c r="AT192">
        <v>0</v>
      </c>
      <c r="AU192">
        <v>2</v>
      </c>
      <c r="AV192">
        <v>0</v>
      </c>
      <c r="AW192">
        <v>0</v>
      </c>
      <c r="AX192">
        <v>2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</row>
    <row r="193" spans="1:60" x14ac:dyDescent="0.25">
      <c r="A193">
        <v>1</v>
      </c>
      <c r="B193" t="s">
        <v>421</v>
      </c>
      <c r="C193" t="s">
        <v>421</v>
      </c>
      <c r="E193">
        <v>192</v>
      </c>
      <c r="F193" t="s">
        <v>60</v>
      </c>
      <c r="H193" t="s">
        <v>421</v>
      </c>
      <c r="I193" t="s">
        <v>467</v>
      </c>
      <c r="J193" t="s">
        <v>468</v>
      </c>
      <c r="K193" t="s">
        <v>4140</v>
      </c>
      <c r="M193">
        <v>0.5</v>
      </c>
      <c r="N193">
        <v>0.5</v>
      </c>
      <c r="O193">
        <v>0.5</v>
      </c>
      <c r="P193">
        <v>0.27</v>
      </c>
      <c r="R193">
        <v>0</v>
      </c>
      <c r="S193">
        <v>0.32</v>
      </c>
      <c r="T193">
        <v>4</v>
      </c>
      <c r="U193">
        <v>3</v>
      </c>
      <c r="V193">
        <v>0.14430000000000001</v>
      </c>
      <c r="Z193">
        <v>120</v>
      </c>
      <c r="AA193">
        <v>0.14433756729740649</v>
      </c>
      <c r="AE193" t="s">
        <v>44</v>
      </c>
      <c r="AF193" t="s">
        <v>62</v>
      </c>
      <c r="AI193">
        <v>0</v>
      </c>
      <c r="AJ193">
        <v>1</v>
      </c>
      <c r="AK193">
        <v>1</v>
      </c>
      <c r="AL193">
        <v>0</v>
      </c>
      <c r="AM193">
        <v>0</v>
      </c>
      <c r="AN193">
        <v>0</v>
      </c>
      <c r="AO193">
        <v>1</v>
      </c>
      <c r="AQ193">
        <v>0</v>
      </c>
      <c r="AR193">
        <v>0</v>
      </c>
      <c r="AS193">
        <v>0</v>
      </c>
      <c r="AT193">
        <v>0</v>
      </c>
      <c r="AU193">
        <v>2</v>
      </c>
      <c r="AV193">
        <v>0</v>
      </c>
      <c r="AW193">
        <v>0</v>
      </c>
      <c r="AX193">
        <v>2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</row>
    <row r="194" spans="1:60" x14ac:dyDescent="0.25">
      <c r="A194">
        <v>1</v>
      </c>
      <c r="B194" t="s">
        <v>421</v>
      </c>
      <c r="C194" t="s">
        <v>421</v>
      </c>
      <c r="E194">
        <v>193</v>
      </c>
      <c r="F194" t="s">
        <v>60</v>
      </c>
      <c r="H194" t="s">
        <v>421</v>
      </c>
      <c r="I194" t="s">
        <v>469</v>
      </c>
      <c r="J194" t="s">
        <v>470</v>
      </c>
      <c r="K194" t="s">
        <v>4140</v>
      </c>
      <c r="M194">
        <v>0.5</v>
      </c>
      <c r="N194">
        <v>0.5</v>
      </c>
      <c r="O194">
        <v>0.5</v>
      </c>
      <c r="P194">
        <v>0.51</v>
      </c>
      <c r="R194">
        <v>0</v>
      </c>
      <c r="S194">
        <v>0.56000000000000005</v>
      </c>
      <c r="T194">
        <v>4</v>
      </c>
      <c r="U194">
        <v>3</v>
      </c>
      <c r="V194">
        <v>0.25</v>
      </c>
      <c r="Z194">
        <v>90</v>
      </c>
      <c r="AA194">
        <v>0.25</v>
      </c>
      <c r="AE194" t="s">
        <v>44</v>
      </c>
      <c r="AF194" t="s">
        <v>432</v>
      </c>
      <c r="AG194" t="s">
        <v>132</v>
      </c>
      <c r="AI194">
        <v>0</v>
      </c>
      <c r="AJ194">
        <v>1</v>
      </c>
      <c r="AK194">
        <v>1</v>
      </c>
      <c r="AL194">
        <v>0</v>
      </c>
      <c r="AM194">
        <v>0</v>
      </c>
      <c r="AN194">
        <v>0</v>
      </c>
      <c r="AO194">
        <v>1</v>
      </c>
      <c r="AQ194">
        <v>0</v>
      </c>
      <c r="AR194">
        <v>0</v>
      </c>
      <c r="AS194">
        <v>0</v>
      </c>
      <c r="AT194">
        <v>0</v>
      </c>
      <c r="AU194">
        <v>2</v>
      </c>
      <c r="AV194">
        <v>0</v>
      </c>
      <c r="AW194">
        <v>0</v>
      </c>
      <c r="AX194">
        <v>2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</row>
    <row r="195" spans="1:60" x14ac:dyDescent="0.25">
      <c r="A195">
        <v>1</v>
      </c>
      <c r="B195" t="s">
        <v>421</v>
      </c>
      <c r="C195" t="s">
        <v>421</v>
      </c>
      <c r="E195">
        <v>194</v>
      </c>
      <c r="H195" t="s">
        <v>421</v>
      </c>
      <c r="I195" t="s">
        <v>472</v>
      </c>
      <c r="J195" t="s">
        <v>473</v>
      </c>
      <c r="K195" t="s">
        <v>4139</v>
      </c>
      <c r="M195">
        <v>0.75</v>
      </c>
      <c r="R195">
        <v>0</v>
      </c>
      <c r="W195">
        <v>0</v>
      </c>
      <c r="AA195" t="s">
        <v>3397</v>
      </c>
      <c r="AE195" t="s">
        <v>118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Q195">
        <v>0</v>
      </c>
      <c r="AR195">
        <v>0</v>
      </c>
      <c r="AS195">
        <v>0</v>
      </c>
      <c r="AT195">
        <v>0</v>
      </c>
      <c r="AU195">
        <v>2</v>
      </c>
      <c r="AV195">
        <v>0</v>
      </c>
      <c r="AW195">
        <v>0</v>
      </c>
      <c r="AX195">
        <v>2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</row>
    <row r="196" spans="1:60" x14ac:dyDescent="0.25">
      <c r="A196">
        <v>1</v>
      </c>
      <c r="E196">
        <v>195</v>
      </c>
      <c r="H196" t="s">
        <v>474</v>
      </c>
      <c r="I196" t="s">
        <v>475</v>
      </c>
      <c r="J196">
        <v>45308</v>
      </c>
      <c r="K196" t="s">
        <v>4138</v>
      </c>
      <c r="M196">
        <v>0.02</v>
      </c>
      <c r="N196">
        <v>0.125</v>
      </c>
      <c r="R196">
        <v>0</v>
      </c>
      <c r="T196">
        <v>2</v>
      </c>
      <c r="U196">
        <v>1.5</v>
      </c>
      <c r="V196">
        <v>8.0000000000000002E-3</v>
      </c>
      <c r="W196">
        <v>8.0000000000000002E-3</v>
      </c>
      <c r="AA196" t="s">
        <v>3397</v>
      </c>
      <c r="AE196" t="s">
        <v>44</v>
      </c>
      <c r="AF196" t="s">
        <v>62</v>
      </c>
      <c r="AG196" t="s">
        <v>66</v>
      </c>
      <c r="AI196">
        <v>1</v>
      </c>
      <c r="AJ196">
        <v>1</v>
      </c>
      <c r="AK196">
        <v>0</v>
      </c>
      <c r="AL196">
        <v>0</v>
      </c>
      <c r="AM196">
        <v>1</v>
      </c>
      <c r="AN196">
        <v>1</v>
      </c>
      <c r="AO196">
        <v>1</v>
      </c>
      <c r="AQ196">
        <v>0</v>
      </c>
      <c r="AR196">
        <v>0</v>
      </c>
      <c r="AS196">
        <v>0</v>
      </c>
      <c r="AT196">
        <v>0</v>
      </c>
      <c r="AU196">
        <v>2</v>
      </c>
      <c r="AV196">
        <v>0</v>
      </c>
      <c r="AW196">
        <v>0</v>
      </c>
      <c r="AX196">
        <v>2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</row>
    <row r="197" spans="1:60" x14ac:dyDescent="0.25">
      <c r="A197">
        <v>1</v>
      </c>
      <c r="E197">
        <v>196</v>
      </c>
      <c r="H197" t="s">
        <v>474</v>
      </c>
      <c r="I197" t="s">
        <v>476</v>
      </c>
      <c r="J197" t="s">
        <v>477</v>
      </c>
      <c r="K197" t="s">
        <v>4137</v>
      </c>
      <c r="M197">
        <v>4.5999999999999999E-2</v>
      </c>
      <c r="N197">
        <v>0.125</v>
      </c>
      <c r="R197">
        <v>0</v>
      </c>
      <c r="T197">
        <v>2</v>
      </c>
      <c r="U197">
        <v>1.5</v>
      </c>
      <c r="W197">
        <v>5.0000000000000001E-3</v>
      </c>
      <c r="AA197" t="s">
        <v>3397</v>
      </c>
      <c r="AE197" t="s">
        <v>44</v>
      </c>
      <c r="AF197" t="s">
        <v>73</v>
      </c>
      <c r="AG197" t="s">
        <v>66</v>
      </c>
      <c r="AI197">
        <v>0</v>
      </c>
      <c r="AJ197">
        <v>1</v>
      </c>
      <c r="AK197">
        <v>1</v>
      </c>
      <c r="AL197">
        <v>0</v>
      </c>
      <c r="AM197">
        <v>1</v>
      </c>
      <c r="AN197">
        <v>0</v>
      </c>
      <c r="AO197">
        <v>1</v>
      </c>
      <c r="AQ197">
        <v>0</v>
      </c>
      <c r="AR197">
        <v>0</v>
      </c>
      <c r="AS197">
        <v>0</v>
      </c>
      <c r="AT197">
        <v>0</v>
      </c>
      <c r="AU197">
        <v>2</v>
      </c>
      <c r="AV197">
        <v>0</v>
      </c>
      <c r="AW197">
        <v>0</v>
      </c>
      <c r="AX197">
        <v>2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</row>
    <row r="198" spans="1:60" x14ac:dyDescent="0.25">
      <c r="A198">
        <v>1</v>
      </c>
      <c r="E198">
        <v>197</v>
      </c>
      <c r="H198" t="s">
        <v>474</v>
      </c>
      <c r="I198" t="s">
        <v>478</v>
      </c>
      <c r="J198" t="s">
        <v>479</v>
      </c>
      <c r="K198" t="s">
        <v>4135</v>
      </c>
      <c r="M198">
        <v>4.7E-2</v>
      </c>
      <c r="N198">
        <v>0.125</v>
      </c>
      <c r="R198">
        <v>0</v>
      </c>
      <c r="T198">
        <v>2</v>
      </c>
      <c r="U198">
        <v>1.5</v>
      </c>
      <c r="W198">
        <v>5.0000000000000001E-3</v>
      </c>
      <c r="AA198" t="s">
        <v>3397</v>
      </c>
      <c r="AE198" t="s">
        <v>44</v>
      </c>
      <c r="AF198" t="s">
        <v>369</v>
      </c>
      <c r="AG198" t="s">
        <v>66</v>
      </c>
      <c r="AI198">
        <v>0</v>
      </c>
      <c r="AJ198">
        <v>1</v>
      </c>
      <c r="AK198">
        <v>1</v>
      </c>
      <c r="AL198">
        <v>0</v>
      </c>
      <c r="AM198">
        <v>1</v>
      </c>
      <c r="AN198">
        <v>0</v>
      </c>
      <c r="AO198">
        <v>1</v>
      </c>
      <c r="AQ198">
        <v>0</v>
      </c>
      <c r="AR198">
        <v>0</v>
      </c>
      <c r="AS198">
        <v>0</v>
      </c>
      <c r="AT198">
        <v>0</v>
      </c>
      <c r="AU198">
        <v>2</v>
      </c>
      <c r="AV198">
        <v>0</v>
      </c>
      <c r="AW198">
        <v>0</v>
      </c>
      <c r="AX198">
        <v>2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</row>
    <row r="199" spans="1:60" x14ac:dyDescent="0.25">
      <c r="A199">
        <v>1</v>
      </c>
      <c r="E199">
        <v>198</v>
      </c>
      <c r="H199" t="s">
        <v>474</v>
      </c>
      <c r="I199" t="s">
        <v>480</v>
      </c>
      <c r="J199" t="s">
        <v>481</v>
      </c>
      <c r="K199" t="s">
        <v>4135</v>
      </c>
      <c r="M199">
        <v>4.7E-2</v>
      </c>
      <c r="N199">
        <v>0.125</v>
      </c>
      <c r="R199">
        <v>0</v>
      </c>
      <c r="T199">
        <v>2</v>
      </c>
      <c r="U199">
        <v>1.5</v>
      </c>
      <c r="W199">
        <v>0.02</v>
      </c>
      <c r="AA199" t="s">
        <v>3397</v>
      </c>
      <c r="AE199" t="s">
        <v>44</v>
      </c>
      <c r="AF199" t="s">
        <v>369</v>
      </c>
      <c r="AG199" t="s">
        <v>66</v>
      </c>
      <c r="AI199">
        <v>0</v>
      </c>
      <c r="AJ199">
        <v>1</v>
      </c>
      <c r="AK199">
        <v>1</v>
      </c>
      <c r="AL199">
        <v>0</v>
      </c>
      <c r="AM199">
        <v>1</v>
      </c>
      <c r="AN199">
        <v>0</v>
      </c>
      <c r="AO199">
        <v>1</v>
      </c>
      <c r="AQ199">
        <v>0</v>
      </c>
      <c r="AR199">
        <v>0</v>
      </c>
      <c r="AS199">
        <v>0</v>
      </c>
      <c r="AT199">
        <v>0</v>
      </c>
      <c r="AU199">
        <v>2</v>
      </c>
      <c r="AV199">
        <v>0</v>
      </c>
      <c r="AW199">
        <v>0</v>
      </c>
      <c r="AX199">
        <v>2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</row>
    <row r="200" spans="1:60" x14ac:dyDescent="0.25">
      <c r="A200">
        <v>1</v>
      </c>
      <c r="E200">
        <v>199</v>
      </c>
      <c r="H200" t="s">
        <v>474</v>
      </c>
      <c r="I200" t="s">
        <v>482</v>
      </c>
      <c r="J200">
        <v>46031</v>
      </c>
      <c r="K200" t="s">
        <v>4135</v>
      </c>
      <c r="M200">
        <v>4.7E-2</v>
      </c>
      <c r="N200">
        <v>0.125</v>
      </c>
      <c r="R200">
        <v>0</v>
      </c>
      <c r="T200">
        <v>2</v>
      </c>
      <c r="U200">
        <v>1.5</v>
      </c>
      <c r="V200">
        <v>3.1E-2</v>
      </c>
      <c r="W200">
        <v>3.1E-2</v>
      </c>
      <c r="AA200" t="s">
        <v>3397</v>
      </c>
      <c r="AE200" t="s">
        <v>44</v>
      </c>
      <c r="AF200" t="s">
        <v>62</v>
      </c>
      <c r="AG200" t="s">
        <v>66</v>
      </c>
      <c r="AI200">
        <v>1</v>
      </c>
      <c r="AJ200">
        <v>1</v>
      </c>
      <c r="AK200">
        <v>0</v>
      </c>
      <c r="AL200">
        <v>0</v>
      </c>
      <c r="AM200">
        <v>1</v>
      </c>
      <c r="AN200">
        <v>1</v>
      </c>
      <c r="AO200">
        <v>1</v>
      </c>
      <c r="AQ200">
        <v>0</v>
      </c>
      <c r="AR200">
        <v>0</v>
      </c>
      <c r="AS200">
        <v>0</v>
      </c>
      <c r="AT200">
        <v>0</v>
      </c>
      <c r="AU200">
        <v>2</v>
      </c>
      <c r="AV200">
        <v>0</v>
      </c>
      <c r="AW200">
        <v>0</v>
      </c>
      <c r="AX200">
        <v>2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</row>
    <row r="201" spans="1:60" x14ac:dyDescent="0.25">
      <c r="A201">
        <v>1</v>
      </c>
      <c r="E201">
        <v>200</v>
      </c>
      <c r="H201" t="s">
        <v>474</v>
      </c>
      <c r="I201" t="s">
        <v>483</v>
      </c>
      <c r="J201" t="s">
        <v>484</v>
      </c>
      <c r="K201" t="s">
        <v>4136</v>
      </c>
      <c r="M201">
        <v>0.04</v>
      </c>
      <c r="N201">
        <v>0.187</v>
      </c>
      <c r="R201">
        <v>0</v>
      </c>
      <c r="T201">
        <v>2</v>
      </c>
      <c r="U201">
        <v>2.5</v>
      </c>
      <c r="V201">
        <v>6.25E-2</v>
      </c>
      <c r="W201">
        <v>6.3E-2</v>
      </c>
      <c r="AA201" t="s">
        <v>3397</v>
      </c>
      <c r="AE201" t="s">
        <v>44</v>
      </c>
      <c r="AF201" t="s">
        <v>62</v>
      </c>
      <c r="AG201" t="s">
        <v>466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0</v>
      </c>
      <c r="AO201">
        <v>1</v>
      </c>
      <c r="AQ201">
        <v>0</v>
      </c>
      <c r="AR201">
        <v>0</v>
      </c>
      <c r="AS201">
        <v>0</v>
      </c>
      <c r="AT201">
        <v>0</v>
      </c>
      <c r="AU201">
        <v>2</v>
      </c>
      <c r="AV201">
        <v>0</v>
      </c>
      <c r="AW201">
        <v>0</v>
      </c>
      <c r="AX201">
        <v>2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</row>
    <row r="202" spans="1:60" x14ac:dyDescent="0.25">
      <c r="A202">
        <v>1</v>
      </c>
      <c r="E202">
        <v>201</v>
      </c>
      <c r="H202" t="s">
        <v>474</v>
      </c>
      <c r="I202" t="s">
        <v>485</v>
      </c>
      <c r="J202">
        <v>46062</v>
      </c>
      <c r="K202" t="s">
        <v>4135</v>
      </c>
      <c r="M202">
        <v>4.7E-2</v>
      </c>
      <c r="N202">
        <v>0.1875</v>
      </c>
      <c r="R202">
        <v>0</v>
      </c>
      <c r="T202">
        <v>2</v>
      </c>
      <c r="U202">
        <v>2</v>
      </c>
      <c r="V202">
        <v>6.2E-2</v>
      </c>
      <c r="W202">
        <v>6.2E-2</v>
      </c>
      <c r="AA202" t="s">
        <v>3397</v>
      </c>
      <c r="AE202" t="s">
        <v>44</v>
      </c>
      <c r="AF202" t="s">
        <v>62</v>
      </c>
      <c r="AG202" t="s">
        <v>66</v>
      </c>
      <c r="AI202">
        <v>1</v>
      </c>
      <c r="AJ202">
        <v>1</v>
      </c>
      <c r="AK202">
        <v>0</v>
      </c>
      <c r="AL202">
        <v>0</v>
      </c>
      <c r="AM202">
        <v>1</v>
      </c>
      <c r="AN202">
        <v>1</v>
      </c>
      <c r="AO202">
        <v>1</v>
      </c>
      <c r="AQ202">
        <v>0</v>
      </c>
      <c r="AR202">
        <v>0</v>
      </c>
      <c r="AS202">
        <v>0</v>
      </c>
      <c r="AT202">
        <v>0</v>
      </c>
      <c r="AU202">
        <v>2</v>
      </c>
      <c r="AV202">
        <v>0</v>
      </c>
      <c r="AW202">
        <v>0</v>
      </c>
      <c r="AX202">
        <v>2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</row>
    <row r="203" spans="1:60" x14ac:dyDescent="0.25">
      <c r="A203">
        <v>1</v>
      </c>
      <c r="E203">
        <v>202</v>
      </c>
      <c r="H203" t="s">
        <v>474</v>
      </c>
      <c r="I203" t="s">
        <v>486</v>
      </c>
      <c r="J203" t="s">
        <v>487</v>
      </c>
      <c r="K203" t="s">
        <v>4134</v>
      </c>
      <c r="M203">
        <v>4.4999999999999998E-2</v>
      </c>
      <c r="N203">
        <v>0.25</v>
      </c>
      <c r="R203">
        <v>0</v>
      </c>
      <c r="T203">
        <v>2</v>
      </c>
      <c r="U203">
        <v>2</v>
      </c>
      <c r="W203">
        <v>9.2999999999999999E-2</v>
      </c>
      <c r="AA203" t="s">
        <v>3397</v>
      </c>
      <c r="AE203" t="s">
        <v>44</v>
      </c>
      <c r="AF203" t="s">
        <v>73</v>
      </c>
      <c r="AG203" t="s">
        <v>66</v>
      </c>
      <c r="AI203">
        <v>0</v>
      </c>
      <c r="AJ203">
        <v>1</v>
      </c>
      <c r="AK203">
        <v>1</v>
      </c>
      <c r="AL203">
        <v>0</v>
      </c>
      <c r="AM203">
        <v>1</v>
      </c>
      <c r="AN203">
        <v>0</v>
      </c>
      <c r="AO203">
        <v>1</v>
      </c>
      <c r="AQ203">
        <v>0</v>
      </c>
      <c r="AR203">
        <v>0</v>
      </c>
      <c r="AS203">
        <v>0</v>
      </c>
      <c r="AT203">
        <v>0</v>
      </c>
      <c r="AU203">
        <v>2</v>
      </c>
      <c r="AV203">
        <v>0</v>
      </c>
      <c r="AW203">
        <v>0</v>
      </c>
      <c r="AX203">
        <v>2</v>
      </c>
      <c r="AY203">
        <v>2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</row>
    <row r="204" spans="1:60" x14ac:dyDescent="0.25">
      <c r="A204">
        <v>1</v>
      </c>
      <c r="E204">
        <v>203</v>
      </c>
      <c r="H204" t="s">
        <v>474</v>
      </c>
      <c r="I204" t="s">
        <v>488</v>
      </c>
      <c r="J204">
        <v>46125</v>
      </c>
      <c r="K204" t="s">
        <v>4133</v>
      </c>
      <c r="M204">
        <v>0.06</v>
      </c>
      <c r="N204">
        <v>0.3125</v>
      </c>
      <c r="R204">
        <v>0</v>
      </c>
      <c r="T204">
        <v>2</v>
      </c>
      <c r="U204">
        <v>2.5</v>
      </c>
      <c r="V204">
        <v>0.125</v>
      </c>
      <c r="W204">
        <v>0.125</v>
      </c>
      <c r="AA204" t="s">
        <v>3397</v>
      </c>
      <c r="AE204" t="s">
        <v>44</v>
      </c>
      <c r="AF204" t="s">
        <v>62</v>
      </c>
      <c r="AG204" t="s">
        <v>66</v>
      </c>
      <c r="AI204">
        <v>1</v>
      </c>
      <c r="AJ204">
        <v>1</v>
      </c>
      <c r="AK204">
        <v>0</v>
      </c>
      <c r="AL204">
        <v>0</v>
      </c>
      <c r="AM204">
        <v>1</v>
      </c>
      <c r="AN204">
        <v>1</v>
      </c>
      <c r="AO204">
        <v>1</v>
      </c>
      <c r="AQ204">
        <v>0</v>
      </c>
      <c r="AR204">
        <v>0</v>
      </c>
      <c r="AS204">
        <v>0</v>
      </c>
      <c r="AT204">
        <v>0</v>
      </c>
      <c r="AU204">
        <v>2</v>
      </c>
      <c r="AV204">
        <v>0</v>
      </c>
      <c r="AW204">
        <v>0</v>
      </c>
      <c r="AX204">
        <v>2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</row>
    <row r="205" spans="1:60" x14ac:dyDescent="0.25">
      <c r="A205">
        <v>1</v>
      </c>
      <c r="B205" t="s">
        <v>2195</v>
      </c>
      <c r="D205" t="s">
        <v>2195</v>
      </c>
      <c r="E205">
        <v>204</v>
      </c>
      <c r="G205" t="s">
        <v>74</v>
      </c>
      <c r="H205" t="s">
        <v>489</v>
      </c>
      <c r="I205" t="s">
        <v>490</v>
      </c>
      <c r="J205" t="s">
        <v>491</v>
      </c>
      <c r="K205" t="s">
        <v>4132</v>
      </c>
      <c r="M205">
        <v>0.04</v>
      </c>
      <c r="N205">
        <v>0.125</v>
      </c>
      <c r="O205">
        <v>0.04</v>
      </c>
      <c r="P205">
        <v>0.15</v>
      </c>
      <c r="Q205">
        <v>0.187</v>
      </c>
      <c r="R205">
        <v>48.957553114127847</v>
      </c>
      <c r="S205">
        <v>0.2</v>
      </c>
      <c r="T205">
        <v>1</v>
      </c>
      <c r="U205">
        <v>1.5</v>
      </c>
      <c r="V205">
        <v>0.01</v>
      </c>
      <c r="Z205">
        <v>90</v>
      </c>
      <c r="AA205">
        <v>2.0000000000000004E-2</v>
      </c>
      <c r="AE205" t="s">
        <v>44</v>
      </c>
      <c r="AF205" t="s">
        <v>62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0</v>
      </c>
      <c r="AO205">
        <v>1</v>
      </c>
      <c r="AQ205">
        <v>0</v>
      </c>
      <c r="AR205">
        <v>0</v>
      </c>
      <c r="AS205">
        <v>0</v>
      </c>
      <c r="AT205">
        <v>0</v>
      </c>
      <c r="AU205">
        <v>2</v>
      </c>
      <c r="AV205">
        <v>0</v>
      </c>
      <c r="AW205">
        <v>0</v>
      </c>
      <c r="AX205">
        <v>2</v>
      </c>
      <c r="AY205">
        <v>2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</row>
    <row r="206" spans="1:60" x14ac:dyDescent="0.25">
      <c r="A206">
        <v>1</v>
      </c>
      <c r="B206" t="s">
        <v>2195</v>
      </c>
      <c r="D206" t="s">
        <v>2195</v>
      </c>
      <c r="E206">
        <v>205</v>
      </c>
      <c r="G206" t="s">
        <v>74</v>
      </c>
      <c r="H206" t="s">
        <v>489</v>
      </c>
      <c r="I206" t="s">
        <v>492</v>
      </c>
      <c r="J206" t="s">
        <v>493</v>
      </c>
      <c r="K206" t="s">
        <v>4131</v>
      </c>
      <c r="M206">
        <v>6.25E-2</v>
      </c>
      <c r="N206">
        <v>0.125</v>
      </c>
      <c r="O206">
        <v>6.0999999999999999E-2</v>
      </c>
      <c r="P206">
        <v>0.42</v>
      </c>
      <c r="Q206">
        <v>0.45</v>
      </c>
      <c r="R206">
        <v>46.847610265994568</v>
      </c>
      <c r="S206">
        <v>0.47499999999999998</v>
      </c>
      <c r="T206">
        <v>1</v>
      </c>
      <c r="U206">
        <v>1.5</v>
      </c>
      <c r="V206">
        <v>2.2499999999999999E-2</v>
      </c>
      <c r="Z206">
        <v>60</v>
      </c>
      <c r="AA206">
        <v>5.4126587736527419E-2</v>
      </c>
      <c r="AE206" t="s">
        <v>44</v>
      </c>
      <c r="AF206" t="s">
        <v>62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0</v>
      </c>
      <c r="AO206">
        <v>1</v>
      </c>
      <c r="AQ206">
        <v>0</v>
      </c>
      <c r="AR206">
        <v>0</v>
      </c>
      <c r="AS206">
        <v>0</v>
      </c>
      <c r="AT206">
        <v>0</v>
      </c>
      <c r="AU206">
        <v>2</v>
      </c>
      <c r="AV206">
        <v>0</v>
      </c>
      <c r="AW206">
        <v>0</v>
      </c>
      <c r="AX206">
        <v>2</v>
      </c>
      <c r="AY206">
        <v>2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</row>
    <row r="207" spans="1:60" x14ac:dyDescent="0.25">
      <c r="A207">
        <v>1</v>
      </c>
      <c r="B207" t="s">
        <v>2195</v>
      </c>
      <c r="D207" t="s">
        <v>2195</v>
      </c>
      <c r="E207">
        <v>206</v>
      </c>
      <c r="G207" t="s">
        <v>74</v>
      </c>
      <c r="H207" t="s">
        <v>489</v>
      </c>
      <c r="I207" t="s">
        <v>494</v>
      </c>
      <c r="J207">
        <v>60012501</v>
      </c>
      <c r="K207" t="s">
        <v>4130</v>
      </c>
      <c r="M207">
        <v>0.125</v>
      </c>
      <c r="N207">
        <v>0.125</v>
      </c>
      <c r="O207">
        <v>0.125</v>
      </c>
      <c r="P207">
        <v>0.4</v>
      </c>
      <c r="R207">
        <v>0</v>
      </c>
      <c r="S207">
        <v>0.42499999999999999</v>
      </c>
      <c r="T207">
        <v>1</v>
      </c>
      <c r="U207">
        <v>1.5</v>
      </c>
      <c r="V207">
        <v>0.10829999999999999</v>
      </c>
      <c r="Z207">
        <v>60</v>
      </c>
      <c r="AA207">
        <v>0.10825317547305484</v>
      </c>
      <c r="AE207" t="s">
        <v>44</v>
      </c>
      <c r="AF207" t="s">
        <v>62</v>
      </c>
      <c r="AG207" t="s">
        <v>495</v>
      </c>
      <c r="AI207">
        <v>0</v>
      </c>
      <c r="AJ207">
        <v>1</v>
      </c>
      <c r="AK207">
        <v>1</v>
      </c>
      <c r="AL207">
        <v>0</v>
      </c>
      <c r="AM207">
        <v>0</v>
      </c>
      <c r="AN207">
        <v>0</v>
      </c>
      <c r="AO207">
        <v>1</v>
      </c>
      <c r="AQ207">
        <v>0</v>
      </c>
      <c r="AR207">
        <v>0</v>
      </c>
      <c r="AS207">
        <v>0</v>
      </c>
      <c r="AT207">
        <v>0</v>
      </c>
      <c r="AU207">
        <v>2</v>
      </c>
      <c r="AV207">
        <v>0</v>
      </c>
      <c r="AW207">
        <v>0</v>
      </c>
      <c r="AX207">
        <v>2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</row>
    <row r="208" spans="1:60" x14ac:dyDescent="0.25">
      <c r="A208">
        <v>1</v>
      </c>
      <c r="B208" t="s">
        <v>2195</v>
      </c>
      <c r="D208" t="s">
        <v>2195</v>
      </c>
      <c r="E208">
        <v>207</v>
      </c>
      <c r="G208" t="s">
        <v>74</v>
      </c>
      <c r="H208" t="s">
        <v>489</v>
      </c>
      <c r="I208" t="s">
        <v>496</v>
      </c>
      <c r="J208">
        <v>74001</v>
      </c>
      <c r="K208" t="s">
        <v>4130</v>
      </c>
      <c r="M208">
        <v>0.125</v>
      </c>
      <c r="N208">
        <v>0.125</v>
      </c>
      <c r="O208">
        <v>0.125</v>
      </c>
      <c r="P208">
        <v>0.27500000000000002</v>
      </c>
      <c r="R208">
        <v>0</v>
      </c>
      <c r="S208">
        <v>0.27500000000000002</v>
      </c>
      <c r="T208">
        <v>1</v>
      </c>
      <c r="U208">
        <v>1.5</v>
      </c>
      <c r="V208">
        <v>5.91E-2</v>
      </c>
      <c r="Z208">
        <v>60</v>
      </c>
      <c r="AA208">
        <v>0.10825317547305484</v>
      </c>
      <c r="AE208" t="s">
        <v>44</v>
      </c>
      <c r="AF208" t="s">
        <v>62</v>
      </c>
      <c r="AG208" t="s">
        <v>79</v>
      </c>
      <c r="AI208">
        <v>1</v>
      </c>
      <c r="AJ208">
        <v>1</v>
      </c>
      <c r="AK208">
        <v>1</v>
      </c>
      <c r="AL208">
        <v>1</v>
      </c>
      <c r="AM208">
        <v>1</v>
      </c>
      <c r="AN208">
        <v>0</v>
      </c>
      <c r="AO208">
        <v>1</v>
      </c>
      <c r="AQ208">
        <v>0</v>
      </c>
      <c r="AR208">
        <v>0</v>
      </c>
      <c r="AS208">
        <v>0</v>
      </c>
      <c r="AT208">
        <v>0</v>
      </c>
      <c r="AU208">
        <v>2</v>
      </c>
      <c r="AV208">
        <v>0</v>
      </c>
      <c r="AW208">
        <v>0</v>
      </c>
      <c r="AX208">
        <v>2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</row>
    <row r="209" spans="1:60" x14ac:dyDescent="0.25">
      <c r="A209">
        <v>1</v>
      </c>
      <c r="B209" t="s">
        <v>2195</v>
      </c>
      <c r="D209" t="s">
        <v>2195</v>
      </c>
      <c r="E209">
        <v>208</v>
      </c>
      <c r="G209" t="s">
        <v>74</v>
      </c>
      <c r="H209" t="s">
        <v>489</v>
      </c>
      <c r="I209" t="s">
        <v>497</v>
      </c>
      <c r="J209">
        <v>74101</v>
      </c>
      <c r="K209" t="s">
        <v>4130</v>
      </c>
      <c r="M209">
        <v>0.125</v>
      </c>
      <c r="N209">
        <v>0.125</v>
      </c>
      <c r="O209">
        <v>0.125</v>
      </c>
      <c r="P209">
        <v>0.22500000000000001</v>
      </c>
      <c r="R209">
        <v>0</v>
      </c>
      <c r="S209">
        <v>0.22500000000000001</v>
      </c>
      <c r="T209">
        <v>1</v>
      </c>
      <c r="U209">
        <v>1.5</v>
      </c>
      <c r="V209">
        <v>6.25E-2</v>
      </c>
      <c r="Z209">
        <v>82</v>
      </c>
      <c r="AA209">
        <v>7.1898025451313102E-2</v>
      </c>
      <c r="AE209" t="s">
        <v>44</v>
      </c>
      <c r="AF209" t="s">
        <v>62</v>
      </c>
      <c r="AG209" t="s">
        <v>79</v>
      </c>
      <c r="AI209">
        <v>1</v>
      </c>
      <c r="AJ209">
        <v>1</v>
      </c>
      <c r="AK209">
        <v>1</v>
      </c>
      <c r="AL209">
        <v>1</v>
      </c>
      <c r="AM209">
        <v>1</v>
      </c>
      <c r="AN209">
        <v>0</v>
      </c>
      <c r="AO209">
        <v>1</v>
      </c>
      <c r="AQ209">
        <v>0</v>
      </c>
      <c r="AR209">
        <v>0</v>
      </c>
      <c r="AS209">
        <v>0</v>
      </c>
      <c r="AT209">
        <v>0</v>
      </c>
      <c r="AU209">
        <v>2</v>
      </c>
      <c r="AV209">
        <v>0</v>
      </c>
      <c r="AW209">
        <v>0</v>
      </c>
      <c r="AX209">
        <v>2</v>
      </c>
      <c r="AY209">
        <v>2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</row>
    <row r="210" spans="1:60" x14ac:dyDescent="0.25">
      <c r="A210">
        <v>1</v>
      </c>
      <c r="B210" t="s">
        <v>2195</v>
      </c>
      <c r="D210" t="s">
        <v>2195</v>
      </c>
      <c r="E210">
        <v>209</v>
      </c>
      <c r="H210" t="s">
        <v>489</v>
      </c>
      <c r="I210" t="s">
        <v>498</v>
      </c>
      <c r="J210">
        <v>61012502</v>
      </c>
      <c r="K210" t="s">
        <v>4130</v>
      </c>
      <c r="M210">
        <v>0.125</v>
      </c>
      <c r="N210">
        <v>0.125</v>
      </c>
      <c r="R210">
        <v>0</v>
      </c>
      <c r="T210">
        <v>1</v>
      </c>
      <c r="U210">
        <v>1.5</v>
      </c>
      <c r="V210">
        <v>6.25E-2</v>
      </c>
      <c r="AA210" t="s">
        <v>3397</v>
      </c>
      <c r="AE210" t="s">
        <v>49</v>
      </c>
      <c r="AF210" t="s">
        <v>62</v>
      </c>
      <c r="AI210">
        <v>1</v>
      </c>
      <c r="AJ210">
        <v>1</v>
      </c>
      <c r="AK210">
        <v>1</v>
      </c>
      <c r="AL210">
        <v>1</v>
      </c>
      <c r="AM210">
        <v>1</v>
      </c>
      <c r="AN210">
        <v>0</v>
      </c>
      <c r="AO210">
        <v>1</v>
      </c>
      <c r="AQ210">
        <v>0</v>
      </c>
      <c r="AR210">
        <v>0</v>
      </c>
      <c r="AS210">
        <v>0</v>
      </c>
      <c r="AT210">
        <v>0</v>
      </c>
      <c r="AU210">
        <v>2</v>
      </c>
      <c r="AV210">
        <v>0</v>
      </c>
      <c r="AW210">
        <v>0</v>
      </c>
      <c r="AX210">
        <v>2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</row>
    <row r="211" spans="1:60" x14ac:dyDescent="0.25">
      <c r="A211">
        <v>1</v>
      </c>
      <c r="B211" t="s">
        <v>2195</v>
      </c>
      <c r="D211" t="s">
        <v>2195</v>
      </c>
      <c r="E211">
        <v>210</v>
      </c>
      <c r="G211" t="s">
        <v>74</v>
      </c>
      <c r="H211" t="s">
        <v>489</v>
      </c>
      <c r="I211" t="s">
        <v>499</v>
      </c>
      <c r="J211">
        <v>61012506</v>
      </c>
      <c r="K211" t="s">
        <v>4130</v>
      </c>
      <c r="M211">
        <v>0.125</v>
      </c>
      <c r="N211">
        <v>0.125</v>
      </c>
      <c r="O211">
        <v>0.125</v>
      </c>
      <c r="P211">
        <v>0.4</v>
      </c>
      <c r="R211">
        <v>0</v>
      </c>
      <c r="S211">
        <v>0.4</v>
      </c>
      <c r="T211">
        <v>1</v>
      </c>
      <c r="U211">
        <v>1.5</v>
      </c>
      <c r="V211">
        <v>7.1900000000000006E-2</v>
      </c>
      <c r="Z211">
        <v>120</v>
      </c>
      <c r="AA211">
        <v>3.6084391824351622E-2</v>
      </c>
      <c r="AE211" t="s">
        <v>49</v>
      </c>
      <c r="AF211" t="s">
        <v>62</v>
      </c>
      <c r="AI211">
        <v>1</v>
      </c>
      <c r="AJ211">
        <v>1</v>
      </c>
      <c r="AK211">
        <v>1</v>
      </c>
      <c r="AL211">
        <v>1</v>
      </c>
      <c r="AM211">
        <v>1</v>
      </c>
      <c r="AN211">
        <v>0</v>
      </c>
      <c r="AO211">
        <v>1</v>
      </c>
      <c r="AQ211">
        <v>0</v>
      </c>
      <c r="AR211">
        <v>0</v>
      </c>
      <c r="AS211">
        <v>0</v>
      </c>
      <c r="AT211">
        <v>0</v>
      </c>
      <c r="AU211">
        <v>2</v>
      </c>
      <c r="AV211">
        <v>0</v>
      </c>
      <c r="AW211">
        <v>0</v>
      </c>
      <c r="AX211">
        <v>2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</row>
    <row r="212" spans="1:60" x14ac:dyDescent="0.25">
      <c r="A212">
        <v>1</v>
      </c>
      <c r="B212" t="s">
        <v>2195</v>
      </c>
      <c r="D212" t="s">
        <v>2195</v>
      </c>
      <c r="E212">
        <v>211</v>
      </c>
      <c r="G212" t="s">
        <v>74</v>
      </c>
      <c r="H212" t="s">
        <v>489</v>
      </c>
      <c r="I212" t="s">
        <v>500</v>
      </c>
      <c r="J212" t="s">
        <v>501</v>
      </c>
      <c r="K212" t="s">
        <v>4130</v>
      </c>
      <c r="M212">
        <v>0.125</v>
      </c>
      <c r="N212">
        <v>0.125</v>
      </c>
      <c r="O212">
        <v>0.125</v>
      </c>
      <c r="P212">
        <v>0.25</v>
      </c>
      <c r="R212">
        <v>0</v>
      </c>
      <c r="S212">
        <v>0.25</v>
      </c>
      <c r="T212">
        <v>1</v>
      </c>
      <c r="U212">
        <v>2.9</v>
      </c>
      <c r="V212">
        <v>0.10829999999999999</v>
      </c>
      <c r="Z212">
        <v>90</v>
      </c>
      <c r="AA212">
        <v>6.25E-2</v>
      </c>
      <c r="AE212" t="s">
        <v>44</v>
      </c>
      <c r="AF212" t="s">
        <v>62</v>
      </c>
      <c r="AI212">
        <v>1</v>
      </c>
      <c r="AJ212">
        <v>1</v>
      </c>
      <c r="AK212">
        <v>1</v>
      </c>
      <c r="AL212">
        <v>1</v>
      </c>
      <c r="AM212">
        <v>1</v>
      </c>
      <c r="AN212">
        <v>0</v>
      </c>
      <c r="AO212">
        <v>1</v>
      </c>
      <c r="AQ212">
        <v>0</v>
      </c>
      <c r="AR212">
        <v>0</v>
      </c>
      <c r="AS212">
        <v>0</v>
      </c>
      <c r="AT212">
        <v>0</v>
      </c>
      <c r="AU212">
        <v>2</v>
      </c>
      <c r="AV212">
        <v>0</v>
      </c>
      <c r="AW212">
        <v>0</v>
      </c>
      <c r="AX212">
        <v>2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</row>
    <row r="213" spans="1:60" x14ac:dyDescent="0.25">
      <c r="A213">
        <v>1</v>
      </c>
      <c r="B213" t="s">
        <v>2195</v>
      </c>
      <c r="D213" t="s">
        <v>2195</v>
      </c>
      <c r="E213">
        <v>212</v>
      </c>
      <c r="G213" t="s">
        <v>74</v>
      </c>
      <c r="H213" t="s">
        <v>489</v>
      </c>
      <c r="I213" t="s">
        <v>502</v>
      </c>
      <c r="J213" t="s">
        <v>503</v>
      </c>
      <c r="K213" t="s">
        <v>4130</v>
      </c>
      <c r="M213">
        <v>0.125</v>
      </c>
      <c r="N213">
        <v>0.125</v>
      </c>
      <c r="O213">
        <v>0.125</v>
      </c>
      <c r="P213">
        <v>0.45</v>
      </c>
      <c r="R213">
        <v>0</v>
      </c>
      <c r="S213">
        <v>0.45</v>
      </c>
      <c r="T213">
        <v>1</v>
      </c>
      <c r="U213">
        <v>1.5</v>
      </c>
      <c r="V213">
        <v>3.61E-2</v>
      </c>
      <c r="Z213">
        <v>30</v>
      </c>
      <c r="AA213">
        <v>0.23325317547305485</v>
      </c>
      <c r="AE213" t="s">
        <v>44</v>
      </c>
      <c r="AF213" t="s">
        <v>62</v>
      </c>
      <c r="AI213">
        <v>1</v>
      </c>
      <c r="AJ213">
        <v>1</v>
      </c>
      <c r="AK213">
        <v>1</v>
      </c>
      <c r="AL213">
        <v>1</v>
      </c>
      <c r="AM213">
        <v>1</v>
      </c>
      <c r="AN213">
        <v>0</v>
      </c>
      <c r="AO213">
        <v>1</v>
      </c>
      <c r="AQ213">
        <v>0</v>
      </c>
      <c r="AR213">
        <v>0</v>
      </c>
      <c r="AS213">
        <v>0</v>
      </c>
      <c r="AT213">
        <v>0</v>
      </c>
      <c r="AU213">
        <v>2</v>
      </c>
      <c r="AV213">
        <v>0</v>
      </c>
      <c r="AW213">
        <v>0</v>
      </c>
      <c r="AX213">
        <v>2</v>
      </c>
      <c r="AY213">
        <v>2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</row>
    <row r="214" spans="1:60" x14ac:dyDescent="0.25">
      <c r="A214">
        <v>1</v>
      </c>
      <c r="B214" t="s">
        <v>2195</v>
      </c>
      <c r="D214" t="s">
        <v>2195</v>
      </c>
      <c r="E214">
        <v>213</v>
      </c>
      <c r="F214" t="s">
        <v>60</v>
      </c>
      <c r="G214" t="s">
        <v>74</v>
      </c>
      <c r="H214" t="s">
        <v>489</v>
      </c>
      <c r="I214" t="s">
        <v>504</v>
      </c>
      <c r="J214">
        <v>74201</v>
      </c>
      <c r="K214" t="s">
        <v>4129</v>
      </c>
      <c r="M214">
        <v>0.125</v>
      </c>
      <c r="N214">
        <v>0.125</v>
      </c>
      <c r="O214">
        <v>0.125</v>
      </c>
      <c r="P214">
        <v>0.23</v>
      </c>
      <c r="R214">
        <v>0</v>
      </c>
      <c r="S214">
        <v>0.26</v>
      </c>
      <c r="T214">
        <v>2</v>
      </c>
      <c r="U214">
        <v>1.5</v>
      </c>
      <c r="V214">
        <v>2.7099999999999999E-2</v>
      </c>
      <c r="Z214">
        <v>90</v>
      </c>
      <c r="AA214">
        <v>6.25E-2</v>
      </c>
      <c r="AE214" t="s">
        <v>44</v>
      </c>
      <c r="AF214" t="s">
        <v>62</v>
      </c>
      <c r="AG214" t="s">
        <v>79</v>
      </c>
      <c r="AI214">
        <v>1</v>
      </c>
      <c r="AJ214">
        <v>1</v>
      </c>
      <c r="AK214">
        <v>1</v>
      </c>
      <c r="AL214">
        <v>1</v>
      </c>
      <c r="AM214">
        <v>1</v>
      </c>
      <c r="AN214">
        <v>1</v>
      </c>
      <c r="AO214">
        <v>1</v>
      </c>
      <c r="AQ214">
        <v>0</v>
      </c>
      <c r="AR214">
        <v>0</v>
      </c>
      <c r="AS214">
        <v>0</v>
      </c>
      <c r="AT214">
        <v>0</v>
      </c>
      <c r="AU214">
        <v>2</v>
      </c>
      <c r="AV214">
        <v>0</v>
      </c>
      <c r="AW214">
        <v>0</v>
      </c>
      <c r="AX214">
        <v>2</v>
      </c>
      <c r="AY214">
        <v>2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</row>
    <row r="215" spans="1:60" x14ac:dyDescent="0.25">
      <c r="A215">
        <v>1</v>
      </c>
      <c r="B215" t="s">
        <v>2195</v>
      </c>
      <c r="D215" t="s">
        <v>2195</v>
      </c>
      <c r="E215">
        <v>214</v>
      </c>
      <c r="G215" t="s">
        <v>74</v>
      </c>
      <c r="H215" t="s">
        <v>489</v>
      </c>
      <c r="I215" t="s">
        <v>505</v>
      </c>
      <c r="J215">
        <v>74204</v>
      </c>
      <c r="K215" t="s">
        <v>4128</v>
      </c>
      <c r="M215">
        <v>0.1875</v>
      </c>
      <c r="N215">
        <v>0.1875</v>
      </c>
      <c r="O215">
        <v>0.1875</v>
      </c>
      <c r="P215">
        <v>0.45</v>
      </c>
      <c r="R215">
        <v>0</v>
      </c>
      <c r="S215">
        <v>0.45</v>
      </c>
      <c r="T215">
        <v>1</v>
      </c>
      <c r="U215">
        <v>1.5</v>
      </c>
      <c r="V215">
        <v>9.3799999999999994E-2</v>
      </c>
      <c r="Z215">
        <v>90</v>
      </c>
      <c r="AA215">
        <v>9.3750000000000014E-2</v>
      </c>
      <c r="AE215" t="s">
        <v>44</v>
      </c>
      <c r="AF215" t="s">
        <v>62</v>
      </c>
      <c r="AG215" t="s">
        <v>79</v>
      </c>
      <c r="AI215">
        <v>1</v>
      </c>
      <c r="AJ215">
        <v>1</v>
      </c>
      <c r="AK215">
        <v>1</v>
      </c>
      <c r="AL215">
        <v>1</v>
      </c>
      <c r="AM215">
        <v>1</v>
      </c>
      <c r="AN215">
        <v>0</v>
      </c>
      <c r="AO215">
        <v>1</v>
      </c>
      <c r="AQ215">
        <v>0</v>
      </c>
      <c r="AR215">
        <v>0</v>
      </c>
      <c r="AS215">
        <v>0</v>
      </c>
      <c r="AT215">
        <v>0</v>
      </c>
      <c r="AU215">
        <v>2</v>
      </c>
      <c r="AV215">
        <v>0</v>
      </c>
      <c r="AW215">
        <v>0</v>
      </c>
      <c r="AX215">
        <v>2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</row>
    <row r="216" spans="1:60" x14ac:dyDescent="0.25">
      <c r="A216">
        <v>1</v>
      </c>
      <c r="B216" t="s">
        <v>2195</v>
      </c>
      <c r="D216" t="s">
        <v>2195</v>
      </c>
      <c r="E216">
        <v>215</v>
      </c>
      <c r="F216" t="s">
        <v>60</v>
      </c>
      <c r="H216" t="s">
        <v>489</v>
      </c>
      <c r="I216" t="s">
        <v>506</v>
      </c>
      <c r="J216">
        <v>61018701</v>
      </c>
      <c r="K216" t="s">
        <v>4128</v>
      </c>
      <c r="M216">
        <v>0.1875</v>
      </c>
      <c r="N216">
        <v>0.1875</v>
      </c>
      <c r="O216">
        <v>0.1875</v>
      </c>
      <c r="P216">
        <v>0.48</v>
      </c>
      <c r="R216">
        <v>0</v>
      </c>
      <c r="S216">
        <v>0.51</v>
      </c>
      <c r="T216">
        <v>1</v>
      </c>
      <c r="U216">
        <v>1.5</v>
      </c>
      <c r="V216">
        <v>5.4100000000000002E-2</v>
      </c>
      <c r="Z216">
        <v>60</v>
      </c>
      <c r="AA216">
        <v>0.16237976320958225</v>
      </c>
      <c r="AE216" t="s">
        <v>49</v>
      </c>
      <c r="AF216" t="s">
        <v>62</v>
      </c>
      <c r="AI216">
        <v>1</v>
      </c>
      <c r="AJ216">
        <v>1</v>
      </c>
      <c r="AK216">
        <v>1</v>
      </c>
      <c r="AL216">
        <v>1</v>
      </c>
      <c r="AM216">
        <v>1</v>
      </c>
      <c r="AN216">
        <v>0</v>
      </c>
      <c r="AO216">
        <v>1</v>
      </c>
      <c r="AQ216">
        <v>0</v>
      </c>
      <c r="AR216">
        <v>0</v>
      </c>
      <c r="AS216">
        <v>0</v>
      </c>
      <c r="AT216">
        <v>0</v>
      </c>
      <c r="AU216">
        <v>2</v>
      </c>
      <c r="AV216">
        <v>0</v>
      </c>
      <c r="AW216">
        <v>0</v>
      </c>
      <c r="AX216">
        <v>2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</row>
    <row r="217" spans="1:60" x14ac:dyDescent="0.25">
      <c r="A217">
        <v>1</v>
      </c>
      <c r="B217" t="s">
        <v>2195</v>
      </c>
      <c r="D217" t="s">
        <v>2195</v>
      </c>
      <c r="E217">
        <v>216</v>
      </c>
      <c r="F217" t="s">
        <v>60</v>
      </c>
      <c r="H217" t="s">
        <v>489</v>
      </c>
      <c r="I217" t="s">
        <v>507</v>
      </c>
      <c r="J217">
        <v>61018702</v>
      </c>
      <c r="K217" t="s">
        <v>4128</v>
      </c>
      <c r="M217">
        <v>0.1875</v>
      </c>
      <c r="N217">
        <v>0.1875</v>
      </c>
      <c r="O217">
        <v>0.1875</v>
      </c>
      <c r="P217">
        <v>0.47</v>
      </c>
      <c r="R217">
        <v>0</v>
      </c>
      <c r="S217">
        <v>0.5</v>
      </c>
      <c r="T217">
        <v>1</v>
      </c>
      <c r="U217">
        <v>1.5</v>
      </c>
      <c r="V217">
        <v>0.23330000000000001</v>
      </c>
      <c r="Z217">
        <v>82</v>
      </c>
      <c r="AA217">
        <v>0.10784703817696964</v>
      </c>
      <c r="AE217" t="s">
        <v>44</v>
      </c>
      <c r="AF217" t="s">
        <v>62</v>
      </c>
      <c r="AI217">
        <v>1</v>
      </c>
      <c r="AJ217">
        <v>1</v>
      </c>
      <c r="AK217">
        <v>1</v>
      </c>
      <c r="AL217">
        <v>1</v>
      </c>
      <c r="AM217">
        <v>1</v>
      </c>
      <c r="AN217">
        <v>0</v>
      </c>
      <c r="AO217">
        <v>1</v>
      </c>
      <c r="AQ217">
        <v>0</v>
      </c>
      <c r="AR217">
        <v>0</v>
      </c>
      <c r="AS217">
        <v>0</v>
      </c>
      <c r="AT217">
        <v>0</v>
      </c>
      <c r="AU217">
        <v>2</v>
      </c>
      <c r="AV217">
        <v>0</v>
      </c>
      <c r="AW217">
        <v>0</v>
      </c>
      <c r="AX217">
        <v>2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</row>
    <row r="218" spans="1:60" x14ac:dyDescent="0.25">
      <c r="A218">
        <v>1</v>
      </c>
      <c r="B218" t="s">
        <v>2195</v>
      </c>
      <c r="D218" t="s">
        <v>2195</v>
      </c>
      <c r="E218">
        <v>217</v>
      </c>
      <c r="F218" t="s">
        <v>60</v>
      </c>
      <c r="H218" t="s">
        <v>489</v>
      </c>
      <c r="I218" t="s">
        <v>508</v>
      </c>
      <c r="J218">
        <v>61018703</v>
      </c>
      <c r="K218" t="s">
        <v>4128</v>
      </c>
      <c r="M218">
        <v>0.1875</v>
      </c>
      <c r="N218">
        <v>0.1875</v>
      </c>
      <c r="O218">
        <v>0.1875</v>
      </c>
      <c r="P218">
        <v>0.45</v>
      </c>
      <c r="R218">
        <v>0</v>
      </c>
      <c r="S218">
        <v>0.48</v>
      </c>
      <c r="T218">
        <v>1</v>
      </c>
      <c r="U218">
        <v>1.5</v>
      </c>
      <c r="V218">
        <v>0.10780000000000001</v>
      </c>
      <c r="Z218">
        <v>90</v>
      </c>
      <c r="AA218">
        <v>9.3750000000000014E-2</v>
      </c>
      <c r="AE218" t="s">
        <v>49</v>
      </c>
      <c r="AF218" t="s">
        <v>62</v>
      </c>
      <c r="AI218">
        <v>1</v>
      </c>
      <c r="AJ218">
        <v>1</v>
      </c>
      <c r="AK218">
        <v>1</v>
      </c>
      <c r="AL218">
        <v>1</v>
      </c>
      <c r="AM218">
        <v>1</v>
      </c>
      <c r="AN218">
        <v>0</v>
      </c>
      <c r="AO218">
        <v>1</v>
      </c>
      <c r="AQ218">
        <v>0</v>
      </c>
      <c r="AR218">
        <v>0</v>
      </c>
      <c r="AS218">
        <v>0</v>
      </c>
      <c r="AT218">
        <v>0</v>
      </c>
      <c r="AU218">
        <v>2</v>
      </c>
      <c r="AV218">
        <v>0</v>
      </c>
      <c r="AW218">
        <v>0</v>
      </c>
      <c r="AX218">
        <v>2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</row>
    <row r="219" spans="1:60" x14ac:dyDescent="0.25">
      <c r="A219">
        <v>1</v>
      </c>
      <c r="B219" t="s">
        <v>2195</v>
      </c>
      <c r="D219" t="s">
        <v>2195</v>
      </c>
      <c r="E219">
        <v>218</v>
      </c>
      <c r="F219" t="s">
        <v>60</v>
      </c>
      <c r="H219" t="s">
        <v>489</v>
      </c>
      <c r="I219" t="s">
        <v>509</v>
      </c>
      <c r="J219">
        <v>61018706</v>
      </c>
      <c r="K219" t="s">
        <v>4128</v>
      </c>
      <c r="M219">
        <v>0.1875</v>
      </c>
      <c r="N219">
        <v>0.1875</v>
      </c>
      <c r="O219">
        <v>0.1875</v>
      </c>
      <c r="P219">
        <v>0.46</v>
      </c>
      <c r="R219">
        <v>0</v>
      </c>
      <c r="S219">
        <v>0.49</v>
      </c>
      <c r="T219">
        <v>1</v>
      </c>
      <c r="U219">
        <v>1.5</v>
      </c>
      <c r="V219">
        <v>7.8100000000000003E-2</v>
      </c>
      <c r="Z219">
        <v>120</v>
      </c>
      <c r="AA219">
        <v>5.4126587736527433E-2</v>
      </c>
      <c r="AE219" t="s">
        <v>49</v>
      </c>
      <c r="AF219" t="s">
        <v>62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0</v>
      </c>
      <c r="AO219">
        <v>1</v>
      </c>
      <c r="AQ219">
        <v>0</v>
      </c>
      <c r="AR219">
        <v>0</v>
      </c>
      <c r="AS219">
        <v>0</v>
      </c>
      <c r="AT219">
        <v>0</v>
      </c>
      <c r="AU219">
        <v>2</v>
      </c>
      <c r="AV219">
        <v>0</v>
      </c>
      <c r="AW219">
        <v>0</v>
      </c>
      <c r="AX219">
        <v>2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</row>
    <row r="220" spans="1:60" x14ac:dyDescent="0.25">
      <c r="A220">
        <v>1</v>
      </c>
      <c r="B220" t="s">
        <v>2195</v>
      </c>
      <c r="D220" t="s">
        <v>2195</v>
      </c>
      <c r="E220">
        <v>219</v>
      </c>
      <c r="G220" t="s">
        <v>74</v>
      </c>
      <c r="H220" t="s">
        <v>489</v>
      </c>
      <c r="I220" t="s">
        <v>510</v>
      </c>
      <c r="J220">
        <v>74007</v>
      </c>
      <c r="K220" t="s">
        <v>4127</v>
      </c>
      <c r="M220">
        <v>0.25</v>
      </c>
      <c r="N220">
        <v>0.25</v>
      </c>
      <c r="O220">
        <v>0.25</v>
      </c>
      <c r="P220">
        <v>0.65</v>
      </c>
      <c r="R220">
        <v>0</v>
      </c>
      <c r="S220">
        <v>0.65</v>
      </c>
      <c r="T220">
        <v>1</v>
      </c>
      <c r="U220">
        <v>1.5</v>
      </c>
      <c r="V220">
        <v>7.22E-2</v>
      </c>
      <c r="Z220">
        <v>60</v>
      </c>
      <c r="AA220">
        <v>0.21650635094610968</v>
      </c>
      <c r="AE220" t="s">
        <v>44</v>
      </c>
      <c r="AF220" t="s">
        <v>62</v>
      </c>
      <c r="AG220" t="s">
        <v>79</v>
      </c>
      <c r="AI220">
        <v>1</v>
      </c>
      <c r="AJ220">
        <v>1</v>
      </c>
      <c r="AK220">
        <v>1</v>
      </c>
      <c r="AL220">
        <v>1</v>
      </c>
      <c r="AM220">
        <v>1</v>
      </c>
      <c r="AN220">
        <v>0</v>
      </c>
      <c r="AO220">
        <v>1</v>
      </c>
      <c r="AQ220">
        <v>0</v>
      </c>
      <c r="AR220">
        <v>0</v>
      </c>
      <c r="AS220">
        <v>0</v>
      </c>
      <c r="AT220">
        <v>0</v>
      </c>
      <c r="AU220">
        <v>2</v>
      </c>
      <c r="AV220">
        <v>0</v>
      </c>
      <c r="AW220">
        <v>0</v>
      </c>
      <c r="AX220">
        <v>2</v>
      </c>
      <c r="AY220">
        <v>2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</row>
    <row r="221" spans="1:60" x14ac:dyDescent="0.25">
      <c r="A221">
        <v>1</v>
      </c>
      <c r="B221" t="s">
        <v>2195</v>
      </c>
      <c r="D221" t="s">
        <v>2195</v>
      </c>
      <c r="E221">
        <v>220</v>
      </c>
      <c r="G221" t="s">
        <v>74</v>
      </c>
      <c r="H221" t="s">
        <v>489</v>
      </c>
      <c r="I221" t="s">
        <v>511</v>
      </c>
      <c r="J221">
        <v>74107</v>
      </c>
      <c r="K221" t="s">
        <v>4127</v>
      </c>
      <c r="M221">
        <v>0.25</v>
      </c>
      <c r="N221">
        <v>0.25</v>
      </c>
      <c r="O221">
        <v>0.25</v>
      </c>
      <c r="P221">
        <v>0.55000000000000004</v>
      </c>
      <c r="R221">
        <v>0</v>
      </c>
      <c r="S221">
        <v>0.55000000000000004</v>
      </c>
      <c r="T221">
        <v>1</v>
      </c>
      <c r="U221">
        <v>2.5</v>
      </c>
      <c r="V221">
        <v>0.125</v>
      </c>
      <c r="Z221">
        <v>82</v>
      </c>
      <c r="AA221">
        <v>0.1437960509026262</v>
      </c>
      <c r="AE221" t="s">
        <v>44</v>
      </c>
      <c r="AF221" t="s">
        <v>62</v>
      </c>
      <c r="AG221" t="s">
        <v>79</v>
      </c>
      <c r="AI221">
        <v>1</v>
      </c>
      <c r="AJ221">
        <v>1</v>
      </c>
      <c r="AK221">
        <v>1</v>
      </c>
      <c r="AL221">
        <v>1</v>
      </c>
      <c r="AM221">
        <v>1</v>
      </c>
      <c r="AN221">
        <v>0</v>
      </c>
      <c r="AO221">
        <v>1</v>
      </c>
      <c r="AQ221">
        <v>0</v>
      </c>
      <c r="AR221">
        <v>0</v>
      </c>
      <c r="AS221">
        <v>0</v>
      </c>
      <c r="AT221">
        <v>0</v>
      </c>
      <c r="AU221">
        <v>2</v>
      </c>
      <c r="AV221">
        <v>0</v>
      </c>
      <c r="AW221">
        <v>0</v>
      </c>
      <c r="AX221">
        <v>2</v>
      </c>
      <c r="AY221">
        <v>2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</row>
    <row r="222" spans="1:60" x14ac:dyDescent="0.25">
      <c r="A222">
        <v>1</v>
      </c>
      <c r="B222" t="s">
        <v>2195</v>
      </c>
      <c r="D222" t="s">
        <v>2195</v>
      </c>
      <c r="E222">
        <v>221</v>
      </c>
      <c r="F222" t="s">
        <v>60</v>
      </c>
      <c r="H222" t="s">
        <v>489</v>
      </c>
      <c r="I222" t="s">
        <v>512</v>
      </c>
      <c r="J222" t="s">
        <v>513</v>
      </c>
      <c r="K222" t="s">
        <v>4127</v>
      </c>
      <c r="M222">
        <v>0.25</v>
      </c>
      <c r="N222">
        <v>0.25</v>
      </c>
      <c r="O222">
        <v>0.25</v>
      </c>
      <c r="P222">
        <v>0.6</v>
      </c>
      <c r="R222">
        <v>0</v>
      </c>
      <c r="S222">
        <v>0.64</v>
      </c>
      <c r="T222">
        <v>1</v>
      </c>
      <c r="U222">
        <v>3</v>
      </c>
      <c r="V222">
        <v>0.14380000000000001</v>
      </c>
      <c r="Z222">
        <v>82</v>
      </c>
      <c r="AA222">
        <v>0.1437960509026262</v>
      </c>
      <c r="AE222" t="s">
        <v>44</v>
      </c>
      <c r="AF222" t="s">
        <v>62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0</v>
      </c>
      <c r="AO222">
        <v>1</v>
      </c>
      <c r="AQ222">
        <v>0</v>
      </c>
      <c r="AR222">
        <v>0</v>
      </c>
      <c r="AS222">
        <v>0</v>
      </c>
      <c r="AT222">
        <v>0</v>
      </c>
      <c r="AU222">
        <v>2</v>
      </c>
      <c r="AV222">
        <v>0</v>
      </c>
      <c r="AW222">
        <v>0</v>
      </c>
      <c r="AX222">
        <v>2</v>
      </c>
      <c r="AY222">
        <v>2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</row>
    <row r="223" spans="1:60" x14ac:dyDescent="0.25">
      <c r="A223">
        <v>1</v>
      </c>
      <c r="B223" t="s">
        <v>2195</v>
      </c>
      <c r="D223" t="s">
        <v>2195</v>
      </c>
      <c r="E223">
        <v>222</v>
      </c>
      <c r="G223" t="s">
        <v>74</v>
      </c>
      <c r="H223" t="s">
        <v>489</v>
      </c>
      <c r="I223" t="s">
        <v>514</v>
      </c>
      <c r="J223">
        <v>74207</v>
      </c>
      <c r="K223" t="s">
        <v>4126</v>
      </c>
      <c r="M223">
        <v>0.25</v>
      </c>
      <c r="N223">
        <v>0.25</v>
      </c>
      <c r="O223">
        <v>0.25</v>
      </c>
      <c r="P223">
        <v>0.55000000000000004</v>
      </c>
      <c r="R223">
        <v>0</v>
      </c>
      <c r="S223">
        <v>0.55000000000000004</v>
      </c>
      <c r="T223">
        <v>2</v>
      </c>
      <c r="U223">
        <v>2.5</v>
      </c>
      <c r="V223">
        <v>9.3799999999999994E-2</v>
      </c>
      <c r="Z223">
        <v>90</v>
      </c>
      <c r="AA223">
        <v>0.125</v>
      </c>
      <c r="AE223" t="s">
        <v>44</v>
      </c>
      <c r="AF223" t="s">
        <v>62</v>
      </c>
      <c r="AG223" t="s">
        <v>79</v>
      </c>
      <c r="AI223">
        <v>1</v>
      </c>
      <c r="AJ223">
        <v>1</v>
      </c>
      <c r="AK223">
        <v>1</v>
      </c>
      <c r="AL223">
        <v>1</v>
      </c>
      <c r="AM223">
        <v>1</v>
      </c>
      <c r="AN223">
        <v>1</v>
      </c>
      <c r="AO223">
        <v>1</v>
      </c>
      <c r="AQ223">
        <v>0</v>
      </c>
      <c r="AR223">
        <v>0</v>
      </c>
      <c r="AS223">
        <v>0</v>
      </c>
      <c r="AT223">
        <v>0</v>
      </c>
      <c r="AU223">
        <v>2</v>
      </c>
      <c r="AV223">
        <v>0</v>
      </c>
      <c r="AW223">
        <v>0</v>
      </c>
      <c r="AX223">
        <v>2</v>
      </c>
      <c r="AY223">
        <v>2</v>
      </c>
      <c r="AZ223">
        <v>0</v>
      </c>
      <c r="BA223">
        <v>0</v>
      </c>
      <c r="BB223">
        <v>2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</row>
    <row r="224" spans="1:60" x14ac:dyDescent="0.25">
      <c r="A224">
        <v>1</v>
      </c>
      <c r="B224" t="s">
        <v>2195</v>
      </c>
      <c r="D224" t="s">
        <v>2195</v>
      </c>
      <c r="E224">
        <v>223</v>
      </c>
      <c r="G224" t="s">
        <v>74</v>
      </c>
      <c r="H224" t="s">
        <v>489</v>
      </c>
      <c r="I224" t="s">
        <v>515</v>
      </c>
      <c r="J224">
        <v>61025006</v>
      </c>
      <c r="K224" t="s">
        <v>4126</v>
      </c>
      <c r="M224">
        <v>0.25</v>
      </c>
      <c r="N224">
        <v>0.25</v>
      </c>
      <c r="O224">
        <v>0.25</v>
      </c>
      <c r="P224">
        <v>0.67500000000000004</v>
      </c>
      <c r="R224">
        <v>0</v>
      </c>
      <c r="S224">
        <v>0.67500000000000004</v>
      </c>
      <c r="T224">
        <v>2</v>
      </c>
      <c r="U224">
        <v>2</v>
      </c>
      <c r="V224">
        <v>0.16239999999999999</v>
      </c>
      <c r="Z224">
        <v>120</v>
      </c>
      <c r="AA224">
        <v>7.2168783648703244E-2</v>
      </c>
      <c r="AE224" t="s">
        <v>44</v>
      </c>
      <c r="AF224" t="s">
        <v>62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0</v>
      </c>
      <c r="AO224">
        <v>1</v>
      </c>
      <c r="AQ224">
        <v>0</v>
      </c>
      <c r="AR224">
        <v>0</v>
      </c>
      <c r="AS224">
        <v>0</v>
      </c>
      <c r="AT224">
        <v>0</v>
      </c>
      <c r="AU224">
        <v>2</v>
      </c>
      <c r="AV224">
        <v>0</v>
      </c>
      <c r="AW224">
        <v>0</v>
      </c>
      <c r="AX224">
        <v>2</v>
      </c>
      <c r="AY224">
        <v>2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</row>
    <row r="225" spans="1:60" x14ac:dyDescent="0.25">
      <c r="A225">
        <v>1</v>
      </c>
      <c r="B225" t="s">
        <v>2195</v>
      </c>
      <c r="D225" t="s">
        <v>2195</v>
      </c>
      <c r="E225">
        <v>224</v>
      </c>
      <c r="F225" t="s">
        <v>60</v>
      </c>
      <c r="H225" t="s">
        <v>489</v>
      </c>
      <c r="I225" t="s">
        <v>516</v>
      </c>
      <c r="J225">
        <v>61037501</v>
      </c>
      <c r="K225" t="s">
        <v>4125</v>
      </c>
      <c r="M225">
        <v>0.375</v>
      </c>
      <c r="N225">
        <v>0.25</v>
      </c>
      <c r="O225">
        <v>0.375</v>
      </c>
      <c r="P225">
        <v>1</v>
      </c>
      <c r="Q225">
        <v>1.1000000000000001</v>
      </c>
      <c r="R225">
        <v>147.99461679191654</v>
      </c>
      <c r="S225">
        <v>1.1000000000000001</v>
      </c>
      <c r="T225">
        <v>1</v>
      </c>
      <c r="U225">
        <v>2</v>
      </c>
      <c r="V225">
        <v>0.125</v>
      </c>
      <c r="Z225">
        <v>60</v>
      </c>
      <c r="AA225">
        <v>0.3247595264191645</v>
      </c>
      <c r="AE225" t="s">
        <v>49</v>
      </c>
      <c r="AF225" t="s">
        <v>62</v>
      </c>
      <c r="AI225">
        <v>1</v>
      </c>
      <c r="AJ225">
        <v>1</v>
      </c>
      <c r="AK225">
        <v>1</v>
      </c>
      <c r="AL225">
        <v>1</v>
      </c>
      <c r="AM225">
        <v>1</v>
      </c>
      <c r="AN225">
        <v>0</v>
      </c>
      <c r="AO225">
        <v>1</v>
      </c>
      <c r="AQ225">
        <v>0</v>
      </c>
      <c r="AR225">
        <v>0</v>
      </c>
      <c r="AS225">
        <v>0</v>
      </c>
      <c r="AT225">
        <v>0</v>
      </c>
      <c r="AU225">
        <v>2</v>
      </c>
      <c r="AV225">
        <v>0</v>
      </c>
      <c r="AW225">
        <v>0</v>
      </c>
      <c r="AX225">
        <v>2</v>
      </c>
      <c r="AY225">
        <v>2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</row>
    <row r="226" spans="1:60" x14ac:dyDescent="0.25">
      <c r="A226">
        <v>1</v>
      </c>
      <c r="B226" t="s">
        <v>2195</v>
      </c>
      <c r="D226" t="s">
        <v>2195</v>
      </c>
      <c r="E226">
        <v>225</v>
      </c>
      <c r="G226" t="s">
        <v>74</v>
      </c>
      <c r="H226" t="s">
        <v>489</v>
      </c>
      <c r="I226" t="s">
        <v>517</v>
      </c>
      <c r="J226">
        <v>61037502</v>
      </c>
      <c r="K226" t="s">
        <v>4125</v>
      </c>
      <c r="M226">
        <v>0.375</v>
      </c>
      <c r="N226">
        <v>0.25</v>
      </c>
      <c r="O226">
        <v>0.375</v>
      </c>
      <c r="P226">
        <v>1</v>
      </c>
      <c r="Q226">
        <v>1.1000000000000001</v>
      </c>
      <c r="R226">
        <v>147.99461679191654</v>
      </c>
      <c r="S226">
        <v>1.1000000000000001</v>
      </c>
      <c r="T226">
        <v>1</v>
      </c>
      <c r="U226">
        <v>2</v>
      </c>
      <c r="V226">
        <v>7.22E-2</v>
      </c>
      <c r="Z226">
        <v>82</v>
      </c>
      <c r="AA226">
        <v>0.21569407635393928</v>
      </c>
      <c r="AE226" t="s">
        <v>49</v>
      </c>
      <c r="AF226" t="s">
        <v>62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Q226">
        <v>0</v>
      </c>
      <c r="AR226">
        <v>0</v>
      </c>
      <c r="AS226">
        <v>0</v>
      </c>
      <c r="AT226">
        <v>0</v>
      </c>
      <c r="AU226">
        <v>2</v>
      </c>
      <c r="AV226">
        <v>0</v>
      </c>
      <c r="AW226">
        <v>0</v>
      </c>
      <c r="AX226">
        <v>2</v>
      </c>
      <c r="AY226">
        <v>2</v>
      </c>
      <c r="AZ226">
        <v>0</v>
      </c>
      <c r="BA226">
        <v>0</v>
      </c>
      <c r="BB226">
        <v>2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</row>
    <row r="227" spans="1:60" x14ac:dyDescent="0.25">
      <c r="A227">
        <v>1</v>
      </c>
      <c r="B227" t="s">
        <v>2195</v>
      </c>
      <c r="D227" t="s">
        <v>2195</v>
      </c>
      <c r="E227">
        <v>226</v>
      </c>
      <c r="F227" t="s">
        <v>60</v>
      </c>
      <c r="H227" t="s">
        <v>489</v>
      </c>
      <c r="I227" t="s">
        <v>518</v>
      </c>
      <c r="J227">
        <v>61037503</v>
      </c>
      <c r="K227" t="s">
        <v>4125</v>
      </c>
      <c r="M227">
        <v>0.375</v>
      </c>
      <c r="N227">
        <v>0.25</v>
      </c>
      <c r="O227">
        <v>0.375</v>
      </c>
      <c r="P227">
        <v>1</v>
      </c>
      <c r="Q227">
        <v>1.1000000000000001</v>
      </c>
      <c r="R227">
        <v>147.99461679191654</v>
      </c>
      <c r="S227">
        <v>1.1499999999999999</v>
      </c>
      <c r="T227">
        <v>1</v>
      </c>
      <c r="U227">
        <v>2</v>
      </c>
      <c r="V227">
        <v>0.32479999999999998</v>
      </c>
      <c r="Z227">
        <v>90</v>
      </c>
      <c r="AA227">
        <v>0.18750000000000003</v>
      </c>
      <c r="AE227" t="s">
        <v>49</v>
      </c>
      <c r="AF227" t="s">
        <v>62</v>
      </c>
      <c r="AI227">
        <v>1</v>
      </c>
      <c r="AJ227">
        <v>1</v>
      </c>
      <c r="AK227">
        <v>1</v>
      </c>
      <c r="AL227">
        <v>1</v>
      </c>
      <c r="AM227">
        <v>1</v>
      </c>
      <c r="AN227">
        <v>0</v>
      </c>
      <c r="AO227">
        <v>1</v>
      </c>
      <c r="AQ227">
        <v>0</v>
      </c>
      <c r="AR227">
        <v>0</v>
      </c>
      <c r="AS227">
        <v>0</v>
      </c>
      <c r="AT227">
        <v>0</v>
      </c>
      <c r="AU227">
        <v>2</v>
      </c>
      <c r="AV227">
        <v>0</v>
      </c>
      <c r="AW227">
        <v>0</v>
      </c>
      <c r="AX227">
        <v>2</v>
      </c>
      <c r="AY227">
        <v>2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</row>
    <row r="228" spans="1:60" x14ac:dyDescent="0.25">
      <c r="A228">
        <v>1</v>
      </c>
      <c r="B228" t="s">
        <v>2195</v>
      </c>
      <c r="D228" t="s">
        <v>2195</v>
      </c>
      <c r="E228">
        <v>227</v>
      </c>
      <c r="G228" t="s">
        <v>74</v>
      </c>
      <c r="H228" t="s">
        <v>489</v>
      </c>
      <c r="I228" t="s">
        <v>519</v>
      </c>
      <c r="J228">
        <v>61037506</v>
      </c>
      <c r="K228" t="s">
        <v>4125</v>
      </c>
      <c r="M228">
        <v>0.375</v>
      </c>
      <c r="N228">
        <v>0.25</v>
      </c>
      <c r="O228">
        <v>0.375</v>
      </c>
      <c r="P228">
        <v>1</v>
      </c>
      <c r="Q228">
        <v>1.1000000000000001</v>
      </c>
      <c r="R228">
        <v>147.99461679191654</v>
      </c>
      <c r="S228">
        <v>1.1000000000000001</v>
      </c>
      <c r="T228">
        <v>1</v>
      </c>
      <c r="U228">
        <v>2</v>
      </c>
      <c r="V228">
        <v>0.2157</v>
      </c>
      <c r="Z228">
        <v>120</v>
      </c>
      <c r="AA228">
        <v>0.10825317547305487</v>
      </c>
      <c r="AE228" t="s">
        <v>49</v>
      </c>
      <c r="AF228" t="s">
        <v>62</v>
      </c>
      <c r="AI228">
        <v>1</v>
      </c>
      <c r="AJ228">
        <v>1</v>
      </c>
      <c r="AK228">
        <v>1</v>
      </c>
      <c r="AL228">
        <v>1</v>
      </c>
      <c r="AM228">
        <v>1</v>
      </c>
      <c r="AN228">
        <v>0</v>
      </c>
      <c r="AO228">
        <v>1</v>
      </c>
      <c r="AQ228">
        <v>0</v>
      </c>
      <c r="AR228">
        <v>0</v>
      </c>
      <c r="AS228">
        <v>0</v>
      </c>
      <c r="AT228">
        <v>0</v>
      </c>
      <c r="AU228">
        <v>2</v>
      </c>
      <c r="AV228">
        <v>0</v>
      </c>
      <c r="AW228">
        <v>0</v>
      </c>
      <c r="AX228">
        <v>2</v>
      </c>
      <c r="AY228">
        <v>2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</row>
    <row r="229" spans="1:60" x14ac:dyDescent="0.25">
      <c r="A229">
        <v>1</v>
      </c>
      <c r="B229" t="s">
        <v>2195</v>
      </c>
      <c r="D229" t="s">
        <v>2195</v>
      </c>
      <c r="E229">
        <v>228</v>
      </c>
      <c r="F229" t="s">
        <v>60</v>
      </c>
      <c r="H229" t="s">
        <v>489</v>
      </c>
      <c r="I229" t="s">
        <v>520</v>
      </c>
      <c r="J229">
        <v>61037501</v>
      </c>
      <c r="K229" t="s">
        <v>4124</v>
      </c>
      <c r="M229">
        <v>0.5</v>
      </c>
      <c r="N229">
        <v>0.25</v>
      </c>
      <c r="O229">
        <v>0.5</v>
      </c>
      <c r="P229">
        <v>1</v>
      </c>
      <c r="Q229">
        <v>1.1000000000000001</v>
      </c>
      <c r="R229">
        <v>128.65980825409011</v>
      </c>
      <c r="S229">
        <v>1.1000000000000001</v>
      </c>
      <c r="T229">
        <v>1</v>
      </c>
      <c r="U229">
        <v>2</v>
      </c>
      <c r="V229">
        <v>0.28760000000000002</v>
      </c>
      <c r="Z229">
        <v>60</v>
      </c>
      <c r="AA229">
        <v>0.43301270189221935</v>
      </c>
      <c r="AE229" t="s">
        <v>49</v>
      </c>
      <c r="AF229" t="s">
        <v>62</v>
      </c>
      <c r="AG229" t="s">
        <v>495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0</v>
      </c>
      <c r="AO229">
        <v>1</v>
      </c>
      <c r="AQ229">
        <v>0</v>
      </c>
      <c r="AR229">
        <v>0</v>
      </c>
      <c r="AS229">
        <v>0</v>
      </c>
      <c r="AT229">
        <v>0</v>
      </c>
      <c r="AU229">
        <v>2</v>
      </c>
      <c r="AV229">
        <v>0</v>
      </c>
      <c r="AW229">
        <v>0</v>
      </c>
      <c r="AX229">
        <v>2</v>
      </c>
      <c r="AY229">
        <v>2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</row>
    <row r="230" spans="1:60" x14ac:dyDescent="0.25">
      <c r="A230">
        <v>1</v>
      </c>
      <c r="B230" t="s">
        <v>2195</v>
      </c>
      <c r="D230" t="s">
        <v>2195</v>
      </c>
      <c r="E230">
        <v>229</v>
      </c>
      <c r="H230" t="s">
        <v>489</v>
      </c>
      <c r="I230" t="s">
        <v>521</v>
      </c>
      <c r="J230">
        <v>61050002</v>
      </c>
      <c r="K230" t="s">
        <v>4124</v>
      </c>
      <c r="M230">
        <v>0.5</v>
      </c>
      <c r="N230">
        <v>0.25</v>
      </c>
      <c r="O230">
        <v>0.5</v>
      </c>
      <c r="P230">
        <v>1</v>
      </c>
      <c r="Q230">
        <v>1.1000000000000001</v>
      </c>
      <c r="R230">
        <v>128.65980825409011</v>
      </c>
      <c r="S230">
        <v>1.1000000000000001</v>
      </c>
      <c r="T230">
        <v>1</v>
      </c>
      <c r="U230">
        <v>2</v>
      </c>
      <c r="V230">
        <v>0.1875</v>
      </c>
      <c r="Z230">
        <v>82</v>
      </c>
      <c r="AA230">
        <v>0.28759210180525241</v>
      </c>
      <c r="AE230" t="s">
        <v>49</v>
      </c>
      <c r="AF230" t="s">
        <v>62</v>
      </c>
      <c r="AI230">
        <v>1</v>
      </c>
      <c r="AJ230">
        <v>1</v>
      </c>
      <c r="AK230">
        <v>1</v>
      </c>
      <c r="AL230">
        <v>1</v>
      </c>
      <c r="AM230">
        <v>1</v>
      </c>
      <c r="AN230">
        <v>0</v>
      </c>
      <c r="AO230">
        <v>1</v>
      </c>
      <c r="AQ230">
        <v>0</v>
      </c>
      <c r="AR230">
        <v>0</v>
      </c>
      <c r="AS230">
        <v>0</v>
      </c>
      <c r="AT230">
        <v>0</v>
      </c>
      <c r="AU230">
        <v>2</v>
      </c>
      <c r="AV230">
        <v>0</v>
      </c>
      <c r="AW230">
        <v>0</v>
      </c>
      <c r="AX230">
        <v>2</v>
      </c>
      <c r="AY230">
        <v>2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</row>
    <row r="231" spans="1:60" x14ac:dyDescent="0.25">
      <c r="A231">
        <v>1</v>
      </c>
      <c r="B231" t="s">
        <v>2195</v>
      </c>
      <c r="D231" t="s">
        <v>2195</v>
      </c>
      <c r="E231">
        <v>230</v>
      </c>
      <c r="H231" t="s">
        <v>489</v>
      </c>
      <c r="I231" t="s">
        <v>522</v>
      </c>
      <c r="J231">
        <v>61050003</v>
      </c>
      <c r="K231" t="s">
        <v>4124</v>
      </c>
      <c r="M231">
        <v>0.5</v>
      </c>
      <c r="N231">
        <v>0.25</v>
      </c>
      <c r="O231">
        <v>0.5</v>
      </c>
      <c r="P231">
        <v>1</v>
      </c>
      <c r="Q231">
        <v>1.1000000000000001</v>
      </c>
      <c r="R231">
        <v>128.65980825409011</v>
      </c>
      <c r="S231">
        <v>1.1000000000000001</v>
      </c>
      <c r="T231">
        <v>1</v>
      </c>
      <c r="U231">
        <v>2</v>
      </c>
      <c r="V231">
        <v>0.37890000000000001</v>
      </c>
      <c r="Z231">
        <v>90</v>
      </c>
      <c r="AA231">
        <v>0.25</v>
      </c>
      <c r="AE231" t="s">
        <v>49</v>
      </c>
      <c r="AF231" t="s">
        <v>62</v>
      </c>
      <c r="AI231">
        <v>1</v>
      </c>
      <c r="AJ231">
        <v>1</v>
      </c>
      <c r="AK231">
        <v>1</v>
      </c>
      <c r="AL231">
        <v>1</v>
      </c>
      <c r="AM231">
        <v>1</v>
      </c>
      <c r="AN231">
        <v>0</v>
      </c>
      <c r="AO231">
        <v>1</v>
      </c>
      <c r="AQ231">
        <v>0</v>
      </c>
      <c r="AR231">
        <v>0</v>
      </c>
      <c r="AS231">
        <v>0</v>
      </c>
      <c r="AT231">
        <v>0</v>
      </c>
      <c r="AU231">
        <v>2</v>
      </c>
      <c r="AV231">
        <v>0</v>
      </c>
      <c r="AW231">
        <v>0</v>
      </c>
      <c r="AX231">
        <v>2</v>
      </c>
      <c r="AY231">
        <v>2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</row>
    <row r="232" spans="1:60" x14ac:dyDescent="0.25">
      <c r="A232">
        <v>1</v>
      </c>
      <c r="B232" t="s">
        <v>2195</v>
      </c>
      <c r="D232" t="s">
        <v>2195</v>
      </c>
      <c r="E232">
        <v>231</v>
      </c>
      <c r="F232" t="s">
        <v>60</v>
      </c>
      <c r="H232" t="s">
        <v>489</v>
      </c>
      <c r="I232" t="s">
        <v>523</v>
      </c>
      <c r="J232">
        <v>61050006</v>
      </c>
      <c r="K232" t="s">
        <v>4124</v>
      </c>
      <c r="M232">
        <v>0.5</v>
      </c>
      <c r="N232">
        <v>0.25</v>
      </c>
      <c r="O232">
        <v>0.5</v>
      </c>
      <c r="P232">
        <v>1.05</v>
      </c>
      <c r="Q232">
        <v>1.08</v>
      </c>
      <c r="R232">
        <v>103.49573328079583</v>
      </c>
      <c r="S232">
        <v>1.1000000000000001</v>
      </c>
      <c r="T232">
        <v>1</v>
      </c>
      <c r="U232">
        <v>2</v>
      </c>
      <c r="V232">
        <v>0.25</v>
      </c>
      <c r="Z232">
        <v>120</v>
      </c>
      <c r="AA232">
        <v>0.14433756729740649</v>
      </c>
      <c r="AE232" t="s">
        <v>49</v>
      </c>
      <c r="AF232" t="s">
        <v>62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0</v>
      </c>
      <c r="AO232">
        <v>1</v>
      </c>
      <c r="AQ232">
        <v>0</v>
      </c>
      <c r="AR232">
        <v>0</v>
      </c>
      <c r="AS232">
        <v>0</v>
      </c>
      <c r="AT232">
        <v>0</v>
      </c>
      <c r="AU232">
        <v>2</v>
      </c>
      <c r="AV232">
        <v>0</v>
      </c>
      <c r="AW232">
        <v>0</v>
      </c>
      <c r="AX232">
        <v>2</v>
      </c>
      <c r="AY232">
        <v>2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</row>
    <row r="233" spans="1:60" x14ac:dyDescent="0.25">
      <c r="A233">
        <v>1</v>
      </c>
      <c r="B233" t="s">
        <v>2195</v>
      </c>
      <c r="D233" t="s">
        <v>2195</v>
      </c>
      <c r="E233">
        <v>232</v>
      </c>
      <c r="F233" t="s">
        <v>60</v>
      </c>
      <c r="H233" t="s">
        <v>489</v>
      </c>
      <c r="I233" t="s">
        <v>524</v>
      </c>
      <c r="J233">
        <v>61156</v>
      </c>
      <c r="K233" t="s">
        <v>4123</v>
      </c>
      <c r="M233">
        <v>0.75</v>
      </c>
      <c r="N233">
        <v>0.5</v>
      </c>
      <c r="O233">
        <v>0.75</v>
      </c>
      <c r="P233">
        <v>1.6</v>
      </c>
      <c r="R233">
        <v>0</v>
      </c>
      <c r="S233">
        <v>1.65</v>
      </c>
      <c r="T233">
        <v>1</v>
      </c>
      <c r="U233">
        <v>2.8</v>
      </c>
      <c r="V233">
        <v>0.25</v>
      </c>
      <c r="Z233">
        <v>82</v>
      </c>
      <c r="AA233">
        <v>0.43138815270787856</v>
      </c>
      <c r="AE233" t="s">
        <v>49</v>
      </c>
      <c r="AF233" t="s">
        <v>62</v>
      </c>
      <c r="AI233">
        <v>1</v>
      </c>
      <c r="AJ233">
        <v>1</v>
      </c>
      <c r="AK233">
        <v>1</v>
      </c>
      <c r="AL233">
        <v>1</v>
      </c>
      <c r="AM233">
        <v>1</v>
      </c>
      <c r="AN233">
        <v>0</v>
      </c>
      <c r="AO233">
        <v>1</v>
      </c>
      <c r="AQ233">
        <v>0</v>
      </c>
      <c r="AR233">
        <v>0</v>
      </c>
      <c r="AS233">
        <v>0</v>
      </c>
      <c r="AT233">
        <v>0</v>
      </c>
      <c r="AU233">
        <v>2</v>
      </c>
      <c r="AV233">
        <v>0</v>
      </c>
      <c r="AW233">
        <v>0</v>
      </c>
      <c r="AX233">
        <v>2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</row>
    <row r="234" spans="1:60" x14ac:dyDescent="0.25">
      <c r="A234">
        <v>1</v>
      </c>
      <c r="B234" t="s">
        <v>2195</v>
      </c>
      <c r="D234" t="s">
        <v>2195</v>
      </c>
      <c r="E234">
        <v>233</v>
      </c>
      <c r="F234" t="s">
        <v>60</v>
      </c>
      <c r="H234" t="s">
        <v>489</v>
      </c>
      <c r="I234" t="s">
        <v>525</v>
      </c>
      <c r="J234">
        <v>61161</v>
      </c>
      <c r="K234" t="s">
        <v>4123</v>
      </c>
      <c r="M234">
        <v>0.75</v>
      </c>
      <c r="N234">
        <v>0.5</v>
      </c>
      <c r="O234">
        <v>0.75</v>
      </c>
      <c r="P234">
        <v>1.6</v>
      </c>
      <c r="R234">
        <v>0</v>
      </c>
      <c r="S234">
        <v>1.65</v>
      </c>
      <c r="T234">
        <v>1</v>
      </c>
      <c r="U234">
        <v>2.8</v>
      </c>
      <c r="V234">
        <v>0.14430000000000001</v>
      </c>
      <c r="Z234">
        <v>90</v>
      </c>
      <c r="AA234">
        <v>0.37500000000000006</v>
      </c>
      <c r="AE234" t="s">
        <v>49</v>
      </c>
      <c r="AF234" t="s">
        <v>62</v>
      </c>
      <c r="AI234">
        <v>1</v>
      </c>
      <c r="AJ234">
        <v>1</v>
      </c>
      <c r="AK234">
        <v>1</v>
      </c>
      <c r="AL234">
        <v>1</v>
      </c>
      <c r="AM234">
        <v>1</v>
      </c>
      <c r="AN234">
        <v>0</v>
      </c>
      <c r="AO234">
        <v>1</v>
      </c>
      <c r="AQ234">
        <v>0</v>
      </c>
      <c r="AR234">
        <v>0</v>
      </c>
      <c r="AS234">
        <v>0</v>
      </c>
      <c r="AT234">
        <v>0</v>
      </c>
      <c r="AU234">
        <v>2</v>
      </c>
      <c r="AV234">
        <v>0</v>
      </c>
      <c r="AW234">
        <v>0</v>
      </c>
      <c r="AX234">
        <v>2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</row>
    <row r="235" spans="1:60" x14ac:dyDescent="0.25">
      <c r="A235">
        <v>1</v>
      </c>
      <c r="B235" t="s">
        <v>2195</v>
      </c>
      <c r="D235" t="s">
        <v>2195</v>
      </c>
      <c r="E235">
        <v>234</v>
      </c>
      <c r="F235" t="s">
        <v>60</v>
      </c>
      <c r="H235" t="s">
        <v>489</v>
      </c>
      <c r="I235" t="s">
        <v>526</v>
      </c>
      <c r="J235">
        <v>61181</v>
      </c>
      <c r="K235" t="s">
        <v>4122</v>
      </c>
      <c r="M235">
        <v>1</v>
      </c>
      <c r="N235">
        <v>0.5</v>
      </c>
      <c r="O235">
        <v>1</v>
      </c>
      <c r="P235">
        <v>1.6</v>
      </c>
      <c r="R235">
        <v>0</v>
      </c>
      <c r="S235">
        <v>1.75</v>
      </c>
      <c r="T235">
        <v>1</v>
      </c>
      <c r="U235">
        <v>2.8</v>
      </c>
      <c r="V235">
        <v>0.43140000000000001</v>
      </c>
      <c r="Z235">
        <v>82</v>
      </c>
      <c r="AA235">
        <v>0.57518420361050482</v>
      </c>
      <c r="AE235" t="s">
        <v>49</v>
      </c>
      <c r="AF235" t="s">
        <v>62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0</v>
      </c>
      <c r="AO235">
        <v>1</v>
      </c>
      <c r="AQ235">
        <v>0</v>
      </c>
      <c r="AR235">
        <v>0</v>
      </c>
      <c r="AS235">
        <v>0</v>
      </c>
      <c r="AT235">
        <v>0</v>
      </c>
      <c r="AU235">
        <v>2</v>
      </c>
      <c r="AV235">
        <v>0</v>
      </c>
      <c r="AW235">
        <v>0</v>
      </c>
      <c r="AX235">
        <v>2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</row>
    <row r="236" spans="1:60" x14ac:dyDescent="0.25">
      <c r="A236">
        <v>1</v>
      </c>
      <c r="B236" t="s">
        <v>2195</v>
      </c>
      <c r="D236" t="s">
        <v>2195</v>
      </c>
      <c r="E236">
        <v>235</v>
      </c>
      <c r="F236" t="s">
        <v>60</v>
      </c>
      <c r="H236" t="s">
        <v>489</v>
      </c>
      <c r="I236" t="s">
        <v>527</v>
      </c>
      <c r="J236">
        <v>61186</v>
      </c>
      <c r="K236" t="s">
        <v>4122</v>
      </c>
      <c r="M236">
        <v>1</v>
      </c>
      <c r="N236">
        <v>0.5</v>
      </c>
      <c r="O236">
        <v>1</v>
      </c>
      <c r="P236">
        <v>1.6</v>
      </c>
      <c r="R236">
        <v>0</v>
      </c>
      <c r="S236">
        <v>1.75</v>
      </c>
      <c r="T236">
        <v>1</v>
      </c>
      <c r="U236">
        <v>2.8</v>
      </c>
      <c r="V236">
        <v>0.375</v>
      </c>
      <c r="Z236">
        <v>90</v>
      </c>
      <c r="AA236">
        <v>0.5</v>
      </c>
      <c r="AE236" t="s">
        <v>49</v>
      </c>
      <c r="AF236" t="s">
        <v>62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0</v>
      </c>
      <c r="AO236">
        <v>1</v>
      </c>
      <c r="AQ236">
        <v>0</v>
      </c>
      <c r="AR236">
        <v>0</v>
      </c>
      <c r="AS236">
        <v>0</v>
      </c>
      <c r="AT236">
        <v>0</v>
      </c>
      <c r="AU236">
        <v>2</v>
      </c>
      <c r="AV236">
        <v>0</v>
      </c>
      <c r="AW236">
        <v>0</v>
      </c>
      <c r="AX236">
        <v>2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</row>
    <row r="237" spans="1:60" x14ac:dyDescent="0.25">
      <c r="A237">
        <v>1</v>
      </c>
      <c r="B237" t="s">
        <v>529</v>
      </c>
      <c r="D237" t="s">
        <v>529</v>
      </c>
      <c r="E237">
        <v>236</v>
      </c>
      <c r="G237" t="s">
        <v>74</v>
      </c>
      <c r="H237" t="s">
        <v>528</v>
      </c>
      <c r="I237" t="s">
        <v>530</v>
      </c>
      <c r="J237">
        <v>1010788</v>
      </c>
      <c r="K237" t="s">
        <v>4118</v>
      </c>
      <c r="L237" t="s">
        <v>2490</v>
      </c>
      <c r="M237">
        <v>8.6999999999999994E-2</v>
      </c>
      <c r="N237">
        <v>0.11</v>
      </c>
      <c r="O237">
        <v>8.7999999999999995E-2</v>
      </c>
      <c r="P237">
        <v>0.52500000000000002</v>
      </c>
      <c r="Q237">
        <v>0.6</v>
      </c>
      <c r="R237">
        <v>8.343891584033102</v>
      </c>
      <c r="S237">
        <v>0.625</v>
      </c>
      <c r="T237">
        <v>1</v>
      </c>
      <c r="U237">
        <v>1.75</v>
      </c>
      <c r="V237">
        <v>0.4375</v>
      </c>
      <c r="X237">
        <v>2.5000000000000001E-2</v>
      </c>
      <c r="Y237" t="s">
        <v>531</v>
      </c>
      <c r="AA237" t="s">
        <v>3397</v>
      </c>
      <c r="AB237">
        <v>0</v>
      </c>
      <c r="AC237">
        <v>0.13</v>
      </c>
      <c r="AE237" t="s">
        <v>49</v>
      </c>
      <c r="AF237" t="s">
        <v>119</v>
      </c>
      <c r="AG237" t="s">
        <v>532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0</v>
      </c>
      <c r="AO237">
        <v>1</v>
      </c>
      <c r="AQ237">
        <v>0</v>
      </c>
      <c r="AR237">
        <v>0</v>
      </c>
      <c r="AS237">
        <v>0</v>
      </c>
      <c r="AT237">
        <v>0</v>
      </c>
      <c r="AU237">
        <v>2</v>
      </c>
      <c r="AV237">
        <v>0</v>
      </c>
      <c r="AW237">
        <v>0</v>
      </c>
      <c r="AX237">
        <v>2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</row>
    <row r="238" spans="1:60" x14ac:dyDescent="0.25">
      <c r="A238">
        <v>1</v>
      </c>
      <c r="B238" t="s">
        <v>529</v>
      </c>
      <c r="D238" t="s">
        <v>529</v>
      </c>
      <c r="E238">
        <v>237</v>
      </c>
      <c r="G238" t="s">
        <v>74</v>
      </c>
      <c r="H238" t="s">
        <v>528</v>
      </c>
      <c r="I238" t="s">
        <v>533</v>
      </c>
      <c r="J238">
        <v>1050000</v>
      </c>
      <c r="K238" t="s">
        <v>4121</v>
      </c>
      <c r="L238" t="s">
        <v>2489</v>
      </c>
      <c r="M238">
        <v>4.7500000000000001E-2</v>
      </c>
      <c r="N238">
        <v>0.14000000000000001</v>
      </c>
      <c r="O238">
        <v>7.0000000000000007E-2</v>
      </c>
      <c r="P238">
        <v>0.34499999999999997</v>
      </c>
      <c r="Q238">
        <v>0.5</v>
      </c>
      <c r="R238">
        <v>12.724355685422367</v>
      </c>
      <c r="S238">
        <v>0.52500000000000002</v>
      </c>
      <c r="T238">
        <v>1</v>
      </c>
      <c r="U238">
        <v>1.732</v>
      </c>
      <c r="V238">
        <v>0.25</v>
      </c>
      <c r="X238">
        <v>1.11E-2</v>
      </c>
      <c r="Y238" t="s">
        <v>535</v>
      </c>
      <c r="AA238" t="s">
        <v>3397</v>
      </c>
      <c r="AB238">
        <v>0</v>
      </c>
      <c r="AC238">
        <v>7.0000000000000007E-2</v>
      </c>
      <c r="AE238" t="s">
        <v>118</v>
      </c>
      <c r="AF238" t="s">
        <v>119</v>
      </c>
      <c r="AG238" t="s">
        <v>90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0</v>
      </c>
      <c r="AO238">
        <v>1</v>
      </c>
      <c r="AQ238">
        <v>0</v>
      </c>
      <c r="AR238">
        <v>0</v>
      </c>
      <c r="AS238">
        <v>0</v>
      </c>
      <c r="AT238">
        <v>0</v>
      </c>
      <c r="AU238">
        <v>2</v>
      </c>
      <c r="AV238">
        <v>0</v>
      </c>
      <c r="AW238">
        <v>0</v>
      </c>
      <c r="AX238">
        <v>2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</row>
    <row r="239" spans="1:60" x14ac:dyDescent="0.25">
      <c r="A239">
        <v>1</v>
      </c>
      <c r="B239" t="s">
        <v>529</v>
      </c>
      <c r="D239" t="s">
        <v>529</v>
      </c>
      <c r="E239">
        <v>238</v>
      </c>
      <c r="G239" t="s">
        <v>74</v>
      </c>
      <c r="H239" t="s">
        <v>528</v>
      </c>
      <c r="I239" t="s">
        <v>536</v>
      </c>
      <c r="J239">
        <v>1320000</v>
      </c>
      <c r="K239" t="s">
        <v>4120</v>
      </c>
      <c r="L239" t="s">
        <v>2489</v>
      </c>
      <c r="M239">
        <v>0</v>
      </c>
      <c r="N239">
        <v>0.125</v>
      </c>
      <c r="O239">
        <v>5.3999999999999999E-2</v>
      </c>
      <c r="P239">
        <v>0.34</v>
      </c>
      <c r="Q239">
        <v>0.51500000000000001</v>
      </c>
      <c r="R239">
        <v>11.467251627033193</v>
      </c>
      <c r="S239">
        <v>0.54</v>
      </c>
      <c r="T239">
        <v>2</v>
      </c>
      <c r="V239">
        <v>0.31890000000000002</v>
      </c>
      <c r="X239">
        <v>1.11E-2</v>
      </c>
      <c r="Y239" t="s">
        <v>531</v>
      </c>
      <c r="AA239" t="s">
        <v>3397</v>
      </c>
      <c r="AB239">
        <v>0</v>
      </c>
      <c r="AC239">
        <v>0.06</v>
      </c>
      <c r="AE239" t="s">
        <v>118</v>
      </c>
      <c r="AF239" t="s">
        <v>119</v>
      </c>
      <c r="AG239" t="s">
        <v>90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0</v>
      </c>
      <c r="AO239">
        <v>1</v>
      </c>
      <c r="AQ239">
        <v>0</v>
      </c>
      <c r="AR239">
        <v>0</v>
      </c>
      <c r="AS239">
        <v>0</v>
      </c>
      <c r="AT239">
        <v>0</v>
      </c>
      <c r="AU239">
        <v>2</v>
      </c>
      <c r="AV239">
        <v>0</v>
      </c>
      <c r="AW239">
        <v>0</v>
      </c>
      <c r="AX239">
        <v>2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</row>
    <row r="240" spans="1:60" x14ac:dyDescent="0.25">
      <c r="A240">
        <v>1</v>
      </c>
      <c r="B240" t="s">
        <v>529</v>
      </c>
      <c r="D240" t="s">
        <v>529</v>
      </c>
      <c r="E240">
        <v>239</v>
      </c>
      <c r="G240" t="s">
        <v>74</v>
      </c>
      <c r="H240" t="s">
        <v>528</v>
      </c>
      <c r="I240" t="s">
        <v>537</v>
      </c>
      <c r="J240">
        <v>1929000</v>
      </c>
      <c r="K240" t="s">
        <v>4119</v>
      </c>
      <c r="L240" t="s">
        <v>2488</v>
      </c>
      <c r="M240">
        <v>3.4000000000000002E-2</v>
      </c>
      <c r="N240">
        <v>0.125</v>
      </c>
      <c r="O240">
        <v>0.04</v>
      </c>
      <c r="P240">
        <v>0.26</v>
      </c>
      <c r="Q240">
        <v>0.435</v>
      </c>
      <c r="R240">
        <v>13.650419134756987</v>
      </c>
      <c r="S240">
        <v>0.46</v>
      </c>
      <c r="T240">
        <v>2</v>
      </c>
      <c r="U240">
        <v>1.5</v>
      </c>
      <c r="V240">
        <v>0.248</v>
      </c>
      <c r="X240">
        <v>8.3464566929133868E-3</v>
      </c>
      <c r="Y240" t="s">
        <v>531</v>
      </c>
      <c r="AA240" t="s">
        <v>3397</v>
      </c>
      <c r="AB240">
        <v>0</v>
      </c>
      <c r="AC240">
        <v>0.05</v>
      </c>
      <c r="AE240" t="s">
        <v>118</v>
      </c>
      <c r="AF240" t="s">
        <v>119</v>
      </c>
      <c r="AG240" t="s">
        <v>90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0</v>
      </c>
      <c r="AO240">
        <v>1</v>
      </c>
      <c r="AQ240">
        <v>0</v>
      </c>
      <c r="AR240">
        <v>0</v>
      </c>
      <c r="AS240">
        <v>0</v>
      </c>
      <c r="AT240">
        <v>0</v>
      </c>
      <c r="AU240">
        <v>2</v>
      </c>
      <c r="AV240">
        <v>0</v>
      </c>
      <c r="AW240">
        <v>0</v>
      </c>
      <c r="AX240">
        <v>2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</row>
    <row r="241" spans="1:60" x14ac:dyDescent="0.25">
      <c r="A241">
        <v>1</v>
      </c>
      <c r="B241" t="s">
        <v>529</v>
      </c>
      <c r="D241" t="s">
        <v>529</v>
      </c>
      <c r="E241">
        <v>240</v>
      </c>
      <c r="G241" t="s">
        <v>74</v>
      </c>
      <c r="H241" t="s">
        <v>528</v>
      </c>
      <c r="I241" t="s">
        <v>538</v>
      </c>
      <c r="J241" t="s">
        <v>539</v>
      </c>
      <c r="K241" t="s">
        <v>4117</v>
      </c>
      <c r="L241" t="s">
        <v>2487</v>
      </c>
      <c r="M241">
        <v>0.06</v>
      </c>
      <c r="N241">
        <v>0.125</v>
      </c>
      <c r="O241">
        <v>4.4999999999999998E-2</v>
      </c>
      <c r="P241">
        <v>0.44500000000000001</v>
      </c>
      <c r="Q241">
        <v>0.7</v>
      </c>
      <c r="R241">
        <v>8.9149269571478555</v>
      </c>
      <c r="S241">
        <v>0.72499999999999998</v>
      </c>
      <c r="T241">
        <v>2</v>
      </c>
      <c r="U241">
        <v>1.6259999999999999</v>
      </c>
      <c r="V241">
        <v>0.16</v>
      </c>
      <c r="X241">
        <v>1.2519685039370079E-2</v>
      </c>
      <c r="AA241" t="s">
        <v>3397</v>
      </c>
      <c r="AB241">
        <v>2.5000000000000001E-2</v>
      </c>
      <c r="AC241">
        <v>0.03</v>
      </c>
      <c r="AE241" t="s">
        <v>49</v>
      </c>
      <c r="AF241" t="s">
        <v>119</v>
      </c>
      <c r="AG241" t="s">
        <v>540</v>
      </c>
      <c r="AI241">
        <v>1</v>
      </c>
      <c r="AJ241">
        <v>1</v>
      </c>
      <c r="AK241">
        <v>1</v>
      </c>
      <c r="AL241">
        <v>1</v>
      </c>
      <c r="AM241">
        <v>1</v>
      </c>
      <c r="AN241">
        <v>0</v>
      </c>
      <c r="AO241">
        <v>1</v>
      </c>
      <c r="AQ241">
        <v>0</v>
      </c>
      <c r="AR241">
        <v>0</v>
      </c>
      <c r="AS241">
        <v>0</v>
      </c>
      <c r="AT241">
        <v>0</v>
      </c>
      <c r="AU241">
        <v>2</v>
      </c>
      <c r="AV241">
        <v>0</v>
      </c>
      <c r="AW241">
        <v>0</v>
      </c>
      <c r="AX241">
        <v>2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</row>
    <row r="242" spans="1:60" x14ac:dyDescent="0.25">
      <c r="A242">
        <v>1</v>
      </c>
      <c r="B242" t="s">
        <v>529</v>
      </c>
      <c r="D242" t="s">
        <v>529</v>
      </c>
      <c r="E242">
        <v>241</v>
      </c>
      <c r="G242" t="s">
        <v>74</v>
      </c>
      <c r="H242" t="s">
        <v>528</v>
      </c>
      <c r="I242" t="s">
        <v>541</v>
      </c>
      <c r="J242">
        <v>2905600</v>
      </c>
      <c r="K242" t="s">
        <v>4118</v>
      </c>
      <c r="L242" t="s">
        <v>2480</v>
      </c>
      <c r="M242">
        <v>8.6999999999999994E-2</v>
      </c>
      <c r="N242">
        <v>0.14000000000000001</v>
      </c>
      <c r="O242">
        <v>8.6999999999999994E-2</v>
      </c>
      <c r="P242">
        <v>0.46</v>
      </c>
      <c r="Q242">
        <v>0.68</v>
      </c>
      <c r="R242">
        <v>6.868445863423446</v>
      </c>
      <c r="S242">
        <v>0.70499999999999996</v>
      </c>
      <c r="T242">
        <v>1</v>
      </c>
      <c r="U242">
        <v>1.75</v>
      </c>
      <c r="V242">
        <v>0.437</v>
      </c>
      <c r="X242">
        <v>1.78E-2</v>
      </c>
      <c r="Y242" t="s">
        <v>531</v>
      </c>
      <c r="AA242" t="s">
        <v>3397</v>
      </c>
      <c r="AB242">
        <v>0.04</v>
      </c>
      <c r="AC242">
        <v>0.06</v>
      </c>
      <c r="AE242" t="s">
        <v>49</v>
      </c>
      <c r="AF242" t="s">
        <v>62</v>
      </c>
      <c r="AG242" t="s">
        <v>90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0</v>
      </c>
      <c r="AO242">
        <v>1</v>
      </c>
      <c r="AQ242">
        <v>0</v>
      </c>
      <c r="AR242">
        <v>0</v>
      </c>
      <c r="AS242">
        <v>0</v>
      </c>
      <c r="AT242">
        <v>0</v>
      </c>
      <c r="AU242">
        <v>1</v>
      </c>
      <c r="AV242">
        <v>0</v>
      </c>
      <c r="AW242">
        <v>0</v>
      </c>
      <c r="AX242">
        <v>2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</row>
    <row r="243" spans="1:60" x14ac:dyDescent="0.25">
      <c r="A243">
        <v>1</v>
      </c>
      <c r="B243" t="s">
        <v>529</v>
      </c>
      <c r="D243" t="s">
        <v>529</v>
      </c>
      <c r="E243">
        <v>242</v>
      </c>
      <c r="G243" t="s">
        <v>74</v>
      </c>
      <c r="H243" t="s">
        <v>528</v>
      </c>
      <c r="I243" t="s">
        <v>543</v>
      </c>
      <c r="J243">
        <v>1010200</v>
      </c>
      <c r="K243" t="s">
        <v>4117</v>
      </c>
      <c r="L243" t="s">
        <v>2486</v>
      </c>
      <c r="M243">
        <v>0.06</v>
      </c>
      <c r="N243">
        <v>0.14000000000000001</v>
      </c>
      <c r="O243">
        <v>7.0000000000000007E-2</v>
      </c>
      <c r="P243">
        <v>0.35099999999999998</v>
      </c>
      <c r="Q243">
        <v>0.51</v>
      </c>
      <c r="R243">
        <v>12.414292646085585</v>
      </c>
      <c r="S243">
        <v>0.53500000000000003</v>
      </c>
      <c r="T243">
        <v>2</v>
      </c>
      <c r="U243">
        <v>1.62</v>
      </c>
      <c r="V243">
        <v>0.35039999999999999</v>
      </c>
      <c r="X243">
        <v>1.2500000000000001E-2</v>
      </c>
      <c r="Y243" t="s">
        <v>531</v>
      </c>
      <c r="AA243" t="s">
        <v>3397</v>
      </c>
      <c r="AB243">
        <v>3.5000000000000003E-2</v>
      </c>
      <c r="AC243">
        <v>0.04</v>
      </c>
      <c r="AE243" t="s">
        <v>49</v>
      </c>
      <c r="AF243" t="s">
        <v>545</v>
      </c>
      <c r="AG243" t="s">
        <v>90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0</v>
      </c>
      <c r="AO243">
        <v>1</v>
      </c>
      <c r="AQ243">
        <v>0</v>
      </c>
      <c r="AR243">
        <v>0</v>
      </c>
      <c r="AS243">
        <v>0</v>
      </c>
      <c r="AT243">
        <v>0</v>
      </c>
      <c r="AU243">
        <v>2</v>
      </c>
      <c r="AV243">
        <v>0</v>
      </c>
      <c r="AW243">
        <v>0</v>
      </c>
      <c r="AX243">
        <v>2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</row>
    <row r="244" spans="1:60" x14ac:dyDescent="0.25">
      <c r="A244">
        <v>1</v>
      </c>
      <c r="B244" t="s">
        <v>529</v>
      </c>
      <c r="D244" t="s">
        <v>529</v>
      </c>
      <c r="E244">
        <v>243</v>
      </c>
      <c r="G244" t="s">
        <v>74</v>
      </c>
      <c r="H244" t="s">
        <v>528</v>
      </c>
      <c r="I244" t="s">
        <v>546</v>
      </c>
      <c r="J244">
        <v>1200008</v>
      </c>
      <c r="K244" t="s">
        <v>4117</v>
      </c>
      <c r="L244" t="s">
        <v>2485</v>
      </c>
      <c r="M244">
        <v>0.06</v>
      </c>
      <c r="N244">
        <v>0.14000000000000001</v>
      </c>
      <c r="O244">
        <v>6.0999999999999999E-2</v>
      </c>
      <c r="P244">
        <v>0.38</v>
      </c>
      <c r="Q244">
        <v>0.54500000000000004</v>
      </c>
      <c r="R244">
        <v>13.462895263120672</v>
      </c>
      <c r="S244">
        <v>0.56999999999999995</v>
      </c>
      <c r="T244">
        <v>2</v>
      </c>
      <c r="U244">
        <v>1.7</v>
      </c>
      <c r="V244">
        <v>0.33500000000000002</v>
      </c>
      <c r="X244">
        <v>1.2500000000000001E-2</v>
      </c>
      <c r="Y244" t="s">
        <v>535</v>
      </c>
      <c r="AA244" t="s">
        <v>3397</v>
      </c>
      <c r="AB244">
        <v>0</v>
      </c>
      <c r="AC244">
        <v>6.5000000000000002E-2</v>
      </c>
      <c r="AE244" t="s">
        <v>49</v>
      </c>
      <c r="AF244" t="s">
        <v>432</v>
      </c>
      <c r="AG244" t="s">
        <v>90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0</v>
      </c>
      <c r="AO244">
        <v>1</v>
      </c>
      <c r="AQ244">
        <v>0</v>
      </c>
      <c r="AR244">
        <v>0</v>
      </c>
      <c r="AS244">
        <v>0</v>
      </c>
      <c r="AT244">
        <v>0</v>
      </c>
      <c r="AU244">
        <v>2</v>
      </c>
      <c r="AV244">
        <v>0</v>
      </c>
      <c r="AW244">
        <v>0</v>
      </c>
      <c r="AX244">
        <v>2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</row>
    <row r="245" spans="1:60" x14ac:dyDescent="0.25">
      <c r="A245">
        <v>1</v>
      </c>
      <c r="B245" t="s">
        <v>529</v>
      </c>
      <c r="D245" t="s">
        <v>529</v>
      </c>
      <c r="E245">
        <v>244</v>
      </c>
      <c r="G245" t="s">
        <v>74</v>
      </c>
      <c r="H245" t="s">
        <v>528</v>
      </c>
      <c r="I245" t="s">
        <v>547</v>
      </c>
      <c r="J245">
        <v>2905601</v>
      </c>
      <c r="K245" t="s">
        <v>4111</v>
      </c>
      <c r="L245" t="s">
        <v>2480</v>
      </c>
      <c r="M245">
        <v>8.5999999999999993E-2</v>
      </c>
      <c r="N245">
        <v>0.14000000000000001</v>
      </c>
      <c r="O245">
        <v>0.09</v>
      </c>
      <c r="P245">
        <v>0.5</v>
      </c>
      <c r="Q245">
        <v>0.68500000000000005</v>
      </c>
      <c r="R245">
        <v>7.6960517220165627</v>
      </c>
      <c r="S245">
        <v>0.71</v>
      </c>
      <c r="T245">
        <v>2</v>
      </c>
      <c r="U245">
        <v>1.75</v>
      </c>
      <c r="V245">
        <v>0.437</v>
      </c>
      <c r="X245">
        <v>1.78E-2</v>
      </c>
      <c r="Y245" t="s">
        <v>531</v>
      </c>
      <c r="AA245" t="s">
        <v>3397</v>
      </c>
      <c r="AB245">
        <v>4.4999999999999998E-2</v>
      </c>
      <c r="AC245">
        <v>0.05</v>
      </c>
      <c r="AE245" t="s">
        <v>49</v>
      </c>
      <c r="AF245" t="s">
        <v>545</v>
      </c>
      <c r="AI245">
        <v>1</v>
      </c>
      <c r="AJ245">
        <v>1</v>
      </c>
      <c r="AK245">
        <v>1</v>
      </c>
      <c r="AL245">
        <v>1</v>
      </c>
      <c r="AM245">
        <v>1</v>
      </c>
      <c r="AN245">
        <v>0</v>
      </c>
      <c r="AO245">
        <v>1</v>
      </c>
      <c r="AQ245">
        <v>0</v>
      </c>
      <c r="AR245">
        <v>0</v>
      </c>
      <c r="AS245">
        <v>0</v>
      </c>
      <c r="AT245">
        <v>0</v>
      </c>
      <c r="AU245">
        <v>2</v>
      </c>
      <c r="AV245">
        <v>0</v>
      </c>
      <c r="AW245">
        <v>0</v>
      </c>
      <c r="AX245">
        <v>2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</row>
    <row r="246" spans="1:60" x14ac:dyDescent="0.25">
      <c r="A246">
        <v>1</v>
      </c>
      <c r="B246" t="s">
        <v>529</v>
      </c>
      <c r="D246" t="s">
        <v>529</v>
      </c>
      <c r="E246">
        <v>245</v>
      </c>
      <c r="G246" t="s">
        <v>74</v>
      </c>
      <c r="H246" t="s">
        <v>528</v>
      </c>
      <c r="I246" t="s">
        <v>548</v>
      </c>
      <c r="J246">
        <v>1759108</v>
      </c>
      <c r="K246" t="s">
        <v>4110</v>
      </c>
      <c r="L246" t="s">
        <v>2479</v>
      </c>
      <c r="M246">
        <v>0.112</v>
      </c>
      <c r="N246">
        <v>0.14000000000000001</v>
      </c>
      <c r="O246">
        <v>8.2000000000000003E-2</v>
      </c>
      <c r="P246">
        <v>0.65</v>
      </c>
      <c r="Q246">
        <v>0.82</v>
      </c>
      <c r="R246">
        <v>9.680798859385078</v>
      </c>
      <c r="S246">
        <v>0.85</v>
      </c>
      <c r="T246">
        <v>2</v>
      </c>
      <c r="U246">
        <v>1.87</v>
      </c>
      <c r="V246">
        <v>0.30299999999999999</v>
      </c>
      <c r="X246">
        <v>2.5000000000000001E-2</v>
      </c>
      <c r="Y246" t="s">
        <v>549</v>
      </c>
      <c r="AA246" t="s">
        <v>3397</v>
      </c>
      <c r="AB246">
        <v>0</v>
      </c>
      <c r="AC246">
        <v>0.19500000000000001</v>
      </c>
      <c r="AE246" t="s">
        <v>49</v>
      </c>
      <c r="AF246" t="s">
        <v>432</v>
      </c>
      <c r="AG246" t="s">
        <v>90</v>
      </c>
      <c r="AI246">
        <v>1</v>
      </c>
      <c r="AJ246">
        <v>1</v>
      </c>
      <c r="AK246">
        <v>1</v>
      </c>
      <c r="AL246">
        <v>1</v>
      </c>
      <c r="AM246">
        <v>1</v>
      </c>
      <c r="AN246">
        <v>0</v>
      </c>
      <c r="AO246">
        <v>1</v>
      </c>
      <c r="AQ246">
        <v>0</v>
      </c>
      <c r="AR246">
        <v>0</v>
      </c>
      <c r="AS246">
        <v>0</v>
      </c>
      <c r="AT246">
        <v>0</v>
      </c>
      <c r="AU246">
        <v>2</v>
      </c>
      <c r="AV246">
        <v>0</v>
      </c>
      <c r="AW246">
        <v>0</v>
      </c>
      <c r="AX246">
        <v>2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</row>
    <row r="247" spans="1:60" x14ac:dyDescent="0.25">
      <c r="A247">
        <v>1</v>
      </c>
      <c r="B247" t="s">
        <v>529</v>
      </c>
      <c r="D247" t="s">
        <v>529</v>
      </c>
      <c r="E247">
        <v>246</v>
      </c>
      <c r="G247" t="s">
        <v>74</v>
      </c>
      <c r="H247" t="s">
        <v>528</v>
      </c>
      <c r="I247" t="s">
        <v>550</v>
      </c>
      <c r="J247">
        <v>2916800</v>
      </c>
      <c r="K247" t="s">
        <v>4116</v>
      </c>
      <c r="L247" t="s">
        <v>2484</v>
      </c>
      <c r="M247">
        <v>0.112</v>
      </c>
      <c r="N247">
        <v>0.14000000000000001</v>
      </c>
      <c r="O247">
        <v>0.08</v>
      </c>
      <c r="P247">
        <v>0.56499999999999995</v>
      </c>
      <c r="Q247">
        <v>0.77500000000000002</v>
      </c>
      <c r="R247">
        <v>8.1301023541559658</v>
      </c>
      <c r="S247">
        <v>0.8</v>
      </c>
      <c r="T247">
        <v>3</v>
      </c>
      <c r="U247">
        <v>1.87</v>
      </c>
      <c r="V247">
        <v>0.19600000000000001</v>
      </c>
      <c r="X247">
        <v>2.0799999999999999E-2</v>
      </c>
      <c r="Y247" t="s">
        <v>531</v>
      </c>
      <c r="AA247" t="s">
        <v>3397</v>
      </c>
      <c r="AB247">
        <v>6.5000000000000002E-2</v>
      </c>
      <c r="AC247">
        <v>6.5000000000000002E-2</v>
      </c>
      <c r="AE247" t="s">
        <v>49</v>
      </c>
      <c r="AF247" t="s">
        <v>62</v>
      </c>
      <c r="AG247" t="s">
        <v>90</v>
      </c>
      <c r="AI247">
        <v>1</v>
      </c>
      <c r="AJ247">
        <v>1</v>
      </c>
      <c r="AK247">
        <v>1</v>
      </c>
      <c r="AL247">
        <v>1</v>
      </c>
      <c r="AM247">
        <v>1</v>
      </c>
      <c r="AN247">
        <v>0</v>
      </c>
      <c r="AO247">
        <v>1</v>
      </c>
      <c r="AQ247">
        <v>0</v>
      </c>
      <c r="AR247">
        <v>0</v>
      </c>
      <c r="AS247">
        <v>0</v>
      </c>
      <c r="AT247">
        <v>0</v>
      </c>
      <c r="AU247">
        <v>2</v>
      </c>
      <c r="AV247">
        <v>0</v>
      </c>
      <c r="AW247">
        <v>0</v>
      </c>
      <c r="AX247">
        <v>2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</row>
    <row r="248" spans="1:60" x14ac:dyDescent="0.25">
      <c r="A248">
        <v>1</v>
      </c>
      <c r="B248" t="s">
        <v>529</v>
      </c>
      <c r="D248" t="s">
        <v>529</v>
      </c>
      <c r="E248">
        <v>247</v>
      </c>
      <c r="G248" t="s">
        <v>74</v>
      </c>
      <c r="H248" t="s">
        <v>528</v>
      </c>
      <c r="I248" t="s">
        <v>551</v>
      </c>
      <c r="J248">
        <v>2912401</v>
      </c>
      <c r="K248" t="s">
        <v>4115</v>
      </c>
      <c r="L248" t="s">
        <v>552</v>
      </c>
      <c r="M248">
        <v>0.13800000000000001</v>
      </c>
      <c r="N248">
        <v>0.14000000000000001</v>
      </c>
      <c r="O248">
        <v>9.6000000000000002E-2</v>
      </c>
      <c r="P248">
        <v>0.7</v>
      </c>
      <c r="Q248">
        <v>0.88</v>
      </c>
      <c r="R248">
        <v>6.9682567413785392</v>
      </c>
      <c r="S248">
        <v>0.90500000000000003</v>
      </c>
      <c r="T248">
        <v>3</v>
      </c>
      <c r="U248">
        <v>2</v>
      </c>
      <c r="V248">
        <v>0.248</v>
      </c>
      <c r="X248">
        <v>3.1300000000000001E-2</v>
      </c>
      <c r="Y248" t="s">
        <v>549</v>
      </c>
      <c r="AA248" t="s">
        <v>3397</v>
      </c>
      <c r="AB248">
        <v>0.08</v>
      </c>
      <c r="AC248">
        <v>0.09</v>
      </c>
      <c r="AE248" t="s">
        <v>49</v>
      </c>
      <c r="AF248" t="s">
        <v>545</v>
      </c>
      <c r="AG248" t="s">
        <v>90</v>
      </c>
      <c r="AI248">
        <v>1</v>
      </c>
      <c r="AJ248">
        <v>1</v>
      </c>
      <c r="AK248">
        <v>1</v>
      </c>
      <c r="AL248">
        <v>1</v>
      </c>
      <c r="AM248">
        <v>1</v>
      </c>
      <c r="AN248">
        <v>0</v>
      </c>
      <c r="AO248">
        <v>1</v>
      </c>
      <c r="AQ248">
        <v>0</v>
      </c>
      <c r="AR248">
        <v>0</v>
      </c>
      <c r="AS248">
        <v>0</v>
      </c>
      <c r="AT248">
        <v>0</v>
      </c>
      <c r="AU248">
        <v>2</v>
      </c>
      <c r="AV248">
        <v>0</v>
      </c>
      <c r="AW248">
        <v>0</v>
      </c>
      <c r="AX248">
        <v>2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</row>
    <row r="249" spans="1:60" x14ac:dyDescent="0.25">
      <c r="A249">
        <v>1</v>
      </c>
      <c r="B249" t="s">
        <v>529</v>
      </c>
      <c r="D249" t="s">
        <v>529</v>
      </c>
      <c r="E249">
        <v>248</v>
      </c>
      <c r="G249" t="s">
        <v>74</v>
      </c>
      <c r="H249" t="s">
        <v>528</v>
      </c>
      <c r="I249" t="s">
        <v>553</v>
      </c>
      <c r="K249" t="s">
        <v>4114</v>
      </c>
      <c r="L249" t="s">
        <v>2483</v>
      </c>
      <c r="M249">
        <v>5.5100000000000003E-2</v>
      </c>
      <c r="N249">
        <v>0.14000000000000001</v>
      </c>
      <c r="O249">
        <v>5.6000000000000001E-2</v>
      </c>
      <c r="P249">
        <v>0.38500000000000001</v>
      </c>
      <c r="Q249">
        <v>0.5</v>
      </c>
      <c r="R249">
        <v>20.063072666088246</v>
      </c>
      <c r="S249">
        <v>0.52500000000000002</v>
      </c>
      <c r="T249">
        <v>2</v>
      </c>
      <c r="U249">
        <v>1.67</v>
      </c>
      <c r="V249">
        <v>0.32500000000000001</v>
      </c>
      <c r="X249">
        <v>1.18E-2</v>
      </c>
      <c r="Y249" t="s">
        <v>554</v>
      </c>
      <c r="AA249" t="s">
        <v>3397</v>
      </c>
      <c r="AB249">
        <v>0.01</v>
      </c>
      <c r="AC249">
        <v>0.04</v>
      </c>
      <c r="AE249" t="s">
        <v>49</v>
      </c>
      <c r="AF249" t="s">
        <v>62</v>
      </c>
      <c r="AI249">
        <v>1</v>
      </c>
      <c r="AJ249">
        <v>1</v>
      </c>
      <c r="AK249">
        <v>1</v>
      </c>
      <c r="AL249">
        <v>1</v>
      </c>
      <c r="AM249">
        <v>1</v>
      </c>
      <c r="AN249">
        <v>0</v>
      </c>
      <c r="AO249">
        <v>1</v>
      </c>
      <c r="AQ249">
        <v>0</v>
      </c>
      <c r="AR249">
        <v>0</v>
      </c>
      <c r="AS249">
        <v>0</v>
      </c>
      <c r="AT249">
        <v>0</v>
      </c>
      <c r="AU249">
        <v>2</v>
      </c>
      <c r="AV249">
        <v>0</v>
      </c>
      <c r="AW249">
        <v>0</v>
      </c>
      <c r="AX249">
        <v>2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</row>
    <row r="250" spans="1:60" x14ac:dyDescent="0.25">
      <c r="A250">
        <v>1</v>
      </c>
      <c r="B250" t="s">
        <v>529</v>
      </c>
      <c r="D250" t="s">
        <v>529</v>
      </c>
      <c r="E250">
        <v>249</v>
      </c>
      <c r="G250" t="s">
        <v>74</v>
      </c>
      <c r="H250" t="s">
        <v>528</v>
      </c>
      <c r="I250" t="s">
        <v>555</v>
      </c>
      <c r="J250">
        <v>1200400</v>
      </c>
      <c r="K250" t="s">
        <v>4113</v>
      </c>
      <c r="L250" t="s">
        <v>2482</v>
      </c>
      <c r="M250">
        <v>7.2999999999999995E-2</v>
      </c>
      <c r="N250">
        <v>0.14099999999999999</v>
      </c>
      <c r="O250">
        <v>7.3999999999999996E-2</v>
      </c>
      <c r="P250">
        <v>0.42499999999999999</v>
      </c>
      <c r="Q250">
        <v>0.62</v>
      </c>
      <c r="R250">
        <v>9.7479656055914035</v>
      </c>
      <c r="S250">
        <v>0.65</v>
      </c>
      <c r="T250">
        <v>2</v>
      </c>
      <c r="U250">
        <v>1.77</v>
      </c>
      <c r="V250">
        <v>0.40200000000000002</v>
      </c>
      <c r="X250">
        <v>1.38E-2</v>
      </c>
      <c r="Y250" t="s">
        <v>535</v>
      </c>
      <c r="AA250" t="s">
        <v>3397</v>
      </c>
      <c r="AB250">
        <v>0</v>
      </c>
      <c r="AC250">
        <v>9.5000000000000001E-2</v>
      </c>
      <c r="AE250" t="s">
        <v>49</v>
      </c>
      <c r="AF250" t="s">
        <v>62</v>
      </c>
      <c r="AG250" t="s">
        <v>90</v>
      </c>
      <c r="AI250">
        <v>1</v>
      </c>
      <c r="AJ250">
        <v>1</v>
      </c>
      <c r="AK250">
        <v>1</v>
      </c>
      <c r="AL250">
        <v>1</v>
      </c>
      <c r="AM250">
        <v>1</v>
      </c>
      <c r="AN250">
        <v>0</v>
      </c>
      <c r="AO250">
        <v>1</v>
      </c>
      <c r="AQ250">
        <v>0</v>
      </c>
      <c r="AR250">
        <v>0</v>
      </c>
      <c r="AS250">
        <v>0</v>
      </c>
      <c r="AT250">
        <v>0</v>
      </c>
      <c r="AU250">
        <v>2</v>
      </c>
      <c r="AV250">
        <v>0</v>
      </c>
      <c r="AW250">
        <v>0</v>
      </c>
      <c r="AX250">
        <v>2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</row>
    <row r="251" spans="1:60" x14ac:dyDescent="0.25">
      <c r="A251">
        <v>1</v>
      </c>
      <c r="B251" t="s">
        <v>529</v>
      </c>
      <c r="D251" t="s">
        <v>529</v>
      </c>
      <c r="E251">
        <v>250</v>
      </c>
      <c r="G251" t="s">
        <v>74</v>
      </c>
      <c r="H251" t="s">
        <v>528</v>
      </c>
      <c r="I251" t="s">
        <v>556</v>
      </c>
      <c r="J251">
        <v>1010613</v>
      </c>
      <c r="K251" t="s">
        <v>4112</v>
      </c>
      <c r="L251" t="s">
        <v>2481</v>
      </c>
      <c r="M251">
        <v>8.5999999999999993E-2</v>
      </c>
      <c r="N251">
        <v>0.14099999999999999</v>
      </c>
      <c r="O251">
        <v>8.7999999999999995E-2</v>
      </c>
      <c r="P251">
        <v>0.51500000000000001</v>
      </c>
      <c r="Q251">
        <v>0.6</v>
      </c>
      <c r="R251">
        <v>17.31563551000383</v>
      </c>
      <c r="S251">
        <v>0.625</v>
      </c>
      <c r="T251">
        <v>3</v>
      </c>
      <c r="U251">
        <v>1.75</v>
      </c>
      <c r="V251">
        <v>0.4375</v>
      </c>
      <c r="X251">
        <v>1.78E-2</v>
      </c>
      <c r="Y251" t="s">
        <v>531</v>
      </c>
      <c r="AA251" t="s">
        <v>3397</v>
      </c>
      <c r="AB251">
        <v>5.0000000000000001E-3</v>
      </c>
      <c r="AC251">
        <v>7.4999999999999997E-2</v>
      </c>
      <c r="AE251" t="s">
        <v>49</v>
      </c>
      <c r="AF251" t="s">
        <v>62</v>
      </c>
      <c r="AG251" t="s">
        <v>557</v>
      </c>
      <c r="AI251">
        <v>1</v>
      </c>
      <c r="AJ251">
        <v>1</v>
      </c>
      <c r="AK251">
        <v>1</v>
      </c>
      <c r="AL251">
        <v>1</v>
      </c>
      <c r="AM251">
        <v>1</v>
      </c>
      <c r="AN251">
        <v>0</v>
      </c>
      <c r="AO251">
        <v>1</v>
      </c>
      <c r="AQ251">
        <v>0</v>
      </c>
      <c r="AR251">
        <v>0</v>
      </c>
      <c r="AS251">
        <v>0</v>
      </c>
      <c r="AT251">
        <v>0</v>
      </c>
      <c r="AU251">
        <v>2</v>
      </c>
      <c r="AV251">
        <v>0</v>
      </c>
      <c r="AW251">
        <v>0</v>
      </c>
      <c r="AX251">
        <v>2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</row>
    <row r="252" spans="1:60" x14ac:dyDescent="0.25">
      <c r="A252">
        <v>1</v>
      </c>
      <c r="B252" t="s">
        <v>529</v>
      </c>
      <c r="D252" t="s">
        <v>529</v>
      </c>
      <c r="E252">
        <v>251</v>
      </c>
      <c r="G252" t="s">
        <v>74</v>
      </c>
      <c r="H252" t="s">
        <v>528</v>
      </c>
      <c r="I252" t="s">
        <v>558</v>
      </c>
      <c r="K252" t="s">
        <v>4111</v>
      </c>
      <c r="L252" t="s">
        <v>2480</v>
      </c>
      <c r="M252">
        <v>8.5999999999999993E-2</v>
      </c>
      <c r="N252">
        <v>0.14099999999999999</v>
      </c>
      <c r="O252">
        <v>8.2000000000000003E-2</v>
      </c>
      <c r="P252">
        <v>0.68500000000000005</v>
      </c>
      <c r="Q252">
        <v>0.78500000000000003</v>
      </c>
      <c r="R252">
        <v>16.436059224635642</v>
      </c>
      <c r="S252">
        <v>0.81</v>
      </c>
      <c r="T252">
        <v>2</v>
      </c>
      <c r="U252">
        <v>1.75</v>
      </c>
      <c r="V252">
        <v>0.4375</v>
      </c>
      <c r="X252">
        <v>1.78E-2</v>
      </c>
      <c r="Y252" t="s">
        <v>559</v>
      </c>
      <c r="AA252" t="s">
        <v>3397</v>
      </c>
      <c r="AB252">
        <v>0.05</v>
      </c>
      <c r="AC252">
        <v>0.04</v>
      </c>
      <c r="AE252" t="s">
        <v>49</v>
      </c>
      <c r="AF252" t="s">
        <v>545</v>
      </c>
      <c r="AG252" t="s">
        <v>560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0</v>
      </c>
      <c r="AO252">
        <v>1</v>
      </c>
      <c r="AQ252">
        <v>0</v>
      </c>
      <c r="AR252">
        <v>0</v>
      </c>
      <c r="AS252">
        <v>0</v>
      </c>
      <c r="AT252">
        <v>0</v>
      </c>
      <c r="AU252">
        <v>2</v>
      </c>
      <c r="AV252">
        <v>0</v>
      </c>
      <c r="AW252">
        <v>0</v>
      </c>
      <c r="AX252">
        <v>2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</row>
    <row r="253" spans="1:60" x14ac:dyDescent="0.25">
      <c r="A253">
        <v>1</v>
      </c>
      <c r="B253" t="s">
        <v>529</v>
      </c>
      <c r="D253" t="s">
        <v>529</v>
      </c>
      <c r="E253">
        <v>252</v>
      </c>
      <c r="G253" t="s">
        <v>74</v>
      </c>
      <c r="H253" t="s">
        <v>528</v>
      </c>
      <c r="I253" t="s">
        <v>561</v>
      </c>
      <c r="K253" t="s">
        <v>4111</v>
      </c>
      <c r="L253" t="s">
        <v>2480</v>
      </c>
      <c r="M253">
        <v>8.5999999999999993E-2</v>
      </c>
      <c r="N253">
        <v>0.14099999999999999</v>
      </c>
      <c r="O253">
        <v>8.1000000000000003E-2</v>
      </c>
      <c r="P253">
        <v>0.67500000000000004</v>
      </c>
      <c r="Q253">
        <v>0.77500000000000002</v>
      </c>
      <c r="R253">
        <v>16.69924423399361</v>
      </c>
      <c r="S253">
        <v>0.8</v>
      </c>
      <c r="T253">
        <v>2</v>
      </c>
      <c r="U253">
        <v>1.75</v>
      </c>
      <c r="V253">
        <v>0.4375</v>
      </c>
      <c r="X253">
        <v>1.78E-2</v>
      </c>
      <c r="Y253" t="s">
        <v>562</v>
      </c>
      <c r="AA253" t="s">
        <v>3397</v>
      </c>
      <c r="AB253">
        <v>5.5E-2</v>
      </c>
      <c r="AC253">
        <v>3.5000000000000003E-2</v>
      </c>
      <c r="AE253" t="s">
        <v>49</v>
      </c>
      <c r="AF253" t="s">
        <v>545</v>
      </c>
      <c r="AG253" t="s">
        <v>560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0</v>
      </c>
      <c r="AO253">
        <v>1</v>
      </c>
      <c r="AQ253">
        <v>0</v>
      </c>
      <c r="AR253">
        <v>0</v>
      </c>
      <c r="AS253">
        <v>0</v>
      </c>
      <c r="AT253">
        <v>0</v>
      </c>
      <c r="AU253">
        <v>2</v>
      </c>
      <c r="AV253">
        <v>0</v>
      </c>
      <c r="AW253">
        <v>0</v>
      </c>
      <c r="AX253">
        <v>2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</row>
    <row r="254" spans="1:60" x14ac:dyDescent="0.25">
      <c r="A254">
        <v>1</v>
      </c>
      <c r="B254" t="s">
        <v>529</v>
      </c>
      <c r="D254" t="s">
        <v>529</v>
      </c>
      <c r="E254">
        <v>253</v>
      </c>
      <c r="G254" t="s">
        <v>74</v>
      </c>
      <c r="H254" t="s">
        <v>528</v>
      </c>
      <c r="I254" t="s">
        <v>563</v>
      </c>
      <c r="J254">
        <v>2985000</v>
      </c>
      <c r="K254" t="s">
        <v>4110</v>
      </c>
      <c r="L254" t="s">
        <v>564</v>
      </c>
      <c r="M254">
        <v>0.112</v>
      </c>
      <c r="N254">
        <v>0.14099999999999999</v>
      </c>
      <c r="O254">
        <v>8.1000000000000003E-2</v>
      </c>
      <c r="P254">
        <v>0.57999999999999996</v>
      </c>
      <c r="Q254">
        <v>0.78</v>
      </c>
      <c r="R254">
        <v>8.5307656099481335</v>
      </c>
      <c r="S254">
        <v>0.80500000000000005</v>
      </c>
      <c r="T254">
        <v>2</v>
      </c>
      <c r="U254">
        <v>1.875</v>
      </c>
      <c r="V254">
        <v>0.29499999999999998</v>
      </c>
      <c r="X254">
        <v>2.5000000000000001E-2</v>
      </c>
      <c r="AA254" t="s">
        <v>3397</v>
      </c>
      <c r="AB254">
        <v>0.06</v>
      </c>
      <c r="AC254">
        <v>0.06</v>
      </c>
      <c r="AE254" t="s">
        <v>49</v>
      </c>
      <c r="AF254" t="s">
        <v>62</v>
      </c>
      <c r="AG254" t="s">
        <v>90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0</v>
      </c>
      <c r="AO254">
        <v>1</v>
      </c>
      <c r="AQ254">
        <v>0</v>
      </c>
      <c r="AR254">
        <v>0</v>
      </c>
      <c r="AS254">
        <v>0</v>
      </c>
      <c r="AT254">
        <v>0</v>
      </c>
      <c r="AU254">
        <v>2</v>
      </c>
      <c r="AV254">
        <v>0</v>
      </c>
      <c r="AW254">
        <v>0</v>
      </c>
      <c r="AX254">
        <v>2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</row>
    <row r="255" spans="1:60" x14ac:dyDescent="0.25">
      <c r="A255">
        <v>1</v>
      </c>
      <c r="B255" t="s">
        <v>529</v>
      </c>
      <c r="D255" t="s">
        <v>529</v>
      </c>
      <c r="E255">
        <v>254</v>
      </c>
      <c r="G255" t="s">
        <v>74</v>
      </c>
      <c r="H255" t="s">
        <v>528</v>
      </c>
      <c r="I255" t="s">
        <v>565</v>
      </c>
      <c r="J255">
        <v>1211400</v>
      </c>
      <c r="K255" t="s">
        <v>4110</v>
      </c>
      <c r="L255" t="s">
        <v>2479</v>
      </c>
      <c r="M255">
        <v>0.112</v>
      </c>
      <c r="N255">
        <v>0.14099999999999999</v>
      </c>
      <c r="O255">
        <v>8.1000000000000003E-2</v>
      </c>
      <c r="P255">
        <v>0.625</v>
      </c>
      <c r="Q255">
        <v>0.81</v>
      </c>
      <c r="R255">
        <v>9.2110265408166612</v>
      </c>
      <c r="S255">
        <v>0.83499999999999996</v>
      </c>
      <c r="T255">
        <v>2</v>
      </c>
      <c r="U255">
        <v>1.97</v>
      </c>
      <c r="V255">
        <v>0.36599999999999999</v>
      </c>
      <c r="X255">
        <v>2.5000000000000001E-2</v>
      </c>
      <c r="Y255" t="s">
        <v>549</v>
      </c>
      <c r="AA255" t="s">
        <v>3397</v>
      </c>
      <c r="AB255">
        <v>0</v>
      </c>
      <c r="AC255">
        <v>0.215</v>
      </c>
      <c r="AE255" t="s">
        <v>49</v>
      </c>
      <c r="AF255" t="s">
        <v>62</v>
      </c>
      <c r="AG255" t="s">
        <v>90</v>
      </c>
      <c r="AI255">
        <v>1</v>
      </c>
      <c r="AJ255">
        <v>1</v>
      </c>
      <c r="AK255">
        <v>1</v>
      </c>
      <c r="AL255">
        <v>1</v>
      </c>
      <c r="AM255">
        <v>1</v>
      </c>
      <c r="AN255">
        <v>0</v>
      </c>
      <c r="AO255">
        <v>1</v>
      </c>
      <c r="AQ255">
        <v>0</v>
      </c>
      <c r="AR255">
        <v>0</v>
      </c>
      <c r="AS255">
        <v>0</v>
      </c>
      <c r="AT255">
        <v>0</v>
      </c>
      <c r="AU255">
        <v>2</v>
      </c>
      <c r="AV255">
        <v>0</v>
      </c>
      <c r="AW255">
        <v>0</v>
      </c>
      <c r="AX255">
        <v>2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</row>
    <row r="256" spans="1:60" x14ac:dyDescent="0.25">
      <c r="A256">
        <v>1</v>
      </c>
      <c r="B256" t="s">
        <v>529</v>
      </c>
      <c r="D256" t="s">
        <v>529</v>
      </c>
      <c r="E256">
        <v>255</v>
      </c>
      <c r="G256" t="s">
        <v>74</v>
      </c>
      <c r="H256" t="s">
        <v>528</v>
      </c>
      <c r="I256" t="s">
        <v>566</v>
      </c>
      <c r="K256" t="s">
        <v>4110</v>
      </c>
      <c r="L256" t="s">
        <v>2478</v>
      </c>
      <c r="M256">
        <v>0.112</v>
      </c>
      <c r="N256">
        <v>0.14099999999999999</v>
      </c>
      <c r="O256">
        <v>0.109</v>
      </c>
      <c r="P256">
        <v>0.8</v>
      </c>
      <c r="Q256">
        <v>0.85</v>
      </c>
      <c r="R256">
        <v>17.744671625056938</v>
      </c>
      <c r="S256">
        <v>0.875</v>
      </c>
      <c r="T256">
        <v>2</v>
      </c>
      <c r="U256">
        <v>1.875</v>
      </c>
      <c r="V256">
        <v>0.5625</v>
      </c>
      <c r="X256">
        <v>2.5000000000000001E-2</v>
      </c>
      <c r="Y256" t="s">
        <v>559</v>
      </c>
      <c r="AA256" t="s">
        <v>3397</v>
      </c>
      <c r="AB256">
        <v>6.5000000000000002E-2</v>
      </c>
      <c r="AC256">
        <v>4.4999999999999998E-2</v>
      </c>
      <c r="AE256" t="s">
        <v>49</v>
      </c>
      <c r="AF256" t="s">
        <v>545</v>
      </c>
      <c r="AG256" t="s">
        <v>560</v>
      </c>
      <c r="AI256">
        <v>1</v>
      </c>
      <c r="AJ256">
        <v>1</v>
      </c>
      <c r="AK256">
        <v>1</v>
      </c>
      <c r="AL256">
        <v>1</v>
      </c>
      <c r="AM256">
        <v>1</v>
      </c>
      <c r="AN256">
        <v>0</v>
      </c>
      <c r="AO256">
        <v>1</v>
      </c>
      <c r="AQ256">
        <v>0</v>
      </c>
      <c r="AR256">
        <v>0</v>
      </c>
      <c r="AS256">
        <v>0</v>
      </c>
      <c r="AT256">
        <v>0</v>
      </c>
      <c r="AU256">
        <v>2</v>
      </c>
      <c r="AV256">
        <v>0</v>
      </c>
      <c r="AW256">
        <v>0</v>
      </c>
      <c r="AX256">
        <v>2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</row>
    <row r="257" spans="1:60" x14ac:dyDescent="0.25">
      <c r="A257">
        <v>1</v>
      </c>
      <c r="B257" t="s">
        <v>529</v>
      </c>
      <c r="D257" t="s">
        <v>529</v>
      </c>
      <c r="E257">
        <v>256</v>
      </c>
      <c r="G257" t="s">
        <v>74</v>
      </c>
      <c r="H257" t="s">
        <v>528</v>
      </c>
      <c r="I257" t="s">
        <v>567</v>
      </c>
      <c r="K257" t="s">
        <v>4110</v>
      </c>
      <c r="L257" t="s">
        <v>2478</v>
      </c>
      <c r="M257">
        <v>0.112</v>
      </c>
      <c r="N257">
        <v>0.14099999999999999</v>
      </c>
      <c r="O257">
        <v>0.11</v>
      </c>
      <c r="P257">
        <v>0.81499999999999995</v>
      </c>
      <c r="Q257">
        <v>0.87</v>
      </c>
      <c r="R257">
        <v>15.738801437449425</v>
      </c>
      <c r="S257">
        <v>0.9</v>
      </c>
      <c r="T257">
        <v>2</v>
      </c>
      <c r="U257">
        <v>1.875</v>
      </c>
      <c r="V257">
        <v>0.5625</v>
      </c>
      <c r="X257">
        <v>2.5000000000000001E-2</v>
      </c>
      <c r="Y257" t="s">
        <v>562</v>
      </c>
      <c r="AA257" t="s">
        <v>3397</v>
      </c>
      <c r="AB257">
        <v>6.5000000000000002E-2</v>
      </c>
      <c r="AC257">
        <v>0.05</v>
      </c>
      <c r="AE257" t="s">
        <v>49</v>
      </c>
      <c r="AF257" t="s">
        <v>545</v>
      </c>
      <c r="AG257" t="s">
        <v>560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0</v>
      </c>
      <c r="AO257">
        <v>1</v>
      </c>
      <c r="AQ257">
        <v>0</v>
      </c>
      <c r="AR257">
        <v>0</v>
      </c>
      <c r="AS257">
        <v>0</v>
      </c>
      <c r="AT257">
        <v>0</v>
      </c>
      <c r="AU257">
        <v>2</v>
      </c>
      <c r="AV257">
        <v>0</v>
      </c>
      <c r="AW257">
        <v>0</v>
      </c>
      <c r="AX257">
        <v>2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</row>
    <row r="258" spans="1:60" x14ac:dyDescent="0.25">
      <c r="A258">
        <v>1</v>
      </c>
      <c r="B258" t="s">
        <v>529</v>
      </c>
      <c r="D258" t="s">
        <v>529</v>
      </c>
      <c r="E258">
        <v>257</v>
      </c>
      <c r="G258" t="s">
        <v>74</v>
      </c>
      <c r="H258" t="s">
        <v>528</v>
      </c>
      <c r="I258" t="s">
        <v>568</v>
      </c>
      <c r="J258">
        <v>1012361</v>
      </c>
      <c r="K258" t="s">
        <v>4109</v>
      </c>
      <c r="L258" t="s">
        <v>2477</v>
      </c>
      <c r="M258">
        <v>0.13800000000000001</v>
      </c>
      <c r="N258">
        <v>0.14099999999999999</v>
      </c>
      <c r="O258">
        <v>0.14099999999999999</v>
      </c>
      <c r="P258">
        <v>1.1499999999999999</v>
      </c>
      <c r="R258">
        <v>0</v>
      </c>
      <c r="S258">
        <v>1.175</v>
      </c>
      <c r="T258">
        <v>2</v>
      </c>
      <c r="U258">
        <v>2</v>
      </c>
      <c r="V258">
        <v>0.6875</v>
      </c>
      <c r="X258">
        <v>3.1300000000000001E-2</v>
      </c>
      <c r="Y258" t="s">
        <v>549</v>
      </c>
      <c r="AA258" t="s">
        <v>3397</v>
      </c>
      <c r="AB258">
        <v>0.01</v>
      </c>
      <c r="AC258">
        <v>0.06</v>
      </c>
      <c r="AE258" t="s">
        <v>49</v>
      </c>
      <c r="AF258" t="s">
        <v>62</v>
      </c>
      <c r="AG258" t="s">
        <v>569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0</v>
      </c>
      <c r="AO258">
        <v>1</v>
      </c>
      <c r="AQ258">
        <v>0</v>
      </c>
      <c r="AR258">
        <v>0</v>
      </c>
      <c r="AS258">
        <v>0</v>
      </c>
      <c r="AT258">
        <v>0</v>
      </c>
      <c r="AU258">
        <v>2</v>
      </c>
      <c r="AV258">
        <v>0</v>
      </c>
      <c r="AW258">
        <v>0</v>
      </c>
      <c r="AX258">
        <v>2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</row>
    <row r="259" spans="1:60" x14ac:dyDescent="0.25">
      <c r="A259">
        <v>1</v>
      </c>
      <c r="B259" t="s">
        <v>529</v>
      </c>
      <c r="D259" t="s">
        <v>529</v>
      </c>
      <c r="E259">
        <v>258</v>
      </c>
      <c r="G259" t="s">
        <v>74</v>
      </c>
      <c r="H259" t="s">
        <v>528</v>
      </c>
      <c r="I259" t="s">
        <v>570</v>
      </c>
      <c r="J259">
        <v>1981500</v>
      </c>
      <c r="K259" t="s">
        <v>4108</v>
      </c>
      <c r="L259" t="s">
        <v>2476</v>
      </c>
      <c r="M259">
        <v>6.3E-2</v>
      </c>
      <c r="N259">
        <v>0.14099999999999999</v>
      </c>
      <c r="O259">
        <v>6.7000000000000004E-2</v>
      </c>
      <c r="P259">
        <v>0.375</v>
      </c>
      <c r="Q259">
        <v>0.54</v>
      </c>
      <c r="R259">
        <v>12.639062440630099</v>
      </c>
      <c r="S259">
        <v>0.56499999999999995</v>
      </c>
      <c r="T259">
        <v>2</v>
      </c>
      <c r="U259">
        <v>1.6140000000000001</v>
      </c>
      <c r="V259">
        <v>0.27560000000000001</v>
      </c>
      <c r="X259">
        <v>1.38E-2</v>
      </c>
      <c r="Y259" t="s">
        <v>571</v>
      </c>
      <c r="AA259" t="s">
        <v>3397</v>
      </c>
      <c r="AB259">
        <v>5.0000000000000001E-3</v>
      </c>
      <c r="AC259">
        <v>7.4999999999999997E-2</v>
      </c>
      <c r="AE259" t="s">
        <v>49</v>
      </c>
      <c r="AF259" t="s">
        <v>62</v>
      </c>
      <c r="AG259" t="s">
        <v>90</v>
      </c>
      <c r="AI259">
        <v>1</v>
      </c>
      <c r="AJ259">
        <v>1</v>
      </c>
      <c r="AK259">
        <v>1</v>
      </c>
      <c r="AL259">
        <v>1</v>
      </c>
      <c r="AM259">
        <v>1</v>
      </c>
      <c r="AN259">
        <v>0</v>
      </c>
      <c r="AO259">
        <v>1</v>
      </c>
      <c r="AQ259">
        <v>0</v>
      </c>
      <c r="AR259">
        <v>0</v>
      </c>
      <c r="AS259">
        <v>0</v>
      </c>
      <c r="AT259">
        <v>0</v>
      </c>
      <c r="AU259">
        <v>2</v>
      </c>
      <c r="AV259">
        <v>0</v>
      </c>
      <c r="AW259">
        <v>0</v>
      </c>
      <c r="AX259">
        <v>2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</row>
    <row r="260" spans="1:60" x14ac:dyDescent="0.25">
      <c r="A260">
        <v>1</v>
      </c>
      <c r="B260" t="s">
        <v>529</v>
      </c>
      <c r="D260" t="s">
        <v>529</v>
      </c>
      <c r="E260">
        <v>259</v>
      </c>
      <c r="G260" t="s">
        <v>74</v>
      </c>
      <c r="H260" t="s">
        <v>528</v>
      </c>
      <c r="I260" t="s">
        <v>572</v>
      </c>
      <c r="J260">
        <v>1982000</v>
      </c>
      <c r="K260" t="s">
        <v>4107</v>
      </c>
      <c r="L260" t="s">
        <v>2475</v>
      </c>
      <c r="M260">
        <v>7.8700000000000006E-2</v>
      </c>
      <c r="N260">
        <v>0.14099999999999999</v>
      </c>
      <c r="O260">
        <v>0.1</v>
      </c>
      <c r="P260">
        <v>0.53500000000000003</v>
      </c>
      <c r="Q260">
        <v>0.67500000000000004</v>
      </c>
      <c r="R260">
        <v>8.3305365473272417</v>
      </c>
      <c r="S260">
        <v>0.78</v>
      </c>
      <c r="T260">
        <v>2</v>
      </c>
      <c r="U260">
        <v>1.732</v>
      </c>
      <c r="V260">
        <v>0.43309999999999998</v>
      </c>
      <c r="X260">
        <v>1.5699999999999999E-2</v>
      </c>
      <c r="Y260" t="s">
        <v>571</v>
      </c>
      <c r="AA260" t="s">
        <v>3397</v>
      </c>
      <c r="AB260">
        <v>5.0000000000000001E-3</v>
      </c>
      <c r="AC260">
        <v>0.105</v>
      </c>
      <c r="AE260" t="s">
        <v>49</v>
      </c>
      <c r="AF260" t="s">
        <v>62</v>
      </c>
      <c r="AG260" t="s">
        <v>90</v>
      </c>
      <c r="AI260">
        <v>1</v>
      </c>
      <c r="AJ260">
        <v>1</v>
      </c>
      <c r="AK260">
        <v>1</v>
      </c>
      <c r="AL260">
        <v>1</v>
      </c>
      <c r="AM260">
        <v>1</v>
      </c>
      <c r="AN260">
        <v>0</v>
      </c>
      <c r="AO260">
        <v>1</v>
      </c>
      <c r="AQ260">
        <v>0</v>
      </c>
      <c r="AR260">
        <v>0</v>
      </c>
      <c r="AS260">
        <v>0</v>
      </c>
      <c r="AT260">
        <v>0</v>
      </c>
      <c r="AU260">
        <v>2</v>
      </c>
      <c r="AV260">
        <v>0</v>
      </c>
      <c r="AW260">
        <v>0</v>
      </c>
      <c r="AX260">
        <v>2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</row>
    <row r="261" spans="1:60" x14ac:dyDescent="0.25">
      <c r="A261">
        <v>1</v>
      </c>
      <c r="B261" t="s">
        <v>529</v>
      </c>
      <c r="D261" t="s">
        <v>529</v>
      </c>
      <c r="E261">
        <v>260</v>
      </c>
      <c r="G261" t="s">
        <v>74</v>
      </c>
      <c r="H261" t="s">
        <v>528</v>
      </c>
      <c r="I261" t="s">
        <v>573</v>
      </c>
      <c r="J261" t="s">
        <v>574</v>
      </c>
      <c r="K261" t="s">
        <v>4106</v>
      </c>
      <c r="L261" t="s">
        <v>2474</v>
      </c>
      <c r="M261">
        <v>9.8400000000000001E-2</v>
      </c>
      <c r="N261">
        <v>0.14099999999999999</v>
      </c>
      <c r="O261">
        <v>0.1</v>
      </c>
      <c r="P261">
        <v>0.61499999999999999</v>
      </c>
      <c r="Q261">
        <v>0.67</v>
      </c>
      <c r="R261">
        <v>20.441796558416527</v>
      </c>
      <c r="S261">
        <v>0.7</v>
      </c>
      <c r="T261">
        <v>2</v>
      </c>
      <c r="U261">
        <v>1.8129999999999999</v>
      </c>
      <c r="V261">
        <v>0.5</v>
      </c>
      <c r="X261">
        <v>1.77E-2</v>
      </c>
      <c r="AA261" t="s">
        <v>3397</v>
      </c>
      <c r="AB261">
        <v>0</v>
      </c>
      <c r="AC261">
        <v>0.105</v>
      </c>
      <c r="AE261" t="s">
        <v>49</v>
      </c>
      <c r="AF261" t="s">
        <v>62</v>
      </c>
      <c r="AG261" t="s">
        <v>575</v>
      </c>
      <c r="AI261">
        <v>1</v>
      </c>
      <c r="AJ261">
        <v>1</v>
      </c>
      <c r="AK261">
        <v>1</v>
      </c>
      <c r="AL261">
        <v>1</v>
      </c>
      <c r="AM261">
        <v>1</v>
      </c>
      <c r="AN261">
        <v>0</v>
      </c>
      <c r="AO261">
        <v>1</v>
      </c>
      <c r="AQ261">
        <v>0</v>
      </c>
      <c r="AR261">
        <v>0</v>
      </c>
      <c r="AS261">
        <v>0</v>
      </c>
      <c r="AT261">
        <v>0</v>
      </c>
      <c r="AU261">
        <v>2</v>
      </c>
      <c r="AV261">
        <v>0</v>
      </c>
      <c r="AW261">
        <v>0</v>
      </c>
      <c r="AX261">
        <v>2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</row>
    <row r="262" spans="1:60" x14ac:dyDescent="0.25">
      <c r="A262">
        <v>1</v>
      </c>
      <c r="B262" t="s">
        <v>529</v>
      </c>
      <c r="D262" t="s">
        <v>529</v>
      </c>
      <c r="E262">
        <v>261</v>
      </c>
      <c r="G262" t="s">
        <v>74</v>
      </c>
      <c r="H262" t="s">
        <v>528</v>
      </c>
      <c r="I262" t="s">
        <v>576</v>
      </c>
      <c r="J262">
        <v>2988000</v>
      </c>
      <c r="K262" t="s">
        <v>4105</v>
      </c>
      <c r="L262" t="s">
        <v>2473</v>
      </c>
      <c r="M262">
        <v>0.1181</v>
      </c>
      <c r="N262">
        <v>0.14099999999999999</v>
      </c>
      <c r="O262">
        <v>0.09</v>
      </c>
      <c r="P262">
        <v>0.64</v>
      </c>
      <c r="Q262">
        <v>0.84</v>
      </c>
      <c r="R262">
        <v>7.2660084469959969</v>
      </c>
      <c r="S262">
        <v>0.86499999999999999</v>
      </c>
      <c r="T262">
        <v>2</v>
      </c>
      <c r="U262">
        <v>1.9379999999999999</v>
      </c>
      <c r="V262">
        <v>0.625</v>
      </c>
      <c r="X262">
        <v>1.9699999999999999E-2</v>
      </c>
      <c r="AA262" t="s">
        <v>3397</v>
      </c>
      <c r="AB262">
        <v>0.09</v>
      </c>
      <c r="AC262">
        <v>4.4999999999999998E-2</v>
      </c>
      <c r="AE262" t="s">
        <v>49</v>
      </c>
      <c r="AF262" t="s">
        <v>62</v>
      </c>
      <c r="AG262" t="s">
        <v>90</v>
      </c>
      <c r="AI262">
        <v>1</v>
      </c>
      <c r="AJ262">
        <v>1</v>
      </c>
      <c r="AK262">
        <v>1</v>
      </c>
      <c r="AL262">
        <v>1</v>
      </c>
      <c r="AM262">
        <v>1</v>
      </c>
      <c r="AN262">
        <v>0</v>
      </c>
      <c r="AO262">
        <v>1</v>
      </c>
      <c r="AQ262">
        <v>0</v>
      </c>
      <c r="AR262">
        <v>0</v>
      </c>
      <c r="AS262">
        <v>0</v>
      </c>
      <c r="AT262">
        <v>0</v>
      </c>
      <c r="AU262">
        <v>2</v>
      </c>
      <c r="AV262">
        <v>0</v>
      </c>
      <c r="AW262">
        <v>0</v>
      </c>
      <c r="AX262">
        <v>2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</row>
    <row r="263" spans="1:60" x14ac:dyDescent="0.25">
      <c r="A263">
        <v>1</v>
      </c>
      <c r="B263" t="s">
        <v>529</v>
      </c>
      <c r="D263" t="s">
        <v>529</v>
      </c>
      <c r="E263">
        <v>262</v>
      </c>
      <c r="G263" t="s">
        <v>74</v>
      </c>
      <c r="H263" t="s">
        <v>528</v>
      </c>
      <c r="I263" t="s">
        <v>577</v>
      </c>
      <c r="J263">
        <v>1980100</v>
      </c>
      <c r="K263" t="s">
        <v>4105</v>
      </c>
      <c r="L263" t="s">
        <v>2472</v>
      </c>
      <c r="M263">
        <v>0.1181</v>
      </c>
      <c r="N263">
        <v>0.14099999999999999</v>
      </c>
      <c r="O263">
        <v>8.8999999999999996E-2</v>
      </c>
      <c r="P263">
        <v>0.68500000000000005</v>
      </c>
      <c r="Q263">
        <v>0.875</v>
      </c>
      <c r="R263">
        <v>7.792078078218438</v>
      </c>
      <c r="S263">
        <v>0.9</v>
      </c>
      <c r="T263">
        <v>2</v>
      </c>
      <c r="U263">
        <v>1.929</v>
      </c>
      <c r="V263">
        <v>0.315</v>
      </c>
      <c r="X263">
        <v>1.9699999999999999E-2</v>
      </c>
      <c r="Y263" t="s">
        <v>571</v>
      </c>
      <c r="AA263" t="s">
        <v>3397</v>
      </c>
      <c r="AB263">
        <v>0</v>
      </c>
      <c r="AC263">
        <v>0.16500000000000001</v>
      </c>
      <c r="AE263" t="s">
        <v>49</v>
      </c>
      <c r="AF263" t="s">
        <v>62</v>
      </c>
      <c r="AG263" t="s">
        <v>90</v>
      </c>
      <c r="AI263">
        <v>1</v>
      </c>
      <c r="AJ263">
        <v>1</v>
      </c>
      <c r="AK263">
        <v>1</v>
      </c>
      <c r="AL263">
        <v>1</v>
      </c>
      <c r="AM263">
        <v>1</v>
      </c>
      <c r="AN263">
        <v>0</v>
      </c>
      <c r="AO263">
        <v>1</v>
      </c>
      <c r="AQ263">
        <v>0</v>
      </c>
      <c r="AR263">
        <v>0</v>
      </c>
      <c r="AS263">
        <v>0</v>
      </c>
      <c r="AT263">
        <v>0</v>
      </c>
      <c r="AU263">
        <v>2</v>
      </c>
      <c r="AV263">
        <v>0</v>
      </c>
      <c r="AW263">
        <v>0</v>
      </c>
      <c r="AX263">
        <v>2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</row>
    <row r="264" spans="1:60" x14ac:dyDescent="0.25">
      <c r="A264">
        <v>1</v>
      </c>
      <c r="B264" t="s">
        <v>529</v>
      </c>
      <c r="D264" t="s">
        <v>529</v>
      </c>
      <c r="E264">
        <v>263</v>
      </c>
      <c r="G264" t="s">
        <v>74</v>
      </c>
      <c r="H264" t="s">
        <v>528</v>
      </c>
      <c r="I264" t="s">
        <v>578</v>
      </c>
      <c r="J264">
        <v>1750101</v>
      </c>
      <c r="K264" t="s">
        <v>4104</v>
      </c>
      <c r="L264" t="s">
        <v>2472</v>
      </c>
      <c r="M264">
        <v>0.1181</v>
      </c>
      <c r="N264">
        <v>0.14099999999999999</v>
      </c>
      <c r="O264">
        <v>0.09</v>
      </c>
      <c r="P264">
        <v>0.68500000000000005</v>
      </c>
      <c r="Q264">
        <v>0.875</v>
      </c>
      <c r="R264">
        <v>7.6440192435737799</v>
      </c>
      <c r="S264">
        <v>0.9</v>
      </c>
      <c r="T264">
        <v>3</v>
      </c>
      <c r="U264">
        <v>1.929</v>
      </c>
      <c r="V264">
        <v>0.23619999999999999</v>
      </c>
      <c r="X264">
        <v>1.9699999999999999E-2</v>
      </c>
      <c r="Y264" t="s">
        <v>571</v>
      </c>
      <c r="AA264" t="s">
        <v>3397</v>
      </c>
      <c r="AB264">
        <v>0</v>
      </c>
      <c r="AC264">
        <v>0.12</v>
      </c>
      <c r="AE264" t="s">
        <v>49</v>
      </c>
      <c r="AF264" t="s">
        <v>545</v>
      </c>
      <c r="AG264" t="s">
        <v>90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0</v>
      </c>
      <c r="AO264">
        <v>1</v>
      </c>
      <c r="AQ264">
        <v>0</v>
      </c>
      <c r="AR264">
        <v>0</v>
      </c>
      <c r="AS264">
        <v>0</v>
      </c>
      <c r="AT264">
        <v>0</v>
      </c>
      <c r="AU264">
        <v>2</v>
      </c>
      <c r="AV264">
        <v>0</v>
      </c>
      <c r="AW264">
        <v>0</v>
      </c>
      <c r="AX264">
        <v>2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</row>
    <row r="265" spans="1:60" x14ac:dyDescent="0.25">
      <c r="A265">
        <v>1</v>
      </c>
      <c r="B265" t="s">
        <v>529</v>
      </c>
      <c r="D265" t="s">
        <v>529</v>
      </c>
      <c r="E265">
        <v>264</v>
      </c>
      <c r="G265" t="s">
        <v>74</v>
      </c>
      <c r="H265" t="s">
        <v>528</v>
      </c>
      <c r="I265" t="s">
        <v>579</v>
      </c>
      <c r="J265">
        <v>2912801</v>
      </c>
      <c r="K265" t="s">
        <v>4103</v>
      </c>
      <c r="L265" t="s">
        <v>2471</v>
      </c>
      <c r="M265">
        <v>0.16400000000000001</v>
      </c>
      <c r="N265">
        <v>0.16700000000000001</v>
      </c>
      <c r="O265">
        <v>0.125</v>
      </c>
      <c r="P265">
        <v>0.77500000000000002</v>
      </c>
      <c r="Q265">
        <v>0.95</v>
      </c>
      <c r="R265">
        <v>6.8427734126309474</v>
      </c>
      <c r="S265">
        <v>0.97499999999999998</v>
      </c>
      <c r="T265">
        <v>3</v>
      </c>
      <c r="U265">
        <v>2.12</v>
      </c>
      <c r="V265">
        <v>0.251</v>
      </c>
      <c r="X265">
        <v>3.1300000000000001E-2</v>
      </c>
      <c r="Y265" t="s">
        <v>549</v>
      </c>
      <c r="AA265" t="s">
        <v>3397</v>
      </c>
      <c r="AB265">
        <v>9.5000000000000001E-2</v>
      </c>
      <c r="AC265">
        <v>8.5000000000000006E-2</v>
      </c>
      <c r="AE265" t="s">
        <v>49</v>
      </c>
      <c r="AF265" t="s">
        <v>545</v>
      </c>
      <c r="AG265" t="s">
        <v>90</v>
      </c>
      <c r="AI265">
        <v>1</v>
      </c>
      <c r="AJ265">
        <v>1</v>
      </c>
      <c r="AK265">
        <v>1</v>
      </c>
      <c r="AL265">
        <v>1</v>
      </c>
      <c r="AM265">
        <v>1</v>
      </c>
      <c r="AN265">
        <v>0</v>
      </c>
      <c r="AO265">
        <v>1</v>
      </c>
      <c r="AQ265">
        <v>0</v>
      </c>
      <c r="AR265">
        <v>0</v>
      </c>
      <c r="AS265">
        <v>0</v>
      </c>
      <c r="AT265">
        <v>0</v>
      </c>
      <c r="AU265">
        <v>2</v>
      </c>
      <c r="AV265">
        <v>0</v>
      </c>
      <c r="AW265">
        <v>0</v>
      </c>
      <c r="AX265">
        <v>2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</row>
    <row r="266" spans="1:60" x14ac:dyDescent="0.25">
      <c r="A266">
        <v>1</v>
      </c>
      <c r="B266" t="s">
        <v>529</v>
      </c>
      <c r="D266" t="s">
        <v>529</v>
      </c>
      <c r="E266">
        <v>265</v>
      </c>
      <c r="G266" t="s">
        <v>74</v>
      </c>
      <c r="H266" t="s">
        <v>528</v>
      </c>
      <c r="I266" t="s">
        <v>580</v>
      </c>
      <c r="J266">
        <v>1980400</v>
      </c>
      <c r="K266" t="s">
        <v>4102</v>
      </c>
      <c r="L266" t="s">
        <v>2470</v>
      </c>
      <c r="M266">
        <v>0.1575</v>
      </c>
      <c r="N266">
        <v>0.16800000000000001</v>
      </c>
      <c r="O266">
        <v>0.11700000000000001</v>
      </c>
      <c r="P266">
        <v>0.83</v>
      </c>
      <c r="Q266">
        <v>1</v>
      </c>
      <c r="R266">
        <v>8.5307656099481335</v>
      </c>
      <c r="S266">
        <v>1.0249999999999999</v>
      </c>
      <c r="T266">
        <v>2</v>
      </c>
      <c r="U266">
        <v>2.1259999999999999</v>
      </c>
      <c r="V266">
        <v>0.39369999999999999</v>
      </c>
      <c r="X266">
        <v>2.76E-2</v>
      </c>
      <c r="Y266" t="s">
        <v>581</v>
      </c>
      <c r="AA266" t="s">
        <v>3397</v>
      </c>
      <c r="AB266">
        <v>0.01</v>
      </c>
      <c r="AC266">
        <v>0.22500000000000001</v>
      </c>
      <c r="AE266" t="s">
        <v>49</v>
      </c>
      <c r="AF266" t="s">
        <v>62</v>
      </c>
      <c r="AG266" t="s">
        <v>90</v>
      </c>
      <c r="AI266">
        <v>1</v>
      </c>
      <c r="AJ266">
        <v>1</v>
      </c>
      <c r="AK266">
        <v>1</v>
      </c>
      <c r="AL266">
        <v>1</v>
      </c>
      <c r="AM266">
        <v>1</v>
      </c>
      <c r="AN266">
        <v>0</v>
      </c>
      <c r="AO266">
        <v>1</v>
      </c>
      <c r="AQ266">
        <v>0</v>
      </c>
      <c r="AR266">
        <v>0</v>
      </c>
      <c r="AS266">
        <v>0</v>
      </c>
      <c r="AT266">
        <v>0</v>
      </c>
      <c r="AU266">
        <v>2</v>
      </c>
      <c r="AV266">
        <v>0</v>
      </c>
      <c r="AW266">
        <v>0</v>
      </c>
      <c r="AX266">
        <v>2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</row>
    <row r="267" spans="1:60" x14ac:dyDescent="0.25">
      <c r="A267">
        <v>1</v>
      </c>
      <c r="B267" t="s">
        <v>529</v>
      </c>
      <c r="D267" t="s">
        <v>529</v>
      </c>
      <c r="E267">
        <v>266</v>
      </c>
      <c r="G267" t="s">
        <v>74</v>
      </c>
      <c r="H267" t="s">
        <v>528</v>
      </c>
      <c r="I267" t="s">
        <v>582</v>
      </c>
      <c r="J267">
        <v>2988100</v>
      </c>
      <c r="K267" t="s">
        <v>4101</v>
      </c>
      <c r="L267" t="s">
        <v>2469</v>
      </c>
      <c r="M267">
        <v>0.1575</v>
      </c>
      <c r="N267">
        <v>0.16800000000000001</v>
      </c>
      <c r="O267">
        <v>0.11700000000000001</v>
      </c>
      <c r="P267">
        <v>0.76500000000000001</v>
      </c>
      <c r="Q267">
        <v>0.95</v>
      </c>
      <c r="R267">
        <v>7.8480731538756601</v>
      </c>
      <c r="S267">
        <v>0.97499999999999998</v>
      </c>
      <c r="T267">
        <v>3</v>
      </c>
      <c r="U267">
        <v>2.125</v>
      </c>
      <c r="V267">
        <v>0.75</v>
      </c>
      <c r="X267">
        <v>2.76E-2</v>
      </c>
      <c r="AA267" t="s">
        <v>3397</v>
      </c>
      <c r="AB267">
        <v>0.12</v>
      </c>
      <c r="AC267">
        <v>6.5000000000000002E-2</v>
      </c>
      <c r="AE267" t="s">
        <v>49</v>
      </c>
      <c r="AF267" t="s">
        <v>62</v>
      </c>
      <c r="AG267" t="s">
        <v>90</v>
      </c>
      <c r="AI267">
        <v>1</v>
      </c>
      <c r="AJ267">
        <v>1</v>
      </c>
      <c r="AK267">
        <v>1</v>
      </c>
      <c r="AL267">
        <v>1</v>
      </c>
      <c r="AM267">
        <v>1</v>
      </c>
      <c r="AN267">
        <v>0</v>
      </c>
      <c r="AO267">
        <v>1</v>
      </c>
      <c r="AQ267">
        <v>0</v>
      </c>
      <c r="AR267">
        <v>0</v>
      </c>
      <c r="AS267">
        <v>0</v>
      </c>
      <c r="AT267">
        <v>0</v>
      </c>
      <c r="AU267">
        <v>2</v>
      </c>
      <c r="AV267">
        <v>0</v>
      </c>
      <c r="AW267">
        <v>0</v>
      </c>
      <c r="AX267">
        <v>2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</row>
    <row r="268" spans="1:60" x14ac:dyDescent="0.25">
      <c r="A268">
        <v>1</v>
      </c>
      <c r="B268" t="s">
        <v>529</v>
      </c>
      <c r="D268" t="s">
        <v>529</v>
      </c>
      <c r="E268">
        <v>267</v>
      </c>
      <c r="G268" t="s">
        <v>74</v>
      </c>
      <c r="H268" t="s">
        <v>528</v>
      </c>
      <c r="I268" t="s">
        <v>583</v>
      </c>
      <c r="J268">
        <v>1010010</v>
      </c>
      <c r="K268" t="s">
        <v>4100</v>
      </c>
      <c r="L268" t="s">
        <v>2409</v>
      </c>
      <c r="M268">
        <v>0.25</v>
      </c>
      <c r="N268">
        <v>0.191</v>
      </c>
      <c r="O268">
        <v>0.255</v>
      </c>
      <c r="P268">
        <v>1.5249999999999999</v>
      </c>
      <c r="R268">
        <v>0</v>
      </c>
      <c r="S268">
        <v>1.55</v>
      </c>
      <c r="T268">
        <v>4</v>
      </c>
      <c r="U268">
        <v>2.5</v>
      </c>
      <c r="V268">
        <v>1.25</v>
      </c>
      <c r="X268">
        <v>0.05</v>
      </c>
      <c r="Y268" t="s">
        <v>549</v>
      </c>
      <c r="AA268" t="s">
        <v>3397</v>
      </c>
      <c r="AB268">
        <v>0.16</v>
      </c>
      <c r="AC268">
        <v>0.14000000000000001</v>
      </c>
      <c r="AE268" t="s">
        <v>49</v>
      </c>
      <c r="AF268" t="s">
        <v>62</v>
      </c>
      <c r="AG268" t="s">
        <v>532</v>
      </c>
      <c r="AI268">
        <v>1</v>
      </c>
      <c r="AJ268">
        <v>1</v>
      </c>
      <c r="AK268">
        <v>1</v>
      </c>
      <c r="AL268">
        <v>1</v>
      </c>
      <c r="AM268">
        <v>1</v>
      </c>
      <c r="AN268">
        <v>0</v>
      </c>
      <c r="AO268">
        <v>1</v>
      </c>
      <c r="AQ268">
        <v>0</v>
      </c>
      <c r="AR268">
        <v>0</v>
      </c>
      <c r="AS268">
        <v>0</v>
      </c>
      <c r="AT268">
        <v>0</v>
      </c>
      <c r="AU268">
        <v>2</v>
      </c>
      <c r="AV268">
        <v>0</v>
      </c>
      <c r="AW268">
        <v>0</v>
      </c>
      <c r="AX268">
        <v>2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</row>
    <row r="269" spans="1:60" x14ac:dyDescent="0.25">
      <c r="A269">
        <v>1</v>
      </c>
      <c r="B269" t="s">
        <v>529</v>
      </c>
      <c r="D269" t="s">
        <v>529</v>
      </c>
      <c r="E269">
        <v>268</v>
      </c>
      <c r="G269" t="s">
        <v>74</v>
      </c>
      <c r="H269" t="s">
        <v>528</v>
      </c>
      <c r="I269" t="s">
        <v>584</v>
      </c>
      <c r="J269">
        <v>47182367</v>
      </c>
      <c r="K269" t="s">
        <v>4099</v>
      </c>
      <c r="L269" t="s">
        <v>2185</v>
      </c>
      <c r="M269">
        <v>0.19689999999999999</v>
      </c>
      <c r="N269">
        <v>0.192</v>
      </c>
      <c r="O269">
        <v>0.13400000000000001</v>
      </c>
      <c r="P269">
        <v>0.91500000000000004</v>
      </c>
      <c r="Q269">
        <v>0.96499999999999997</v>
      </c>
      <c r="R269">
        <v>30.113733150982469</v>
      </c>
      <c r="S269">
        <v>0.99</v>
      </c>
      <c r="T269">
        <v>3</v>
      </c>
      <c r="U269">
        <v>2.4329999999999998</v>
      </c>
      <c r="V269">
        <v>0.4</v>
      </c>
      <c r="X269">
        <v>3.15E-2</v>
      </c>
      <c r="AA269" t="s">
        <v>3397</v>
      </c>
      <c r="AB269">
        <v>0.15</v>
      </c>
      <c r="AC269">
        <v>0.09</v>
      </c>
      <c r="AE269" t="s">
        <v>49</v>
      </c>
      <c r="AF269" t="s">
        <v>62</v>
      </c>
      <c r="AG269" t="s">
        <v>585</v>
      </c>
      <c r="AI269">
        <v>1</v>
      </c>
      <c r="AJ269">
        <v>1</v>
      </c>
      <c r="AK269">
        <v>1</v>
      </c>
      <c r="AL269">
        <v>1</v>
      </c>
      <c r="AM269">
        <v>1</v>
      </c>
      <c r="AN269">
        <v>0</v>
      </c>
      <c r="AO269">
        <v>1</v>
      </c>
      <c r="AQ269">
        <v>0</v>
      </c>
      <c r="AR269">
        <v>0</v>
      </c>
      <c r="AS269">
        <v>0</v>
      </c>
      <c r="AT269">
        <v>0</v>
      </c>
      <c r="AU269">
        <v>2</v>
      </c>
      <c r="AV269">
        <v>0</v>
      </c>
      <c r="AW269">
        <v>0</v>
      </c>
      <c r="AX269">
        <v>2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</row>
    <row r="270" spans="1:60" x14ac:dyDescent="0.25">
      <c r="A270">
        <v>1</v>
      </c>
      <c r="B270" t="s">
        <v>529</v>
      </c>
      <c r="D270" t="s">
        <v>529</v>
      </c>
      <c r="E270">
        <v>269</v>
      </c>
      <c r="G270" t="s">
        <v>74</v>
      </c>
      <c r="H270" t="s">
        <v>528</v>
      </c>
      <c r="I270" t="s">
        <v>586</v>
      </c>
      <c r="K270" t="s">
        <v>4093</v>
      </c>
      <c r="L270" t="s">
        <v>2466</v>
      </c>
      <c r="M270">
        <v>0.19</v>
      </c>
      <c r="N270">
        <v>0.192</v>
      </c>
      <c r="O270">
        <v>0.188</v>
      </c>
      <c r="P270">
        <v>1.2549999999999999</v>
      </c>
      <c r="R270">
        <v>0</v>
      </c>
      <c r="S270">
        <v>1.28</v>
      </c>
      <c r="T270">
        <v>2</v>
      </c>
      <c r="U270">
        <v>2.4649999999999999</v>
      </c>
      <c r="V270">
        <v>1.25</v>
      </c>
      <c r="X270">
        <v>3.1300000000000001E-2</v>
      </c>
      <c r="AA270" t="s">
        <v>3397</v>
      </c>
      <c r="AB270">
        <v>0.14000000000000001</v>
      </c>
      <c r="AC270">
        <v>0.08</v>
      </c>
      <c r="AE270" t="s">
        <v>49</v>
      </c>
      <c r="AF270" t="s">
        <v>545</v>
      </c>
      <c r="AG270" t="s">
        <v>560</v>
      </c>
      <c r="AI270">
        <v>1</v>
      </c>
      <c r="AJ270">
        <v>1</v>
      </c>
      <c r="AK270">
        <v>1</v>
      </c>
      <c r="AL270">
        <v>1</v>
      </c>
      <c r="AM270">
        <v>1</v>
      </c>
      <c r="AN270">
        <v>0</v>
      </c>
      <c r="AO270">
        <v>1</v>
      </c>
      <c r="AQ270">
        <v>0</v>
      </c>
      <c r="AR270">
        <v>0</v>
      </c>
      <c r="AS270">
        <v>0</v>
      </c>
      <c r="AT270">
        <v>0</v>
      </c>
      <c r="AU270">
        <v>2</v>
      </c>
      <c r="AV270">
        <v>0</v>
      </c>
      <c r="AW270">
        <v>0</v>
      </c>
      <c r="AX270">
        <v>2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</row>
    <row r="271" spans="1:60" x14ac:dyDescent="0.25">
      <c r="A271">
        <v>1</v>
      </c>
      <c r="B271" t="s">
        <v>529</v>
      </c>
      <c r="D271" t="s">
        <v>529</v>
      </c>
      <c r="E271">
        <v>270</v>
      </c>
      <c r="G271" t="s">
        <v>74</v>
      </c>
      <c r="H271" t="s">
        <v>528</v>
      </c>
      <c r="I271" t="s">
        <v>587</v>
      </c>
      <c r="K271" t="s">
        <v>4093</v>
      </c>
      <c r="L271" t="s">
        <v>2468</v>
      </c>
      <c r="M271">
        <v>0.19</v>
      </c>
      <c r="N271">
        <v>0.192</v>
      </c>
      <c r="O271">
        <v>0.188</v>
      </c>
      <c r="P271">
        <v>1.25</v>
      </c>
      <c r="R271">
        <v>0</v>
      </c>
      <c r="S271">
        <v>1.2749999999999999</v>
      </c>
      <c r="T271">
        <v>2</v>
      </c>
      <c r="U271">
        <v>2.4649999999999999</v>
      </c>
      <c r="V271">
        <v>1.25</v>
      </c>
      <c r="X271">
        <v>3.1300000000000001E-2</v>
      </c>
      <c r="Y271" t="s">
        <v>562</v>
      </c>
      <c r="AA271" t="s">
        <v>3397</v>
      </c>
      <c r="AB271">
        <v>0.16</v>
      </c>
      <c r="AC271">
        <v>0.08</v>
      </c>
      <c r="AE271" t="s">
        <v>49</v>
      </c>
      <c r="AF271" t="s">
        <v>545</v>
      </c>
      <c r="AG271" t="s">
        <v>560</v>
      </c>
      <c r="AI271">
        <v>1</v>
      </c>
      <c r="AJ271">
        <v>1</v>
      </c>
      <c r="AK271">
        <v>1</v>
      </c>
      <c r="AL271">
        <v>1</v>
      </c>
      <c r="AM271">
        <v>1</v>
      </c>
      <c r="AN271">
        <v>0</v>
      </c>
      <c r="AO271">
        <v>1</v>
      </c>
      <c r="AQ271">
        <v>0</v>
      </c>
      <c r="AR271">
        <v>0</v>
      </c>
      <c r="AS271">
        <v>0</v>
      </c>
      <c r="AT271">
        <v>0</v>
      </c>
      <c r="AU271">
        <v>2</v>
      </c>
      <c r="AV271">
        <v>0</v>
      </c>
      <c r="AW271">
        <v>0</v>
      </c>
      <c r="AX271">
        <v>2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</row>
    <row r="272" spans="1:60" x14ac:dyDescent="0.25">
      <c r="A272">
        <v>1</v>
      </c>
      <c r="B272" t="s">
        <v>529</v>
      </c>
      <c r="D272" t="s">
        <v>529</v>
      </c>
      <c r="E272">
        <v>271</v>
      </c>
      <c r="G272" t="s">
        <v>74</v>
      </c>
      <c r="H272" t="s">
        <v>528</v>
      </c>
      <c r="I272" t="s">
        <v>588</v>
      </c>
      <c r="J272" t="s">
        <v>589</v>
      </c>
      <c r="K272" t="s">
        <v>4098</v>
      </c>
      <c r="L272" t="s">
        <v>2468</v>
      </c>
      <c r="M272">
        <v>0.19</v>
      </c>
      <c r="N272">
        <v>0.192</v>
      </c>
      <c r="O272">
        <v>0.13600000000000001</v>
      </c>
      <c r="P272">
        <v>0.85699999999999998</v>
      </c>
      <c r="Q272">
        <v>1.05</v>
      </c>
      <c r="R272">
        <v>8.2547485233895941</v>
      </c>
      <c r="S272">
        <v>1.075</v>
      </c>
      <c r="T272">
        <v>3</v>
      </c>
      <c r="U272">
        <v>2.46</v>
      </c>
      <c r="V272">
        <v>0.8</v>
      </c>
      <c r="X272">
        <v>3.1300000000000001E-2</v>
      </c>
      <c r="Y272" t="s">
        <v>562</v>
      </c>
      <c r="AA272" t="s">
        <v>3397</v>
      </c>
      <c r="AB272">
        <v>0.15</v>
      </c>
      <c r="AC272">
        <v>0.08</v>
      </c>
      <c r="AE272" t="s">
        <v>49</v>
      </c>
      <c r="AF272" t="s">
        <v>62</v>
      </c>
      <c r="AG272" t="s">
        <v>575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0</v>
      </c>
      <c r="AO272">
        <v>1</v>
      </c>
      <c r="AQ272">
        <v>0</v>
      </c>
      <c r="AR272">
        <v>0</v>
      </c>
      <c r="AS272">
        <v>0</v>
      </c>
      <c r="AT272">
        <v>0</v>
      </c>
      <c r="AU272">
        <v>2</v>
      </c>
      <c r="AV272">
        <v>0</v>
      </c>
      <c r="AW272">
        <v>0</v>
      </c>
      <c r="AX272">
        <v>2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</row>
    <row r="273" spans="1:60" x14ac:dyDescent="0.25">
      <c r="A273">
        <v>1</v>
      </c>
      <c r="B273" t="s">
        <v>529</v>
      </c>
      <c r="D273" t="s">
        <v>529</v>
      </c>
      <c r="E273">
        <v>272</v>
      </c>
      <c r="G273" t="s">
        <v>74</v>
      </c>
      <c r="H273" t="s">
        <v>528</v>
      </c>
      <c r="I273" t="s">
        <v>590</v>
      </c>
      <c r="J273">
        <v>2913401</v>
      </c>
      <c r="K273" t="s">
        <v>4098</v>
      </c>
      <c r="L273" t="s">
        <v>2467</v>
      </c>
      <c r="M273">
        <v>0.19</v>
      </c>
      <c r="N273">
        <v>0.19400000000000001</v>
      </c>
      <c r="O273">
        <v>0.13800000000000001</v>
      </c>
      <c r="P273">
        <v>0.87</v>
      </c>
      <c r="Q273">
        <v>1.07</v>
      </c>
      <c r="R273">
        <v>7.9696103943213501</v>
      </c>
      <c r="S273">
        <v>1.1000000000000001</v>
      </c>
      <c r="T273">
        <v>3</v>
      </c>
      <c r="U273">
        <v>2.37</v>
      </c>
      <c r="V273">
        <v>0.32600000000000001</v>
      </c>
      <c r="X273">
        <v>4.1700000000000001E-2</v>
      </c>
      <c r="Y273" t="s">
        <v>549</v>
      </c>
      <c r="AA273" t="s">
        <v>3397</v>
      </c>
      <c r="AB273">
        <v>0.14000000000000001</v>
      </c>
      <c r="AC273">
        <v>7.4999999999999997E-2</v>
      </c>
      <c r="AE273" t="s">
        <v>49</v>
      </c>
      <c r="AF273" t="s">
        <v>545</v>
      </c>
      <c r="AG273" t="s">
        <v>90</v>
      </c>
      <c r="AI273">
        <v>1</v>
      </c>
      <c r="AJ273">
        <v>1</v>
      </c>
      <c r="AK273">
        <v>1</v>
      </c>
      <c r="AL273">
        <v>1</v>
      </c>
      <c r="AM273">
        <v>1</v>
      </c>
      <c r="AN273">
        <v>0</v>
      </c>
      <c r="AO273">
        <v>1</v>
      </c>
      <c r="AQ273">
        <v>0</v>
      </c>
      <c r="AR273">
        <v>0</v>
      </c>
      <c r="AS273">
        <v>0</v>
      </c>
      <c r="AT273">
        <v>0</v>
      </c>
      <c r="AU273">
        <v>2</v>
      </c>
      <c r="AV273">
        <v>0</v>
      </c>
      <c r="AW273">
        <v>0</v>
      </c>
      <c r="AX273">
        <v>2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</row>
    <row r="274" spans="1:60" x14ac:dyDescent="0.25">
      <c r="A274">
        <v>1</v>
      </c>
      <c r="B274" t="s">
        <v>529</v>
      </c>
      <c r="D274" t="s">
        <v>529</v>
      </c>
      <c r="E274">
        <v>273</v>
      </c>
      <c r="G274" t="s">
        <v>74</v>
      </c>
      <c r="H274" t="s">
        <v>528</v>
      </c>
      <c r="I274" t="s">
        <v>591</v>
      </c>
      <c r="J274">
        <v>1012383</v>
      </c>
      <c r="K274" t="s">
        <v>4093</v>
      </c>
      <c r="L274" t="s">
        <v>2459</v>
      </c>
      <c r="M274">
        <v>0.19</v>
      </c>
      <c r="N274">
        <v>0.19400000000000001</v>
      </c>
      <c r="O274">
        <v>0.193</v>
      </c>
      <c r="P274">
        <v>1.4</v>
      </c>
      <c r="R274">
        <v>0</v>
      </c>
      <c r="S274">
        <v>1.425</v>
      </c>
      <c r="T274">
        <v>2</v>
      </c>
      <c r="U274">
        <v>2.375</v>
      </c>
      <c r="V274">
        <v>0.875</v>
      </c>
      <c r="X274">
        <v>3.1300000000000001E-2</v>
      </c>
      <c r="Y274" t="s">
        <v>549</v>
      </c>
      <c r="AA274" t="s">
        <v>3397</v>
      </c>
      <c r="AB274">
        <v>0.01</v>
      </c>
      <c r="AC274">
        <v>0.23499999999999999</v>
      </c>
      <c r="AE274" t="s">
        <v>49</v>
      </c>
      <c r="AF274" t="s">
        <v>62</v>
      </c>
      <c r="AG274" t="s">
        <v>569</v>
      </c>
      <c r="AI274">
        <v>1</v>
      </c>
      <c r="AJ274">
        <v>1</v>
      </c>
      <c r="AK274">
        <v>1</v>
      </c>
      <c r="AL274">
        <v>1</v>
      </c>
      <c r="AM274">
        <v>1</v>
      </c>
      <c r="AN274">
        <v>0</v>
      </c>
      <c r="AO274">
        <v>1</v>
      </c>
      <c r="AQ274">
        <v>0</v>
      </c>
      <c r="AR274">
        <v>0</v>
      </c>
      <c r="AS274">
        <v>0</v>
      </c>
      <c r="AT274">
        <v>0</v>
      </c>
      <c r="AU274">
        <v>2</v>
      </c>
      <c r="AV274">
        <v>0</v>
      </c>
      <c r="AW274">
        <v>0</v>
      </c>
      <c r="AX274">
        <v>2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</row>
    <row r="275" spans="1:60" x14ac:dyDescent="0.25">
      <c r="A275">
        <v>1</v>
      </c>
      <c r="B275" t="s">
        <v>529</v>
      </c>
      <c r="D275" t="s">
        <v>529</v>
      </c>
      <c r="E275">
        <v>274</v>
      </c>
      <c r="G275" t="s">
        <v>74</v>
      </c>
      <c r="H275" t="s">
        <v>528</v>
      </c>
      <c r="I275" t="s">
        <v>592</v>
      </c>
      <c r="J275">
        <v>2913801</v>
      </c>
      <c r="K275" t="s">
        <v>4098</v>
      </c>
      <c r="L275" t="s">
        <v>2466</v>
      </c>
      <c r="M275">
        <v>0.19</v>
      </c>
      <c r="N275">
        <v>0.19400000000000001</v>
      </c>
      <c r="O275">
        <v>0.13700000000000001</v>
      </c>
      <c r="P275">
        <v>0.88</v>
      </c>
      <c r="Q275">
        <v>1.0649999999999999</v>
      </c>
      <c r="R275">
        <v>8.7577982858544345</v>
      </c>
      <c r="S275">
        <v>1.0900000000000001</v>
      </c>
      <c r="T275">
        <v>3</v>
      </c>
      <c r="U275">
        <v>2.37</v>
      </c>
      <c r="V275">
        <v>0.32600000000000001</v>
      </c>
      <c r="X275">
        <v>3.1300000000000001E-2</v>
      </c>
      <c r="Y275" t="s">
        <v>549</v>
      </c>
      <c r="AA275" t="s">
        <v>3397</v>
      </c>
      <c r="AB275">
        <v>0.15</v>
      </c>
      <c r="AC275">
        <v>9.5000000000000001E-2</v>
      </c>
      <c r="AE275" t="s">
        <v>49</v>
      </c>
      <c r="AF275" t="s">
        <v>545</v>
      </c>
      <c r="AG275" t="s">
        <v>90</v>
      </c>
      <c r="AI275">
        <v>1</v>
      </c>
      <c r="AJ275">
        <v>1</v>
      </c>
      <c r="AK275">
        <v>1</v>
      </c>
      <c r="AL275">
        <v>1</v>
      </c>
      <c r="AM275">
        <v>1</v>
      </c>
      <c r="AN275">
        <v>0</v>
      </c>
      <c r="AO275">
        <v>1</v>
      </c>
      <c r="AQ275">
        <v>0</v>
      </c>
      <c r="AR275">
        <v>0</v>
      </c>
      <c r="AS275">
        <v>0</v>
      </c>
      <c r="AT275">
        <v>0</v>
      </c>
      <c r="AU275">
        <v>2</v>
      </c>
      <c r="AV275">
        <v>0</v>
      </c>
      <c r="AW275">
        <v>0</v>
      </c>
      <c r="AX275">
        <v>2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</row>
    <row r="276" spans="1:60" x14ac:dyDescent="0.25">
      <c r="A276">
        <v>1</v>
      </c>
      <c r="B276" t="s">
        <v>529</v>
      </c>
      <c r="D276" t="s">
        <v>529</v>
      </c>
      <c r="E276">
        <v>275</v>
      </c>
      <c r="G276" t="s">
        <v>74</v>
      </c>
      <c r="H276" t="s">
        <v>528</v>
      </c>
      <c r="I276" t="s">
        <v>593</v>
      </c>
      <c r="J276">
        <v>2750010</v>
      </c>
      <c r="K276" t="s">
        <v>4097</v>
      </c>
      <c r="L276" t="s">
        <v>2465</v>
      </c>
      <c r="M276">
        <v>0.1772</v>
      </c>
      <c r="N276">
        <v>0.19400000000000001</v>
      </c>
      <c r="O276">
        <v>0.19400000000000001</v>
      </c>
      <c r="P276">
        <v>1.3</v>
      </c>
      <c r="R276">
        <v>0</v>
      </c>
      <c r="S276">
        <v>1.325</v>
      </c>
      <c r="T276">
        <v>2</v>
      </c>
      <c r="U276">
        <v>2.375</v>
      </c>
      <c r="V276">
        <v>0.875</v>
      </c>
      <c r="X276">
        <v>2.9499999999999998E-2</v>
      </c>
      <c r="Y276" t="s">
        <v>581</v>
      </c>
      <c r="AA276" t="s">
        <v>3397</v>
      </c>
      <c r="AB276">
        <v>0.01</v>
      </c>
      <c r="AC276">
        <v>0.22</v>
      </c>
      <c r="AE276" t="s">
        <v>49</v>
      </c>
      <c r="AF276" t="s">
        <v>62</v>
      </c>
      <c r="AG276" t="s">
        <v>594</v>
      </c>
      <c r="AI276">
        <v>1</v>
      </c>
      <c r="AJ276">
        <v>1</v>
      </c>
      <c r="AK276">
        <v>1</v>
      </c>
      <c r="AL276">
        <v>1</v>
      </c>
      <c r="AM276">
        <v>1</v>
      </c>
      <c r="AN276">
        <v>0</v>
      </c>
      <c r="AO276">
        <v>1</v>
      </c>
      <c r="AQ276">
        <v>0</v>
      </c>
      <c r="AR276">
        <v>0</v>
      </c>
      <c r="AS276">
        <v>0</v>
      </c>
      <c r="AT276">
        <v>0</v>
      </c>
      <c r="AU276">
        <v>2</v>
      </c>
      <c r="AV276">
        <v>0</v>
      </c>
      <c r="AW276">
        <v>0</v>
      </c>
      <c r="AX276">
        <v>2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</row>
    <row r="277" spans="1:60" x14ac:dyDescent="0.25">
      <c r="A277">
        <v>1</v>
      </c>
      <c r="B277" t="s">
        <v>529</v>
      </c>
      <c r="D277" t="s">
        <v>529</v>
      </c>
      <c r="E277">
        <v>276</v>
      </c>
      <c r="G277" t="s">
        <v>74</v>
      </c>
      <c r="H277" t="s">
        <v>528</v>
      </c>
      <c r="I277" t="s">
        <v>595</v>
      </c>
      <c r="J277">
        <v>593</v>
      </c>
      <c r="K277" t="s">
        <v>4096</v>
      </c>
      <c r="L277" t="s">
        <v>2464</v>
      </c>
      <c r="M277">
        <v>0.23619999999999999</v>
      </c>
      <c r="N277">
        <v>0.23619999999999999</v>
      </c>
      <c r="O277">
        <v>0.186</v>
      </c>
      <c r="P277">
        <v>1.25</v>
      </c>
      <c r="Q277">
        <v>1.45</v>
      </c>
      <c r="R277">
        <v>7.1532217638964681</v>
      </c>
      <c r="S277">
        <v>1.4750000000000001</v>
      </c>
      <c r="T277">
        <v>3</v>
      </c>
      <c r="U277">
        <v>2.4409999999999998</v>
      </c>
      <c r="V277">
        <v>0.748</v>
      </c>
      <c r="X277">
        <v>2.9499999999999998E-2</v>
      </c>
      <c r="AA277" t="s">
        <v>3397</v>
      </c>
      <c r="AB277">
        <v>0.01</v>
      </c>
      <c r="AC277">
        <v>0.26</v>
      </c>
      <c r="AE277" t="s">
        <v>49</v>
      </c>
      <c r="AF277" t="s">
        <v>62</v>
      </c>
      <c r="AG277" t="s">
        <v>90</v>
      </c>
      <c r="AI277">
        <v>1</v>
      </c>
      <c r="AJ277">
        <v>1</v>
      </c>
      <c r="AK277">
        <v>1</v>
      </c>
      <c r="AL277">
        <v>1</v>
      </c>
      <c r="AM277">
        <v>1</v>
      </c>
      <c r="AN277">
        <v>0</v>
      </c>
      <c r="AO277">
        <v>1</v>
      </c>
      <c r="AQ277">
        <v>0</v>
      </c>
      <c r="AR277">
        <v>0</v>
      </c>
      <c r="AS277">
        <v>0</v>
      </c>
      <c r="AT277">
        <v>0</v>
      </c>
      <c r="AU277">
        <v>2</v>
      </c>
      <c r="AV277">
        <v>0</v>
      </c>
      <c r="AW277">
        <v>0</v>
      </c>
      <c r="AX277">
        <v>2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</row>
    <row r="278" spans="1:60" x14ac:dyDescent="0.25">
      <c r="A278">
        <v>1</v>
      </c>
      <c r="B278" t="s">
        <v>529</v>
      </c>
      <c r="D278" t="s">
        <v>529</v>
      </c>
      <c r="E278">
        <v>277</v>
      </c>
      <c r="G278" t="s">
        <v>74</v>
      </c>
      <c r="H278" t="s">
        <v>528</v>
      </c>
      <c r="I278" t="s">
        <v>596</v>
      </c>
      <c r="J278">
        <v>1981000</v>
      </c>
      <c r="K278" t="s">
        <v>4095</v>
      </c>
      <c r="L278" t="s">
        <v>2463</v>
      </c>
      <c r="M278">
        <v>0.23619999999999999</v>
      </c>
      <c r="N278">
        <v>0.25469999999999998</v>
      </c>
      <c r="O278">
        <v>0.184</v>
      </c>
      <c r="P278">
        <v>1.1200000000000001</v>
      </c>
      <c r="Q278">
        <v>1.3</v>
      </c>
      <c r="R278">
        <v>11.110851344987111</v>
      </c>
      <c r="S278">
        <v>1.325</v>
      </c>
      <c r="T278">
        <v>2</v>
      </c>
      <c r="U278">
        <v>2.48</v>
      </c>
      <c r="V278">
        <v>0.62990000000000002</v>
      </c>
      <c r="X278">
        <v>3.9399999999999998E-2</v>
      </c>
      <c r="Y278" t="s">
        <v>597</v>
      </c>
      <c r="AA278" t="s">
        <v>3397</v>
      </c>
      <c r="AB278">
        <v>0.01</v>
      </c>
      <c r="AC278">
        <v>0.35</v>
      </c>
      <c r="AE278" t="s">
        <v>49</v>
      </c>
      <c r="AF278" t="s">
        <v>62</v>
      </c>
      <c r="AG278" t="s">
        <v>90</v>
      </c>
      <c r="AI278">
        <v>1</v>
      </c>
      <c r="AJ278">
        <v>1</v>
      </c>
      <c r="AK278">
        <v>1</v>
      </c>
      <c r="AL278">
        <v>1</v>
      </c>
      <c r="AM278">
        <v>1</v>
      </c>
      <c r="AN278">
        <v>0</v>
      </c>
      <c r="AO278">
        <v>1</v>
      </c>
      <c r="AQ278">
        <v>0</v>
      </c>
      <c r="AR278">
        <v>0</v>
      </c>
      <c r="AS278">
        <v>0</v>
      </c>
      <c r="AT278">
        <v>0</v>
      </c>
      <c r="AU278">
        <v>2</v>
      </c>
      <c r="AV278">
        <v>0</v>
      </c>
      <c r="AW278">
        <v>0</v>
      </c>
      <c r="AX278">
        <v>2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</row>
    <row r="279" spans="1:60" x14ac:dyDescent="0.25">
      <c r="A279">
        <v>1</v>
      </c>
      <c r="B279" t="s">
        <v>529</v>
      </c>
      <c r="D279" t="s">
        <v>529</v>
      </c>
      <c r="E279">
        <v>278</v>
      </c>
      <c r="G279" t="s">
        <v>74</v>
      </c>
      <c r="H279" t="s">
        <v>528</v>
      </c>
      <c r="I279" t="s">
        <v>598</v>
      </c>
      <c r="J279">
        <v>2985600</v>
      </c>
      <c r="K279" t="s">
        <v>4091</v>
      </c>
      <c r="L279" t="s">
        <v>2462</v>
      </c>
      <c r="M279">
        <v>0.25</v>
      </c>
      <c r="N279">
        <v>0.255</v>
      </c>
      <c r="O279">
        <v>0.184</v>
      </c>
      <c r="P279">
        <v>1.0149999999999999</v>
      </c>
      <c r="Q279">
        <v>1.2</v>
      </c>
      <c r="R279">
        <v>10.862551304707054</v>
      </c>
      <c r="S279">
        <v>1.2250000000000001</v>
      </c>
      <c r="T279">
        <v>3</v>
      </c>
      <c r="U279">
        <v>2.5</v>
      </c>
      <c r="V279">
        <v>1</v>
      </c>
      <c r="X279">
        <v>0.05</v>
      </c>
      <c r="AA279" t="s">
        <v>3397</v>
      </c>
      <c r="AB279">
        <v>0.18</v>
      </c>
      <c r="AC279">
        <v>0.09</v>
      </c>
      <c r="AE279" t="s">
        <v>49</v>
      </c>
      <c r="AF279" t="s">
        <v>62</v>
      </c>
      <c r="AG279" t="s">
        <v>90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0</v>
      </c>
      <c r="AO279">
        <v>1</v>
      </c>
      <c r="AQ279">
        <v>0</v>
      </c>
      <c r="AR279">
        <v>0</v>
      </c>
      <c r="AS279">
        <v>0</v>
      </c>
      <c r="AT279">
        <v>0</v>
      </c>
      <c r="AU279">
        <v>2</v>
      </c>
      <c r="AV279">
        <v>0</v>
      </c>
      <c r="AW279">
        <v>0</v>
      </c>
      <c r="AX279">
        <v>2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</row>
    <row r="280" spans="1:60" x14ac:dyDescent="0.25">
      <c r="A280">
        <v>1</v>
      </c>
      <c r="B280" t="s">
        <v>529</v>
      </c>
      <c r="D280" t="s">
        <v>529</v>
      </c>
      <c r="E280">
        <v>279</v>
      </c>
      <c r="G280" t="s">
        <v>74</v>
      </c>
      <c r="H280" t="s">
        <v>528</v>
      </c>
      <c r="I280" t="s">
        <v>599</v>
      </c>
      <c r="J280">
        <v>2985700</v>
      </c>
      <c r="K280" t="s">
        <v>4091</v>
      </c>
      <c r="L280" t="s">
        <v>2461</v>
      </c>
      <c r="M280">
        <v>0.25</v>
      </c>
      <c r="N280">
        <v>0.255</v>
      </c>
      <c r="O280">
        <v>0.184</v>
      </c>
      <c r="P280">
        <v>1.01</v>
      </c>
      <c r="Q280">
        <v>1.1950000000000001</v>
      </c>
      <c r="R280">
        <v>10.862551304707054</v>
      </c>
      <c r="S280">
        <v>1.22</v>
      </c>
      <c r="T280">
        <v>3</v>
      </c>
      <c r="U280">
        <v>2.5</v>
      </c>
      <c r="V280">
        <v>1</v>
      </c>
      <c r="X280">
        <v>3.5700000000000003E-2</v>
      </c>
      <c r="AA280" t="s">
        <v>3397</v>
      </c>
      <c r="AB280">
        <v>0.19</v>
      </c>
      <c r="AC280">
        <v>0.105</v>
      </c>
      <c r="AE280" t="s">
        <v>49</v>
      </c>
      <c r="AF280" t="s">
        <v>62</v>
      </c>
      <c r="AG280" t="s">
        <v>90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0</v>
      </c>
      <c r="AO280">
        <v>1</v>
      </c>
      <c r="AQ280">
        <v>0</v>
      </c>
      <c r="AR280">
        <v>0</v>
      </c>
      <c r="AS280">
        <v>0</v>
      </c>
      <c r="AT280">
        <v>0</v>
      </c>
      <c r="AU280">
        <v>2</v>
      </c>
      <c r="AV280">
        <v>0</v>
      </c>
      <c r="AW280">
        <v>0</v>
      </c>
      <c r="AX280">
        <v>2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</row>
    <row r="281" spans="1:60" x14ac:dyDescent="0.25">
      <c r="A281">
        <v>1</v>
      </c>
      <c r="B281" t="s">
        <v>529</v>
      </c>
      <c r="D281" t="s">
        <v>529</v>
      </c>
      <c r="E281">
        <v>280</v>
      </c>
      <c r="G281" t="s">
        <v>74</v>
      </c>
      <c r="H281" t="s">
        <v>528</v>
      </c>
      <c r="I281" t="s">
        <v>600</v>
      </c>
      <c r="J281">
        <v>2930401</v>
      </c>
      <c r="K281" t="s">
        <v>4091</v>
      </c>
      <c r="L281" t="s">
        <v>2408</v>
      </c>
      <c r="M281">
        <v>0.25</v>
      </c>
      <c r="N281">
        <v>0.255</v>
      </c>
      <c r="O281">
        <v>0.184</v>
      </c>
      <c r="P281">
        <v>1.0149999999999999</v>
      </c>
      <c r="Q281">
        <v>1.19</v>
      </c>
      <c r="R281">
        <v>11.467251627033178</v>
      </c>
      <c r="S281">
        <v>1.2150000000000001</v>
      </c>
      <c r="T281">
        <v>3</v>
      </c>
      <c r="U281">
        <v>2.5</v>
      </c>
      <c r="V281">
        <v>0.39700000000000002</v>
      </c>
      <c r="X281">
        <v>3.5700000000000003E-2</v>
      </c>
      <c r="AA281" t="s">
        <v>3397</v>
      </c>
      <c r="AB281">
        <v>0.19</v>
      </c>
      <c r="AC281">
        <v>0.125</v>
      </c>
      <c r="AE281" t="s">
        <v>118</v>
      </c>
      <c r="AF281" t="s">
        <v>545</v>
      </c>
      <c r="AG281" t="s">
        <v>90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0</v>
      </c>
      <c r="AO281">
        <v>1</v>
      </c>
      <c r="AQ281">
        <v>0</v>
      </c>
      <c r="AR281">
        <v>0</v>
      </c>
      <c r="AS281">
        <v>0</v>
      </c>
      <c r="AT281">
        <v>0</v>
      </c>
      <c r="AU281">
        <v>2</v>
      </c>
      <c r="AV281">
        <v>0</v>
      </c>
      <c r="AW281">
        <v>0</v>
      </c>
      <c r="AX281">
        <v>2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</row>
    <row r="282" spans="1:60" x14ac:dyDescent="0.25">
      <c r="A282">
        <v>1</v>
      </c>
      <c r="B282" t="s">
        <v>529</v>
      </c>
      <c r="D282" t="s">
        <v>529</v>
      </c>
      <c r="E282">
        <v>281</v>
      </c>
      <c r="G282" t="s">
        <v>74</v>
      </c>
      <c r="H282" t="s">
        <v>528</v>
      </c>
      <c r="I282" t="s">
        <v>601</v>
      </c>
      <c r="J282">
        <v>1230000</v>
      </c>
      <c r="K282" t="s">
        <v>4094</v>
      </c>
      <c r="L282" t="s">
        <v>2460</v>
      </c>
      <c r="M282">
        <v>0.25</v>
      </c>
      <c r="N282">
        <v>0.255</v>
      </c>
      <c r="O282">
        <v>0.184</v>
      </c>
      <c r="P282">
        <v>1.125</v>
      </c>
      <c r="Q282">
        <v>1.2949999999999999</v>
      </c>
      <c r="R282">
        <v>11.795204152360526</v>
      </c>
      <c r="S282">
        <v>1.32</v>
      </c>
      <c r="T282">
        <v>2</v>
      </c>
      <c r="U282">
        <v>2.68</v>
      </c>
      <c r="V282">
        <v>0.74399999999999999</v>
      </c>
      <c r="X282">
        <v>0.05</v>
      </c>
      <c r="Y282" t="s">
        <v>549</v>
      </c>
      <c r="AA282" t="s">
        <v>3397</v>
      </c>
      <c r="AB282">
        <v>5.0000000000000001E-3</v>
      </c>
      <c r="AC282">
        <v>0.38500000000000001</v>
      </c>
      <c r="AE282" t="s">
        <v>49</v>
      </c>
      <c r="AF282" t="s">
        <v>62</v>
      </c>
      <c r="AG282" t="s">
        <v>90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0</v>
      </c>
      <c r="AO282">
        <v>1</v>
      </c>
      <c r="AQ282">
        <v>0</v>
      </c>
      <c r="AR282">
        <v>0</v>
      </c>
      <c r="AS282">
        <v>0</v>
      </c>
      <c r="AT282">
        <v>0</v>
      </c>
      <c r="AU282">
        <v>2</v>
      </c>
      <c r="AV282">
        <v>0</v>
      </c>
      <c r="AW282">
        <v>0</v>
      </c>
      <c r="AX282">
        <v>2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</row>
    <row r="283" spans="1:60" x14ac:dyDescent="0.25">
      <c r="A283">
        <v>1</v>
      </c>
      <c r="B283" t="s">
        <v>529</v>
      </c>
      <c r="D283" t="s">
        <v>529</v>
      </c>
      <c r="E283">
        <v>282</v>
      </c>
      <c r="G283" t="s">
        <v>74</v>
      </c>
      <c r="H283" t="s">
        <v>528</v>
      </c>
      <c r="I283" t="s">
        <v>602</v>
      </c>
      <c r="J283">
        <v>1825800</v>
      </c>
      <c r="K283" t="s">
        <v>4093</v>
      </c>
      <c r="L283" t="s">
        <v>2459</v>
      </c>
      <c r="M283">
        <v>0.19</v>
      </c>
      <c r="N283">
        <v>0.255</v>
      </c>
      <c r="O283">
        <v>0.191</v>
      </c>
      <c r="P283">
        <v>1.1200000000000001</v>
      </c>
      <c r="Q283">
        <v>1.3</v>
      </c>
      <c r="R283">
        <v>10.080597987542319</v>
      </c>
      <c r="S283">
        <v>1.325</v>
      </c>
      <c r="T283">
        <v>2</v>
      </c>
      <c r="U283">
        <v>2.5</v>
      </c>
      <c r="V283">
        <v>0.64100000000000001</v>
      </c>
      <c r="X283">
        <v>3.1300000000000001E-2</v>
      </c>
      <c r="Y283" t="s">
        <v>531</v>
      </c>
      <c r="AA283" t="s">
        <v>3397</v>
      </c>
      <c r="AB283">
        <v>0.01</v>
      </c>
      <c r="AC283">
        <v>0.25</v>
      </c>
      <c r="AE283" t="s">
        <v>49</v>
      </c>
      <c r="AF283" t="s">
        <v>62</v>
      </c>
      <c r="AG283" t="s">
        <v>90</v>
      </c>
      <c r="AI283">
        <v>1</v>
      </c>
      <c r="AJ283">
        <v>1</v>
      </c>
      <c r="AK283">
        <v>1</v>
      </c>
      <c r="AL283">
        <v>1</v>
      </c>
      <c r="AM283">
        <v>1</v>
      </c>
      <c r="AN283">
        <v>0</v>
      </c>
      <c r="AO283">
        <v>1</v>
      </c>
      <c r="AQ283">
        <v>0</v>
      </c>
      <c r="AR283">
        <v>0</v>
      </c>
      <c r="AS283">
        <v>0</v>
      </c>
      <c r="AT283">
        <v>0</v>
      </c>
      <c r="AU283">
        <v>2</v>
      </c>
      <c r="AV283">
        <v>0</v>
      </c>
      <c r="AW283">
        <v>0</v>
      </c>
      <c r="AX283">
        <v>2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</row>
    <row r="284" spans="1:60" x14ac:dyDescent="0.25">
      <c r="A284">
        <v>1</v>
      </c>
      <c r="B284" t="s">
        <v>529</v>
      </c>
      <c r="D284" t="s">
        <v>529</v>
      </c>
      <c r="E284">
        <v>283</v>
      </c>
      <c r="G284" t="s">
        <v>74</v>
      </c>
      <c r="H284" t="s">
        <v>528</v>
      </c>
      <c r="I284" t="s">
        <v>603</v>
      </c>
      <c r="J284">
        <v>1010320</v>
      </c>
      <c r="K284" t="s">
        <v>4092</v>
      </c>
      <c r="L284" t="s">
        <v>2458</v>
      </c>
      <c r="M284">
        <v>0.75</v>
      </c>
      <c r="N284">
        <v>0.28599999999999998</v>
      </c>
      <c r="O284">
        <v>0.379</v>
      </c>
      <c r="P284">
        <v>2.02</v>
      </c>
      <c r="R284">
        <v>0</v>
      </c>
      <c r="S284">
        <v>2.0499999999999998</v>
      </c>
      <c r="T284">
        <v>3</v>
      </c>
      <c r="U284">
        <v>2.9380000000000002</v>
      </c>
      <c r="V284">
        <v>1.25</v>
      </c>
      <c r="X284">
        <v>6.25E-2</v>
      </c>
      <c r="Y284" t="s">
        <v>549</v>
      </c>
      <c r="AA284" t="s">
        <v>3397</v>
      </c>
      <c r="AB284">
        <v>0.01</v>
      </c>
      <c r="AC284">
        <v>0.13500000000000001</v>
      </c>
      <c r="AE284" t="s">
        <v>49</v>
      </c>
      <c r="AF284" t="s">
        <v>62</v>
      </c>
      <c r="AG284" t="s">
        <v>532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0</v>
      </c>
      <c r="AO284">
        <v>1</v>
      </c>
      <c r="AQ284">
        <v>0</v>
      </c>
      <c r="AR284">
        <v>0</v>
      </c>
      <c r="AS284">
        <v>0</v>
      </c>
      <c r="AT284">
        <v>0</v>
      </c>
      <c r="AU284">
        <v>2</v>
      </c>
      <c r="AV284">
        <v>0</v>
      </c>
      <c r="AW284">
        <v>0</v>
      </c>
      <c r="AX284">
        <v>2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</row>
    <row r="285" spans="1:60" x14ac:dyDescent="0.25">
      <c r="A285">
        <v>1</v>
      </c>
      <c r="B285" t="s">
        <v>529</v>
      </c>
      <c r="D285" t="s">
        <v>529</v>
      </c>
      <c r="E285">
        <v>284</v>
      </c>
      <c r="G285" t="s">
        <v>74</v>
      </c>
      <c r="H285" t="s">
        <v>528</v>
      </c>
      <c r="I285" t="s">
        <v>604</v>
      </c>
      <c r="J285">
        <v>8011200</v>
      </c>
      <c r="K285" t="s">
        <v>4091</v>
      </c>
      <c r="L285" t="s">
        <v>2457</v>
      </c>
      <c r="M285">
        <v>0.25</v>
      </c>
      <c r="N285">
        <v>0.317</v>
      </c>
      <c r="O285">
        <v>0.25</v>
      </c>
      <c r="P285">
        <v>1.2649999999999999</v>
      </c>
      <c r="Q285">
        <v>1.48</v>
      </c>
      <c r="R285">
        <v>8.8562693203454472</v>
      </c>
      <c r="S285">
        <v>1.5049999999999999</v>
      </c>
      <c r="T285">
        <v>3</v>
      </c>
      <c r="U285">
        <v>2.72</v>
      </c>
      <c r="V285">
        <v>0.5</v>
      </c>
      <c r="X285">
        <v>0.05</v>
      </c>
      <c r="Y285" t="s">
        <v>549</v>
      </c>
      <c r="AA285" t="s">
        <v>3397</v>
      </c>
      <c r="AB285">
        <v>5.0000000000000001E-3</v>
      </c>
      <c r="AC285">
        <v>0.35499999999999998</v>
      </c>
      <c r="AE285" t="s">
        <v>49</v>
      </c>
      <c r="AF285" t="s">
        <v>62</v>
      </c>
      <c r="AG285" t="s">
        <v>90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0</v>
      </c>
      <c r="AO285">
        <v>1</v>
      </c>
      <c r="AQ285">
        <v>0</v>
      </c>
      <c r="AR285">
        <v>0</v>
      </c>
      <c r="AS285">
        <v>0</v>
      </c>
      <c r="AT285">
        <v>0</v>
      </c>
      <c r="AU285">
        <v>2</v>
      </c>
      <c r="AV285">
        <v>0</v>
      </c>
      <c r="AW285">
        <v>0</v>
      </c>
      <c r="AX285">
        <v>2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</row>
    <row r="286" spans="1:60" x14ac:dyDescent="0.25">
      <c r="A286">
        <v>1</v>
      </c>
      <c r="B286" t="s">
        <v>529</v>
      </c>
      <c r="D286" t="s">
        <v>529</v>
      </c>
      <c r="E286">
        <v>285</v>
      </c>
      <c r="G286" t="s">
        <v>74</v>
      </c>
      <c r="H286" t="s">
        <v>528</v>
      </c>
      <c r="I286" t="s">
        <v>605</v>
      </c>
      <c r="J286">
        <v>2985800</v>
      </c>
      <c r="K286" t="s">
        <v>4090</v>
      </c>
      <c r="L286" t="s">
        <v>2456</v>
      </c>
      <c r="M286">
        <v>0.3125</v>
      </c>
      <c r="N286">
        <v>0.318</v>
      </c>
      <c r="O286">
        <v>0.23400000000000001</v>
      </c>
      <c r="P286">
        <v>1.125</v>
      </c>
      <c r="Q286">
        <v>1.36</v>
      </c>
      <c r="R286">
        <v>10.133109914469799</v>
      </c>
      <c r="S286">
        <v>1.385</v>
      </c>
      <c r="T286">
        <v>3</v>
      </c>
      <c r="U286">
        <v>2.7189999999999999</v>
      </c>
      <c r="V286">
        <v>1.125</v>
      </c>
      <c r="X286">
        <v>5.5555555555555552E-2</v>
      </c>
      <c r="AA286" t="s">
        <v>3397</v>
      </c>
      <c r="AB286">
        <v>0.24</v>
      </c>
      <c r="AC286">
        <v>0.11</v>
      </c>
      <c r="AE286" t="s">
        <v>49</v>
      </c>
      <c r="AF286" t="s">
        <v>62</v>
      </c>
      <c r="AG286" t="s">
        <v>90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0</v>
      </c>
      <c r="AO286">
        <v>1</v>
      </c>
      <c r="AQ286">
        <v>0</v>
      </c>
      <c r="AR286">
        <v>0</v>
      </c>
      <c r="AS286">
        <v>0</v>
      </c>
      <c r="AT286">
        <v>0</v>
      </c>
      <c r="AU286">
        <v>2</v>
      </c>
      <c r="AV286">
        <v>0</v>
      </c>
      <c r="AW286">
        <v>0</v>
      </c>
      <c r="AX286">
        <v>2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</row>
    <row r="287" spans="1:60" x14ac:dyDescent="0.25">
      <c r="A287">
        <v>1</v>
      </c>
      <c r="B287" t="s">
        <v>529</v>
      </c>
      <c r="D287" t="s">
        <v>529</v>
      </c>
      <c r="E287">
        <v>286</v>
      </c>
      <c r="G287" t="s">
        <v>74</v>
      </c>
      <c r="H287" t="s">
        <v>528</v>
      </c>
      <c r="I287" t="s">
        <v>606</v>
      </c>
      <c r="J287">
        <v>2988400</v>
      </c>
      <c r="K287" t="s">
        <v>4089</v>
      </c>
      <c r="L287" t="s">
        <v>2455</v>
      </c>
      <c r="M287">
        <v>0.315</v>
      </c>
      <c r="N287">
        <v>0.318</v>
      </c>
      <c r="O287">
        <v>0.246</v>
      </c>
      <c r="P287">
        <v>1.25</v>
      </c>
      <c r="Q287">
        <v>1.355</v>
      </c>
      <c r="R287">
        <v>18.924644416051251</v>
      </c>
      <c r="S287">
        <v>1.38</v>
      </c>
      <c r="T287">
        <v>3</v>
      </c>
      <c r="U287">
        <v>2.7189999999999999</v>
      </c>
      <c r="V287">
        <v>1.125</v>
      </c>
      <c r="X287">
        <v>4.9200000000000001E-2</v>
      </c>
      <c r="AA287" t="s">
        <v>3397</v>
      </c>
      <c r="AB287">
        <v>0.25</v>
      </c>
      <c r="AC287">
        <v>0.1</v>
      </c>
      <c r="AE287" t="s">
        <v>49</v>
      </c>
      <c r="AF287" t="s">
        <v>62</v>
      </c>
      <c r="AG287" t="s">
        <v>90</v>
      </c>
      <c r="AI287">
        <v>1</v>
      </c>
      <c r="AJ287">
        <v>1</v>
      </c>
      <c r="AK287">
        <v>1</v>
      </c>
      <c r="AL287">
        <v>1</v>
      </c>
      <c r="AM287">
        <v>1</v>
      </c>
      <c r="AN287">
        <v>0</v>
      </c>
      <c r="AO287">
        <v>1</v>
      </c>
      <c r="AQ287">
        <v>0</v>
      </c>
      <c r="AR287">
        <v>0</v>
      </c>
      <c r="AS287">
        <v>0</v>
      </c>
      <c r="AT287">
        <v>0</v>
      </c>
      <c r="AU287">
        <v>2</v>
      </c>
      <c r="AV287">
        <v>0</v>
      </c>
      <c r="AW287">
        <v>0</v>
      </c>
      <c r="AX287">
        <v>2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</row>
    <row r="288" spans="1:60" x14ac:dyDescent="0.25">
      <c r="A288">
        <v>1</v>
      </c>
      <c r="B288" t="s">
        <v>529</v>
      </c>
      <c r="D288" t="s">
        <v>529</v>
      </c>
      <c r="E288">
        <v>287</v>
      </c>
      <c r="G288" t="s">
        <v>74</v>
      </c>
      <c r="H288" t="s">
        <v>528</v>
      </c>
      <c r="I288" t="s">
        <v>607</v>
      </c>
      <c r="J288">
        <v>1010519</v>
      </c>
      <c r="K288" t="s">
        <v>4085</v>
      </c>
      <c r="L288" t="s">
        <v>2453</v>
      </c>
      <c r="M288">
        <v>0.125</v>
      </c>
      <c r="N288">
        <v>0.436</v>
      </c>
      <c r="O288">
        <v>0.34699999999999998</v>
      </c>
      <c r="P288">
        <v>1.05</v>
      </c>
      <c r="Q288">
        <v>1.075</v>
      </c>
      <c r="R288">
        <v>60.672820509543293</v>
      </c>
      <c r="S288">
        <v>1.1000000000000001</v>
      </c>
      <c r="T288">
        <v>4</v>
      </c>
      <c r="U288">
        <v>2.125</v>
      </c>
      <c r="V288">
        <v>0.75</v>
      </c>
      <c r="X288">
        <v>3.7037037037037035E-2</v>
      </c>
      <c r="AA288" t="s">
        <v>3397</v>
      </c>
      <c r="AB288">
        <v>0.32500000000000001</v>
      </c>
      <c r="AC288">
        <v>0.75</v>
      </c>
      <c r="AE288" t="s">
        <v>49</v>
      </c>
      <c r="AF288" t="s">
        <v>62</v>
      </c>
      <c r="AG288" t="s">
        <v>532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0</v>
      </c>
      <c r="AO288">
        <v>1</v>
      </c>
      <c r="AQ288">
        <v>0</v>
      </c>
      <c r="AR288">
        <v>0</v>
      </c>
      <c r="AS288">
        <v>0</v>
      </c>
      <c r="AT288">
        <v>0</v>
      </c>
      <c r="AU288">
        <v>2</v>
      </c>
      <c r="AV288">
        <v>0</v>
      </c>
      <c r="AW288">
        <v>0</v>
      </c>
      <c r="AX288">
        <v>2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</row>
    <row r="289" spans="1:60" x14ac:dyDescent="0.25">
      <c r="A289">
        <v>1</v>
      </c>
      <c r="B289" t="s">
        <v>529</v>
      </c>
      <c r="D289" t="s">
        <v>529</v>
      </c>
      <c r="E289">
        <v>288</v>
      </c>
      <c r="G289" t="s">
        <v>74</v>
      </c>
      <c r="H289" t="s">
        <v>528</v>
      </c>
      <c r="I289" t="s">
        <v>608</v>
      </c>
      <c r="J289">
        <v>1010482</v>
      </c>
      <c r="K289" t="s">
        <v>4088</v>
      </c>
      <c r="L289" t="s">
        <v>2454</v>
      </c>
      <c r="M289">
        <v>0.5</v>
      </c>
      <c r="N289">
        <v>0.36</v>
      </c>
      <c r="O289">
        <v>0.47899999999999998</v>
      </c>
      <c r="P289">
        <v>2.2999999999999998</v>
      </c>
      <c r="R289">
        <v>0</v>
      </c>
      <c r="S289">
        <v>2.3250000000000002</v>
      </c>
      <c r="T289">
        <v>4</v>
      </c>
      <c r="U289">
        <v>3.8130000000000002</v>
      </c>
      <c r="V289">
        <v>1.8125</v>
      </c>
      <c r="X289">
        <v>7.6923076923076927E-2</v>
      </c>
      <c r="Y289" t="s">
        <v>549</v>
      </c>
      <c r="AA289" t="s">
        <v>3397</v>
      </c>
      <c r="AB289">
        <v>0.497</v>
      </c>
      <c r="AC289">
        <v>0.35</v>
      </c>
      <c r="AE289" t="s">
        <v>49</v>
      </c>
      <c r="AF289" t="s">
        <v>62</v>
      </c>
      <c r="AG289" t="s">
        <v>532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0</v>
      </c>
      <c r="AO289">
        <v>1</v>
      </c>
      <c r="AQ289">
        <v>0</v>
      </c>
      <c r="AR289">
        <v>0</v>
      </c>
      <c r="AS289">
        <v>0</v>
      </c>
      <c r="AT289">
        <v>0</v>
      </c>
      <c r="AU289">
        <v>2</v>
      </c>
      <c r="AV289">
        <v>0</v>
      </c>
      <c r="AW289">
        <v>0</v>
      </c>
      <c r="AX289">
        <v>2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</row>
    <row r="290" spans="1:60" x14ac:dyDescent="0.25">
      <c r="A290">
        <v>1</v>
      </c>
      <c r="B290" t="s">
        <v>529</v>
      </c>
      <c r="D290" t="s">
        <v>529</v>
      </c>
      <c r="E290">
        <v>289</v>
      </c>
      <c r="H290" t="s">
        <v>528</v>
      </c>
      <c r="I290" t="s">
        <v>609</v>
      </c>
      <c r="J290">
        <v>2986205</v>
      </c>
      <c r="K290" t="s">
        <v>4087</v>
      </c>
      <c r="M290">
        <v>0.5</v>
      </c>
      <c r="N290">
        <v>0.36699999999999999</v>
      </c>
      <c r="R290">
        <v>0</v>
      </c>
      <c r="T290">
        <v>3</v>
      </c>
      <c r="U290">
        <v>3.375</v>
      </c>
      <c r="X290">
        <v>7.6923076923076927E-2</v>
      </c>
      <c r="AA290" t="s">
        <v>3397</v>
      </c>
      <c r="AE290" t="s">
        <v>49</v>
      </c>
      <c r="AF290" t="s">
        <v>369</v>
      </c>
      <c r="AG290" t="s">
        <v>90</v>
      </c>
      <c r="AI290">
        <v>1</v>
      </c>
      <c r="AJ290">
        <v>1</v>
      </c>
      <c r="AK290">
        <v>1</v>
      </c>
      <c r="AL290">
        <v>1</v>
      </c>
      <c r="AM290">
        <v>1</v>
      </c>
      <c r="AN290">
        <v>0</v>
      </c>
      <c r="AO290">
        <v>1</v>
      </c>
      <c r="AQ290">
        <v>0</v>
      </c>
      <c r="AR290">
        <v>0</v>
      </c>
      <c r="AS290">
        <v>0</v>
      </c>
      <c r="AT290">
        <v>0</v>
      </c>
      <c r="AU290">
        <v>2</v>
      </c>
      <c r="AV290">
        <v>0</v>
      </c>
      <c r="AW290">
        <v>0</v>
      </c>
      <c r="AX290">
        <v>2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</row>
    <row r="291" spans="1:60" x14ac:dyDescent="0.25">
      <c r="A291">
        <v>1</v>
      </c>
      <c r="B291" t="s">
        <v>529</v>
      </c>
      <c r="D291" t="s">
        <v>529</v>
      </c>
      <c r="E291">
        <v>290</v>
      </c>
      <c r="G291" t="s">
        <v>74</v>
      </c>
      <c r="H291" t="s">
        <v>528</v>
      </c>
      <c r="I291" t="s">
        <v>610</v>
      </c>
      <c r="J291">
        <v>2988500</v>
      </c>
      <c r="K291" t="s">
        <v>4086</v>
      </c>
      <c r="L291" t="s">
        <v>611</v>
      </c>
      <c r="M291">
        <v>0.39369999999999999</v>
      </c>
      <c r="N291">
        <v>0.38100000000000001</v>
      </c>
      <c r="O291">
        <v>0.312</v>
      </c>
      <c r="P291">
        <v>1.43</v>
      </c>
      <c r="Q291">
        <v>1.5249999999999999</v>
      </c>
      <c r="R291">
        <v>19.95889021754607</v>
      </c>
      <c r="S291">
        <v>1.55</v>
      </c>
      <c r="T291">
        <v>3</v>
      </c>
      <c r="U291">
        <v>2.9380000000000002</v>
      </c>
      <c r="V291">
        <v>1.25</v>
      </c>
      <c r="X291">
        <v>5.91E-2</v>
      </c>
      <c r="AA291" t="s">
        <v>3397</v>
      </c>
      <c r="AB291">
        <v>0.32500000000000001</v>
      </c>
      <c r="AC291">
        <v>0.105</v>
      </c>
      <c r="AE291" t="s">
        <v>49</v>
      </c>
      <c r="AF291" t="s">
        <v>62</v>
      </c>
      <c r="AG291" t="s">
        <v>90</v>
      </c>
      <c r="AI291">
        <v>1</v>
      </c>
      <c r="AJ291">
        <v>1</v>
      </c>
      <c r="AK291">
        <v>1</v>
      </c>
      <c r="AL291">
        <v>1</v>
      </c>
      <c r="AM291">
        <v>1</v>
      </c>
      <c r="AN291">
        <v>0</v>
      </c>
      <c r="AO291">
        <v>1</v>
      </c>
      <c r="AQ291">
        <v>0</v>
      </c>
      <c r="AR291">
        <v>0</v>
      </c>
      <c r="AS291">
        <v>0</v>
      </c>
      <c r="AT291">
        <v>0</v>
      </c>
      <c r="AU291">
        <v>2</v>
      </c>
      <c r="AV291">
        <v>0</v>
      </c>
      <c r="AW291">
        <v>0</v>
      </c>
      <c r="AX291">
        <v>2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</row>
    <row r="292" spans="1:60" x14ac:dyDescent="0.25">
      <c r="A292">
        <v>1</v>
      </c>
      <c r="B292" t="s">
        <v>529</v>
      </c>
      <c r="D292" t="s">
        <v>529</v>
      </c>
      <c r="E292">
        <v>291</v>
      </c>
      <c r="G292" t="s">
        <v>74</v>
      </c>
      <c r="H292" t="s">
        <v>528</v>
      </c>
      <c r="I292" t="s">
        <v>612</v>
      </c>
      <c r="J292">
        <v>46318</v>
      </c>
      <c r="K292" t="s">
        <v>4085</v>
      </c>
      <c r="L292" t="s">
        <v>2453</v>
      </c>
      <c r="M292">
        <v>0.125</v>
      </c>
      <c r="N292">
        <v>0.436</v>
      </c>
      <c r="O292">
        <v>0.35199999999999998</v>
      </c>
      <c r="P292">
        <v>0.92500000000000004</v>
      </c>
      <c r="Q292">
        <v>1.07</v>
      </c>
      <c r="R292">
        <v>16.153932849100897</v>
      </c>
      <c r="S292">
        <v>1.1000000000000001</v>
      </c>
      <c r="T292">
        <v>4</v>
      </c>
      <c r="V292">
        <v>0.78</v>
      </c>
      <c r="X292">
        <v>3.6999999999999998E-2</v>
      </c>
      <c r="AA292" t="s">
        <v>3397</v>
      </c>
      <c r="AB292">
        <v>0.315</v>
      </c>
      <c r="AE292" t="s">
        <v>118</v>
      </c>
      <c r="AF292" t="s">
        <v>62</v>
      </c>
      <c r="AG292" t="s">
        <v>613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0</v>
      </c>
      <c r="AO292">
        <v>1</v>
      </c>
      <c r="AQ292">
        <v>0</v>
      </c>
      <c r="AR292">
        <v>0</v>
      </c>
      <c r="AS292">
        <v>0</v>
      </c>
      <c r="AT292">
        <v>0</v>
      </c>
      <c r="AU292">
        <v>2</v>
      </c>
      <c r="AV292">
        <v>0</v>
      </c>
      <c r="AW292">
        <v>0</v>
      </c>
      <c r="AX292">
        <v>2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</row>
    <row r="293" spans="1:60" x14ac:dyDescent="0.25">
      <c r="A293">
        <v>1</v>
      </c>
      <c r="B293" t="s">
        <v>2218</v>
      </c>
      <c r="C293" t="s">
        <v>614</v>
      </c>
      <c r="E293">
        <v>292</v>
      </c>
      <c r="F293" t="s">
        <v>60</v>
      </c>
      <c r="H293" t="s">
        <v>614</v>
      </c>
      <c r="I293" t="s">
        <v>615</v>
      </c>
      <c r="J293">
        <v>19501</v>
      </c>
      <c r="K293" t="s">
        <v>4084</v>
      </c>
      <c r="M293">
        <v>0.125</v>
      </c>
      <c r="N293">
        <v>0.125</v>
      </c>
      <c r="O293">
        <v>6.0999999999999999E-2</v>
      </c>
      <c r="P293">
        <v>0.56999999999999995</v>
      </c>
      <c r="Q293">
        <v>0.62</v>
      </c>
      <c r="R293">
        <v>32.619243071192798</v>
      </c>
      <c r="S293">
        <v>0.65</v>
      </c>
      <c r="T293">
        <v>4</v>
      </c>
      <c r="U293">
        <v>2</v>
      </c>
      <c r="V293">
        <v>7.1900000000000006E-2</v>
      </c>
      <c r="W293">
        <v>0</v>
      </c>
      <c r="Z293">
        <v>45</v>
      </c>
      <c r="AA293">
        <v>0.15088834764831843</v>
      </c>
      <c r="AB293">
        <v>6.25E-2</v>
      </c>
      <c r="AE293" t="s">
        <v>44</v>
      </c>
      <c r="AF293" t="s">
        <v>62</v>
      </c>
      <c r="AG293" t="s">
        <v>66</v>
      </c>
      <c r="AI293">
        <v>1</v>
      </c>
      <c r="AJ293">
        <v>1</v>
      </c>
      <c r="AK293">
        <v>0</v>
      </c>
      <c r="AL293">
        <v>0</v>
      </c>
      <c r="AM293">
        <v>1</v>
      </c>
      <c r="AN293">
        <v>1</v>
      </c>
      <c r="AO293">
        <v>1</v>
      </c>
      <c r="AP293" t="s">
        <v>2452</v>
      </c>
      <c r="AQ293">
        <v>0</v>
      </c>
      <c r="AR293">
        <v>0</v>
      </c>
      <c r="AS293">
        <v>0</v>
      </c>
      <c r="AT293">
        <v>0</v>
      </c>
      <c r="AU293">
        <v>1</v>
      </c>
      <c r="AV293">
        <v>0</v>
      </c>
      <c r="AW293">
        <v>0</v>
      </c>
      <c r="AX293">
        <v>0</v>
      </c>
      <c r="AY293">
        <v>2</v>
      </c>
      <c r="AZ293">
        <v>0</v>
      </c>
      <c r="BA293">
        <v>2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</row>
    <row r="294" spans="1:60" x14ac:dyDescent="0.25">
      <c r="A294">
        <v>1</v>
      </c>
      <c r="B294" t="s">
        <v>2218</v>
      </c>
      <c r="C294" t="s">
        <v>614</v>
      </c>
      <c r="E294">
        <v>293</v>
      </c>
      <c r="F294" t="s">
        <v>60</v>
      </c>
      <c r="H294" t="s">
        <v>614</v>
      </c>
      <c r="I294" t="s">
        <v>616</v>
      </c>
      <c r="J294">
        <v>19503</v>
      </c>
      <c r="K294" t="s">
        <v>4083</v>
      </c>
      <c r="M294">
        <v>0.25</v>
      </c>
      <c r="N294">
        <v>0.25</v>
      </c>
      <c r="O294">
        <v>0.125</v>
      </c>
      <c r="P294">
        <v>1.1499999999999999</v>
      </c>
      <c r="Q294">
        <v>1.22</v>
      </c>
      <c r="R294">
        <v>41.760299703897843</v>
      </c>
      <c r="S294">
        <v>1.25</v>
      </c>
      <c r="T294">
        <v>4</v>
      </c>
      <c r="U294">
        <v>3</v>
      </c>
      <c r="V294">
        <v>0.125</v>
      </c>
      <c r="W294">
        <v>0</v>
      </c>
      <c r="Z294">
        <v>45</v>
      </c>
      <c r="AA294">
        <v>0.30177669529663687</v>
      </c>
      <c r="AB294">
        <v>0.125</v>
      </c>
      <c r="AE294" t="s">
        <v>44</v>
      </c>
      <c r="AF294" t="s">
        <v>62</v>
      </c>
      <c r="AG294" t="s">
        <v>66</v>
      </c>
      <c r="AI294">
        <v>1</v>
      </c>
      <c r="AJ294">
        <v>1</v>
      </c>
      <c r="AK294">
        <v>0</v>
      </c>
      <c r="AL294">
        <v>0</v>
      </c>
      <c r="AM294">
        <v>1</v>
      </c>
      <c r="AN294">
        <v>1</v>
      </c>
      <c r="AO294">
        <v>1</v>
      </c>
      <c r="AP294" t="s">
        <v>2451</v>
      </c>
      <c r="AQ294">
        <v>0</v>
      </c>
      <c r="AR294">
        <v>0</v>
      </c>
      <c r="AS294">
        <v>0</v>
      </c>
      <c r="AT294">
        <v>0</v>
      </c>
      <c r="AU294">
        <v>1</v>
      </c>
      <c r="AV294">
        <v>0</v>
      </c>
      <c r="AW294">
        <v>0</v>
      </c>
      <c r="AX294">
        <v>0</v>
      </c>
      <c r="AY294">
        <v>2</v>
      </c>
      <c r="AZ294">
        <v>0</v>
      </c>
      <c r="BA294">
        <v>2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</row>
    <row r="295" spans="1:60" x14ac:dyDescent="0.25">
      <c r="A295">
        <v>1</v>
      </c>
      <c r="B295" t="s">
        <v>149</v>
      </c>
      <c r="D295" t="s">
        <v>149</v>
      </c>
      <c r="E295">
        <v>294</v>
      </c>
      <c r="G295" t="s">
        <v>74</v>
      </c>
      <c r="H295" t="s">
        <v>2267</v>
      </c>
      <c r="I295" t="s">
        <v>618</v>
      </c>
      <c r="J295" t="s">
        <v>619</v>
      </c>
      <c r="K295" t="s">
        <v>4082</v>
      </c>
      <c r="M295">
        <v>4.7199999999999999E-2</v>
      </c>
      <c r="N295">
        <v>0.11799999999999999</v>
      </c>
      <c r="O295">
        <v>4.7199999999999999E-2</v>
      </c>
      <c r="P295">
        <v>1.36</v>
      </c>
      <c r="Q295">
        <v>1.48</v>
      </c>
      <c r="R295">
        <v>16.436059224635656</v>
      </c>
      <c r="S295">
        <v>1.4904999999999999</v>
      </c>
      <c r="T295">
        <v>2</v>
      </c>
      <c r="U295">
        <v>2.6059999999999999</v>
      </c>
      <c r="V295">
        <v>1.3460000000000001</v>
      </c>
      <c r="Z295">
        <v>140</v>
      </c>
      <c r="AA295">
        <v>8.5896975286823777E-3</v>
      </c>
      <c r="AE295" t="s">
        <v>44</v>
      </c>
      <c r="AF295" t="s">
        <v>620</v>
      </c>
      <c r="AG295" t="s">
        <v>2289</v>
      </c>
      <c r="AH295" t="s">
        <v>621</v>
      </c>
      <c r="AI295">
        <v>0</v>
      </c>
      <c r="AJ295">
        <v>1</v>
      </c>
      <c r="AK295">
        <v>1</v>
      </c>
      <c r="AL295">
        <v>0</v>
      </c>
      <c r="AM295">
        <v>0</v>
      </c>
      <c r="AN295">
        <v>0</v>
      </c>
      <c r="AO295">
        <v>1</v>
      </c>
      <c r="AQ295">
        <v>0</v>
      </c>
      <c r="AR295">
        <v>0</v>
      </c>
      <c r="AS295">
        <v>0</v>
      </c>
      <c r="AT295">
        <v>0</v>
      </c>
      <c r="AU295">
        <v>2</v>
      </c>
      <c r="AV295">
        <v>0</v>
      </c>
      <c r="AW295">
        <v>0</v>
      </c>
      <c r="AX295">
        <v>2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</row>
    <row r="296" spans="1:60" x14ac:dyDescent="0.25">
      <c r="A296">
        <v>1</v>
      </c>
      <c r="B296" t="s">
        <v>149</v>
      </c>
      <c r="D296" t="s">
        <v>149</v>
      </c>
      <c r="E296">
        <v>295</v>
      </c>
      <c r="G296" t="s">
        <v>74</v>
      </c>
      <c r="H296" t="s">
        <v>2267</v>
      </c>
      <c r="I296" t="s">
        <v>622</v>
      </c>
      <c r="J296" t="s">
        <v>623</v>
      </c>
      <c r="K296" t="s">
        <v>4081</v>
      </c>
      <c r="M296">
        <v>5.1200000000000002E-2</v>
      </c>
      <c r="N296">
        <v>0.11799999999999999</v>
      </c>
      <c r="O296">
        <v>5.1200000000000002E-2</v>
      </c>
      <c r="P296">
        <v>0.81</v>
      </c>
      <c r="Q296">
        <v>0.92500000000000004</v>
      </c>
      <c r="R296">
        <v>16.195135042137508</v>
      </c>
      <c r="S296">
        <v>0.96</v>
      </c>
      <c r="T296">
        <v>2</v>
      </c>
      <c r="U296">
        <v>2.173</v>
      </c>
      <c r="V296">
        <v>0.79500000000000004</v>
      </c>
      <c r="Z296">
        <v>140</v>
      </c>
      <c r="AA296">
        <v>9.3176379972147831E-3</v>
      </c>
      <c r="AE296" t="s">
        <v>44</v>
      </c>
      <c r="AF296" t="s">
        <v>620</v>
      </c>
      <c r="AG296" t="s">
        <v>2289</v>
      </c>
      <c r="AH296" t="s">
        <v>621</v>
      </c>
      <c r="AI296">
        <v>0</v>
      </c>
      <c r="AJ296">
        <v>1</v>
      </c>
      <c r="AK296">
        <v>0</v>
      </c>
      <c r="AL296">
        <v>0</v>
      </c>
      <c r="AM296">
        <v>0</v>
      </c>
      <c r="AN296">
        <v>0</v>
      </c>
      <c r="AO296">
        <v>1</v>
      </c>
      <c r="AQ296">
        <v>0</v>
      </c>
      <c r="AR296">
        <v>0</v>
      </c>
      <c r="AS296">
        <v>0</v>
      </c>
      <c r="AT296">
        <v>0</v>
      </c>
      <c r="AU296">
        <v>2</v>
      </c>
      <c r="AV296">
        <v>0</v>
      </c>
      <c r="AW296">
        <v>0</v>
      </c>
      <c r="AX296">
        <v>2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</row>
    <row r="297" spans="1:60" x14ac:dyDescent="0.25">
      <c r="A297">
        <v>1</v>
      </c>
      <c r="B297" t="s">
        <v>149</v>
      </c>
      <c r="D297" t="s">
        <v>149</v>
      </c>
      <c r="E297">
        <v>296</v>
      </c>
      <c r="G297" t="s">
        <v>74</v>
      </c>
      <c r="H297" t="s">
        <v>2267</v>
      </c>
      <c r="I297" t="s">
        <v>624</v>
      </c>
      <c r="J297" t="s">
        <v>625</v>
      </c>
      <c r="K297" t="s">
        <v>4080</v>
      </c>
      <c r="M297">
        <v>5.91E-2</v>
      </c>
      <c r="N297">
        <v>0.11799999999999999</v>
      </c>
      <c r="O297">
        <v>5.91E-2</v>
      </c>
      <c r="P297">
        <v>1.98</v>
      </c>
      <c r="Q297">
        <v>2.08</v>
      </c>
      <c r="R297">
        <v>16.40970125169423</v>
      </c>
      <c r="S297">
        <v>2.105</v>
      </c>
      <c r="T297">
        <v>2</v>
      </c>
      <c r="U297">
        <v>3.24</v>
      </c>
      <c r="V297">
        <v>1.98</v>
      </c>
      <c r="Z297">
        <v>140</v>
      </c>
      <c r="AA297">
        <v>1.0755320422566283E-2</v>
      </c>
      <c r="AE297" t="s">
        <v>44</v>
      </c>
      <c r="AF297" t="s">
        <v>620</v>
      </c>
      <c r="AG297" t="s">
        <v>2289</v>
      </c>
      <c r="AH297" t="s">
        <v>621</v>
      </c>
      <c r="AI297">
        <v>0</v>
      </c>
      <c r="AJ297">
        <v>1</v>
      </c>
      <c r="AK297">
        <v>1</v>
      </c>
      <c r="AL297">
        <v>0</v>
      </c>
      <c r="AM297">
        <v>0</v>
      </c>
      <c r="AN297">
        <v>0</v>
      </c>
      <c r="AO297">
        <v>1</v>
      </c>
      <c r="AQ297">
        <v>0</v>
      </c>
      <c r="AR297">
        <v>0</v>
      </c>
      <c r="AS297">
        <v>0</v>
      </c>
      <c r="AT297">
        <v>0</v>
      </c>
      <c r="AU297">
        <v>2</v>
      </c>
      <c r="AV297">
        <v>0</v>
      </c>
      <c r="AW297">
        <v>0</v>
      </c>
      <c r="AX297">
        <v>2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</row>
    <row r="298" spans="1:60" x14ac:dyDescent="0.25">
      <c r="A298">
        <v>1</v>
      </c>
      <c r="B298" t="s">
        <v>149</v>
      </c>
      <c r="D298" t="s">
        <v>149</v>
      </c>
      <c r="E298">
        <v>297</v>
      </c>
      <c r="G298" t="s">
        <v>74</v>
      </c>
      <c r="H298" t="s">
        <v>2267</v>
      </c>
      <c r="I298" t="s">
        <v>626</v>
      </c>
      <c r="J298" t="s">
        <v>627</v>
      </c>
      <c r="K298" t="s">
        <v>3407</v>
      </c>
      <c r="M298">
        <v>7.0900000000000005E-2</v>
      </c>
      <c r="N298">
        <v>0.11799999999999999</v>
      </c>
      <c r="O298">
        <v>7.0900000000000005E-2</v>
      </c>
      <c r="P298">
        <v>1.9850000000000001</v>
      </c>
      <c r="Q298">
        <v>2.0649999999999999</v>
      </c>
      <c r="R298">
        <v>16.403110641904618</v>
      </c>
      <c r="S298">
        <v>2.09</v>
      </c>
      <c r="T298">
        <v>2</v>
      </c>
      <c r="U298">
        <v>3.7130000000000001</v>
      </c>
      <c r="V298">
        <v>1.98</v>
      </c>
      <c r="Z298">
        <v>140</v>
      </c>
      <c r="AA298">
        <v>1.2902744804736877E-2</v>
      </c>
      <c r="AE298" t="s">
        <v>44</v>
      </c>
      <c r="AF298" t="s">
        <v>620</v>
      </c>
      <c r="AG298" t="s">
        <v>2289</v>
      </c>
      <c r="AH298" t="s">
        <v>621</v>
      </c>
      <c r="AI298">
        <v>0</v>
      </c>
      <c r="AJ298">
        <v>1</v>
      </c>
      <c r="AK298">
        <v>1</v>
      </c>
      <c r="AL298">
        <v>0</v>
      </c>
      <c r="AM298">
        <v>0</v>
      </c>
      <c r="AN298">
        <v>0</v>
      </c>
      <c r="AO298">
        <v>1</v>
      </c>
      <c r="AQ298">
        <v>0</v>
      </c>
      <c r="AR298">
        <v>0</v>
      </c>
      <c r="AS298">
        <v>0</v>
      </c>
      <c r="AT298">
        <v>0</v>
      </c>
      <c r="AU298">
        <v>2</v>
      </c>
      <c r="AV298">
        <v>0</v>
      </c>
      <c r="AW298">
        <v>0</v>
      </c>
      <c r="AX298">
        <v>2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</row>
    <row r="299" spans="1:60" x14ac:dyDescent="0.25">
      <c r="A299">
        <v>1</v>
      </c>
      <c r="B299" t="s">
        <v>149</v>
      </c>
      <c r="D299" t="s">
        <v>149</v>
      </c>
      <c r="E299">
        <v>298</v>
      </c>
      <c r="G299" t="s">
        <v>74</v>
      </c>
      <c r="H299" t="s">
        <v>2267</v>
      </c>
      <c r="I299" t="s">
        <v>628</v>
      </c>
      <c r="J299" t="s">
        <v>629</v>
      </c>
      <c r="K299" t="s">
        <v>4079</v>
      </c>
      <c r="M299">
        <v>8.6599999999999996E-2</v>
      </c>
      <c r="N299">
        <v>0.11799999999999999</v>
      </c>
      <c r="O299">
        <v>8.6599999999999996E-2</v>
      </c>
      <c r="P299">
        <v>1.3149999999999999</v>
      </c>
      <c r="Q299">
        <v>1.37</v>
      </c>
      <c r="R299">
        <v>15.931636107836454</v>
      </c>
      <c r="S299">
        <v>1.4</v>
      </c>
      <c r="T299">
        <v>2</v>
      </c>
      <c r="U299">
        <v>2.9289999999999998</v>
      </c>
      <c r="V299">
        <v>1.3149999999999999</v>
      </c>
      <c r="Z299">
        <v>140</v>
      </c>
      <c r="AA299">
        <v>1.5759911143726567E-2</v>
      </c>
      <c r="AE299" t="s">
        <v>44</v>
      </c>
      <c r="AF299" t="s">
        <v>620</v>
      </c>
      <c r="AG299" t="s">
        <v>2289</v>
      </c>
      <c r="AH299" t="s">
        <v>621</v>
      </c>
      <c r="AI299">
        <v>0</v>
      </c>
      <c r="AJ299">
        <v>1</v>
      </c>
      <c r="AK299">
        <v>1</v>
      </c>
      <c r="AL299">
        <v>0</v>
      </c>
      <c r="AM299">
        <v>0</v>
      </c>
      <c r="AN299">
        <v>0</v>
      </c>
      <c r="AO299">
        <v>1</v>
      </c>
      <c r="AQ299">
        <v>0</v>
      </c>
      <c r="AR299">
        <v>0</v>
      </c>
      <c r="AS299">
        <v>0</v>
      </c>
      <c r="AT299">
        <v>0</v>
      </c>
      <c r="AU299">
        <v>2</v>
      </c>
      <c r="AV299">
        <v>0</v>
      </c>
      <c r="AW299">
        <v>0</v>
      </c>
      <c r="AX299">
        <v>2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</row>
    <row r="300" spans="1:60" x14ac:dyDescent="0.25">
      <c r="A300">
        <v>1</v>
      </c>
      <c r="B300" t="s">
        <v>149</v>
      </c>
      <c r="D300" t="s">
        <v>149</v>
      </c>
      <c r="E300">
        <v>299</v>
      </c>
      <c r="G300" t="s">
        <v>74</v>
      </c>
      <c r="H300" t="s">
        <v>2267</v>
      </c>
      <c r="I300" t="s">
        <v>630</v>
      </c>
      <c r="J300" t="s">
        <v>631</v>
      </c>
      <c r="K300" t="s">
        <v>4079</v>
      </c>
      <c r="M300">
        <v>8.6599999999999996E-2</v>
      </c>
      <c r="N300">
        <v>0.11799999999999999</v>
      </c>
      <c r="O300">
        <v>8.6599999999999996E-2</v>
      </c>
      <c r="P300">
        <v>1.32</v>
      </c>
      <c r="Q300">
        <v>1.38</v>
      </c>
      <c r="R300">
        <v>14.663626224262956</v>
      </c>
      <c r="S300">
        <v>1.405</v>
      </c>
      <c r="T300">
        <v>2</v>
      </c>
      <c r="U300">
        <v>2.9470000000000001</v>
      </c>
      <c r="V300">
        <v>1.286</v>
      </c>
      <c r="Z300">
        <v>140</v>
      </c>
      <c r="AA300">
        <v>1.5759911143726567E-2</v>
      </c>
      <c r="AE300" t="s">
        <v>44</v>
      </c>
      <c r="AF300" t="s">
        <v>620</v>
      </c>
      <c r="AG300" t="s">
        <v>2289</v>
      </c>
      <c r="AH300" t="s">
        <v>621</v>
      </c>
      <c r="AI300">
        <v>0</v>
      </c>
      <c r="AJ300">
        <v>1</v>
      </c>
      <c r="AK300">
        <v>0</v>
      </c>
      <c r="AL300">
        <v>0</v>
      </c>
      <c r="AM300">
        <v>0</v>
      </c>
      <c r="AN300">
        <v>0</v>
      </c>
      <c r="AO300">
        <v>1</v>
      </c>
      <c r="AQ300">
        <v>0</v>
      </c>
      <c r="AR300">
        <v>0</v>
      </c>
      <c r="AS300">
        <v>0</v>
      </c>
      <c r="AT300">
        <v>0</v>
      </c>
      <c r="AU300">
        <v>2</v>
      </c>
      <c r="AV300">
        <v>0</v>
      </c>
      <c r="AW300">
        <v>0</v>
      </c>
      <c r="AX300">
        <v>2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</row>
    <row r="301" spans="1:60" x14ac:dyDescent="0.25">
      <c r="A301">
        <v>1</v>
      </c>
      <c r="B301" t="s">
        <v>149</v>
      </c>
      <c r="D301" t="s">
        <v>149</v>
      </c>
      <c r="E301">
        <v>300</v>
      </c>
      <c r="G301" t="s">
        <v>74</v>
      </c>
      <c r="H301" t="s">
        <v>2267</v>
      </c>
      <c r="I301" t="s">
        <v>632</v>
      </c>
      <c r="J301" t="s">
        <v>633</v>
      </c>
      <c r="K301" t="s">
        <v>4078</v>
      </c>
      <c r="M301">
        <v>9.4500000000000001E-2</v>
      </c>
      <c r="N301">
        <v>0.11799999999999999</v>
      </c>
      <c r="O301">
        <v>9.4500000000000001E-2</v>
      </c>
      <c r="P301">
        <v>1.43</v>
      </c>
      <c r="Q301">
        <v>1.4850000000000001</v>
      </c>
      <c r="R301">
        <v>12.059180689461812</v>
      </c>
      <c r="S301">
        <v>1.51</v>
      </c>
      <c r="T301">
        <v>2</v>
      </c>
      <c r="U301">
        <v>2.9460000000000002</v>
      </c>
      <c r="V301">
        <v>1.397</v>
      </c>
      <c r="Z301">
        <v>140</v>
      </c>
      <c r="AA301">
        <v>1.7197593569078067E-2</v>
      </c>
      <c r="AE301" t="s">
        <v>44</v>
      </c>
      <c r="AF301" t="s">
        <v>620</v>
      </c>
      <c r="AG301" t="s">
        <v>2289</v>
      </c>
      <c r="AH301" t="s">
        <v>621</v>
      </c>
      <c r="AI301">
        <v>0</v>
      </c>
      <c r="AJ301">
        <v>1</v>
      </c>
      <c r="AK301">
        <v>0</v>
      </c>
      <c r="AL301">
        <v>0</v>
      </c>
      <c r="AM301">
        <v>0</v>
      </c>
      <c r="AN301">
        <v>0</v>
      </c>
      <c r="AO301">
        <v>1</v>
      </c>
      <c r="AQ301">
        <v>0</v>
      </c>
      <c r="AR301">
        <v>0</v>
      </c>
      <c r="AS301">
        <v>0</v>
      </c>
      <c r="AT301">
        <v>0</v>
      </c>
      <c r="AU301">
        <v>2</v>
      </c>
      <c r="AV301">
        <v>0</v>
      </c>
      <c r="AW301">
        <v>0</v>
      </c>
      <c r="AX301">
        <v>2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</row>
    <row r="302" spans="1:60" x14ac:dyDescent="0.25">
      <c r="A302">
        <v>1</v>
      </c>
      <c r="B302" t="s">
        <v>149</v>
      </c>
      <c r="D302" t="s">
        <v>149</v>
      </c>
      <c r="E302">
        <v>301</v>
      </c>
      <c r="G302" t="s">
        <v>74</v>
      </c>
      <c r="H302" t="s">
        <v>2267</v>
      </c>
      <c r="I302" t="s">
        <v>634</v>
      </c>
      <c r="J302" t="s">
        <v>635</v>
      </c>
      <c r="K302" t="s">
        <v>4077</v>
      </c>
      <c r="M302">
        <v>0.10100000000000001</v>
      </c>
      <c r="N302">
        <v>0.11799999999999999</v>
      </c>
      <c r="O302">
        <v>0.10100000000000001</v>
      </c>
      <c r="P302">
        <v>0.53500000000000003</v>
      </c>
      <c r="Q302">
        <v>0.53500000000000003</v>
      </c>
      <c r="R302">
        <v>90</v>
      </c>
      <c r="S302">
        <v>0.56999999999999995</v>
      </c>
      <c r="T302">
        <v>2</v>
      </c>
      <c r="U302">
        <v>3.2050000000000001</v>
      </c>
      <c r="V302">
        <v>0.52800000000000002</v>
      </c>
      <c r="Z302">
        <v>140</v>
      </c>
      <c r="AA302">
        <v>1.8380496830443224E-2</v>
      </c>
      <c r="AE302" t="s">
        <v>44</v>
      </c>
      <c r="AF302" t="s">
        <v>620</v>
      </c>
      <c r="AG302" t="s">
        <v>2289</v>
      </c>
      <c r="AH302" t="s">
        <v>636</v>
      </c>
      <c r="AI302">
        <v>0</v>
      </c>
      <c r="AJ302">
        <v>1</v>
      </c>
      <c r="AK302">
        <v>0</v>
      </c>
      <c r="AL302">
        <v>0</v>
      </c>
      <c r="AM302">
        <v>0</v>
      </c>
      <c r="AN302">
        <v>0</v>
      </c>
      <c r="AO302">
        <v>1</v>
      </c>
      <c r="AQ302">
        <v>0</v>
      </c>
      <c r="AR302">
        <v>0</v>
      </c>
      <c r="AS302">
        <v>0</v>
      </c>
      <c r="AT302">
        <v>0</v>
      </c>
      <c r="AU302">
        <v>2</v>
      </c>
      <c r="AV302">
        <v>0</v>
      </c>
      <c r="AW302">
        <v>0</v>
      </c>
      <c r="AX302">
        <v>2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</row>
    <row r="303" spans="1:60" x14ac:dyDescent="0.25">
      <c r="A303">
        <v>1</v>
      </c>
      <c r="B303" t="s">
        <v>149</v>
      </c>
      <c r="D303" t="s">
        <v>149</v>
      </c>
      <c r="E303">
        <v>302</v>
      </c>
      <c r="G303" t="s">
        <v>74</v>
      </c>
      <c r="H303" t="s">
        <v>2267</v>
      </c>
      <c r="I303" t="s">
        <v>637</v>
      </c>
      <c r="J303" t="s">
        <v>638</v>
      </c>
      <c r="K303" t="s">
        <v>4077</v>
      </c>
      <c r="M303">
        <v>0.10100000000000001</v>
      </c>
      <c r="N303">
        <v>0.11799999999999999</v>
      </c>
      <c r="O303">
        <v>0.10100000000000001</v>
      </c>
      <c r="P303">
        <v>1.0425</v>
      </c>
      <c r="Q303">
        <v>1.0495000000000001</v>
      </c>
      <c r="R303">
        <v>50.527540151655678</v>
      </c>
      <c r="S303">
        <v>1.075</v>
      </c>
      <c r="T303">
        <v>2</v>
      </c>
      <c r="U303">
        <v>3.22</v>
      </c>
      <c r="V303">
        <v>0.999</v>
      </c>
      <c r="Z303">
        <v>140</v>
      </c>
      <c r="AA303">
        <v>1.8380496830443224E-2</v>
      </c>
      <c r="AE303" t="s">
        <v>44</v>
      </c>
      <c r="AF303" t="s">
        <v>620</v>
      </c>
      <c r="AG303" t="s">
        <v>2289</v>
      </c>
      <c r="AH303" t="s">
        <v>621</v>
      </c>
      <c r="AI303">
        <v>0</v>
      </c>
      <c r="AJ303">
        <v>1</v>
      </c>
      <c r="AK303">
        <v>0</v>
      </c>
      <c r="AL303">
        <v>0</v>
      </c>
      <c r="AM303">
        <v>1</v>
      </c>
      <c r="AN303">
        <v>0</v>
      </c>
      <c r="AO303">
        <v>1</v>
      </c>
      <c r="AQ303">
        <v>0</v>
      </c>
      <c r="AR303">
        <v>0</v>
      </c>
      <c r="AS303">
        <v>0</v>
      </c>
      <c r="AT303">
        <v>0</v>
      </c>
      <c r="AU303">
        <v>2</v>
      </c>
      <c r="AV303">
        <v>0</v>
      </c>
      <c r="AW303">
        <v>0</v>
      </c>
      <c r="AX303">
        <v>2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</row>
    <row r="304" spans="1:60" x14ac:dyDescent="0.25">
      <c r="A304">
        <v>1</v>
      </c>
      <c r="B304" t="s">
        <v>149</v>
      </c>
      <c r="D304" t="s">
        <v>149</v>
      </c>
      <c r="E304">
        <v>303</v>
      </c>
      <c r="G304" t="s">
        <v>74</v>
      </c>
      <c r="H304" t="s">
        <v>2267</v>
      </c>
      <c r="I304" t="s">
        <v>639</v>
      </c>
      <c r="J304" t="s">
        <v>640</v>
      </c>
      <c r="K304" t="s">
        <v>4076</v>
      </c>
      <c r="M304">
        <v>0.11</v>
      </c>
      <c r="N304">
        <v>0.11799999999999999</v>
      </c>
      <c r="O304">
        <v>0.11</v>
      </c>
      <c r="P304">
        <v>1.125</v>
      </c>
      <c r="R304">
        <v>0</v>
      </c>
      <c r="S304">
        <v>1.1499999999999999</v>
      </c>
      <c r="T304">
        <v>2</v>
      </c>
      <c r="U304">
        <v>3.2090000000000001</v>
      </c>
      <c r="V304">
        <v>1.1220000000000001</v>
      </c>
      <c r="Z304">
        <v>140</v>
      </c>
      <c r="AA304">
        <v>2.0018362884641136E-2</v>
      </c>
      <c r="AE304" t="s">
        <v>44</v>
      </c>
      <c r="AF304" t="s">
        <v>620</v>
      </c>
      <c r="AG304" t="s">
        <v>2289</v>
      </c>
      <c r="AH304" t="s">
        <v>621</v>
      </c>
      <c r="AI304">
        <v>0</v>
      </c>
      <c r="AJ304">
        <v>1</v>
      </c>
      <c r="AK304">
        <v>0</v>
      </c>
      <c r="AL304">
        <v>0</v>
      </c>
      <c r="AM304">
        <v>1</v>
      </c>
      <c r="AN304">
        <v>0</v>
      </c>
      <c r="AO304">
        <v>1</v>
      </c>
      <c r="AQ304">
        <v>0</v>
      </c>
      <c r="AR304">
        <v>0</v>
      </c>
      <c r="AS304">
        <v>0</v>
      </c>
      <c r="AT304">
        <v>0</v>
      </c>
      <c r="AU304">
        <v>2</v>
      </c>
      <c r="AV304">
        <v>0</v>
      </c>
      <c r="AW304">
        <v>0</v>
      </c>
      <c r="AX304">
        <v>2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</row>
    <row r="305" spans="1:60" x14ac:dyDescent="0.25">
      <c r="A305">
        <v>1</v>
      </c>
      <c r="B305" t="s">
        <v>149</v>
      </c>
      <c r="D305" t="s">
        <v>149</v>
      </c>
      <c r="E305">
        <v>304</v>
      </c>
      <c r="G305" t="s">
        <v>74</v>
      </c>
      <c r="H305" t="s">
        <v>2267</v>
      </c>
      <c r="I305" t="s">
        <v>641</v>
      </c>
      <c r="J305" t="s">
        <v>642</v>
      </c>
      <c r="K305" t="s">
        <v>4075</v>
      </c>
      <c r="M305">
        <v>0.11020000000000001</v>
      </c>
      <c r="N305">
        <v>0.11799999999999999</v>
      </c>
      <c r="O305">
        <v>0.11020000000000001</v>
      </c>
      <c r="P305">
        <v>0.56999999999999995</v>
      </c>
      <c r="R305">
        <v>0</v>
      </c>
      <c r="S305">
        <v>0.6</v>
      </c>
      <c r="T305">
        <v>2</v>
      </c>
      <c r="U305">
        <v>3.2050000000000001</v>
      </c>
      <c r="V305">
        <v>0.56699999999999995</v>
      </c>
      <c r="Z305">
        <v>140</v>
      </c>
      <c r="AA305">
        <v>2.0054759908067755E-2</v>
      </c>
      <c r="AE305" t="s">
        <v>44</v>
      </c>
      <c r="AF305" t="s">
        <v>620</v>
      </c>
      <c r="AG305" t="s">
        <v>2289</v>
      </c>
      <c r="AH305" t="s">
        <v>636</v>
      </c>
      <c r="AI305">
        <v>0</v>
      </c>
      <c r="AJ305">
        <v>1</v>
      </c>
      <c r="AK305">
        <v>0</v>
      </c>
      <c r="AL305">
        <v>0</v>
      </c>
      <c r="AM305">
        <v>0</v>
      </c>
      <c r="AN305">
        <v>0</v>
      </c>
      <c r="AO305">
        <v>1</v>
      </c>
      <c r="AQ305">
        <v>0</v>
      </c>
      <c r="AR305">
        <v>0</v>
      </c>
      <c r="AS305">
        <v>0</v>
      </c>
      <c r="AT305">
        <v>0</v>
      </c>
      <c r="AU305">
        <v>2</v>
      </c>
      <c r="AV305">
        <v>0</v>
      </c>
      <c r="AW305">
        <v>0</v>
      </c>
      <c r="AX305">
        <v>2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</row>
    <row r="306" spans="1:60" x14ac:dyDescent="0.25">
      <c r="A306">
        <v>1</v>
      </c>
      <c r="B306" t="s">
        <v>149</v>
      </c>
      <c r="D306" t="s">
        <v>149</v>
      </c>
      <c r="E306">
        <v>305</v>
      </c>
      <c r="G306" t="s">
        <v>74</v>
      </c>
      <c r="H306" t="s">
        <v>2267</v>
      </c>
      <c r="I306" t="s">
        <v>643</v>
      </c>
      <c r="J306" t="s">
        <v>644</v>
      </c>
      <c r="K306" t="s">
        <v>4074</v>
      </c>
      <c r="M306">
        <v>0.125</v>
      </c>
      <c r="N306">
        <v>0.23599999999999999</v>
      </c>
      <c r="O306">
        <v>0.125</v>
      </c>
      <c r="P306">
        <v>0.91</v>
      </c>
      <c r="Q306">
        <v>1.03</v>
      </c>
      <c r="R306">
        <v>24.820541335489082</v>
      </c>
      <c r="S306">
        <v>1.05</v>
      </c>
      <c r="T306">
        <v>2</v>
      </c>
      <c r="U306">
        <v>3.016</v>
      </c>
      <c r="V306">
        <v>0.85</v>
      </c>
      <c r="Z306">
        <v>140</v>
      </c>
      <c r="AA306">
        <v>2.2748139641637653E-2</v>
      </c>
      <c r="AE306" t="s">
        <v>44</v>
      </c>
      <c r="AF306" t="s">
        <v>620</v>
      </c>
      <c r="AG306" t="s">
        <v>2289</v>
      </c>
      <c r="AH306" t="s">
        <v>636</v>
      </c>
      <c r="AI306">
        <v>0</v>
      </c>
      <c r="AJ306">
        <v>1</v>
      </c>
      <c r="AK306">
        <v>0</v>
      </c>
      <c r="AL306">
        <v>0</v>
      </c>
      <c r="AM306">
        <v>1</v>
      </c>
      <c r="AN306">
        <v>0</v>
      </c>
      <c r="AO306">
        <v>1</v>
      </c>
      <c r="AQ306">
        <v>0</v>
      </c>
      <c r="AR306">
        <v>0</v>
      </c>
      <c r="AS306">
        <v>0</v>
      </c>
      <c r="AT306">
        <v>0</v>
      </c>
      <c r="AU306">
        <v>2</v>
      </c>
      <c r="AV306">
        <v>0</v>
      </c>
      <c r="AW306">
        <v>0</v>
      </c>
      <c r="AX306">
        <v>2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</row>
    <row r="307" spans="1:60" x14ac:dyDescent="0.25">
      <c r="A307">
        <v>1</v>
      </c>
      <c r="B307" t="s">
        <v>149</v>
      </c>
      <c r="D307" t="s">
        <v>149</v>
      </c>
      <c r="E307">
        <v>306</v>
      </c>
      <c r="G307" t="s">
        <v>74</v>
      </c>
      <c r="H307" t="s">
        <v>2267</v>
      </c>
      <c r="I307" t="s">
        <v>645</v>
      </c>
      <c r="J307" t="s">
        <v>646</v>
      </c>
      <c r="K307" t="s">
        <v>4074</v>
      </c>
      <c r="M307">
        <v>0.125</v>
      </c>
      <c r="N307">
        <v>0.23599999999999999</v>
      </c>
      <c r="O307">
        <v>0.125</v>
      </c>
      <c r="P307">
        <v>2.61</v>
      </c>
      <c r="Q307">
        <v>2.74</v>
      </c>
      <c r="R307">
        <v>23.118754365345637</v>
      </c>
      <c r="S307">
        <v>2.7650000000000001</v>
      </c>
      <c r="T307">
        <v>2</v>
      </c>
      <c r="U307">
        <v>4.5119999999999996</v>
      </c>
      <c r="V307">
        <v>2.504</v>
      </c>
      <c r="Z307">
        <v>140</v>
      </c>
      <c r="AA307">
        <v>2.2748139641637653E-2</v>
      </c>
      <c r="AE307" t="s">
        <v>44</v>
      </c>
      <c r="AF307" t="s">
        <v>620</v>
      </c>
      <c r="AG307" t="s">
        <v>2289</v>
      </c>
      <c r="AH307" t="s">
        <v>621</v>
      </c>
      <c r="AI307">
        <v>0</v>
      </c>
      <c r="AJ307">
        <v>1</v>
      </c>
      <c r="AK307">
        <v>0</v>
      </c>
      <c r="AL307">
        <v>0</v>
      </c>
      <c r="AM307">
        <v>1</v>
      </c>
      <c r="AN307">
        <v>0</v>
      </c>
      <c r="AO307">
        <v>1</v>
      </c>
      <c r="AQ307">
        <v>0</v>
      </c>
      <c r="AR307">
        <v>0</v>
      </c>
      <c r="AS307">
        <v>0</v>
      </c>
      <c r="AT307">
        <v>0</v>
      </c>
      <c r="AU307">
        <v>2</v>
      </c>
      <c r="AV307">
        <v>0</v>
      </c>
      <c r="AW307">
        <v>0</v>
      </c>
      <c r="AX307">
        <v>2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</row>
    <row r="308" spans="1:60" x14ac:dyDescent="0.25">
      <c r="A308">
        <v>1</v>
      </c>
      <c r="B308" t="s">
        <v>149</v>
      </c>
      <c r="D308" t="s">
        <v>149</v>
      </c>
      <c r="E308">
        <v>307</v>
      </c>
      <c r="G308" t="s">
        <v>74</v>
      </c>
      <c r="H308" t="s">
        <v>2267</v>
      </c>
      <c r="I308" t="s">
        <v>647</v>
      </c>
      <c r="J308" t="s">
        <v>648</v>
      </c>
      <c r="K308" t="s">
        <v>4073</v>
      </c>
      <c r="M308">
        <v>0.14899999999999999</v>
      </c>
      <c r="N308">
        <v>0.23599999999999999</v>
      </c>
      <c r="O308">
        <v>0.14899999999999999</v>
      </c>
      <c r="P308">
        <v>0.96499999999999997</v>
      </c>
      <c r="Q308">
        <v>1.06</v>
      </c>
      <c r="R308">
        <v>24.602794158284965</v>
      </c>
      <c r="S308">
        <v>1.085</v>
      </c>
      <c r="T308">
        <v>2</v>
      </c>
      <c r="U308">
        <v>3.177</v>
      </c>
      <c r="V308">
        <v>0.93300000000000005</v>
      </c>
      <c r="Z308">
        <v>140</v>
      </c>
      <c r="AA308">
        <v>2.7115782452832082E-2</v>
      </c>
      <c r="AE308" t="s">
        <v>44</v>
      </c>
      <c r="AF308" t="s">
        <v>620</v>
      </c>
      <c r="AG308" t="s">
        <v>2289</v>
      </c>
      <c r="AH308" t="s">
        <v>636</v>
      </c>
      <c r="AI308">
        <v>0</v>
      </c>
      <c r="AJ308">
        <v>1</v>
      </c>
      <c r="AK308">
        <v>0</v>
      </c>
      <c r="AL308">
        <v>0</v>
      </c>
      <c r="AM308">
        <v>1</v>
      </c>
      <c r="AN308">
        <v>0</v>
      </c>
      <c r="AO308">
        <v>1</v>
      </c>
      <c r="AQ308">
        <v>0</v>
      </c>
      <c r="AR308">
        <v>0</v>
      </c>
      <c r="AS308">
        <v>0</v>
      </c>
      <c r="AT308">
        <v>0</v>
      </c>
      <c r="AU308">
        <v>2</v>
      </c>
      <c r="AV308">
        <v>0</v>
      </c>
      <c r="AW308">
        <v>0</v>
      </c>
      <c r="AX308">
        <v>2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</row>
    <row r="309" spans="1:60" x14ac:dyDescent="0.25">
      <c r="A309">
        <v>1</v>
      </c>
      <c r="B309" t="s">
        <v>149</v>
      </c>
      <c r="D309" t="s">
        <v>149</v>
      </c>
      <c r="E309">
        <v>308</v>
      </c>
      <c r="G309" t="s">
        <v>74</v>
      </c>
      <c r="H309" t="s">
        <v>2267</v>
      </c>
      <c r="I309" t="s">
        <v>649</v>
      </c>
      <c r="J309" t="s">
        <v>650</v>
      </c>
      <c r="K309" t="s">
        <v>4072</v>
      </c>
      <c r="M309">
        <v>0.1575</v>
      </c>
      <c r="N309">
        <v>0.23599999999999999</v>
      </c>
      <c r="O309">
        <v>0.1575</v>
      </c>
      <c r="P309">
        <v>2.97</v>
      </c>
      <c r="Q309">
        <v>3.0649999999999999</v>
      </c>
      <c r="R309">
        <v>22.448353304631809</v>
      </c>
      <c r="S309">
        <v>3.09</v>
      </c>
      <c r="T309">
        <v>2</v>
      </c>
      <c r="U309">
        <v>4.87</v>
      </c>
      <c r="V309">
        <v>2.8620000000000001</v>
      </c>
      <c r="Z309">
        <v>140</v>
      </c>
      <c r="AA309">
        <v>2.8662655948463442E-2</v>
      </c>
      <c r="AE309" t="s">
        <v>44</v>
      </c>
      <c r="AF309" t="s">
        <v>620</v>
      </c>
      <c r="AG309" t="s">
        <v>2289</v>
      </c>
      <c r="AH309" t="s">
        <v>621</v>
      </c>
      <c r="AI309">
        <v>0</v>
      </c>
      <c r="AJ309">
        <v>1</v>
      </c>
      <c r="AK309">
        <v>0</v>
      </c>
      <c r="AL309">
        <v>0</v>
      </c>
      <c r="AM309">
        <v>1</v>
      </c>
      <c r="AN309">
        <v>0</v>
      </c>
      <c r="AO309">
        <v>1</v>
      </c>
      <c r="AQ309">
        <v>0</v>
      </c>
      <c r="AR309">
        <v>0</v>
      </c>
      <c r="AS309">
        <v>0</v>
      </c>
      <c r="AT309">
        <v>0</v>
      </c>
      <c r="AU309">
        <v>2</v>
      </c>
      <c r="AV309">
        <v>0</v>
      </c>
      <c r="AW309">
        <v>0</v>
      </c>
      <c r="AX309">
        <v>2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</row>
    <row r="310" spans="1:60" x14ac:dyDescent="0.25">
      <c r="A310">
        <v>1</v>
      </c>
      <c r="B310" t="s">
        <v>149</v>
      </c>
      <c r="D310" t="s">
        <v>149</v>
      </c>
      <c r="E310">
        <v>309</v>
      </c>
      <c r="G310" t="s">
        <v>74</v>
      </c>
      <c r="H310" t="s">
        <v>2267</v>
      </c>
      <c r="I310" t="s">
        <v>651</v>
      </c>
      <c r="J310" t="s">
        <v>652</v>
      </c>
      <c r="K310" t="s">
        <v>4071</v>
      </c>
      <c r="M310">
        <v>0.161</v>
      </c>
      <c r="N310">
        <v>0.23599999999999999</v>
      </c>
      <c r="O310">
        <v>0.161</v>
      </c>
      <c r="P310">
        <v>1.63</v>
      </c>
      <c r="Q310">
        <v>1.7050000000000001</v>
      </c>
      <c r="R310">
        <v>26.565051177077926</v>
      </c>
      <c r="S310">
        <v>1.73</v>
      </c>
      <c r="T310">
        <v>2</v>
      </c>
      <c r="U310">
        <v>3.9649999999999999</v>
      </c>
      <c r="V310">
        <v>1.6060000000000001</v>
      </c>
      <c r="Z310">
        <v>140</v>
      </c>
      <c r="AA310">
        <v>2.9299603858429297E-2</v>
      </c>
      <c r="AE310" t="s">
        <v>44</v>
      </c>
      <c r="AF310" t="s">
        <v>620</v>
      </c>
      <c r="AG310" t="s">
        <v>2289</v>
      </c>
      <c r="AH310" t="s">
        <v>636</v>
      </c>
      <c r="AI310">
        <v>0</v>
      </c>
      <c r="AJ310">
        <v>1</v>
      </c>
      <c r="AK310">
        <v>0</v>
      </c>
      <c r="AL310">
        <v>0</v>
      </c>
      <c r="AM310">
        <v>0</v>
      </c>
      <c r="AN310">
        <v>0</v>
      </c>
      <c r="AO310">
        <v>1</v>
      </c>
      <c r="AQ310">
        <v>0</v>
      </c>
      <c r="AR310">
        <v>0</v>
      </c>
      <c r="AS310">
        <v>0</v>
      </c>
      <c r="AT310">
        <v>0</v>
      </c>
      <c r="AU310">
        <v>2</v>
      </c>
      <c r="AV310">
        <v>0</v>
      </c>
      <c r="AW310">
        <v>0</v>
      </c>
      <c r="AX310">
        <v>2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</row>
    <row r="311" spans="1:60" x14ac:dyDescent="0.25">
      <c r="A311">
        <v>1</v>
      </c>
      <c r="B311" t="s">
        <v>149</v>
      </c>
      <c r="D311" t="s">
        <v>149</v>
      </c>
      <c r="E311">
        <v>310</v>
      </c>
      <c r="G311" t="s">
        <v>74</v>
      </c>
      <c r="H311" t="s">
        <v>2267</v>
      </c>
      <c r="I311" t="s">
        <v>653</v>
      </c>
      <c r="J311" t="s">
        <v>654</v>
      </c>
      <c r="K311" t="s">
        <v>4070</v>
      </c>
      <c r="M311">
        <v>0.16139999999999999</v>
      </c>
      <c r="N311">
        <v>0.23599999999999999</v>
      </c>
      <c r="O311">
        <v>0.16139999999999999</v>
      </c>
      <c r="P311">
        <v>1.04</v>
      </c>
      <c r="Q311">
        <v>1.115</v>
      </c>
      <c r="R311">
        <v>26.442689847856919</v>
      </c>
      <c r="S311">
        <v>1.1399999999999999</v>
      </c>
      <c r="T311">
        <v>2</v>
      </c>
      <c r="U311">
        <v>3.4129999999999998</v>
      </c>
      <c r="V311">
        <v>1.016</v>
      </c>
      <c r="Z311">
        <v>140</v>
      </c>
      <c r="AA311">
        <v>2.9372397905282534E-2</v>
      </c>
      <c r="AE311" t="s">
        <v>44</v>
      </c>
      <c r="AF311" t="s">
        <v>620</v>
      </c>
      <c r="AG311" t="s">
        <v>2289</v>
      </c>
      <c r="AH311" t="s">
        <v>636</v>
      </c>
      <c r="AI311">
        <v>0</v>
      </c>
      <c r="AJ311">
        <v>1</v>
      </c>
      <c r="AK311">
        <v>0</v>
      </c>
      <c r="AL311">
        <v>0</v>
      </c>
      <c r="AM311">
        <v>0</v>
      </c>
      <c r="AN311">
        <v>0</v>
      </c>
      <c r="AO311">
        <v>1</v>
      </c>
      <c r="AQ311">
        <v>0</v>
      </c>
      <c r="AR311">
        <v>0</v>
      </c>
      <c r="AS311">
        <v>0</v>
      </c>
      <c r="AT311">
        <v>0</v>
      </c>
      <c r="AU311">
        <v>2</v>
      </c>
      <c r="AV311">
        <v>0</v>
      </c>
      <c r="AW311">
        <v>0</v>
      </c>
      <c r="AX311">
        <v>2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</row>
    <row r="312" spans="1:60" x14ac:dyDescent="0.25">
      <c r="A312">
        <v>1</v>
      </c>
      <c r="B312" t="s">
        <v>149</v>
      </c>
      <c r="D312" t="s">
        <v>149</v>
      </c>
      <c r="E312">
        <v>311</v>
      </c>
      <c r="H312" t="s">
        <v>2267</v>
      </c>
      <c r="I312" t="s">
        <v>655</v>
      </c>
      <c r="J312" t="s">
        <v>656</v>
      </c>
      <c r="K312" t="s">
        <v>3455</v>
      </c>
      <c r="M312">
        <v>0.2031</v>
      </c>
      <c r="N312">
        <v>0.23599999999999999</v>
      </c>
      <c r="R312">
        <v>0</v>
      </c>
      <c r="T312">
        <v>2</v>
      </c>
      <c r="U312">
        <v>6.0979999999999999</v>
      </c>
      <c r="V312">
        <v>3.9329999999999998</v>
      </c>
      <c r="Z312">
        <v>140</v>
      </c>
      <c r="AA312">
        <v>3.6961177289732861E-2</v>
      </c>
      <c r="AE312" t="s">
        <v>44</v>
      </c>
      <c r="AF312" t="s">
        <v>620</v>
      </c>
      <c r="AG312" t="s">
        <v>2289</v>
      </c>
      <c r="AH312" t="s">
        <v>621</v>
      </c>
      <c r="AI312">
        <v>0</v>
      </c>
      <c r="AJ312">
        <v>1</v>
      </c>
      <c r="AK312">
        <v>0</v>
      </c>
      <c r="AL312">
        <v>0</v>
      </c>
      <c r="AM312">
        <v>0</v>
      </c>
      <c r="AN312">
        <v>0</v>
      </c>
      <c r="AO312">
        <v>1</v>
      </c>
      <c r="AQ312">
        <v>0</v>
      </c>
      <c r="AR312">
        <v>0</v>
      </c>
      <c r="AS312">
        <v>0</v>
      </c>
      <c r="AT312">
        <v>0</v>
      </c>
      <c r="AU312">
        <v>2</v>
      </c>
      <c r="AV312">
        <v>0</v>
      </c>
      <c r="AW312">
        <v>0</v>
      </c>
      <c r="AX312">
        <v>2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</row>
    <row r="313" spans="1:60" x14ac:dyDescent="0.25">
      <c r="A313">
        <v>1</v>
      </c>
      <c r="B313" t="s">
        <v>149</v>
      </c>
      <c r="D313" t="s">
        <v>149</v>
      </c>
      <c r="E313">
        <v>312</v>
      </c>
      <c r="G313" t="s">
        <v>74</v>
      </c>
      <c r="H313" t="s">
        <v>2267</v>
      </c>
      <c r="I313" t="s">
        <v>657</v>
      </c>
      <c r="J313" t="s">
        <v>658</v>
      </c>
      <c r="K313" t="s">
        <v>4069</v>
      </c>
      <c r="M313">
        <v>0.20469999999999999</v>
      </c>
      <c r="N313">
        <v>0.23599999999999999</v>
      </c>
      <c r="O313">
        <v>0.20469999999999999</v>
      </c>
      <c r="P313">
        <v>1.24</v>
      </c>
      <c r="Q313">
        <v>1.24</v>
      </c>
      <c r="R313">
        <v>90</v>
      </c>
      <c r="S313">
        <v>1.2649999999999999</v>
      </c>
      <c r="T313">
        <v>2</v>
      </c>
      <c r="U313">
        <v>3.2639999999999998</v>
      </c>
      <c r="V313">
        <v>1.1220000000000001</v>
      </c>
      <c r="Z313">
        <v>140</v>
      </c>
      <c r="AA313">
        <v>3.7252353477145818E-2</v>
      </c>
      <c r="AE313" t="s">
        <v>44</v>
      </c>
      <c r="AF313" t="s">
        <v>620</v>
      </c>
      <c r="AG313" t="s">
        <v>2289</v>
      </c>
      <c r="AH313" t="s">
        <v>636</v>
      </c>
      <c r="AI313">
        <v>0</v>
      </c>
      <c r="AJ313">
        <v>1</v>
      </c>
      <c r="AK313">
        <v>0</v>
      </c>
      <c r="AL313">
        <v>0</v>
      </c>
      <c r="AM313">
        <v>1</v>
      </c>
      <c r="AN313">
        <v>0</v>
      </c>
      <c r="AO313">
        <v>1</v>
      </c>
      <c r="AQ313">
        <v>0</v>
      </c>
      <c r="AR313">
        <v>0</v>
      </c>
      <c r="AS313">
        <v>0</v>
      </c>
      <c r="AT313">
        <v>0</v>
      </c>
      <c r="AU313">
        <v>2</v>
      </c>
      <c r="AV313">
        <v>0</v>
      </c>
      <c r="AW313">
        <v>2</v>
      </c>
      <c r="AX313">
        <v>2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</row>
    <row r="314" spans="1:60" x14ac:dyDescent="0.25">
      <c r="A314">
        <v>1</v>
      </c>
      <c r="B314" t="s">
        <v>149</v>
      </c>
      <c r="D314" t="s">
        <v>149</v>
      </c>
      <c r="E314">
        <v>313</v>
      </c>
      <c r="G314" t="s">
        <v>74</v>
      </c>
      <c r="H314" t="s">
        <v>2267</v>
      </c>
      <c r="I314" t="s">
        <v>659</v>
      </c>
      <c r="J314" t="s">
        <v>660</v>
      </c>
      <c r="K314" t="s">
        <v>4069</v>
      </c>
      <c r="M314">
        <v>0.20469999999999999</v>
      </c>
      <c r="N314">
        <v>0.23599999999999999</v>
      </c>
      <c r="O314">
        <v>0.20469999999999999</v>
      </c>
      <c r="P314">
        <v>4.07</v>
      </c>
      <c r="Q314">
        <v>4.07</v>
      </c>
      <c r="R314">
        <v>90</v>
      </c>
      <c r="S314">
        <v>4.0999999999999996</v>
      </c>
      <c r="T314">
        <v>2</v>
      </c>
      <c r="U314">
        <v>6.0979999999999999</v>
      </c>
      <c r="V314">
        <v>3.9329999999999998</v>
      </c>
      <c r="Z314">
        <v>140</v>
      </c>
      <c r="AA314">
        <v>3.7252353477145818E-2</v>
      </c>
      <c r="AE314" t="s">
        <v>44</v>
      </c>
      <c r="AF314" t="s">
        <v>620</v>
      </c>
      <c r="AG314" t="s">
        <v>2289</v>
      </c>
      <c r="AH314" t="s">
        <v>621</v>
      </c>
      <c r="AI314">
        <v>0</v>
      </c>
      <c r="AJ314">
        <v>1</v>
      </c>
      <c r="AK314">
        <v>0</v>
      </c>
      <c r="AL314">
        <v>0</v>
      </c>
      <c r="AM314">
        <v>1</v>
      </c>
      <c r="AN314">
        <v>0</v>
      </c>
      <c r="AO314">
        <v>1</v>
      </c>
      <c r="AQ314">
        <v>0</v>
      </c>
      <c r="AR314">
        <v>0</v>
      </c>
      <c r="AS314">
        <v>0</v>
      </c>
      <c r="AT314">
        <v>0</v>
      </c>
      <c r="AU314">
        <v>2</v>
      </c>
      <c r="AV314">
        <v>0</v>
      </c>
      <c r="AW314">
        <v>2</v>
      </c>
      <c r="AX314">
        <v>2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</row>
    <row r="315" spans="1:60" x14ac:dyDescent="0.25">
      <c r="A315">
        <v>1</v>
      </c>
      <c r="B315" t="s">
        <v>149</v>
      </c>
      <c r="D315" t="s">
        <v>149</v>
      </c>
      <c r="E315">
        <v>314</v>
      </c>
      <c r="G315" t="s">
        <v>74</v>
      </c>
      <c r="H315" t="s">
        <v>2267</v>
      </c>
      <c r="I315" t="s">
        <v>661</v>
      </c>
      <c r="J315" t="s">
        <v>662</v>
      </c>
      <c r="K315" t="s">
        <v>3419</v>
      </c>
      <c r="M315">
        <v>0.2283</v>
      </c>
      <c r="N315">
        <v>0.23599999999999999</v>
      </c>
      <c r="O315">
        <v>0.22800000000000001</v>
      </c>
      <c r="P315">
        <v>3.2149999999999999</v>
      </c>
      <c r="Q315">
        <v>3.2149999999999999</v>
      </c>
      <c r="R315">
        <v>90</v>
      </c>
      <c r="S315">
        <v>3.24</v>
      </c>
      <c r="T315">
        <v>2</v>
      </c>
      <c r="U315">
        <v>5.28</v>
      </c>
      <c r="V315">
        <v>3.1139999999999999</v>
      </c>
      <c r="Z315">
        <v>140</v>
      </c>
      <c r="AA315">
        <v>4.1547202241487009E-2</v>
      </c>
      <c r="AE315" t="s">
        <v>44</v>
      </c>
      <c r="AF315" t="s">
        <v>620</v>
      </c>
      <c r="AG315" t="s">
        <v>2289</v>
      </c>
      <c r="AH315" t="s">
        <v>621</v>
      </c>
      <c r="AI315">
        <v>0</v>
      </c>
      <c r="AJ315">
        <v>1</v>
      </c>
      <c r="AK315">
        <v>0</v>
      </c>
      <c r="AL315">
        <v>0</v>
      </c>
      <c r="AM315">
        <v>0</v>
      </c>
      <c r="AN315">
        <v>0</v>
      </c>
      <c r="AO315">
        <v>1</v>
      </c>
      <c r="AQ315">
        <v>0</v>
      </c>
      <c r="AR315">
        <v>0</v>
      </c>
      <c r="AS315">
        <v>0</v>
      </c>
      <c r="AT315">
        <v>0</v>
      </c>
      <c r="AU315">
        <v>2</v>
      </c>
      <c r="AV315">
        <v>0</v>
      </c>
      <c r="AW315">
        <v>0</v>
      </c>
      <c r="AX315">
        <v>2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</row>
    <row r="316" spans="1:60" x14ac:dyDescent="0.25">
      <c r="A316">
        <v>1</v>
      </c>
      <c r="B316" t="s">
        <v>149</v>
      </c>
      <c r="D316" t="s">
        <v>149</v>
      </c>
      <c r="E316">
        <v>315</v>
      </c>
      <c r="G316" t="s">
        <v>74</v>
      </c>
      <c r="H316" t="s">
        <v>2267</v>
      </c>
      <c r="I316" t="s">
        <v>663</v>
      </c>
      <c r="J316" t="s">
        <v>664</v>
      </c>
      <c r="K316" t="s">
        <v>3419</v>
      </c>
      <c r="M316">
        <v>0.2283</v>
      </c>
      <c r="N316">
        <v>0.23599999999999999</v>
      </c>
      <c r="O316">
        <v>0.22800000000000001</v>
      </c>
      <c r="P316">
        <v>4.4249999999999998</v>
      </c>
      <c r="Q316">
        <v>4.4249999999999998</v>
      </c>
      <c r="R316">
        <v>90</v>
      </c>
      <c r="S316">
        <v>4.45</v>
      </c>
      <c r="T316">
        <v>2</v>
      </c>
      <c r="U316">
        <v>6.4610000000000003</v>
      </c>
      <c r="V316">
        <v>4.2949999999999999</v>
      </c>
      <c r="Z316">
        <v>140</v>
      </c>
      <c r="AA316">
        <v>4.1547202241487009E-2</v>
      </c>
      <c r="AE316" t="s">
        <v>44</v>
      </c>
      <c r="AF316" t="s">
        <v>620</v>
      </c>
      <c r="AG316" t="s">
        <v>2289</v>
      </c>
      <c r="AH316" t="s">
        <v>621</v>
      </c>
      <c r="AI316">
        <v>0</v>
      </c>
      <c r="AJ316">
        <v>1</v>
      </c>
      <c r="AK316">
        <v>0</v>
      </c>
      <c r="AL316">
        <v>0</v>
      </c>
      <c r="AM316">
        <v>0</v>
      </c>
      <c r="AN316">
        <v>0</v>
      </c>
      <c r="AO316">
        <v>1</v>
      </c>
      <c r="AQ316">
        <v>0</v>
      </c>
      <c r="AR316">
        <v>0</v>
      </c>
      <c r="AS316">
        <v>0</v>
      </c>
      <c r="AT316">
        <v>0</v>
      </c>
      <c r="AU316">
        <v>2</v>
      </c>
      <c r="AV316">
        <v>0</v>
      </c>
      <c r="AW316">
        <v>0</v>
      </c>
      <c r="AX316">
        <v>2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</row>
    <row r="317" spans="1:60" x14ac:dyDescent="0.25">
      <c r="A317">
        <v>1</v>
      </c>
      <c r="B317" t="s">
        <v>149</v>
      </c>
      <c r="D317" t="s">
        <v>149</v>
      </c>
      <c r="E317">
        <v>316</v>
      </c>
      <c r="G317" t="s">
        <v>74</v>
      </c>
      <c r="H317" t="s">
        <v>2267</v>
      </c>
      <c r="I317" t="s">
        <v>665</v>
      </c>
      <c r="J317" t="s">
        <v>666</v>
      </c>
      <c r="K317" t="s">
        <v>3419</v>
      </c>
      <c r="M317">
        <v>0.2283</v>
      </c>
      <c r="N317">
        <v>0.23599999999999999</v>
      </c>
      <c r="O317">
        <v>0.22800000000000001</v>
      </c>
      <c r="P317">
        <v>5.6349999999999998</v>
      </c>
      <c r="Q317">
        <v>5.6349999999999998</v>
      </c>
      <c r="R317">
        <v>90</v>
      </c>
      <c r="S317">
        <v>5.66</v>
      </c>
      <c r="T317">
        <v>2</v>
      </c>
      <c r="U317">
        <v>7.6420000000000003</v>
      </c>
      <c r="V317">
        <v>5.476</v>
      </c>
      <c r="Z317">
        <v>140</v>
      </c>
      <c r="AA317">
        <v>4.1547202241487009E-2</v>
      </c>
      <c r="AE317" t="s">
        <v>44</v>
      </c>
      <c r="AF317" t="s">
        <v>620</v>
      </c>
      <c r="AG317" t="s">
        <v>2289</v>
      </c>
      <c r="AH317" t="s">
        <v>621</v>
      </c>
      <c r="AI317">
        <v>0</v>
      </c>
      <c r="AJ317">
        <v>1</v>
      </c>
      <c r="AK317">
        <v>0</v>
      </c>
      <c r="AL317">
        <v>0</v>
      </c>
      <c r="AM317">
        <v>0</v>
      </c>
      <c r="AN317">
        <v>0</v>
      </c>
      <c r="AO317">
        <v>1</v>
      </c>
      <c r="AQ317">
        <v>0</v>
      </c>
      <c r="AR317">
        <v>0</v>
      </c>
      <c r="AS317">
        <v>0</v>
      </c>
      <c r="AT317">
        <v>0</v>
      </c>
      <c r="AU317">
        <v>2</v>
      </c>
      <c r="AV317">
        <v>0</v>
      </c>
      <c r="AW317">
        <v>0</v>
      </c>
      <c r="AX317">
        <v>2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</row>
    <row r="318" spans="1:60" x14ac:dyDescent="0.25">
      <c r="A318">
        <v>1</v>
      </c>
      <c r="B318" t="s">
        <v>149</v>
      </c>
      <c r="D318" t="s">
        <v>149</v>
      </c>
      <c r="E318">
        <v>317</v>
      </c>
      <c r="G318" t="s">
        <v>74</v>
      </c>
      <c r="H318" t="s">
        <v>2267</v>
      </c>
      <c r="I318" t="s">
        <v>667</v>
      </c>
      <c r="J318" t="s">
        <v>668</v>
      </c>
      <c r="K318" t="s">
        <v>4068</v>
      </c>
      <c r="M318">
        <v>0.24</v>
      </c>
      <c r="N318">
        <v>0.315</v>
      </c>
      <c r="O318">
        <v>0.24</v>
      </c>
      <c r="P318">
        <v>1.385</v>
      </c>
      <c r="Q318">
        <v>1.385</v>
      </c>
      <c r="R318">
        <v>90</v>
      </c>
      <c r="S318">
        <v>1.41</v>
      </c>
      <c r="T318">
        <v>2</v>
      </c>
      <c r="U318">
        <v>2.9529999999999998</v>
      </c>
      <c r="V318">
        <v>1.26</v>
      </c>
      <c r="Z318">
        <v>140</v>
      </c>
      <c r="AA318">
        <v>4.367642811194429E-2</v>
      </c>
      <c r="AE318" t="s">
        <v>44</v>
      </c>
      <c r="AF318" t="s">
        <v>620</v>
      </c>
      <c r="AG318" t="s">
        <v>2289</v>
      </c>
      <c r="AH318" t="s">
        <v>636</v>
      </c>
      <c r="AI318">
        <v>0</v>
      </c>
      <c r="AJ318">
        <v>1</v>
      </c>
      <c r="AK318">
        <v>0</v>
      </c>
      <c r="AL318">
        <v>0</v>
      </c>
      <c r="AM318">
        <v>1</v>
      </c>
      <c r="AN318">
        <v>0</v>
      </c>
      <c r="AO318">
        <v>1</v>
      </c>
      <c r="AQ318">
        <v>0</v>
      </c>
      <c r="AR318">
        <v>0</v>
      </c>
      <c r="AS318">
        <v>0</v>
      </c>
      <c r="AT318">
        <v>0</v>
      </c>
      <c r="AU318">
        <v>2</v>
      </c>
      <c r="AV318">
        <v>0</v>
      </c>
      <c r="AW318">
        <v>0</v>
      </c>
      <c r="AX318">
        <v>2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</row>
    <row r="319" spans="1:60" x14ac:dyDescent="0.25">
      <c r="A319">
        <v>1</v>
      </c>
      <c r="B319" t="s">
        <v>149</v>
      </c>
      <c r="D319" t="s">
        <v>149</v>
      </c>
      <c r="E319">
        <v>318</v>
      </c>
      <c r="G319" t="s">
        <v>74</v>
      </c>
      <c r="H319" t="s">
        <v>2267</v>
      </c>
      <c r="I319" t="s">
        <v>669</v>
      </c>
      <c r="J319" t="s">
        <v>670</v>
      </c>
      <c r="K319" t="s">
        <v>3420</v>
      </c>
      <c r="M319">
        <v>0.25</v>
      </c>
      <c r="N319">
        <v>0.315</v>
      </c>
      <c r="O319">
        <v>0.25</v>
      </c>
      <c r="P319">
        <v>3.5219999999999998</v>
      </c>
      <c r="Q319">
        <v>3.5219999999999998</v>
      </c>
      <c r="R319">
        <v>90</v>
      </c>
      <c r="S319">
        <v>3.55</v>
      </c>
      <c r="T319">
        <v>2</v>
      </c>
      <c r="U319">
        <v>5.5979999999999999</v>
      </c>
      <c r="V319">
        <v>3.3940000000000001</v>
      </c>
      <c r="Z319">
        <v>140</v>
      </c>
      <c r="AA319">
        <v>4.5496279283275307E-2</v>
      </c>
      <c r="AE319" t="s">
        <v>44</v>
      </c>
      <c r="AF319" t="s">
        <v>620</v>
      </c>
      <c r="AG319" t="s">
        <v>2289</v>
      </c>
      <c r="AH319" t="s">
        <v>621</v>
      </c>
      <c r="AI319">
        <v>0</v>
      </c>
      <c r="AJ319">
        <v>1</v>
      </c>
      <c r="AK319">
        <v>0</v>
      </c>
      <c r="AL319">
        <v>0</v>
      </c>
      <c r="AM319">
        <v>0</v>
      </c>
      <c r="AN319">
        <v>0</v>
      </c>
      <c r="AO319">
        <v>1</v>
      </c>
      <c r="AQ319">
        <v>0</v>
      </c>
      <c r="AR319">
        <v>0</v>
      </c>
      <c r="AS319">
        <v>0</v>
      </c>
      <c r="AT319">
        <v>0</v>
      </c>
      <c r="AU319">
        <v>2</v>
      </c>
      <c r="AV319">
        <v>0</v>
      </c>
      <c r="AW319">
        <v>0</v>
      </c>
      <c r="AX319">
        <v>2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</row>
    <row r="320" spans="1:60" x14ac:dyDescent="0.25">
      <c r="A320">
        <v>1</v>
      </c>
      <c r="B320" t="s">
        <v>149</v>
      </c>
      <c r="D320" t="s">
        <v>149</v>
      </c>
      <c r="E320">
        <v>319</v>
      </c>
      <c r="G320" t="s">
        <v>74</v>
      </c>
      <c r="H320" t="s">
        <v>2267</v>
      </c>
      <c r="I320" t="s">
        <v>671</v>
      </c>
      <c r="J320" t="s">
        <v>672</v>
      </c>
      <c r="K320" t="s">
        <v>3420</v>
      </c>
      <c r="M320">
        <v>0.25</v>
      </c>
      <c r="N320">
        <v>0.315</v>
      </c>
      <c r="O320">
        <v>0.25</v>
      </c>
      <c r="P320">
        <v>4.6950000000000003</v>
      </c>
      <c r="Q320">
        <v>4.6950000000000003</v>
      </c>
      <c r="R320">
        <v>90</v>
      </c>
      <c r="S320">
        <v>4.72</v>
      </c>
      <c r="T320">
        <v>2</v>
      </c>
      <c r="U320">
        <v>8.157</v>
      </c>
      <c r="V320">
        <v>4.6539999999999999</v>
      </c>
      <c r="Z320">
        <v>140</v>
      </c>
      <c r="AA320">
        <v>4.5496279283275307E-2</v>
      </c>
      <c r="AE320" t="s">
        <v>44</v>
      </c>
      <c r="AF320" t="s">
        <v>620</v>
      </c>
      <c r="AG320" t="s">
        <v>2289</v>
      </c>
      <c r="AH320" t="s">
        <v>621</v>
      </c>
      <c r="AI320">
        <v>0</v>
      </c>
      <c r="AJ320">
        <v>1</v>
      </c>
      <c r="AK320">
        <v>0</v>
      </c>
      <c r="AL320">
        <v>0</v>
      </c>
      <c r="AM320">
        <v>0</v>
      </c>
      <c r="AN320">
        <v>0</v>
      </c>
      <c r="AO320">
        <v>1</v>
      </c>
      <c r="AQ320">
        <v>0</v>
      </c>
      <c r="AR320">
        <v>0</v>
      </c>
      <c r="AS320">
        <v>0</v>
      </c>
      <c r="AT320">
        <v>0</v>
      </c>
      <c r="AU320">
        <v>2</v>
      </c>
      <c r="AV320">
        <v>0</v>
      </c>
      <c r="AW320">
        <v>0</v>
      </c>
      <c r="AX320">
        <v>2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</row>
    <row r="321" spans="1:60" x14ac:dyDescent="0.25">
      <c r="A321">
        <v>1</v>
      </c>
      <c r="B321" t="s">
        <v>149</v>
      </c>
      <c r="D321" t="s">
        <v>149</v>
      </c>
      <c r="E321">
        <v>320</v>
      </c>
      <c r="H321" t="s">
        <v>2267</v>
      </c>
      <c r="I321" t="s">
        <v>673</v>
      </c>
      <c r="J321" t="s">
        <v>674</v>
      </c>
      <c r="K321" t="s">
        <v>4067</v>
      </c>
      <c r="M321">
        <v>0.25590000000000002</v>
      </c>
      <c r="N321">
        <v>0.315</v>
      </c>
      <c r="R321">
        <v>0</v>
      </c>
      <c r="T321">
        <v>2</v>
      </c>
      <c r="U321">
        <v>4.3390000000000004</v>
      </c>
      <c r="V321">
        <v>2.0939999999999999</v>
      </c>
      <c r="Z321">
        <v>140</v>
      </c>
      <c r="AA321">
        <v>4.6569991474360604E-2</v>
      </c>
      <c r="AE321" t="s">
        <v>44</v>
      </c>
      <c r="AF321" t="s">
        <v>620</v>
      </c>
      <c r="AG321" t="s">
        <v>2289</v>
      </c>
      <c r="AH321" t="s">
        <v>636</v>
      </c>
      <c r="AI321">
        <v>0</v>
      </c>
      <c r="AJ321">
        <v>1</v>
      </c>
      <c r="AK321">
        <v>0</v>
      </c>
      <c r="AL321">
        <v>0</v>
      </c>
      <c r="AM321">
        <v>0</v>
      </c>
      <c r="AN321">
        <v>0</v>
      </c>
      <c r="AO321">
        <v>1</v>
      </c>
      <c r="AQ321">
        <v>0</v>
      </c>
      <c r="AR321">
        <v>0</v>
      </c>
      <c r="AS321">
        <v>0</v>
      </c>
      <c r="AT321">
        <v>0</v>
      </c>
      <c r="AU321">
        <v>2</v>
      </c>
      <c r="AV321">
        <v>0</v>
      </c>
      <c r="AW321">
        <v>0</v>
      </c>
      <c r="AX321">
        <v>2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</row>
    <row r="322" spans="1:60" x14ac:dyDescent="0.25">
      <c r="A322">
        <v>1</v>
      </c>
      <c r="B322" t="s">
        <v>149</v>
      </c>
      <c r="D322" t="s">
        <v>149</v>
      </c>
      <c r="E322">
        <v>321</v>
      </c>
      <c r="H322" t="s">
        <v>2267</v>
      </c>
      <c r="I322" t="s">
        <v>2450</v>
      </c>
      <c r="J322" t="s">
        <v>675</v>
      </c>
      <c r="K322" t="s">
        <v>4066</v>
      </c>
      <c r="M322">
        <v>0.25979999999999998</v>
      </c>
      <c r="N322">
        <v>0.315</v>
      </c>
      <c r="R322">
        <v>0</v>
      </c>
      <c r="T322">
        <v>2</v>
      </c>
      <c r="U322">
        <v>4.3390000000000004</v>
      </c>
      <c r="V322">
        <v>2.2519999999999998</v>
      </c>
      <c r="Z322">
        <v>140</v>
      </c>
      <c r="AA322">
        <v>4.7279733431179694E-2</v>
      </c>
      <c r="AE322" t="s">
        <v>44</v>
      </c>
      <c r="AF322" t="s">
        <v>620</v>
      </c>
      <c r="AG322" t="s">
        <v>2289</v>
      </c>
      <c r="AH322" t="s">
        <v>636</v>
      </c>
      <c r="AI322">
        <v>0</v>
      </c>
      <c r="AJ322">
        <v>1</v>
      </c>
      <c r="AK322">
        <v>0</v>
      </c>
      <c r="AL322">
        <v>0</v>
      </c>
      <c r="AM322">
        <v>0</v>
      </c>
      <c r="AN322">
        <v>0</v>
      </c>
      <c r="AO322">
        <v>1</v>
      </c>
      <c r="AQ322">
        <v>0</v>
      </c>
      <c r="AR322">
        <v>0</v>
      </c>
      <c r="AS322">
        <v>0</v>
      </c>
      <c r="AT322">
        <v>0</v>
      </c>
      <c r="AU322">
        <v>2</v>
      </c>
      <c r="AV322">
        <v>0</v>
      </c>
      <c r="AW322">
        <v>0</v>
      </c>
      <c r="AX322">
        <v>2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</row>
    <row r="323" spans="1:60" x14ac:dyDescent="0.25">
      <c r="A323">
        <v>1</v>
      </c>
      <c r="B323" t="s">
        <v>149</v>
      </c>
      <c r="D323" t="s">
        <v>149</v>
      </c>
      <c r="E323">
        <v>322</v>
      </c>
      <c r="G323" t="s">
        <v>74</v>
      </c>
      <c r="H323" t="s">
        <v>2267</v>
      </c>
      <c r="I323" t="s">
        <v>676</v>
      </c>
      <c r="J323" t="s">
        <v>677</v>
      </c>
      <c r="K323" t="s">
        <v>4065</v>
      </c>
      <c r="M323">
        <v>0.33200000000000002</v>
      </c>
      <c r="N323">
        <v>0.39400000000000002</v>
      </c>
      <c r="O323">
        <v>0.33200000000000002</v>
      </c>
      <c r="P323">
        <v>3.98</v>
      </c>
      <c r="Q323">
        <v>3.98</v>
      </c>
      <c r="R323">
        <v>90</v>
      </c>
      <c r="S323">
        <v>4.0049999999999999</v>
      </c>
      <c r="T323">
        <v>2</v>
      </c>
      <c r="U323">
        <v>6.1219999999999999</v>
      </c>
      <c r="V323">
        <v>3.76</v>
      </c>
      <c r="Z323">
        <v>140</v>
      </c>
      <c r="AA323">
        <v>6.041905888818961E-2</v>
      </c>
      <c r="AE323" t="s">
        <v>44</v>
      </c>
      <c r="AF323" t="s">
        <v>620</v>
      </c>
      <c r="AG323" t="s">
        <v>2289</v>
      </c>
      <c r="AH323" t="s">
        <v>621</v>
      </c>
      <c r="AI323">
        <v>0</v>
      </c>
      <c r="AJ323">
        <v>1</v>
      </c>
      <c r="AK323">
        <v>0</v>
      </c>
      <c r="AL323">
        <v>0</v>
      </c>
      <c r="AM323">
        <v>0</v>
      </c>
      <c r="AN323">
        <v>0</v>
      </c>
      <c r="AO323">
        <v>1</v>
      </c>
      <c r="AQ323">
        <v>0</v>
      </c>
      <c r="AR323">
        <v>0</v>
      </c>
      <c r="AS323">
        <v>0</v>
      </c>
      <c r="AT323">
        <v>0</v>
      </c>
      <c r="AU323">
        <v>2</v>
      </c>
      <c r="AV323">
        <v>0</v>
      </c>
      <c r="AW323">
        <v>0</v>
      </c>
      <c r="AX323">
        <v>2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</row>
    <row r="324" spans="1:60" x14ac:dyDescent="0.25">
      <c r="A324">
        <v>1</v>
      </c>
      <c r="B324" t="s">
        <v>149</v>
      </c>
      <c r="D324" t="s">
        <v>149</v>
      </c>
      <c r="E324">
        <v>323</v>
      </c>
      <c r="G324" t="s">
        <v>74</v>
      </c>
      <c r="H324" t="s">
        <v>2267</v>
      </c>
      <c r="I324" t="s">
        <v>678</v>
      </c>
      <c r="J324" t="s">
        <v>679</v>
      </c>
      <c r="K324" t="s">
        <v>4065</v>
      </c>
      <c r="M324">
        <v>0.33200000000000002</v>
      </c>
      <c r="N324">
        <v>0.39400000000000002</v>
      </c>
      <c r="O324">
        <v>0.33200000000000002</v>
      </c>
      <c r="P324">
        <v>4.4850000000000003</v>
      </c>
      <c r="Q324">
        <v>4.4850000000000003</v>
      </c>
      <c r="R324">
        <v>90</v>
      </c>
      <c r="S324">
        <v>4.51</v>
      </c>
      <c r="T324">
        <v>2</v>
      </c>
      <c r="U324">
        <v>6.7130000000000001</v>
      </c>
      <c r="V324">
        <v>4.4290000000000003</v>
      </c>
      <c r="Z324">
        <v>140</v>
      </c>
      <c r="AA324">
        <v>6.041905888818961E-2</v>
      </c>
      <c r="AE324" t="s">
        <v>44</v>
      </c>
      <c r="AF324" t="s">
        <v>620</v>
      </c>
      <c r="AG324" t="s">
        <v>2289</v>
      </c>
      <c r="AH324" t="s">
        <v>621</v>
      </c>
      <c r="AI324">
        <v>0</v>
      </c>
      <c r="AJ324">
        <v>1</v>
      </c>
      <c r="AK324">
        <v>0</v>
      </c>
      <c r="AL324">
        <v>0</v>
      </c>
      <c r="AM324">
        <v>0</v>
      </c>
      <c r="AN324">
        <v>0</v>
      </c>
      <c r="AO324">
        <v>1</v>
      </c>
      <c r="AQ324">
        <v>0</v>
      </c>
      <c r="AR324">
        <v>0</v>
      </c>
      <c r="AS324">
        <v>0</v>
      </c>
      <c r="AT324">
        <v>0</v>
      </c>
      <c r="AU324">
        <v>2</v>
      </c>
      <c r="AV324">
        <v>0</v>
      </c>
      <c r="AW324">
        <v>0</v>
      </c>
      <c r="AX324">
        <v>2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</row>
    <row r="325" spans="1:60" x14ac:dyDescent="0.25">
      <c r="A325">
        <v>1</v>
      </c>
      <c r="B325" t="s">
        <v>149</v>
      </c>
      <c r="D325" t="s">
        <v>149</v>
      </c>
      <c r="E325">
        <v>324</v>
      </c>
      <c r="F325" t="s">
        <v>60</v>
      </c>
      <c r="H325" t="s">
        <v>680</v>
      </c>
      <c r="I325" t="s">
        <v>681</v>
      </c>
      <c r="J325">
        <v>30001350</v>
      </c>
      <c r="K325" t="s">
        <v>4064</v>
      </c>
      <c r="L325" t="s">
        <v>682</v>
      </c>
      <c r="M325">
        <v>1.35E-2</v>
      </c>
      <c r="N325">
        <v>1.35E-2</v>
      </c>
      <c r="O325">
        <v>1.35E-2</v>
      </c>
      <c r="P325">
        <v>0.36</v>
      </c>
      <c r="R325">
        <v>0</v>
      </c>
      <c r="S325">
        <v>0.4</v>
      </c>
      <c r="T325">
        <v>2</v>
      </c>
      <c r="U325">
        <v>1.5</v>
      </c>
      <c r="V325">
        <v>0.25</v>
      </c>
      <c r="Z325">
        <v>118</v>
      </c>
      <c r="AA325">
        <v>4.0558091784360321E-3</v>
      </c>
      <c r="AE325" t="s">
        <v>44</v>
      </c>
      <c r="AF325" t="s">
        <v>62</v>
      </c>
      <c r="AG325" t="s">
        <v>495</v>
      </c>
      <c r="AH325" t="s">
        <v>683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0</v>
      </c>
      <c r="AO325">
        <v>1</v>
      </c>
      <c r="AQ325">
        <v>0</v>
      </c>
      <c r="AR325">
        <v>0</v>
      </c>
      <c r="AS325">
        <v>0</v>
      </c>
      <c r="AT325">
        <v>0</v>
      </c>
      <c r="AU325">
        <v>2</v>
      </c>
      <c r="AV325">
        <v>0</v>
      </c>
      <c r="AW325">
        <v>0</v>
      </c>
      <c r="AX325">
        <v>2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</row>
    <row r="326" spans="1:60" x14ac:dyDescent="0.25">
      <c r="A326">
        <v>1</v>
      </c>
      <c r="B326" t="s">
        <v>149</v>
      </c>
      <c r="D326" t="s">
        <v>149</v>
      </c>
      <c r="E326">
        <v>325</v>
      </c>
      <c r="F326" t="s">
        <v>60</v>
      </c>
      <c r="H326" t="s">
        <v>680</v>
      </c>
      <c r="I326" t="s">
        <v>684</v>
      </c>
      <c r="J326">
        <v>30001450</v>
      </c>
      <c r="K326" t="s">
        <v>4063</v>
      </c>
      <c r="L326" t="s">
        <v>685</v>
      </c>
      <c r="M326">
        <v>1.4500000000000001E-2</v>
      </c>
      <c r="N326">
        <v>1.4500000000000001E-2</v>
      </c>
      <c r="O326">
        <v>1.4500000000000001E-2</v>
      </c>
      <c r="P326">
        <v>0.39</v>
      </c>
      <c r="R326">
        <v>0</v>
      </c>
      <c r="S326">
        <v>0.42</v>
      </c>
      <c r="T326">
        <v>2</v>
      </c>
      <c r="U326">
        <v>1.5</v>
      </c>
      <c r="V326">
        <v>0.3</v>
      </c>
      <c r="Z326">
        <v>118</v>
      </c>
      <c r="AA326">
        <v>4.3562394879498121E-3</v>
      </c>
      <c r="AE326" t="s">
        <v>44</v>
      </c>
      <c r="AF326" t="s">
        <v>62</v>
      </c>
      <c r="AG326" t="s">
        <v>495</v>
      </c>
      <c r="AH326" t="s">
        <v>683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0</v>
      </c>
      <c r="AO326">
        <v>1</v>
      </c>
      <c r="AQ326">
        <v>0</v>
      </c>
      <c r="AR326">
        <v>0</v>
      </c>
      <c r="AS326">
        <v>0</v>
      </c>
      <c r="AT326">
        <v>0</v>
      </c>
      <c r="AU326">
        <v>2</v>
      </c>
      <c r="AV326">
        <v>0</v>
      </c>
      <c r="AW326">
        <v>0</v>
      </c>
      <c r="AX326">
        <v>2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</row>
    <row r="327" spans="1:60" x14ac:dyDescent="0.25">
      <c r="A327">
        <v>1</v>
      </c>
      <c r="B327" t="s">
        <v>149</v>
      </c>
      <c r="D327" t="s">
        <v>149</v>
      </c>
      <c r="E327">
        <v>326</v>
      </c>
      <c r="G327" t="s">
        <v>74</v>
      </c>
      <c r="H327" t="s">
        <v>680</v>
      </c>
      <c r="I327" t="s">
        <v>686</v>
      </c>
      <c r="J327">
        <v>30001600</v>
      </c>
      <c r="K327" t="s">
        <v>4062</v>
      </c>
      <c r="L327" t="s">
        <v>687</v>
      </c>
      <c r="M327">
        <v>1.6E-2</v>
      </c>
      <c r="N327">
        <v>1.6E-2</v>
      </c>
      <c r="O327">
        <v>1.6E-2</v>
      </c>
      <c r="P327">
        <v>0.4</v>
      </c>
      <c r="R327">
        <v>0</v>
      </c>
      <c r="S327">
        <v>0.42499999999999999</v>
      </c>
      <c r="T327">
        <v>2</v>
      </c>
      <c r="U327">
        <v>1.5</v>
      </c>
      <c r="V327">
        <v>0.25</v>
      </c>
      <c r="Z327">
        <v>118</v>
      </c>
      <c r="AA327">
        <v>4.8068849522204821E-3</v>
      </c>
      <c r="AE327" t="s">
        <v>44</v>
      </c>
      <c r="AF327" t="s">
        <v>62</v>
      </c>
      <c r="AG327" t="s">
        <v>495</v>
      </c>
      <c r="AH327" t="s">
        <v>683</v>
      </c>
      <c r="AI327">
        <v>1</v>
      </c>
      <c r="AJ327">
        <v>1</v>
      </c>
      <c r="AK327">
        <v>1</v>
      </c>
      <c r="AL327">
        <v>1</v>
      </c>
      <c r="AM327">
        <v>1</v>
      </c>
      <c r="AN327">
        <v>0</v>
      </c>
      <c r="AO327">
        <v>1</v>
      </c>
      <c r="AQ327">
        <v>0</v>
      </c>
      <c r="AR327">
        <v>0</v>
      </c>
      <c r="AS327">
        <v>0</v>
      </c>
      <c r="AT327">
        <v>0</v>
      </c>
      <c r="AU327">
        <v>2</v>
      </c>
      <c r="AV327">
        <v>0</v>
      </c>
      <c r="AW327">
        <v>0</v>
      </c>
      <c r="AX327">
        <v>2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</row>
    <row r="328" spans="1:60" x14ac:dyDescent="0.25">
      <c r="A328">
        <v>1</v>
      </c>
      <c r="B328" t="s">
        <v>149</v>
      </c>
      <c r="D328" t="s">
        <v>149</v>
      </c>
      <c r="E328">
        <v>327</v>
      </c>
      <c r="F328" t="s">
        <v>60</v>
      </c>
      <c r="H328" t="s">
        <v>680</v>
      </c>
      <c r="I328" t="s">
        <v>688</v>
      </c>
      <c r="J328">
        <v>30001800</v>
      </c>
      <c r="K328" t="s">
        <v>4061</v>
      </c>
      <c r="L328" t="s">
        <v>689</v>
      </c>
      <c r="M328">
        <v>1.7999999999999999E-2</v>
      </c>
      <c r="N328">
        <v>1.7999999999999999E-2</v>
      </c>
      <c r="O328">
        <v>1.7999999999999999E-2</v>
      </c>
      <c r="P328">
        <v>0.375</v>
      </c>
      <c r="R328">
        <v>0</v>
      </c>
      <c r="S328">
        <v>0.4</v>
      </c>
      <c r="T328">
        <v>2</v>
      </c>
      <c r="U328">
        <v>1.5</v>
      </c>
      <c r="V328">
        <v>0.25</v>
      </c>
      <c r="Z328">
        <v>118</v>
      </c>
      <c r="AA328">
        <v>5.4077455712480422E-3</v>
      </c>
      <c r="AE328" t="s">
        <v>44</v>
      </c>
      <c r="AF328" t="s">
        <v>62</v>
      </c>
      <c r="AG328" t="s">
        <v>495</v>
      </c>
      <c r="AH328" t="s">
        <v>683</v>
      </c>
      <c r="AI328">
        <v>1</v>
      </c>
      <c r="AJ328">
        <v>1</v>
      </c>
      <c r="AK328">
        <v>1</v>
      </c>
      <c r="AL328">
        <v>1</v>
      </c>
      <c r="AM328">
        <v>1</v>
      </c>
      <c r="AN328">
        <v>0</v>
      </c>
      <c r="AO328">
        <v>1</v>
      </c>
      <c r="AQ328">
        <v>0</v>
      </c>
      <c r="AR328">
        <v>0</v>
      </c>
      <c r="AS328">
        <v>0</v>
      </c>
      <c r="AT328">
        <v>0</v>
      </c>
      <c r="AU328">
        <v>2</v>
      </c>
      <c r="AV328">
        <v>0</v>
      </c>
      <c r="AW328">
        <v>0</v>
      </c>
      <c r="AX328">
        <v>2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</row>
    <row r="329" spans="1:60" x14ac:dyDescent="0.25">
      <c r="A329">
        <v>1</v>
      </c>
      <c r="B329" t="s">
        <v>149</v>
      </c>
      <c r="D329" t="s">
        <v>149</v>
      </c>
      <c r="E329">
        <v>328</v>
      </c>
      <c r="F329" t="s">
        <v>60</v>
      </c>
      <c r="H329" t="s">
        <v>680</v>
      </c>
      <c r="I329" t="s">
        <v>690</v>
      </c>
      <c r="J329">
        <v>30001970</v>
      </c>
      <c r="K329" t="s">
        <v>4060</v>
      </c>
      <c r="L329" t="s">
        <v>691</v>
      </c>
      <c r="M329">
        <v>1.9699999999999999E-2</v>
      </c>
      <c r="N329">
        <v>1.9699999999999999E-2</v>
      </c>
      <c r="O329">
        <v>1.9699999999999999E-2</v>
      </c>
      <c r="P329">
        <v>0.5</v>
      </c>
      <c r="R329">
        <v>0</v>
      </c>
      <c r="S329">
        <v>0.53</v>
      </c>
      <c r="T329">
        <v>2</v>
      </c>
      <c r="U329">
        <v>1.496</v>
      </c>
      <c r="V329">
        <v>0.374</v>
      </c>
      <c r="Z329">
        <v>118</v>
      </c>
      <c r="AA329">
        <v>5.9184770974214686E-3</v>
      </c>
      <c r="AE329" t="s">
        <v>44</v>
      </c>
      <c r="AF329" t="s">
        <v>62</v>
      </c>
      <c r="AG329" t="s">
        <v>495</v>
      </c>
      <c r="AH329" t="s">
        <v>683</v>
      </c>
      <c r="AI329">
        <v>1</v>
      </c>
      <c r="AJ329">
        <v>1</v>
      </c>
      <c r="AK329">
        <v>1</v>
      </c>
      <c r="AL329">
        <v>1</v>
      </c>
      <c r="AM329">
        <v>1</v>
      </c>
      <c r="AN329">
        <v>0</v>
      </c>
      <c r="AO329">
        <v>1</v>
      </c>
      <c r="AQ329">
        <v>0</v>
      </c>
      <c r="AR329">
        <v>0</v>
      </c>
      <c r="AS329">
        <v>0</v>
      </c>
      <c r="AT329">
        <v>0</v>
      </c>
      <c r="AU329">
        <v>2</v>
      </c>
      <c r="AV329">
        <v>0</v>
      </c>
      <c r="AW329">
        <v>0</v>
      </c>
      <c r="AX329">
        <v>2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</row>
    <row r="330" spans="1:60" x14ac:dyDescent="0.25">
      <c r="A330">
        <v>1</v>
      </c>
      <c r="B330" t="s">
        <v>149</v>
      </c>
      <c r="D330" t="s">
        <v>149</v>
      </c>
      <c r="E330">
        <v>329</v>
      </c>
      <c r="G330" t="s">
        <v>74</v>
      </c>
      <c r="H330" t="s">
        <v>680</v>
      </c>
      <c r="I330" t="s">
        <v>692</v>
      </c>
      <c r="J330">
        <v>30002000</v>
      </c>
      <c r="K330" t="s">
        <v>4059</v>
      </c>
      <c r="L330" t="s">
        <v>693</v>
      </c>
      <c r="M330">
        <v>0.02</v>
      </c>
      <c r="N330">
        <v>0.02</v>
      </c>
      <c r="O330">
        <v>0.02</v>
      </c>
      <c r="P330">
        <v>0.52500000000000002</v>
      </c>
      <c r="R330">
        <v>0</v>
      </c>
      <c r="S330">
        <v>0.55000000000000004</v>
      </c>
      <c r="T330">
        <v>2</v>
      </c>
      <c r="U330">
        <v>1.5</v>
      </c>
      <c r="V330">
        <v>0.38</v>
      </c>
      <c r="Z330">
        <v>118</v>
      </c>
      <c r="AA330">
        <v>6.0086061902756031E-3</v>
      </c>
      <c r="AE330" t="s">
        <v>44</v>
      </c>
      <c r="AF330" t="s">
        <v>62</v>
      </c>
      <c r="AG330" t="s">
        <v>495</v>
      </c>
      <c r="AH330" t="s">
        <v>683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0</v>
      </c>
      <c r="AO330">
        <v>1</v>
      </c>
      <c r="AQ330">
        <v>0</v>
      </c>
      <c r="AR330">
        <v>0</v>
      </c>
      <c r="AS330">
        <v>0</v>
      </c>
      <c r="AT330">
        <v>0</v>
      </c>
      <c r="AU330">
        <v>2</v>
      </c>
      <c r="AV330">
        <v>0</v>
      </c>
      <c r="AW330">
        <v>0</v>
      </c>
      <c r="AX330">
        <v>2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</row>
    <row r="331" spans="1:60" x14ac:dyDescent="0.25">
      <c r="A331">
        <v>1</v>
      </c>
      <c r="B331" t="s">
        <v>149</v>
      </c>
      <c r="D331" t="s">
        <v>149</v>
      </c>
      <c r="E331">
        <v>330</v>
      </c>
      <c r="F331" t="s">
        <v>60</v>
      </c>
      <c r="H331" t="s">
        <v>680</v>
      </c>
      <c r="I331" t="s">
        <v>694</v>
      </c>
      <c r="J331">
        <v>30002100</v>
      </c>
      <c r="K331" t="s">
        <v>4058</v>
      </c>
      <c r="L331" t="s">
        <v>695</v>
      </c>
      <c r="M331">
        <v>2.1000000000000001E-2</v>
      </c>
      <c r="N331">
        <v>2.1000000000000001E-2</v>
      </c>
      <c r="O331">
        <v>2.1000000000000001E-2</v>
      </c>
      <c r="P331">
        <v>0.49</v>
      </c>
      <c r="R331">
        <v>0</v>
      </c>
      <c r="S331">
        <v>0.52</v>
      </c>
      <c r="T331">
        <v>2</v>
      </c>
      <c r="U331">
        <v>1.5</v>
      </c>
      <c r="V331">
        <v>0.38</v>
      </c>
      <c r="Z331">
        <v>118</v>
      </c>
      <c r="AA331">
        <v>6.3090364997893831E-3</v>
      </c>
      <c r="AE331" t="s">
        <v>44</v>
      </c>
      <c r="AF331" t="s">
        <v>62</v>
      </c>
      <c r="AG331" t="s">
        <v>495</v>
      </c>
      <c r="AH331" t="s">
        <v>683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0</v>
      </c>
      <c r="AO331">
        <v>1</v>
      </c>
      <c r="AQ331">
        <v>0</v>
      </c>
      <c r="AR331">
        <v>0</v>
      </c>
      <c r="AS331">
        <v>0</v>
      </c>
      <c r="AT331">
        <v>0</v>
      </c>
      <c r="AU331">
        <v>2</v>
      </c>
      <c r="AV331">
        <v>0</v>
      </c>
      <c r="AW331">
        <v>0</v>
      </c>
      <c r="AX331">
        <v>2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</row>
    <row r="332" spans="1:60" x14ac:dyDescent="0.25">
      <c r="A332">
        <v>1</v>
      </c>
      <c r="B332" t="s">
        <v>149</v>
      </c>
      <c r="D332" t="s">
        <v>149</v>
      </c>
      <c r="E332">
        <v>331</v>
      </c>
      <c r="G332" t="s">
        <v>74</v>
      </c>
      <c r="H332" t="s">
        <v>680</v>
      </c>
      <c r="I332" t="s">
        <v>696</v>
      </c>
      <c r="J332">
        <v>51074</v>
      </c>
      <c r="K332" t="s">
        <v>4057</v>
      </c>
      <c r="L332" t="s">
        <v>697</v>
      </c>
      <c r="M332">
        <v>2.2499999999999999E-2</v>
      </c>
      <c r="N332">
        <v>2.2499999999999999E-2</v>
      </c>
      <c r="O332">
        <v>2.2499999999999999E-2</v>
      </c>
      <c r="P332">
        <v>0.375</v>
      </c>
      <c r="R332">
        <v>0</v>
      </c>
      <c r="S332">
        <v>0.4</v>
      </c>
      <c r="T332">
        <v>2</v>
      </c>
      <c r="U332">
        <v>0.875</v>
      </c>
      <c r="V332">
        <v>0.25</v>
      </c>
      <c r="Z332">
        <v>118</v>
      </c>
      <c r="AA332">
        <v>6.7596819640600532E-3</v>
      </c>
      <c r="AE332" t="s">
        <v>44</v>
      </c>
      <c r="AF332" t="s">
        <v>62</v>
      </c>
      <c r="AG332" t="s">
        <v>79</v>
      </c>
      <c r="AH332" t="s">
        <v>683</v>
      </c>
      <c r="AI332">
        <v>1</v>
      </c>
      <c r="AJ332">
        <v>1</v>
      </c>
      <c r="AK332">
        <v>1</v>
      </c>
      <c r="AL332">
        <v>1</v>
      </c>
      <c r="AM332">
        <v>1</v>
      </c>
      <c r="AN332">
        <v>0</v>
      </c>
      <c r="AO332">
        <v>1</v>
      </c>
      <c r="AQ332">
        <v>0</v>
      </c>
      <c r="AR332">
        <v>0</v>
      </c>
      <c r="AS332">
        <v>0</v>
      </c>
      <c r="AT332">
        <v>0</v>
      </c>
      <c r="AU332">
        <v>2</v>
      </c>
      <c r="AV332">
        <v>0</v>
      </c>
      <c r="AW332">
        <v>0</v>
      </c>
      <c r="AX332">
        <v>2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</row>
    <row r="333" spans="1:60" x14ac:dyDescent="0.25">
      <c r="A333">
        <v>1</v>
      </c>
      <c r="B333" t="s">
        <v>149</v>
      </c>
      <c r="D333" t="s">
        <v>149</v>
      </c>
      <c r="E333">
        <v>332</v>
      </c>
      <c r="F333" t="s">
        <v>60</v>
      </c>
      <c r="H333" t="s">
        <v>680</v>
      </c>
      <c r="I333" t="s">
        <v>698</v>
      </c>
      <c r="J333">
        <v>68645</v>
      </c>
      <c r="K333" t="s">
        <v>4056</v>
      </c>
      <c r="L333" t="s">
        <v>699</v>
      </c>
      <c r="M333">
        <v>2.3599999999999999E-2</v>
      </c>
      <c r="N333">
        <v>2.3599999999999999E-2</v>
      </c>
      <c r="O333">
        <v>2.3599999999999999E-2</v>
      </c>
      <c r="P333">
        <v>0.18</v>
      </c>
      <c r="R333">
        <v>0</v>
      </c>
      <c r="S333">
        <v>0.21</v>
      </c>
      <c r="T333">
        <v>2</v>
      </c>
      <c r="U333">
        <v>0.82679999999999998</v>
      </c>
      <c r="V333">
        <v>0.13780000000000001</v>
      </c>
      <c r="Z333">
        <v>118</v>
      </c>
      <c r="AA333">
        <v>7.0901553045252114E-3</v>
      </c>
      <c r="AE333" t="s">
        <v>44</v>
      </c>
      <c r="AF333" t="s">
        <v>62</v>
      </c>
      <c r="AG333" t="s">
        <v>79</v>
      </c>
      <c r="AH333" t="s">
        <v>683</v>
      </c>
      <c r="AI333">
        <v>1</v>
      </c>
      <c r="AJ333">
        <v>1</v>
      </c>
      <c r="AK333">
        <v>1</v>
      </c>
      <c r="AL333">
        <v>1</v>
      </c>
      <c r="AM333">
        <v>1</v>
      </c>
      <c r="AN333">
        <v>0</v>
      </c>
      <c r="AO333">
        <v>1</v>
      </c>
      <c r="AQ333">
        <v>0</v>
      </c>
      <c r="AR333">
        <v>0</v>
      </c>
      <c r="AS333">
        <v>0</v>
      </c>
      <c r="AT333">
        <v>0</v>
      </c>
      <c r="AU333">
        <v>2</v>
      </c>
      <c r="AV333">
        <v>0</v>
      </c>
      <c r="AW333">
        <v>0</v>
      </c>
      <c r="AX333">
        <v>2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</row>
    <row r="334" spans="1:60" x14ac:dyDescent="0.25">
      <c r="A334">
        <v>1</v>
      </c>
      <c r="B334" t="s">
        <v>149</v>
      </c>
      <c r="D334" t="s">
        <v>149</v>
      </c>
      <c r="E334">
        <v>333</v>
      </c>
      <c r="F334" t="s">
        <v>60</v>
      </c>
      <c r="H334" t="s">
        <v>680</v>
      </c>
      <c r="I334" t="s">
        <v>700</v>
      </c>
      <c r="J334">
        <v>51073</v>
      </c>
      <c r="K334" t="s">
        <v>4055</v>
      </c>
      <c r="L334" t="s">
        <v>701</v>
      </c>
      <c r="M334">
        <v>2.4E-2</v>
      </c>
      <c r="N334">
        <v>2.4E-2</v>
      </c>
      <c r="O334">
        <v>2.4E-2</v>
      </c>
      <c r="P334">
        <v>0.39</v>
      </c>
      <c r="R334">
        <v>0</v>
      </c>
      <c r="S334">
        <v>0.42</v>
      </c>
      <c r="T334">
        <v>2</v>
      </c>
      <c r="U334">
        <v>0.875</v>
      </c>
      <c r="V334">
        <v>0.25</v>
      </c>
      <c r="Z334">
        <v>118</v>
      </c>
      <c r="AA334">
        <v>7.2103274283307232E-3</v>
      </c>
      <c r="AE334" t="s">
        <v>44</v>
      </c>
      <c r="AF334" t="s">
        <v>62</v>
      </c>
      <c r="AG334" t="s">
        <v>79</v>
      </c>
      <c r="AH334" t="s">
        <v>683</v>
      </c>
      <c r="AI334">
        <v>1</v>
      </c>
      <c r="AJ334">
        <v>1</v>
      </c>
      <c r="AK334">
        <v>1</v>
      </c>
      <c r="AL334">
        <v>1</v>
      </c>
      <c r="AM334">
        <v>1</v>
      </c>
      <c r="AN334">
        <v>0</v>
      </c>
      <c r="AO334">
        <v>1</v>
      </c>
      <c r="AQ334">
        <v>0</v>
      </c>
      <c r="AR334">
        <v>0</v>
      </c>
      <c r="AS334">
        <v>0</v>
      </c>
      <c r="AT334">
        <v>0</v>
      </c>
      <c r="AU334">
        <v>2</v>
      </c>
      <c r="AV334">
        <v>0</v>
      </c>
      <c r="AW334">
        <v>0</v>
      </c>
      <c r="AX334">
        <v>2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</row>
    <row r="335" spans="1:60" x14ac:dyDescent="0.25">
      <c r="A335">
        <v>1</v>
      </c>
      <c r="B335" t="s">
        <v>149</v>
      </c>
      <c r="D335" t="s">
        <v>149</v>
      </c>
      <c r="E335">
        <v>334</v>
      </c>
      <c r="F335" t="s">
        <v>60</v>
      </c>
      <c r="H335" t="s">
        <v>680</v>
      </c>
      <c r="I335" t="s">
        <v>702</v>
      </c>
      <c r="J335">
        <v>51072</v>
      </c>
      <c r="K335" t="s">
        <v>4054</v>
      </c>
      <c r="L335" t="s">
        <v>703</v>
      </c>
      <c r="M335">
        <v>2.5000000000000001E-2</v>
      </c>
      <c r="N335">
        <v>2.5000000000000001E-2</v>
      </c>
      <c r="O335">
        <v>2.5000000000000001E-2</v>
      </c>
      <c r="P335">
        <v>0.36499999999999999</v>
      </c>
      <c r="R335">
        <v>0</v>
      </c>
      <c r="S335">
        <v>0.39500000000000002</v>
      </c>
      <c r="T335">
        <v>2</v>
      </c>
      <c r="U335">
        <v>1</v>
      </c>
      <c r="V335">
        <v>0.3125</v>
      </c>
      <c r="Z335">
        <v>118</v>
      </c>
      <c r="AA335">
        <v>7.5107577378445041E-3</v>
      </c>
      <c r="AE335" t="s">
        <v>44</v>
      </c>
      <c r="AF335" t="s">
        <v>62</v>
      </c>
      <c r="AG335" t="s">
        <v>79</v>
      </c>
      <c r="AH335" t="s">
        <v>683</v>
      </c>
      <c r="AI335">
        <v>1</v>
      </c>
      <c r="AJ335">
        <v>1</v>
      </c>
      <c r="AK335">
        <v>1</v>
      </c>
      <c r="AL335">
        <v>1</v>
      </c>
      <c r="AM335">
        <v>1</v>
      </c>
      <c r="AN335">
        <v>0</v>
      </c>
      <c r="AO335">
        <v>1</v>
      </c>
      <c r="AQ335">
        <v>0</v>
      </c>
      <c r="AR335">
        <v>0</v>
      </c>
      <c r="AS335">
        <v>0</v>
      </c>
      <c r="AT335">
        <v>0</v>
      </c>
      <c r="AU335">
        <v>2</v>
      </c>
      <c r="AV335">
        <v>0</v>
      </c>
      <c r="AW335">
        <v>0</v>
      </c>
      <c r="AX335">
        <v>2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</row>
    <row r="336" spans="1:60" x14ac:dyDescent="0.25">
      <c r="A336">
        <v>1</v>
      </c>
      <c r="B336" t="s">
        <v>149</v>
      </c>
      <c r="D336" t="s">
        <v>149</v>
      </c>
      <c r="E336">
        <v>335</v>
      </c>
      <c r="F336" t="s">
        <v>60</v>
      </c>
      <c r="H336" t="s">
        <v>680</v>
      </c>
      <c r="I336" t="s">
        <v>704</v>
      </c>
      <c r="J336">
        <v>30002600</v>
      </c>
      <c r="K336" t="s">
        <v>4053</v>
      </c>
      <c r="L336" t="s">
        <v>705</v>
      </c>
      <c r="M336">
        <v>2.5999999999999999E-2</v>
      </c>
      <c r="N336">
        <v>2.5999999999999999E-2</v>
      </c>
      <c r="O336">
        <v>2.5999999999999999E-2</v>
      </c>
      <c r="P336">
        <v>0.625</v>
      </c>
      <c r="R336">
        <v>0</v>
      </c>
      <c r="S336">
        <v>0.65500000000000003</v>
      </c>
      <c r="T336">
        <v>2</v>
      </c>
      <c r="U336">
        <v>1.5</v>
      </c>
      <c r="V336">
        <v>0.5</v>
      </c>
      <c r="Z336">
        <v>118</v>
      </c>
      <c r="AA336">
        <v>7.8111880473582833E-3</v>
      </c>
      <c r="AE336" t="s">
        <v>44</v>
      </c>
      <c r="AF336" t="s">
        <v>62</v>
      </c>
      <c r="AG336" t="s">
        <v>495</v>
      </c>
      <c r="AH336" t="s">
        <v>683</v>
      </c>
      <c r="AI336">
        <v>1</v>
      </c>
      <c r="AJ336">
        <v>1</v>
      </c>
      <c r="AK336">
        <v>1</v>
      </c>
      <c r="AL336">
        <v>1</v>
      </c>
      <c r="AM336">
        <v>1</v>
      </c>
      <c r="AN336">
        <v>0</v>
      </c>
      <c r="AO336">
        <v>1</v>
      </c>
      <c r="AQ336">
        <v>0</v>
      </c>
      <c r="AR336">
        <v>0</v>
      </c>
      <c r="AS336">
        <v>0</v>
      </c>
      <c r="AT336">
        <v>0</v>
      </c>
      <c r="AU336">
        <v>2</v>
      </c>
      <c r="AV336">
        <v>0</v>
      </c>
      <c r="AW336">
        <v>0</v>
      </c>
      <c r="AX336">
        <v>2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</row>
    <row r="337" spans="1:60" x14ac:dyDescent="0.25">
      <c r="A337">
        <v>1</v>
      </c>
      <c r="B337" t="s">
        <v>149</v>
      </c>
      <c r="D337" t="s">
        <v>149</v>
      </c>
      <c r="E337">
        <v>336</v>
      </c>
      <c r="G337" t="s">
        <v>74</v>
      </c>
      <c r="H337" t="s">
        <v>680</v>
      </c>
      <c r="I337" t="s">
        <v>706</v>
      </c>
      <c r="J337">
        <v>51071</v>
      </c>
      <c r="K337" t="s">
        <v>4053</v>
      </c>
      <c r="L337" t="s">
        <v>705</v>
      </c>
      <c r="M337">
        <v>2.5999999999999999E-2</v>
      </c>
      <c r="N337">
        <v>2.5999999999999999E-2</v>
      </c>
      <c r="O337">
        <v>2.5999999999999999E-2</v>
      </c>
      <c r="P337">
        <v>0.45</v>
      </c>
      <c r="R337">
        <v>0</v>
      </c>
      <c r="S337">
        <v>0.47499999999999998</v>
      </c>
      <c r="T337">
        <v>2</v>
      </c>
      <c r="U337">
        <v>1</v>
      </c>
      <c r="V337">
        <v>0.3125</v>
      </c>
      <c r="Z337">
        <v>118</v>
      </c>
      <c r="AA337">
        <v>7.8111880473582833E-3</v>
      </c>
      <c r="AE337" t="s">
        <v>44</v>
      </c>
      <c r="AF337" t="s">
        <v>62</v>
      </c>
      <c r="AG337" t="s">
        <v>79</v>
      </c>
      <c r="AH337" t="s">
        <v>683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0</v>
      </c>
      <c r="AO337">
        <v>1</v>
      </c>
      <c r="AQ337">
        <v>0</v>
      </c>
      <c r="AR337">
        <v>0</v>
      </c>
      <c r="AS337">
        <v>0</v>
      </c>
      <c r="AT337">
        <v>0</v>
      </c>
      <c r="AU337">
        <v>2</v>
      </c>
      <c r="AV337">
        <v>0</v>
      </c>
      <c r="AW337">
        <v>0</v>
      </c>
      <c r="AX337">
        <v>2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</row>
    <row r="338" spans="1:60" x14ac:dyDescent="0.25">
      <c r="A338">
        <v>1</v>
      </c>
      <c r="B338" t="s">
        <v>149</v>
      </c>
      <c r="D338" t="s">
        <v>149</v>
      </c>
      <c r="E338">
        <v>337</v>
      </c>
      <c r="F338" t="s">
        <v>60</v>
      </c>
      <c r="H338" t="s">
        <v>680</v>
      </c>
      <c r="I338" t="s">
        <v>707</v>
      </c>
      <c r="J338">
        <v>51070</v>
      </c>
      <c r="K338" t="s">
        <v>4052</v>
      </c>
      <c r="L338" t="s">
        <v>708</v>
      </c>
      <c r="M338">
        <v>2.8000000000000001E-2</v>
      </c>
      <c r="N338">
        <v>2.8000000000000001E-2</v>
      </c>
      <c r="O338">
        <v>2.8000000000000001E-2</v>
      </c>
      <c r="P338">
        <v>0.55000000000000004</v>
      </c>
      <c r="R338">
        <v>0</v>
      </c>
      <c r="S338">
        <v>0.57999999999999996</v>
      </c>
      <c r="T338">
        <v>2</v>
      </c>
      <c r="U338">
        <v>1.25</v>
      </c>
      <c r="V338">
        <v>0.5</v>
      </c>
      <c r="Z338">
        <v>118</v>
      </c>
      <c r="AA338">
        <v>8.4120486663858442E-3</v>
      </c>
      <c r="AE338" t="s">
        <v>44</v>
      </c>
      <c r="AF338" t="s">
        <v>62</v>
      </c>
      <c r="AG338" t="s">
        <v>79</v>
      </c>
      <c r="AH338" t="s">
        <v>683</v>
      </c>
      <c r="AI338">
        <v>1</v>
      </c>
      <c r="AJ338">
        <v>1</v>
      </c>
      <c r="AK338">
        <v>1</v>
      </c>
      <c r="AL338">
        <v>1</v>
      </c>
      <c r="AM338">
        <v>1</v>
      </c>
      <c r="AN338">
        <v>0</v>
      </c>
      <c r="AO338">
        <v>1</v>
      </c>
      <c r="AQ338">
        <v>0</v>
      </c>
      <c r="AR338">
        <v>0</v>
      </c>
      <c r="AS338">
        <v>0</v>
      </c>
      <c r="AT338">
        <v>0</v>
      </c>
      <c r="AU338">
        <v>2</v>
      </c>
      <c r="AV338">
        <v>0</v>
      </c>
      <c r="AW338">
        <v>0</v>
      </c>
      <c r="AX338">
        <v>2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</row>
    <row r="339" spans="1:60" x14ac:dyDescent="0.25">
      <c r="A339">
        <v>1</v>
      </c>
      <c r="B339" t="s">
        <v>149</v>
      </c>
      <c r="D339" t="s">
        <v>149</v>
      </c>
      <c r="E339">
        <v>338</v>
      </c>
      <c r="G339" t="s">
        <v>74</v>
      </c>
      <c r="H339" t="s">
        <v>680</v>
      </c>
      <c r="I339" t="s">
        <v>709</v>
      </c>
      <c r="J339">
        <v>51069</v>
      </c>
      <c r="K339" t="s">
        <v>4051</v>
      </c>
      <c r="L339" t="s">
        <v>710</v>
      </c>
      <c r="M339">
        <v>2.92E-2</v>
      </c>
      <c r="N339">
        <v>2.92E-2</v>
      </c>
      <c r="O339">
        <v>2.92E-2</v>
      </c>
      <c r="P339">
        <v>0.625</v>
      </c>
      <c r="R339">
        <v>0</v>
      </c>
      <c r="S339">
        <v>0.65</v>
      </c>
      <c r="T339">
        <v>2</v>
      </c>
      <c r="U339">
        <v>1.25</v>
      </c>
      <c r="V339">
        <v>0.5</v>
      </c>
      <c r="Z339">
        <v>118</v>
      </c>
      <c r="AA339">
        <v>8.7725650378023805E-3</v>
      </c>
      <c r="AE339" t="s">
        <v>44</v>
      </c>
      <c r="AF339" t="s">
        <v>62</v>
      </c>
      <c r="AG339" t="s">
        <v>79</v>
      </c>
      <c r="AH339" t="s">
        <v>683</v>
      </c>
      <c r="AI339">
        <v>1</v>
      </c>
      <c r="AJ339">
        <v>1</v>
      </c>
      <c r="AK339">
        <v>1</v>
      </c>
      <c r="AL339">
        <v>1</v>
      </c>
      <c r="AM339">
        <v>1</v>
      </c>
      <c r="AN339">
        <v>0</v>
      </c>
      <c r="AO339">
        <v>1</v>
      </c>
      <c r="AQ339">
        <v>0</v>
      </c>
      <c r="AR339">
        <v>0</v>
      </c>
      <c r="AS339">
        <v>0</v>
      </c>
      <c r="AT339">
        <v>0</v>
      </c>
      <c r="AU339">
        <v>2</v>
      </c>
      <c r="AV339">
        <v>0</v>
      </c>
      <c r="AW339">
        <v>0</v>
      </c>
      <c r="AX339">
        <v>2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</row>
    <row r="340" spans="1:60" x14ac:dyDescent="0.25">
      <c r="A340">
        <v>1</v>
      </c>
      <c r="B340" t="s">
        <v>149</v>
      </c>
      <c r="D340" t="s">
        <v>149</v>
      </c>
      <c r="E340">
        <v>339</v>
      </c>
      <c r="F340" t="s">
        <v>60</v>
      </c>
      <c r="H340" t="s">
        <v>680</v>
      </c>
      <c r="I340" t="s">
        <v>711</v>
      </c>
      <c r="J340">
        <v>51068</v>
      </c>
      <c r="K340" t="s">
        <v>4050</v>
      </c>
      <c r="L340" t="s">
        <v>712</v>
      </c>
      <c r="M340">
        <v>3.1E-2</v>
      </c>
      <c r="N340">
        <v>3.1E-2</v>
      </c>
      <c r="O340">
        <v>3.1E-2</v>
      </c>
      <c r="P340">
        <v>0.58499999999999996</v>
      </c>
      <c r="R340">
        <v>0</v>
      </c>
      <c r="S340">
        <v>0.61499999999999999</v>
      </c>
      <c r="T340">
        <v>2</v>
      </c>
      <c r="U340">
        <v>1.25</v>
      </c>
      <c r="V340">
        <v>0.5</v>
      </c>
      <c r="Z340">
        <v>118</v>
      </c>
      <c r="AA340">
        <v>9.3133395949271842E-3</v>
      </c>
      <c r="AE340" t="s">
        <v>44</v>
      </c>
      <c r="AF340" t="s">
        <v>62</v>
      </c>
      <c r="AG340" t="s">
        <v>79</v>
      </c>
      <c r="AH340" t="s">
        <v>683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0</v>
      </c>
      <c r="AO340">
        <v>1</v>
      </c>
      <c r="AQ340">
        <v>0</v>
      </c>
      <c r="AR340">
        <v>0</v>
      </c>
      <c r="AS340">
        <v>0</v>
      </c>
      <c r="AT340">
        <v>0</v>
      </c>
      <c r="AU340">
        <v>2</v>
      </c>
      <c r="AV340">
        <v>0</v>
      </c>
      <c r="AW340">
        <v>0</v>
      </c>
      <c r="AX340">
        <v>2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</row>
    <row r="341" spans="1:60" x14ac:dyDescent="0.25">
      <c r="A341">
        <v>1</v>
      </c>
      <c r="B341" t="s">
        <v>149</v>
      </c>
      <c r="D341" t="s">
        <v>149</v>
      </c>
      <c r="E341">
        <v>340</v>
      </c>
      <c r="F341" t="s">
        <v>60</v>
      </c>
      <c r="H341" t="s">
        <v>680</v>
      </c>
      <c r="I341" t="s">
        <v>713</v>
      </c>
      <c r="J341">
        <v>51102</v>
      </c>
      <c r="K341" t="s">
        <v>4049</v>
      </c>
      <c r="L341" t="s">
        <v>714</v>
      </c>
      <c r="M341">
        <v>3.1199999999999999E-2</v>
      </c>
      <c r="N341">
        <v>3.1199999999999999E-2</v>
      </c>
      <c r="O341">
        <v>3.1199999999999999E-2</v>
      </c>
      <c r="P341">
        <v>0.55000000000000004</v>
      </c>
      <c r="R341">
        <v>0</v>
      </c>
      <c r="S341">
        <v>0.57999999999999996</v>
      </c>
      <c r="T341">
        <v>2</v>
      </c>
      <c r="U341">
        <v>1.25</v>
      </c>
      <c r="V341">
        <v>0.5</v>
      </c>
      <c r="Z341">
        <v>118</v>
      </c>
      <c r="AA341">
        <v>9.3734256568299406E-3</v>
      </c>
      <c r="AE341" t="s">
        <v>44</v>
      </c>
      <c r="AF341" t="s">
        <v>62</v>
      </c>
      <c r="AG341" t="s">
        <v>79</v>
      </c>
      <c r="AH341" t="s">
        <v>683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0</v>
      </c>
      <c r="AO341">
        <v>1</v>
      </c>
      <c r="AQ341">
        <v>0</v>
      </c>
      <c r="AR341">
        <v>0</v>
      </c>
      <c r="AS341">
        <v>0</v>
      </c>
      <c r="AT341">
        <v>0</v>
      </c>
      <c r="AU341">
        <v>2</v>
      </c>
      <c r="AV341">
        <v>0</v>
      </c>
      <c r="AW341">
        <v>0</v>
      </c>
      <c r="AX341">
        <v>2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</row>
    <row r="342" spans="1:60" x14ac:dyDescent="0.25">
      <c r="A342">
        <v>1</v>
      </c>
      <c r="B342" t="s">
        <v>149</v>
      </c>
      <c r="D342" t="s">
        <v>149</v>
      </c>
      <c r="E342">
        <v>341</v>
      </c>
      <c r="F342" t="s">
        <v>60</v>
      </c>
      <c r="H342" t="s">
        <v>680</v>
      </c>
      <c r="I342" t="s">
        <v>715</v>
      </c>
      <c r="J342">
        <v>30003150</v>
      </c>
      <c r="K342" t="s">
        <v>4048</v>
      </c>
      <c r="L342" t="s">
        <v>716</v>
      </c>
      <c r="M342">
        <v>3.15E-2</v>
      </c>
      <c r="N342">
        <v>3.15E-2</v>
      </c>
      <c r="O342">
        <v>3.15E-2</v>
      </c>
      <c r="P342">
        <v>0.63</v>
      </c>
      <c r="R342">
        <v>0</v>
      </c>
      <c r="S342">
        <v>0.66</v>
      </c>
      <c r="T342">
        <v>2</v>
      </c>
      <c r="U342">
        <v>1.496</v>
      </c>
      <c r="V342">
        <v>0.49209999999999998</v>
      </c>
      <c r="Z342">
        <v>118</v>
      </c>
      <c r="AA342">
        <v>9.4635547496840743E-3</v>
      </c>
      <c r="AE342" t="s">
        <v>44</v>
      </c>
      <c r="AF342" t="s">
        <v>62</v>
      </c>
      <c r="AG342" t="s">
        <v>495</v>
      </c>
      <c r="AH342" t="s">
        <v>683</v>
      </c>
      <c r="AI342">
        <v>1</v>
      </c>
      <c r="AJ342">
        <v>1</v>
      </c>
      <c r="AK342">
        <v>1</v>
      </c>
      <c r="AL342">
        <v>1</v>
      </c>
      <c r="AM342">
        <v>1</v>
      </c>
      <c r="AN342">
        <v>0</v>
      </c>
      <c r="AO342">
        <v>1</v>
      </c>
      <c r="AQ342">
        <v>0</v>
      </c>
      <c r="AR342">
        <v>0</v>
      </c>
      <c r="AS342">
        <v>0</v>
      </c>
      <c r="AT342">
        <v>0</v>
      </c>
      <c r="AU342">
        <v>2</v>
      </c>
      <c r="AV342">
        <v>0</v>
      </c>
      <c r="AW342">
        <v>0</v>
      </c>
      <c r="AX342">
        <v>2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</row>
    <row r="343" spans="1:60" x14ac:dyDescent="0.25">
      <c r="A343">
        <v>1</v>
      </c>
      <c r="B343" t="s">
        <v>149</v>
      </c>
      <c r="D343" t="s">
        <v>149</v>
      </c>
      <c r="E343">
        <v>342</v>
      </c>
      <c r="F343" t="s">
        <v>60</v>
      </c>
      <c r="H343" t="s">
        <v>680</v>
      </c>
      <c r="I343" t="s">
        <v>717</v>
      </c>
      <c r="J343">
        <v>51067</v>
      </c>
      <c r="K343" t="s">
        <v>4047</v>
      </c>
      <c r="L343" t="s">
        <v>718</v>
      </c>
      <c r="M343">
        <v>3.2000000000000001E-2</v>
      </c>
      <c r="N343">
        <v>3.2000000000000001E-2</v>
      </c>
      <c r="O343">
        <v>3.2000000000000001E-2</v>
      </c>
      <c r="P343">
        <v>0.56499999999999995</v>
      </c>
      <c r="R343">
        <v>0</v>
      </c>
      <c r="S343">
        <v>0.6</v>
      </c>
      <c r="T343">
        <v>2</v>
      </c>
      <c r="U343">
        <v>1.25</v>
      </c>
      <c r="V343">
        <v>0.5</v>
      </c>
      <c r="Z343">
        <v>118</v>
      </c>
      <c r="AA343">
        <v>9.6137699044409643E-3</v>
      </c>
      <c r="AE343" t="s">
        <v>44</v>
      </c>
      <c r="AF343" t="s">
        <v>62</v>
      </c>
      <c r="AG343" t="s">
        <v>79</v>
      </c>
      <c r="AH343" t="s">
        <v>683</v>
      </c>
      <c r="AI343">
        <v>1</v>
      </c>
      <c r="AJ343">
        <v>1</v>
      </c>
      <c r="AK343">
        <v>1</v>
      </c>
      <c r="AL343">
        <v>1</v>
      </c>
      <c r="AM343">
        <v>1</v>
      </c>
      <c r="AN343">
        <v>0</v>
      </c>
      <c r="AO343">
        <v>1</v>
      </c>
      <c r="AQ343">
        <v>0</v>
      </c>
      <c r="AR343">
        <v>0</v>
      </c>
      <c r="AS343">
        <v>0</v>
      </c>
      <c r="AT343">
        <v>0</v>
      </c>
      <c r="AU343">
        <v>2</v>
      </c>
      <c r="AV343">
        <v>0</v>
      </c>
      <c r="AW343">
        <v>0</v>
      </c>
      <c r="AX343">
        <v>2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</row>
    <row r="344" spans="1:60" x14ac:dyDescent="0.25">
      <c r="A344">
        <v>1</v>
      </c>
      <c r="B344" t="s">
        <v>149</v>
      </c>
      <c r="D344" t="s">
        <v>149</v>
      </c>
      <c r="E344">
        <v>343</v>
      </c>
      <c r="F344" t="s">
        <v>60</v>
      </c>
      <c r="H344" t="s">
        <v>680</v>
      </c>
      <c r="I344" t="s">
        <v>719</v>
      </c>
      <c r="J344">
        <v>51066</v>
      </c>
      <c r="K344" t="s">
        <v>4046</v>
      </c>
      <c r="L344" t="s">
        <v>720</v>
      </c>
      <c r="M344">
        <v>3.3000000000000002E-2</v>
      </c>
      <c r="N344">
        <v>3.3000000000000002E-2</v>
      </c>
      <c r="O344">
        <v>3.3000000000000002E-2</v>
      </c>
      <c r="P344">
        <v>0.505</v>
      </c>
      <c r="R344">
        <v>0</v>
      </c>
      <c r="S344">
        <v>0.53500000000000003</v>
      </c>
      <c r="T344">
        <v>2</v>
      </c>
      <c r="U344">
        <v>1.3</v>
      </c>
      <c r="V344">
        <v>0.5</v>
      </c>
      <c r="Z344">
        <v>118</v>
      </c>
      <c r="AA344">
        <v>9.914200213954746E-3</v>
      </c>
      <c r="AE344" t="s">
        <v>44</v>
      </c>
      <c r="AF344" t="s">
        <v>62</v>
      </c>
      <c r="AG344" t="s">
        <v>79</v>
      </c>
      <c r="AH344" t="s">
        <v>683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0</v>
      </c>
      <c r="AO344">
        <v>1</v>
      </c>
      <c r="AQ344">
        <v>0</v>
      </c>
      <c r="AR344">
        <v>0</v>
      </c>
      <c r="AS344">
        <v>0</v>
      </c>
      <c r="AT344">
        <v>0</v>
      </c>
      <c r="AU344">
        <v>2</v>
      </c>
      <c r="AV344">
        <v>0</v>
      </c>
      <c r="AW344">
        <v>0</v>
      </c>
      <c r="AX344">
        <v>2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</row>
    <row r="345" spans="1:60" x14ac:dyDescent="0.25">
      <c r="A345">
        <v>1</v>
      </c>
      <c r="B345" t="s">
        <v>149</v>
      </c>
      <c r="D345" t="s">
        <v>149</v>
      </c>
      <c r="E345">
        <v>344</v>
      </c>
      <c r="F345" t="s">
        <v>60</v>
      </c>
      <c r="H345" t="s">
        <v>680</v>
      </c>
      <c r="I345" t="s">
        <v>721</v>
      </c>
      <c r="J345">
        <v>51065</v>
      </c>
      <c r="K345" t="s">
        <v>4045</v>
      </c>
      <c r="L345" t="s">
        <v>722</v>
      </c>
      <c r="M345">
        <v>3.5000000000000003E-2</v>
      </c>
      <c r="N345">
        <v>3.5000000000000003E-2</v>
      </c>
      <c r="O345">
        <v>3.5000000000000003E-2</v>
      </c>
      <c r="P345">
        <v>0.68</v>
      </c>
      <c r="R345">
        <v>0</v>
      </c>
      <c r="S345">
        <v>0.71</v>
      </c>
      <c r="T345">
        <v>2</v>
      </c>
      <c r="U345">
        <v>1.4</v>
      </c>
      <c r="V345">
        <v>0.6</v>
      </c>
      <c r="Z345">
        <v>118</v>
      </c>
      <c r="AA345">
        <v>1.0515060832982306E-2</v>
      </c>
      <c r="AE345" t="s">
        <v>44</v>
      </c>
      <c r="AF345" t="s">
        <v>62</v>
      </c>
      <c r="AG345" t="s">
        <v>79</v>
      </c>
      <c r="AH345" t="s">
        <v>683</v>
      </c>
      <c r="AI345">
        <v>1</v>
      </c>
      <c r="AJ345">
        <v>1</v>
      </c>
      <c r="AK345">
        <v>1</v>
      </c>
      <c r="AL345">
        <v>1</v>
      </c>
      <c r="AM345">
        <v>1</v>
      </c>
      <c r="AN345">
        <v>0</v>
      </c>
      <c r="AO345">
        <v>1</v>
      </c>
      <c r="AQ345">
        <v>0</v>
      </c>
      <c r="AR345">
        <v>0</v>
      </c>
      <c r="AS345">
        <v>0</v>
      </c>
      <c r="AT345">
        <v>0</v>
      </c>
      <c r="AU345">
        <v>2</v>
      </c>
      <c r="AV345">
        <v>0</v>
      </c>
      <c r="AW345">
        <v>0</v>
      </c>
      <c r="AX345">
        <v>2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</row>
    <row r="346" spans="1:60" x14ac:dyDescent="0.25">
      <c r="A346">
        <v>1</v>
      </c>
      <c r="B346" t="s">
        <v>149</v>
      </c>
      <c r="D346" t="s">
        <v>149</v>
      </c>
      <c r="E346">
        <v>345</v>
      </c>
      <c r="F346" t="s">
        <v>60</v>
      </c>
      <c r="H346" t="s">
        <v>680</v>
      </c>
      <c r="I346" t="s">
        <v>723</v>
      </c>
      <c r="J346">
        <v>62017</v>
      </c>
      <c r="K346" t="s">
        <v>4044</v>
      </c>
      <c r="L346" t="s">
        <v>724</v>
      </c>
      <c r="M346">
        <v>3.5400000000000001E-2</v>
      </c>
      <c r="N346">
        <v>3.5400000000000001E-2</v>
      </c>
      <c r="O346">
        <v>3.5400000000000001E-2</v>
      </c>
      <c r="P346">
        <v>0.28499999999999998</v>
      </c>
      <c r="R346">
        <v>0</v>
      </c>
      <c r="S346">
        <v>0.315</v>
      </c>
      <c r="T346">
        <v>2</v>
      </c>
      <c r="U346">
        <v>0.96</v>
      </c>
      <c r="V346">
        <v>0.2</v>
      </c>
      <c r="Z346">
        <v>118</v>
      </c>
      <c r="AA346">
        <v>1.0635232956787817E-2</v>
      </c>
      <c r="AE346" t="s">
        <v>44</v>
      </c>
      <c r="AF346" t="s">
        <v>62</v>
      </c>
      <c r="AG346" t="s">
        <v>79</v>
      </c>
      <c r="AH346" t="s">
        <v>683</v>
      </c>
      <c r="AI346">
        <v>1</v>
      </c>
      <c r="AJ346">
        <v>1</v>
      </c>
      <c r="AK346">
        <v>1</v>
      </c>
      <c r="AL346">
        <v>1</v>
      </c>
      <c r="AM346">
        <v>1</v>
      </c>
      <c r="AN346">
        <v>0</v>
      </c>
      <c r="AO346">
        <v>1</v>
      </c>
      <c r="AQ346">
        <v>0</v>
      </c>
      <c r="AR346">
        <v>0</v>
      </c>
      <c r="AS346">
        <v>0</v>
      </c>
      <c r="AT346">
        <v>0</v>
      </c>
      <c r="AU346">
        <v>2</v>
      </c>
      <c r="AV346">
        <v>0</v>
      </c>
      <c r="AW346">
        <v>0</v>
      </c>
      <c r="AX346">
        <v>2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</row>
    <row r="347" spans="1:60" x14ac:dyDescent="0.25">
      <c r="A347">
        <v>1</v>
      </c>
      <c r="B347" t="s">
        <v>149</v>
      </c>
      <c r="D347" t="s">
        <v>149</v>
      </c>
      <c r="E347">
        <v>346</v>
      </c>
      <c r="F347" t="s">
        <v>60</v>
      </c>
      <c r="H347" t="s">
        <v>680</v>
      </c>
      <c r="I347" t="s">
        <v>725</v>
      </c>
      <c r="J347">
        <v>51063</v>
      </c>
      <c r="K347" t="s">
        <v>4043</v>
      </c>
      <c r="L347" t="s">
        <v>726</v>
      </c>
      <c r="M347">
        <v>3.6999999999999998E-2</v>
      </c>
      <c r="N347">
        <v>3.6999999999999998E-2</v>
      </c>
      <c r="O347">
        <v>3.6999999999999998E-2</v>
      </c>
      <c r="P347">
        <v>0.65</v>
      </c>
      <c r="R347">
        <v>0</v>
      </c>
      <c r="S347">
        <v>0.68</v>
      </c>
      <c r="T347">
        <v>2</v>
      </c>
      <c r="U347">
        <v>1.4</v>
      </c>
      <c r="V347">
        <v>0.6</v>
      </c>
      <c r="Z347">
        <v>118</v>
      </c>
      <c r="AA347">
        <v>1.1115921452009864E-2</v>
      </c>
      <c r="AE347" t="s">
        <v>44</v>
      </c>
      <c r="AF347" t="s">
        <v>62</v>
      </c>
      <c r="AG347" t="s">
        <v>79</v>
      </c>
      <c r="AH347" t="s">
        <v>683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0</v>
      </c>
      <c r="AO347">
        <v>1</v>
      </c>
      <c r="AQ347">
        <v>0</v>
      </c>
      <c r="AR347">
        <v>0</v>
      </c>
      <c r="AS347">
        <v>0</v>
      </c>
      <c r="AT347">
        <v>0</v>
      </c>
      <c r="AU347">
        <v>2</v>
      </c>
      <c r="AV347">
        <v>0</v>
      </c>
      <c r="AW347">
        <v>0</v>
      </c>
      <c r="AX347">
        <v>2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</row>
    <row r="348" spans="1:60" x14ac:dyDescent="0.25">
      <c r="A348">
        <v>1</v>
      </c>
      <c r="B348" t="s">
        <v>149</v>
      </c>
      <c r="D348" t="s">
        <v>149</v>
      </c>
      <c r="E348">
        <v>347</v>
      </c>
      <c r="F348" t="s">
        <v>60</v>
      </c>
      <c r="H348" t="s">
        <v>680</v>
      </c>
      <c r="I348" t="s">
        <v>727</v>
      </c>
      <c r="J348">
        <v>51062</v>
      </c>
      <c r="K348" t="s">
        <v>4042</v>
      </c>
      <c r="L348" t="s">
        <v>728</v>
      </c>
      <c r="M348">
        <v>3.7999999999999999E-2</v>
      </c>
      <c r="N348">
        <v>3.7999999999999999E-2</v>
      </c>
      <c r="O348">
        <v>3.7999999999999999E-2</v>
      </c>
      <c r="P348">
        <v>0.69</v>
      </c>
      <c r="R348">
        <v>0</v>
      </c>
      <c r="S348">
        <v>0.72</v>
      </c>
      <c r="T348">
        <v>2</v>
      </c>
      <c r="U348">
        <v>1.4</v>
      </c>
      <c r="V348">
        <v>0.6</v>
      </c>
      <c r="Z348">
        <v>118</v>
      </c>
      <c r="AA348">
        <v>1.1416351761523644E-2</v>
      </c>
      <c r="AE348" t="s">
        <v>44</v>
      </c>
      <c r="AF348" t="s">
        <v>62</v>
      </c>
      <c r="AG348" t="s">
        <v>79</v>
      </c>
      <c r="AH348" t="s">
        <v>683</v>
      </c>
      <c r="AI348">
        <v>1</v>
      </c>
      <c r="AJ348">
        <v>1</v>
      </c>
      <c r="AK348">
        <v>1</v>
      </c>
      <c r="AL348">
        <v>1</v>
      </c>
      <c r="AM348">
        <v>1</v>
      </c>
      <c r="AN348">
        <v>0</v>
      </c>
      <c r="AO348">
        <v>1</v>
      </c>
      <c r="AQ348">
        <v>0</v>
      </c>
      <c r="AR348">
        <v>0</v>
      </c>
      <c r="AS348">
        <v>0</v>
      </c>
      <c r="AT348">
        <v>0</v>
      </c>
      <c r="AU348">
        <v>2</v>
      </c>
      <c r="AV348">
        <v>0</v>
      </c>
      <c r="AW348">
        <v>0</v>
      </c>
      <c r="AX348">
        <v>2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</row>
    <row r="349" spans="1:60" x14ac:dyDescent="0.25">
      <c r="A349">
        <v>1</v>
      </c>
      <c r="B349" t="s">
        <v>149</v>
      </c>
      <c r="D349" t="s">
        <v>149</v>
      </c>
      <c r="E349">
        <v>348</v>
      </c>
      <c r="F349" t="s">
        <v>60</v>
      </c>
      <c r="H349" t="s">
        <v>680</v>
      </c>
      <c r="I349" t="s">
        <v>729</v>
      </c>
      <c r="J349">
        <v>51061</v>
      </c>
      <c r="K349" t="s">
        <v>4041</v>
      </c>
      <c r="L349" t="s">
        <v>730</v>
      </c>
      <c r="M349">
        <v>3.9E-2</v>
      </c>
      <c r="N349">
        <v>3.9E-2</v>
      </c>
      <c r="O349">
        <v>3.9E-2</v>
      </c>
      <c r="P349">
        <v>0.68500000000000005</v>
      </c>
      <c r="R349">
        <v>0</v>
      </c>
      <c r="S349">
        <v>0.71499999999999997</v>
      </c>
      <c r="T349">
        <v>2</v>
      </c>
      <c r="U349">
        <v>1.4</v>
      </c>
      <c r="V349">
        <v>0.6</v>
      </c>
      <c r="Z349">
        <v>118</v>
      </c>
      <c r="AA349">
        <v>1.1716782071037426E-2</v>
      </c>
      <c r="AE349" t="s">
        <v>44</v>
      </c>
      <c r="AF349" t="s">
        <v>62</v>
      </c>
      <c r="AG349" t="s">
        <v>79</v>
      </c>
      <c r="AH349" t="s">
        <v>683</v>
      </c>
      <c r="AI349">
        <v>1</v>
      </c>
      <c r="AJ349">
        <v>1</v>
      </c>
      <c r="AK349">
        <v>1</v>
      </c>
      <c r="AL349">
        <v>1</v>
      </c>
      <c r="AM349">
        <v>1</v>
      </c>
      <c r="AN349">
        <v>0</v>
      </c>
      <c r="AO349">
        <v>1</v>
      </c>
      <c r="AQ349">
        <v>0</v>
      </c>
      <c r="AR349">
        <v>0</v>
      </c>
      <c r="AS349">
        <v>0</v>
      </c>
      <c r="AT349">
        <v>0</v>
      </c>
      <c r="AU349">
        <v>2</v>
      </c>
      <c r="AV349">
        <v>0</v>
      </c>
      <c r="AW349">
        <v>0</v>
      </c>
      <c r="AX349">
        <v>2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</row>
    <row r="350" spans="1:60" x14ac:dyDescent="0.25">
      <c r="A350">
        <v>1</v>
      </c>
      <c r="B350" t="s">
        <v>149</v>
      </c>
      <c r="D350" t="s">
        <v>149</v>
      </c>
      <c r="E350">
        <v>349</v>
      </c>
      <c r="G350" t="s">
        <v>74</v>
      </c>
      <c r="H350" t="s">
        <v>680</v>
      </c>
      <c r="I350" t="s">
        <v>731</v>
      </c>
      <c r="J350">
        <v>51060</v>
      </c>
      <c r="K350" t="s">
        <v>4024</v>
      </c>
      <c r="L350" t="s">
        <v>732</v>
      </c>
      <c r="M350">
        <v>0.04</v>
      </c>
      <c r="N350">
        <v>0.04</v>
      </c>
      <c r="O350">
        <v>0.04</v>
      </c>
      <c r="P350">
        <v>0.77500000000000002</v>
      </c>
      <c r="R350">
        <v>0</v>
      </c>
      <c r="S350">
        <v>0.8</v>
      </c>
      <c r="T350">
        <v>2</v>
      </c>
      <c r="U350">
        <v>1.55</v>
      </c>
      <c r="V350">
        <v>0.7</v>
      </c>
      <c r="Z350">
        <v>118</v>
      </c>
      <c r="AA350">
        <v>1.2017212380551206E-2</v>
      </c>
      <c r="AE350" t="s">
        <v>44</v>
      </c>
      <c r="AF350" t="s">
        <v>62</v>
      </c>
      <c r="AG350" t="s">
        <v>79</v>
      </c>
      <c r="AH350" t="s">
        <v>683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0</v>
      </c>
      <c r="AO350">
        <v>1</v>
      </c>
      <c r="AQ350">
        <v>0</v>
      </c>
      <c r="AR350">
        <v>0</v>
      </c>
      <c r="AS350">
        <v>0</v>
      </c>
      <c r="AT350">
        <v>0</v>
      </c>
      <c r="AU350">
        <v>2</v>
      </c>
      <c r="AV350">
        <v>0</v>
      </c>
      <c r="AW350">
        <v>0</v>
      </c>
      <c r="AX350">
        <v>2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</row>
    <row r="351" spans="1:60" x14ac:dyDescent="0.25">
      <c r="A351">
        <v>1</v>
      </c>
      <c r="B351" t="s">
        <v>149</v>
      </c>
      <c r="D351" t="s">
        <v>149</v>
      </c>
      <c r="E351">
        <v>350</v>
      </c>
      <c r="F351" t="s">
        <v>60</v>
      </c>
      <c r="H351" t="s">
        <v>680</v>
      </c>
      <c r="I351" t="s">
        <v>733</v>
      </c>
      <c r="J351">
        <v>51059</v>
      </c>
      <c r="K351" t="s">
        <v>3901</v>
      </c>
      <c r="L351" t="s">
        <v>734</v>
      </c>
      <c r="M351">
        <v>4.1000000000000002E-2</v>
      </c>
      <c r="N351">
        <v>4.1000000000000002E-2</v>
      </c>
      <c r="O351">
        <v>4.1000000000000002E-2</v>
      </c>
      <c r="P351">
        <v>0.88</v>
      </c>
      <c r="R351">
        <v>0</v>
      </c>
      <c r="S351">
        <v>0.91</v>
      </c>
      <c r="T351">
        <v>2</v>
      </c>
      <c r="U351">
        <v>1.55</v>
      </c>
      <c r="V351">
        <v>0.75</v>
      </c>
      <c r="Z351">
        <v>118</v>
      </c>
      <c r="AA351">
        <v>1.2317642690064986E-2</v>
      </c>
      <c r="AE351" t="s">
        <v>44</v>
      </c>
      <c r="AF351" t="s">
        <v>62</v>
      </c>
      <c r="AG351" t="s">
        <v>79</v>
      </c>
      <c r="AH351" t="s">
        <v>683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0</v>
      </c>
      <c r="AO351">
        <v>1</v>
      </c>
      <c r="AQ351">
        <v>0</v>
      </c>
      <c r="AR351">
        <v>0</v>
      </c>
      <c r="AS351">
        <v>0</v>
      </c>
      <c r="AT351">
        <v>0</v>
      </c>
      <c r="AU351">
        <v>2</v>
      </c>
      <c r="AV351">
        <v>0</v>
      </c>
      <c r="AW351">
        <v>0</v>
      </c>
      <c r="AX351">
        <v>2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</row>
    <row r="352" spans="1:60" x14ac:dyDescent="0.25">
      <c r="A352">
        <v>1</v>
      </c>
      <c r="B352" t="s">
        <v>149</v>
      </c>
      <c r="D352" t="s">
        <v>149</v>
      </c>
      <c r="E352">
        <v>351</v>
      </c>
      <c r="F352" t="s">
        <v>60</v>
      </c>
      <c r="H352" t="s">
        <v>680</v>
      </c>
      <c r="I352" t="s">
        <v>735</v>
      </c>
      <c r="J352">
        <v>51058</v>
      </c>
      <c r="K352" t="s">
        <v>4022</v>
      </c>
      <c r="L352" t="s">
        <v>736</v>
      </c>
      <c r="M352">
        <v>4.2000000000000003E-2</v>
      </c>
      <c r="N352">
        <v>4.2000000000000003E-2</v>
      </c>
      <c r="O352">
        <v>4.2000000000000003E-2</v>
      </c>
      <c r="P352">
        <v>0.77500000000000002</v>
      </c>
      <c r="R352">
        <v>0</v>
      </c>
      <c r="S352">
        <v>0.8</v>
      </c>
      <c r="T352">
        <v>2</v>
      </c>
      <c r="U352">
        <v>1.55</v>
      </c>
      <c r="V352">
        <v>0.7</v>
      </c>
      <c r="Z352">
        <v>118</v>
      </c>
      <c r="AA352">
        <v>1.2618072999578766E-2</v>
      </c>
      <c r="AE352" t="s">
        <v>44</v>
      </c>
      <c r="AF352" t="s">
        <v>62</v>
      </c>
      <c r="AG352" t="s">
        <v>79</v>
      </c>
      <c r="AH352" t="s">
        <v>683</v>
      </c>
      <c r="AI352">
        <v>1</v>
      </c>
      <c r="AJ352">
        <v>1</v>
      </c>
      <c r="AK352">
        <v>1</v>
      </c>
      <c r="AL352">
        <v>1</v>
      </c>
      <c r="AM352">
        <v>1</v>
      </c>
      <c r="AN352">
        <v>0</v>
      </c>
      <c r="AO352">
        <v>1</v>
      </c>
      <c r="AQ352">
        <v>0</v>
      </c>
      <c r="AR352">
        <v>0</v>
      </c>
      <c r="AS352">
        <v>0</v>
      </c>
      <c r="AT352">
        <v>0</v>
      </c>
      <c r="AU352">
        <v>2</v>
      </c>
      <c r="AV352">
        <v>0</v>
      </c>
      <c r="AW352">
        <v>0</v>
      </c>
      <c r="AX352">
        <v>2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</row>
    <row r="353" spans="1:60" x14ac:dyDescent="0.25">
      <c r="A353">
        <v>1</v>
      </c>
      <c r="B353" t="s">
        <v>149</v>
      </c>
      <c r="D353" t="s">
        <v>149</v>
      </c>
      <c r="E353">
        <v>352</v>
      </c>
      <c r="F353" t="s">
        <v>60</v>
      </c>
      <c r="H353" t="s">
        <v>680</v>
      </c>
      <c r="I353" t="s">
        <v>737</v>
      </c>
      <c r="J353">
        <v>51057</v>
      </c>
      <c r="K353" t="s">
        <v>3900</v>
      </c>
      <c r="L353" t="s">
        <v>738</v>
      </c>
      <c r="M353">
        <v>4.2999999999999997E-2</v>
      </c>
      <c r="N353">
        <v>4.2999999999999997E-2</v>
      </c>
      <c r="O353">
        <v>4.2999999999999997E-2</v>
      </c>
      <c r="P353">
        <v>0.77500000000000002</v>
      </c>
      <c r="R353">
        <v>0</v>
      </c>
      <c r="S353">
        <v>0.8</v>
      </c>
      <c r="T353">
        <v>2</v>
      </c>
      <c r="U353">
        <v>1.55</v>
      </c>
      <c r="V353">
        <v>0.7</v>
      </c>
      <c r="Z353">
        <v>118</v>
      </c>
      <c r="AA353">
        <v>1.2918503309092545E-2</v>
      </c>
      <c r="AE353" t="s">
        <v>44</v>
      </c>
      <c r="AF353" t="s">
        <v>62</v>
      </c>
      <c r="AG353" t="s">
        <v>79</v>
      </c>
      <c r="AH353" t="s">
        <v>683</v>
      </c>
      <c r="AI353">
        <v>1</v>
      </c>
      <c r="AJ353">
        <v>1</v>
      </c>
      <c r="AK353">
        <v>1</v>
      </c>
      <c r="AL353">
        <v>1</v>
      </c>
      <c r="AM353">
        <v>1</v>
      </c>
      <c r="AN353">
        <v>0</v>
      </c>
      <c r="AO353">
        <v>1</v>
      </c>
      <c r="AQ353">
        <v>0</v>
      </c>
      <c r="AR353">
        <v>0</v>
      </c>
      <c r="AS353">
        <v>0</v>
      </c>
      <c r="AT353">
        <v>0</v>
      </c>
      <c r="AU353">
        <v>2</v>
      </c>
      <c r="AV353">
        <v>0</v>
      </c>
      <c r="AW353">
        <v>0</v>
      </c>
      <c r="AX353">
        <v>2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</row>
    <row r="354" spans="1:60" x14ac:dyDescent="0.25">
      <c r="A354">
        <v>1</v>
      </c>
      <c r="B354" t="s">
        <v>149</v>
      </c>
      <c r="D354" t="s">
        <v>149</v>
      </c>
      <c r="E354">
        <v>353</v>
      </c>
      <c r="F354" t="s">
        <v>60</v>
      </c>
      <c r="H354" t="s">
        <v>680</v>
      </c>
      <c r="I354" t="s">
        <v>739</v>
      </c>
      <c r="J354">
        <v>51056</v>
      </c>
      <c r="K354" t="s">
        <v>3898</v>
      </c>
      <c r="L354" t="s">
        <v>740</v>
      </c>
      <c r="M354">
        <v>4.65E-2</v>
      </c>
      <c r="N354">
        <v>4.65E-2</v>
      </c>
      <c r="O354">
        <v>4.65E-2</v>
      </c>
      <c r="P354">
        <v>0.81499999999999995</v>
      </c>
      <c r="R354">
        <v>0</v>
      </c>
      <c r="S354">
        <v>0.84499999999999997</v>
      </c>
      <c r="T354">
        <v>2</v>
      </c>
      <c r="U354">
        <v>1.55</v>
      </c>
      <c r="V354">
        <v>0.7</v>
      </c>
      <c r="Z354">
        <v>118</v>
      </c>
      <c r="AA354">
        <v>1.3970009392390776E-2</v>
      </c>
      <c r="AE354" t="s">
        <v>44</v>
      </c>
      <c r="AF354" t="s">
        <v>62</v>
      </c>
      <c r="AG354" t="s">
        <v>79</v>
      </c>
      <c r="AH354" t="s">
        <v>683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0</v>
      </c>
      <c r="AO354">
        <v>1</v>
      </c>
      <c r="AQ354">
        <v>0</v>
      </c>
      <c r="AR354">
        <v>0</v>
      </c>
      <c r="AS354">
        <v>0</v>
      </c>
      <c r="AT354">
        <v>0</v>
      </c>
      <c r="AU354">
        <v>2</v>
      </c>
      <c r="AV354">
        <v>0</v>
      </c>
      <c r="AW354">
        <v>0</v>
      </c>
      <c r="AX354">
        <v>2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</row>
    <row r="355" spans="1:60" x14ac:dyDescent="0.25">
      <c r="A355">
        <v>1</v>
      </c>
      <c r="B355" t="s">
        <v>149</v>
      </c>
      <c r="D355" t="s">
        <v>149</v>
      </c>
      <c r="E355">
        <v>354</v>
      </c>
      <c r="F355" t="s">
        <v>60</v>
      </c>
      <c r="H355" t="s">
        <v>680</v>
      </c>
      <c r="I355" t="s">
        <v>741</v>
      </c>
      <c r="J355">
        <v>51103</v>
      </c>
      <c r="K355" t="s">
        <v>4040</v>
      </c>
      <c r="L355" t="s">
        <v>742</v>
      </c>
      <c r="M355">
        <v>4.6899999999999997E-2</v>
      </c>
      <c r="N355">
        <v>4.6899999999999997E-2</v>
      </c>
      <c r="O355">
        <v>4.6899999999999997E-2</v>
      </c>
      <c r="P355">
        <v>0.8</v>
      </c>
      <c r="R355">
        <v>0</v>
      </c>
      <c r="S355">
        <v>0.83</v>
      </c>
      <c r="T355">
        <v>2</v>
      </c>
      <c r="U355">
        <v>1.55</v>
      </c>
      <c r="V355">
        <v>0.75</v>
      </c>
      <c r="Z355">
        <v>118</v>
      </c>
      <c r="AA355">
        <v>1.4090181516196287E-2</v>
      </c>
      <c r="AE355" t="s">
        <v>44</v>
      </c>
      <c r="AF355" t="s">
        <v>62</v>
      </c>
      <c r="AG355" t="s">
        <v>79</v>
      </c>
      <c r="AH355" t="s">
        <v>683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0</v>
      </c>
      <c r="AO355">
        <v>1</v>
      </c>
      <c r="AQ355">
        <v>0</v>
      </c>
      <c r="AR355">
        <v>0</v>
      </c>
      <c r="AS355">
        <v>0</v>
      </c>
      <c r="AT355">
        <v>0</v>
      </c>
      <c r="AU355">
        <v>2</v>
      </c>
      <c r="AV355">
        <v>0</v>
      </c>
      <c r="AW355">
        <v>0</v>
      </c>
      <c r="AX355">
        <v>2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</row>
    <row r="356" spans="1:60" x14ac:dyDescent="0.25">
      <c r="A356">
        <v>1</v>
      </c>
      <c r="B356" t="s">
        <v>149</v>
      </c>
      <c r="D356" t="s">
        <v>149</v>
      </c>
      <c r="E356">
        <v>355</v>
      </c>
      <c r="F356" t="s">
        <v>60</v>
      </c>
      <c r="H356" t="s">
        <v>680</v>
      </c>
      <c r="I356" t="s">
        <v>743</v>
      </c>
      <c r="J356">
        <v>30004920</v>
      </c>
      <c r="K356" t="s">
        <v>4039</v>
      </c>
      <c r="L356" t="s">
        <v>744</v>
      </c>
      <c r="M356">
        <v>4.9200000000000001E-2</v>
      </c>
      <c r="N356">
        <v>4.9200000000000001E-2</v>
      </c>
      <c r="O356">
        <v>4.9200000000000001E-2</v>
      </c>
      <c r="P356">
        <v>0.76500000000000001</v>
      </c>
      <c r="R356">
        <v>0</v>
      </c>
      <c r="S356">
        <v>0.8</v>
      </c>
      <c r="T356">
        <v>2</v>
      </c>
      <c r="U356">
        <v>1.5</v>
      </c>
      <c r="V356">
        <v>0.7</v>
      </c>
      <c r="Z356">
        <v>118</v>
      </c>
      <c r="AA356">
        <v>1.4781171228077983E-2</v>
      </c>
      <c r="AE356" t="s">
        <v>44</v>
      </c>
      <c r="AF356" t="s">
        <v>62</v>
      </c>
      <c r="AG356" t="s">
        <v>495</v>
      </c>
      <c r="AH356" t="s">
        <v>683</v>
      </c>
      <c r="AI356">
        <v>1</v>
      </c>
      <c r="AJ356">
        <v>1</v>
      </c>
      <c r="AK356">
        <v>1</v>
      </c>
      <c r="AL356">
        <v>1</v>
      </c>
      <c r="AM356">
        <v>1</v>
      </c>
      <c r="AN356">
        <v>0</v>
      </c>
      <c r="AO356">
        <v>1</v>
      </c>
      <c r="AQ356">
        <v>0</v>
      </c>
      <c r="AR356">
        <v>0</v>
      </c>
      <c r="AS356">
        <v>0</v>
      </c>
      <c r="AT356">
        <v>0</v>
      </c>
      <c r="AU356">
        <v>2</v>
      </c>
      <c r="AV356">
        <v>0</v>
      </c>
      <c r="AW356">
        <v>0</v>
      </c>
      <c r="AX356">
        <v>2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</row>
    <row r="357" spans="1:60" x14ac:dyDescent="0.25">
      <c r="A357">
        <v>1</v>
      </c>
      <c r="B357" t="s">
        <v>149</v>
      </c>
      <c r="D357" t="s">
        <v>149</v>
      </c>
      <c r="E357">
        <v>356</v>
      </c>
      <c r="F357" t="s">
        <v>60</v>
      </c>
      <c r="H357" t="s">
        <v>680</v>
      </c>
      <c r="I357" t="s">
        <v>745</v>
      </c>
      <c r="J357">
        <v>30005110</v>
      </c>
      <c r="K357" t="s">
        <v>4038</v>
      </c>
      <c r="L357" t="s">
        <v>746</v>
      </c>
      <c r="M357">
        <v>5.1200000000000002E-2</v>
      </c>
      <c r="N357">
        <v>5.1200000000000002E-2</v>
      </c>
      <c r="O357">
        <v>5.1200000000000002E-2</v>
      </c>
      <c r="P357">
        <v>0.75</v>
      </c>
      <c r="R357">
        <v>0</v>
      </c>
      <c r="S357">
        <v>0.78</v>
      </c>
      <c r="T357">
        <v>2</v>
      </c>
      <c r="U357">
        <v>1.5</v>
      </c>
      <c r="V357">
        <v>0.7</v>
      </c>
      <c r="Z357">
        <v>118</v>
      </c>
      <c r="AA357">
        <v>1.5382031847105545E-2</v>
      </c>
      <c r="AE357" t="s">
        <v>44</v>
      </c>
      <c r="AF357" t="s">
        <v>62</v>
      </c>
      <c r="AG357" t="s">
        <v>495</v>
      </c>
      <c r="AH357" t="s">
        <v>683</v>
      </c>
      <c r="AI357">
        <v>1</v>
      </c>
      <c r="AJ357">
        <v>1</v>
      </c>
      <c r="AK357">
        <v>1</v>
      </c>
      <c r="AL357">
        <v>1</v>
      </c>
      <c r="AM357">
        <v>1</v>
      </c>
      <c r="AN357">
        <v>0</v>
      </c>
      <c r="AO357">
        <v>1</v>
      </c>
      <c r="AQ357">
        <v>0</v>
      </c>
      <c r="AR357">
        <v>0</v>
      </c>
      <c r="AS357">
        <v>0</v>
      </c>
      <c r="AT357">
        <v>0</v>
      </c>
      <c r="AU357">
        <v>2</v>
      </c>
      <c r="AV357">
        <v>0</v>
      </c>
      <c r="AW357">
        <v>0</v>
      </c>
      <c r="AX357">
        <v>2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</row>
    <row r="358" spans="1:60" x14ac:dyDescent="0.25">
      <c r="A358">
        <v>1</v>
      </c>
      <c r="B358" t="s">
        <v>149</v>
      </c>
      <c r="D358" t="s">
        <v>149</v>
      </c>
      <c r="E358">
        <v>357</v>
      </c>
      <c r="F358" t="s">
        <v>60</v>
      </c>
      <c r="H358" t="s">
        <v>680</v>
      </c>
      <c r="I358" t="s">
        <v>747</v>
      </c>
      <c r="J358">
        <v>51055</v>
      </c>
      <c r="K358" t="s">
        <v>4018</v>
      </c>
      <c r="L358" t="s">
        <v>748</v>
      </c>
      <c r="M358">
        <v>5.1999999999999998E-2</v>
      </c>
      <c r="N358">
        <v>5.1999999999999998E-2</v>
      </c>
      <c r="O358">
        <v>5.1999999999999998E-2</v>
      </c>
      <c r="P358">
        <v>0.84</v>
      </c>
      <c r="R358">
        <v>0</v>
      </c>
      <c r="S358">
        <v>0.87</v>
      </c>
      <c r="T358">
        <v>2</v>
      </c>
      <c r="U358">
        <v>1.55</v>
      </c>
      <c r="V358">
        <v>0.7</v>
      </c>
      <c r="Z358">
        <v>118</v>
      </c>
      <c r="AA358">
        <v>1.5622376094716567E-2</v>
      </c>
      <c r="AE358" t="s">
        <v>44</v>
      </c>
      <c r="AF358" t="s">
        <v>62</v>
      </c>
      <c r="AG358" t="s">
        <v>79</v>
      </c>
      <c r="AH358" t="s">
        <v>683</v>
      </c>
      <c r="AI358">
        <v>1</v>
      </c>
      <c r="AJ358">
        <v>1</v>
      </c>
      <c r="AK358">
        <v>1</v>
      </c>
      <c r="AL358">
        <v>1</v>
      </c>
      <c r="AM358">
        <v>1</v>
      </c>
      <c r="AN358">
        <v>0</v>
      </c>
      <c r="AO358">
        <v>1</v>
      </c>
      <c r="AQ358">
        <v>0</v>
      </c>
      <c r="AR358">
        <v>0</v>
      </c>
      <c r="AS358">
        <v>0</v>
      </c>
      <c r="AT358">
        <v>0</v>
      </c>
      <c r="AU358">
        <v>2</v>
      </c>
      <c r="AV358">
        <v>0</v>
      </c>
      <c r="AW358">
        <v>0</v>
      </c>
      <c r="AX358">
        <v>2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</row>
    <row r="359" spans="1:60" x14ac:dyDescent="0.25">
      <c r="A359">
        <v>1</v>
      </c>
      <c r="B359" t="s">
        <v>149</v>
      </c>
      <c r="D359" t="s">
        <v>149</v>
      </c>
      <c r="E359">
        <v>358</v>
      </c>
      <c r="F359" t="s">
        <v>60</v>
      </c>
      <c r="H359" t="s">
        <v>680</v>
      </c>
      <c r="I359" t="s">
        <v>749</v>
      </c>
      <c r="J359">
        <v>51054</v>
      </c>
      <c r="K359" t="s">
        <v>3897</v>
      </c>
      <c r="L359" t="s">
        <v>750</v>
      </c>
      <c r="M359">
        <v>5.5E-2</v>
      </c>
      <c r="N359">
        <v>5.5E-2</v>
      </c>
      <c r="O359">
        <v>5.5E-2</v>
      </c>
      <c r="P359">
        <v>0.81</v>
      </c>
      <c r="R359">
        <v>0</v>
      </c>
      <c r="S359">
        <v>0.84</v>
      </c>
      <c r="T359">
        <v>2</v>
      </c>
      <c r="U359">
        <v>1.55</v>
      </c>
      <c r="V359">
        <v>0.7</v>
      </c>
      <c r="Z359">
        <v>118</v>
      </c>
      <c r="AA359">
        <v>1.6523667023257908E-2</v>
      </c>
      <c r="AE359" t="s">
        <v>44</v>
      </c>
      <c r="AF359" t="s">
        <v>62</v>
      </c>
      <c r="AG359" t="s">
        <v>79</v>
      </c>
      <c r="AH359" t="s">
        <v>683</v>
      </c>
      <c r="AI359">
        <v>1</v>
      </c>
      <c r="AJ359">
        <v>1</v>
      </c>
      <c r="AK359">
        <v>1</v>
      </c>
      <c r="AL359">
        <v>1</v>
      </c>
      <c r="AM359">
        <v>1</v>
      </c>
      <c r="AN359">
        <v>0</v>
      </c>
      <c r="AO359">
        <v>1</v>
      </c>
      <c r="AQ359">
        <v>0</v>
      </c>
      <c r="AR359">
        <v>0</v>
      </c>
      <c r="AS359">
        <v>0</v>
      </c>
      <c r="AT359">
        <v>0</v>
      </c>
      <c r="AU359">
        <v>2</v>
      </c>
      <c r="AV359">
        <v>0</v>
      </c>
      <c r="AW359">
        <v>0</v>
      </c>
      <c r="AX359">
        <v>2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</row>
    <row r="360" spans="1:60" x14ac:dyDescent="0.25">
      <c r="A360">
        <v>1</v>
      </c>
      <c r="B360" t="s">
        <v>149</v>
      </c>
      <c r="D360" t="s">
        <v>149</v>
      </c>
      <c r="E360">
        <v>359</v>
      </c>
      <c r="G360" t="s">
        <v>74</v>
      </c>
      <c r="H360" t="s">
        <v>680</v>
      </c>
      <c r="I360" t="s">
        <v>751</v>
      </c>
      <c r="J360">
        <v>22405710</v>
      </c>
      <c r="K360" t="s">
        <v>4037</v>
      </c>
      <c r="L360" t="s">
        <v>752</v>
      </c>
      <c r="M360">
        <v>5.7099999999999998E-2</v>
      </c>
      <c r="N360">
        <v>5.7099999999999998E-2</v>
      </c>
      <c r="O360">
        <v>5.7099999999999998E-2</v>
      </c>
      <c r="P360">
        <v>0.85</v>
      </c>
      <c r="R360">
        <v>0</v>
      </c>
      <c r="S360">
        <v>0.875</v>
      </c>
      <c r="T360">
        <v>2</v>
      </c>
      <c r="U360">
        <v>1.5</v>
      </c>
      <c r="V360">
        <v>0.7</v>
      </c>
      <c r="Z360">
        <v>118</v>
      </c>
      <c r="AA360">
        <v>1.7154570673236846E-2</v>
      </c>
      <c r="AE360" t="s">
        <v>44</v>
      </c>
      <c r="AF360" t="s">
        <v>62</v>
      </c>
      <c r="AG360" t="s">
        <v>495</v>
      </c>
      <c r="AH360" t="s">
        <v>683</v>
      </c>
      <c r="AI360">
        <v>1</v>
      </c>
      <c r="AJ360">
        <v>1</v>
      </c>
      <c r="AK360">
        <v>1</v>
      </c>
      <c r="AL360">
        <v>1</v>
      </c>
      <c r="AM360">
        <v>1</v>
      </c>
      <c r="AN360">
        <v>0</v>
      </c>
      <c r="AO360">
        <v>1</v>
      </c>
      <c r="AQ360">
        <v>0</v>
      </c>
      <c r="AR360">
        <v>0</v>
      </c>
      <c r="AS360">
        <v>0</v>
      </c>
      <c r="AT360">
        <v>0</v>
      </c>
      <c r="AU360">
        <v>2</v>
      </c>
      <c r="AV360">
        <v>0</v>
      </c>
      <c r="AW360">
        <v>0</v>
      </c>
      <c r="AX360">
        <v>2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</row>
    <row r="361" spans="1:60" x14ac:dyDescent="0.25">
      <c r="A361">
        <v>1</v>
      </c>
      <c r="B361" t="s">
        <v>149</v>
      </c>
      <c r="D361" t="s">
        <v>149</v>
      </c>
      <c r="E361">
        <v>360</v>
      </c>
      <c r="G361" t="s">
        <v>74</v>
      </c>
      <c r="H361" t="s">
        <v>680</v>
      </c>
      <c r="I361" t="s">
        <v>753</v>
      </c>
      <c r="J361">
        <v>51053</v>
      </c>
      <c r="K361" t="s">
        <v>3895</v>
      </c>
      <c r="L361" t="s">
        <v>754</v>
      </c>
      <c r="M361">
        <v>5.9499999999999997E-2</v>
      </c>
      <c r="N361">
        <v>5.9499999999999997E-2</v>
      </c>
      <c r="O361">
        <v>5.9499999999999997E-2</v>
      </c>
      <c r="P361">
        <v>0.8</v>
      </c>
      <c r="R361">
        <v>0</v>
      </c>
      <c r="S361">
        <v>0.82499999999999996</v>
      </c>
      <c r="T361">
        <v>2</v>
      </c>
      <c r="U361">
        <v>1.55</v>
      </c>
      <c r="V361">
        <v>0.65</v>
      </c>
      <c r="Z361">
        <v>118</v>
      </c>
      <c r="AA361">
        <v>1.7875603416069918E-2</v>
      </c>
      <c r="AE361" t="s">
        <v>44</v>
      </c>
      <c r="AF361" t="s">
        <v>62</v>
      </c>
      <c r="AG361" t="s">
        <v>79</v>
      </c>
      <c r="AH361" t="s">
        <v>683</v>
      </c>
      <c r="AI361">
        <v>1</v>
      </c>
      <c r="AJ361">
        <v>1</v>
      </c>
      <c r="AK361">
        <v>1</v>
      </c>
      <c r="AL361">
        <v>1</v>
      </c>
      <c r="AM361">
        <v>1</v>
      </c>
      <c r="AN361">
        <v>0</v>
      </c>
      <c r="AO361">
        <v>1</v>
      </c>
      <c r="AQ361">
        <v>0</v>
      </c>
      <c r="AR361">
        <v>0</v>
      </c>
      <c r="AS361">
        <v>0</v>
      </c>
      <c r="AT361">
        <v>0</v>
      </c>
      <c r="AU361">
        <v>2</v>
      </c>
      <c r="AV361">
        <v>0</v>
      </c>
      <c r="AW361">
        <v>0</v>
      </c>
      <c r="AX361">
        <v>2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</row>
    <row r="362" spans="1:60" x14ac:dyDescent="0.25">
      <c r="A362">
        <v>1</v>
      </c>
      <c r="B362" t="s">
        <v>149</v>
      </c>
      <c r="D362" t="s">
        <v>149</v>
      </c>
      <c r="E362">
        <v>361</v>
      </c>
      <c r="F362" t="s">
        <v>60</v>
      </c>
      <c r="H362" t="s">
        <v>680</v>
      </c>
      <c r="I362" t="s">
        <v>755</v>
      </c>
      <c r="J362" t="s">
        <v>2449</v>
      </c>
      <c r="K362" t="s">
        <v>4036</v>
      </c>
      <c r="L362" t="s">
        <v>756</v>
      </c>
      <c r="M362">
        <v>6.0999999999999999E-2</v>
      </c>
      <c r="N362">
        <v>6.0999999999999999E-2</v>
      </c>
      <c r="O362">
        <v>6.0999999999999999E-2</v>
      </c>
      <c r="P362">
        <v>0.84</v>
      </c>
      <c r="R362">
        <v>0</v>
      </c>
      <c r="S362">
        <v>0.87</v>
      </c>
      <c r="T362">
        <v>2</v>
      </c>
      <c r="U362">
        <v>1.75</v>
      </c>
      <c r="V362">
        <v>0.77</v>
      </c>
      <c r="Z362">
        <v>118</v>
      </c>
      <c r="AA362">
        <v>1.8326248880340588E-2</v>
      </c>
      <c r="AE362" t="s">
        <v>44</v>
      </c>
      <c r="AF362" t="s">
        <v>62</v>
      </c>
      <c r="AG362" t="s">
        <v>79</v>
      </c>
      <c r="AH362" t="s">
        <v>683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0</v>
      </c>
      <c r="AO362">
        <v>1</v>
      </c>
      <c r="AQ362">
        <v>0</v>
      </c>
      <c r="AR362">
        <v>0</v>
      </c>
      <c r="AS362">
        <v>0</v>
      </c>
      <c r="AT362">
        <v>0</v>
      </c>
      <c r="AU362">
        <v>2</v>
      </c>
      <c r="AV362">
        <v>0</v>
      </c>
      <c r="AW362">
        <v>0</v>
      </c>
      <c r="AX362">
        <v>2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</row>
    <row r="363" spans="1:60" x14ac:dyDescent="0.25">
      <c r="A363">
        <v>1</v>
      </c>
      <c r="B363" t="s">
        <v>149</v>
      </c>
      <c r="D363" t="s">
        <v>149</v>
      </c>
      <c r="E363">
        <v>362</v>
      </c>
      <c r="F363" t="s">
        <v>60</v>
      </c>
      <c r="H363" t="s">
        <v>680</v>
      </c>
      <c r="I363" t="s">
        <v>757</v>
      </c>
      <c r="J363">
        <v>51104</v>
      </c>
      <c r="K363" t="s">
        <v>4015</v>
      </c>
      <c r="L363" t="s">
        <v>2446</v>
      </c>
      <c r="M363">
        <v>6.25E-2</v>
      </c>
      <c r="N363">
        <v>6.25E-2</v>
      </c>
      <c r="O363">
        <v>6.25E-2</v>
      </c>
      <c r="P363">
        <v>0.85499999999999998</v>
      </c>
      <c r="R363">
        <v>0</v>
      </c>
      <c r="S363">
        <v>0.88500000000000001</v>
      </c>
      <c r="T363">
        <v>2</v>
      </c>
      <c r="U363">
        <v>1.55</v>
      </c>
      <c r="V363">
        <v>0.7</v>
      </c>
      <c r="Z363">
        <v>118</v>
      </c>
      <c r="AA363">
        <v>1.8776894344611259E-2</v>
      </c>
      <c r="AE363" t="s">
        <v>44</v>
      </c>
      <c r="AF363" t="s">
        <v>62</v>
      </c>
      <c r="AG363" t="s">
        <v>79</v>
      </c>
      <c r="AH363" t="s">
        <v>683</v>
      </c>
      <c r="AI363">
        <v>1</v>
      </c>
      <c r="AJ363">
        <v>1</v>
      </c>
      <c r="AK363">
        <v>1</v>
      </c>
      <c r="AL363">
        <v>1</v>
      </c>
      <c r="AM363">
        <v>1</v>
      </c>
      <c r="AN363">
        <v>0</v>
      </c>
      <c r="AO363">
        <v>1</v>
      </c>
      <c r="AQ363">
        <v>0</v>
      </c>
      <c r="AR363">
        <v>0</v>
      </c>
      <c r="AS363">
        <v>0</v>
      </c>
      <c r="AT363">
        <v>0</v>
      </c>
      <c r="AU363">
        <v>2</v>
      </c>
      <c r="AV363">
        <v>0</v>
      </c>
      <c r="AW363">
        <v>0</v>
      </c>
      <c r="AX363">
        <v>2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</row>
    <row r="364" spans="1:60" x14ac:dyDescent="0.25">
      <c r="A364">
        <v>1</v>
      </c>
      <c r="B364" t="s">
        <v>149</v>
      </c>
      <c r="D364" t="s">
        <v>149</v>
      </c>
      <c r="E364">
        <v>363</v>
      </c>
      <c r="G364" t="s">
        <v>74</v>
      </c>
      <c r="H364" t="s">
        <v>680</v>
      </c>
      <c r="I364" t="s">
        <v>758</v>
      </c>
      <c r="J364">
        <v>51052</v>
      </c>
      <c r="K364" t="s">
        <v>3894</v>
      </c>
      <c r="L364" t="s">
        <v>759</v>
      </c>
      <c r="M364">
        <v>6.3500000000000001E-2</v>
      </c>
      <c r="N364">
        <v>6.3500000000000001E-2</v>
      </c>
      <c r="O364">
        <v>6.3500000000000001E-2</v>
      </c>
      <c r="P364">
        <v>0.82499999999999996</v>
      </c>
      <c r="R364">
        <v>0</v>
      </c>
      <c r="S364">
        <v>0.85</v>
      </c>
      <c r="T364">
        <v>2</v>
      </c>
      <c r="U364">
        <v>1.55</v>
      </c>
      <c r="V364">
        <v>0.65</v>
      </c>
      <c r="Z364">
        <v>118</v>
      </c>
      <c r="AA364">
        <v>1.9077324654125039E-2</v>
      </c>
      <c r="AE364" t="s">
        <v>44</v>
      </c>
      <c r="AF364" t="s">
        <v>62</v>
      </c>
      <c r="AG364" t="s">
        <v>79</v>
      </c>
      <c r="AH364" t="s">
        <v>683</v>
      </c>
      <c r="AI364">
        <v>1</v>
      </c>
      <c r="AJ364">
        <v>1</v>
      </c>
      <c r="AK364">
        <v>1</v>
      </c>
      <c r="AL364">
        <v>1</v>
      </c>
      <c r="AM364">
        <v>1</v>
      </c>
      <c r="AN364">
        <v>0</v>
      </c>
      <c r="AO364">
        <v>1</v>
      </c>
      <c r="AQ364">
        <v>0</v>
      </c>
      <c r="AR364">
        <v>0</v>
      </c>
      <c r="AS364">
        <v>0</v>
      </c>
      <c r="AT364">
        <v>0</v>
      </c>
      <c r="AU364">
        <v>2</v>
      </c>
      <c r="AV364">
        <v>0</v>
      </c>
      <c r="AW364">
        <v>0</v>
      </c>
      <c r="AX364">
        <v>2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</row>
    <row r="365" spans="1:60" x14ac:dyDescent="0.25">
      <c r="A365">
        <v>1</v>
      </c>
      <c r="B365" t="s">
        <v>149</v>
      </c>
      <c r="D365" t="s">
        <v>149</v>
      </c>
      <c r="E365">
        <v>364</v>
      </c>
      <c r="G365" t="s">
        <v>74</v>
      </c>
      <c r="H365" t="s">
        <v>680</v>
      </c>
      <c r="I365" t="s">
        <v>760</v>
      </c>
      <c r="J365">
        <v>30006490</v>
      </c>
      <c r="K365" t="s">
        <v>4035</v>
      </c>
      <c r="L365" t="s">
        <v>761</v>
      </c>
      <c r="M365">
        <v>6.5000000000000002E-2</v>
      </c>
      <c r="N365">
        <v>6.5000000000000002E-2</v>
      </c>
      <c r="O365">
        <v>6.5000000000000002E-2</v>
      </c>
      <c r="P365">
        <v>0.77500000000000002</v>
      </c>
      <c r="R365">
        <v>0</v>
      </c>
      <c r="S365">
        <v>0.8</v>
      </c>
      <c r="T365">
        <v>2</v>
      </c>
      <c r="U365">
        <v>1.5</v>
      </c>
      <c r="V365">
        <v>0.7</v>
      </c>
      <c r="Z365">
        <v>118</v>
      </c>
      <c r="AA365">
        <v>1.9527970118395709E-2</v>
      </c>
      <c r="AE365" t="s">
        <v>44</v>
      </c>
      <c r="AF365" t="s">
        <v>62</v>
      </c>
      <c r="AG365" t="s">
        <v>495</v>
      </c>
      <c r="AH365" t="s">
        <v>683</v>
      </c>
      <c r="AI365">
        <v>1</v>
      </c>
      <c r="AJ365">
        <v>1</v>
      </c>
      <c r="AK365">
        <v>1</v>
      </c>
      <c r="AL365">
        <v>1</v>
      </c>
      <c r="AM365">
        <v>1</v>
      </c>
      <c r="AN365">
        <v>0</v>
      </c>
      <c r="AO365">
        <v>1</v>
      </c>
      <c r="AQ365">
        <v>0</v>
      </c>
      <c r="AR365">
        <v>0</v>
      </c>
      <c r="AS365">
        <v>0</v>
      </c>
      <c r="AT365">
        <v>0</v>
      </c>
      <c r="AU365">
        <v>2</v>
      </c>
      <c r="AV365">
        <v>0</v>
      </c>
      <c r="AW365">
        <v>0</v>
      </c>
      <c r="AX365">
        <v>2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</row>
    <row r="366" spans="1:60" x14ac:dyDescent="0.25">
      <c r="A366">
        <v>1</v>
      </c>
      <c r="B366" t="s">
        <v>149</v>
      </c>
      <c r="D366" t="s">
        <v>149</v>
      </c>
      <c r="E366">
        <v>365</v>
      </c>
      <c r="F366" t="s">
        <v>60</v>
      </c>
      <c r="H366" t="s">
        <v>680</v>
      </c>
      <c r="I366" t="s">
        <v>762</v>
      </c>
      <c r="J366">
        <v>51051</v>
      </c>
      <c r="K366" t="s">
        <v>4011</v>
      </c>
      <c r="L366" t="s">
        <v>763</v>
      </c>
      <c r="M366">
        <v>6.7000000000000004E-2</v>
      </c>
      <c r="N366">
        <v>6.7000000000000004E-2</v>
      </c>
      <c r="O366">
        <v>6.7000000000000004E-2</v>
      </c>
      <c r="P366">
        <v>0.74</v>
      </c>
      <c r="R366">
        <v>0</v>
      </c>
      <c r="S366">
        <v>0.77</v>
      </c>
      <c r="T366">
        <v>2</v>
      </c>
      <c r="U366">
        <v>1.55</v>
      </c>
      <c r="V366">
        <v>0.6</v>
      </c>
      <c r="Z366">
        <v>118</v>
      </c>
      <c r="AA366">
        <v>2.0128830737423272E-2</v>
      </c>
      <c r="AE366" t="s">
        <v>44</v>
      </c>
      <c r="AF366" t="s">
        <v>62</v>
      </c>
      <c r="AG366" t="s">
        <v>79</v>
      </c>
      <c r="AH366" t="s">
        <v>683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0</v>
      </c>
      <c r="AO366">
        <v>1</v>
      </c>
      <c r="AQ366">
        <v>0</v>
      </c>
      <c r="AR366">
        <v>0</v>
      </c>
      <c r="AS366">
        <v>0</v>
      </c>
      <c r="AT366">
        <v>0</v>
      </c>
      <c r="AU366">
        <v>2</v>
      </c>
      <c r="AV366">
        <v>0</v>
      </c>
      <c r="AW366">
        <v>0</v>
      </c>
      <c r="AX366">
        <v>2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</row>
    <row r="367" spans="1:60" x14ac:dyDescent="0.25">
      <c r="A367">
        <v>1</v>
      </c>
      <c r="B367" t="s">
        <v>149</v>
      </c>
      <c r="D367" t="s">
        <v>149</v>
      </c>
      <c r="E367">
        <v>366</v>
      </c>
      <c r="F367" t="s">
        <v>60</v>
      </c>
      <c r="H367" t="s">
        <v>680</v>
      </c>
      <c r="I367" t="s">
        <v>764</v>
      </c>
      <c r="J367">
        <v>20606700</v>
      </c>
      <c r="K367" t="s">
        <v>4011</v>
      </c>
      <c r="L367" t="s">
        <v>763</v>
      </c>
      <c r="M367">
        <v>6.7000000000000004E-2</v>
      </c>
      <c r="N367">
        <v>6.7000000000000004E-2</v>
      </c>
      <c r="O367">
        <v>6.7000000000000004E-2</v>
      </c>
      <c r="P367">
        <v>0.83499999999999996</v>
      </c>
      <c r="R367">
        <v>0</v>
      </c>
      <c r="S367">
        <v>0.86499999999999999</v>
      </c>
      <c r="T367">
        <v>2</v>
      </c>
      <c r="U367">
        <v>1.5</v>
      </c>
      <c r="V367">
        <v>0.375</v>
      </c>
      <c r="Z367">
        <v>118</v>
      </c>
      <c r="AA367">
        <v>2.0128830737423272E-2</v>
      </c>
      <c r="AE367" t="s">
        <v>44</v>
      </c>
      <c r="AF367" t="s">
        <v>62</v>
      </c>
      <c r="AG367" t="s">
        <v>495</v>
      </c>
      <c r="AH367" t="s">
        <v>683</v>
      </c>
      <c r="AI367">
        <v>1</v>
      </c>
      <c r="AJ367">
        <v>1</v>
      </c>
      <c r="AK367">
        <v>1</v>
      </c>
      <c r="AL367">
        <v>1</v>
      </c>
      <c r="AM367">
        <v>1</v>
      </c>
      <c r="AN367">
        <v>0</v>
      </c>
      <c r="AO367">
        <v>1</v>
      </c>
      <c r="AQ367">
        <v>0</v>
      </c>
      <c r="AR367">
        <v>0</v>
      </c>
      <c r="AS367">
        <v>0</v>
      </c>
      <c r="AT367">
        <v>0</v>
      </c>
      <c r="AU367">
        <v>2</v>
      </c>
      <c r="AV367">
        <v>0</v>
      </c>
      <c r="AW367">
        <v>0</v>
      </c>
      <c r="AX367">
        <v>2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</row>
    <row r="368" spans="1:60" x14ac:dyDescent="0.25">
      <c r="A368">
        <v>1</v>
      </c>
      <c r="B368" t="s">
        <v>149</v>
      </c>
      <c r="D368" t="s">
        <v>149</v>
      </c>
      <c r="E368">
        <v>367</v>
      </c>
      <c r="G368" t="s">
        <v>74</v>
      </c>
      <c r="H368" t="s">
        <v>680</v>
      </c>
      <c r="I368" t="s">
        <v>765</v>
      </c>
      <c r="J368">
        <v>51050</v>
      </c>
      <c r="K368" t="s">
        <v>3892</v>
      </c>
      <c r="L368" t="s">
        <v>766</v>
      </c>
      <c r="M368">
        <v>7.0000000000000007E-2</v>
      </c>
      <c r="N368">
        <v>7.0000000000000007E-2</v>
      </c>
      <c r="O368">
        <v>7.0000000000000007E-2</v>
      </c>
      <c r="P368">
        <v>1</v>
      </c>
      <c r="R368">
        <v>0</v>
      </c>
      <c r="S368">
        <v>1.0249999999999999</v>
      </c>
      <c r="T368">
        <v>2</v>
      </c>
      <c r="U368">
        <v>1.8</v>
      </c>
      <c r="V368">
        <v>0.85</v>
      </c>
      <c r="Z368">
        <v>118</v>
      </c>
      <c r="AA368">
        <v>2.1030121665964612E-2</v>
      </c>
      <c r="AE368" t="s">
        <v>44</v>
      </c>
      <c r="AF368" t="s">
        <v>62</v>
      </c>
      <c r="AG368" t="s">
        <v>79</v>
      </c>
      <c r="AH368" t="s">
        <v>683</v>
      </c>
      <c r="AI368">
        <v>1</v>
      </c>
      <c r="AJ368">
        <v>1</v>
      </c>
      <c r="AK368">
        <v>1</v>
      </c>
      <c r="AL368">
        <v>1</v>
      </c>
      <c r="AM368">
        <v>1</v>
      </c>
      <c r="AN368">
        <v>0</v>
      </c>
      <c r="AO368">
        <v>1</v>
      </c>
      <c r="AQ368">
        <v>0</v>
      </c>
      <c r="AR368">
        <v>0</v>
      </c>
      <c r="AS368">
        <v>0</v>
      </c>
      <c r="AT368">
        <v>0</v>
      </c>
      <c r="AU368">
        <v>2</v>
      </c>
      <c r="AV368">
        <v>0</v>
      </c>
      <c r="AW368">
        <v>0</v>
      </c>
      <c r="AX368">
        <v>2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</row>
    <row r="369" spans="1:60" x14ac:dyDescent="0.25">
      <c r="A369">
        <v>1</v>
      </c>
      <c r="B369" t="s">
        <v>149</v>
      </c>
      <c r="D369" t="s">
        <v>149</v>
      </c>
      <c r="E369">
        <v>368</v>
      </c>
      <c r="G369" t="s">
        <v>74</v>
      </c>
      <c r="H369" t="s">
        <v>680</v>
      </c>
      <c r="I369" t="s">
        <v>767</v>
      </c>
      <c r="J369">
        <v>51049</v>
      </c>
      <c r="K369" t="s">
        <v>3890</v>
      </c>
      <c r="L369" t="s">
        <v>768</v>
      </c>
      <c r="M369">
        <v>7.2999999999999995E-2</v>
      </c>
      <c r="N369">
        <v>7.2999999999999995E-2</v>
      </c>
      <c r="O369">
        <v>7.2999999999999995E-2</v>
      </c>
      <c r="P369">
        <v>0.95</v>
      </c>
      <c r="R369">
        <v>0</v>
      </c>
      <c r="S369">
        <v>0.97499999999999998</v>
      </c>
      <c r="T369">
        <v>2</v>
      </c>
      <c r="U369">
        <v>1.8</v>
      </c>
      <c r="V369">
        <v>0.8</v>
      </c>
      <c r="Z369">
        <v>118</v>
      </c>
      <c r="AA369">
        <v>2.1931412594505949E-2</v>
      </c>
      <c r="AE369" t="s">
        <v>44</v>
      </c>
      <c r="AF369" t="s">
        <v>62</v>
      </c>
      <c r="AG369" t="s">
        <v>79</v>
      </c>
      <c r="AH369" t="s">
        <v>683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0</v>
      </c>
      <c r="AO369">
        <v>1</v>
      </c>
      <c r="AQ369">
        <v>0</v>
      </c>
      <c r="AR369">
        <v>0</v>
      </c>
      <c r="AS369">
        <v>0</v>
      </c>
      <c r="AT369">
        <v>0</v>
      </c>
      <c r="AU369">
        <v>2</v>
      </c>
      <c r="AV369">
        <v>0</v>
      </c>
      <c r="AW369">
        <v>0</v>
      </c>
      <c r="AX369">
        <v>2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</row>
    <row r="370" spans="1:60" x14ac:dyDescent="0.25">
      <c r="A370">
        <v>1</v>
      </c>
      <c r="B370" t="s">
        <v>149</v>
      </c>
      <c r="D370" t="s">
        <v>149</v>
      </c>
      <c r="E370">
        <v>369</v>
      </c>
      <c r="G370" t="s">
        <v>74</v>
      </c>
      <c r="H370" t="s">
        <v>680</v>
      </c>
      <c r="I370" t="s">
        <v>769</v>
      </c>
      <c r="J370">
        <v>51048</v>
      </c>
      <c r="K370" t="s">
        <v>3889</v>
      </c>
      <c r="L370" t="s">
        <v>770</v>
      </c>
      <c r="M370">
        <v>7.5999999999999998E-2</v>
      </c>
      <c r="N370">
        <v>7.5999999999999998E-2</v>
      </c>
      <c r="O370">
        <v>7.5999999999999998E-2</v>
      </c>
      <c r="P370">
        <v>0.97499999999999998</v>
      </c>
      <c r="R370">
        <v>0</v>
      </c>
      <c r="S370">
        <v>1</v>
      </c>
      <c r="T370">
        <v>2</v>
      </c>
      <c r="U370">
        <v>1.85</v>
      </c>
      <c r="V370">
        <v>0.8</v>
      </c>
      <c r="Z370">
        <v>118</v>
      </c>
      <c r="AA370">
        <v>2.2832703523047289E-2</v>
      </c>
      <c r="AE370" t="s">
        <v>44</v>
      </c>
      <c r="AF370" t="s">
        <v>62</v>
      </c>
      <c r="AG370" t="s">
        <v>79</v>
      </c>
      <c r="AH370" t="s">
        <v>683</v>
      </c>
      <c r="AI370">
        <v>1</v>
      </c>
      <c r="AJ370">
        <v>1</v>
      </c>
      <c r="AK370">
        <v>1</v>
      </c>
      <c r="AL370">
        <v>1</v>
      </c>
      <c r="AM370">
        <v>1</v>
      </c>
      <c r="AN370">
        <v>0</v>
      </c>
      <c r="AO370">
        <v>1</v>
      </c>
      <c r="AQ370">
        <v>0</v>
      </c>
      <c r="AR370">
        <v>0</v>
      </c>
      <c r="AS370">
        <v>0</v>
      </c>
      <c r="AT370">
        <v>0</v>
      </c>
      <c r="AU370">
        <v>2</v>
      </c>
      <c r="AV370">
        <v>0</v>
      </c>
      <c r="AW370">
        <v>0</v>
      </c>
      <c r="AX370">
        <v>2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</row>
    <row r="371" spans="1:60" x14ac:dyDescent="0.25">
      <c r="A371">
        <v>1</v>
      </c>
      <c r="B371" t="s">
        <v>149</v>
      </c>
      <c r="D371" t="s">
        <v>149</v>
      </c>
      <c r="E371">
        <v>370</v>
      </c>
      <c r="G371" t="s">
        <v>74</v>
      </c>
      <c r="H371" t="s">
        <v>680</v>
      </c>
      <c r="I371" t="s">
        <v>771</v>
      </c>
      <c r="J371">
        <v>51047</v>
      </c>
      <c r="K371" t="s">
        <v>3887</v>
      </c>
      <c r="L371" t="s">
        <v>772</v>
      </c>
      <c r="M371">
        <v>7.85E-2</v>
      </c>
      <c r="N371">
        <v>7.85E-2</v>
      </c>
      <c r="O371">
        <v>7.85E-2</v>
      </c>
      <c r="P371">
        <v>0.95</v>
      </c>
      <c r="R371">
        <v>0</v>
      </c>
      <c r="S371">
        <v>0.97499999999999998</v>
      </c>
      <c r="T371">
        <v>2</v>
      </c>
      <c r="U371">
        <v>1.8</v>
      </c>
      <c r="V371">
        <v>0.8</v>
      </c>
      <c r="Z371">
        <v>118</v>
      </c>
      <c r="AA371">
        <v>2.3583779296831742E-2</v>
      </c>
      <c r="AE371" t="s">
        <v>44</v>
      </c>
      <c r="AF371" t="s">
        <v>62</v>
      </c>
      <c r="AG371" t="s">
        <v>79</v>
      </c>
      <c r="AH371" t="s">
        <v>683</v>
      </c>
      <c r="AI371">
        <v>1</v>
      </c>
      <c r="AJ371">
        <v>1</v>
      </c>
      <c r="AK371">
        <v>1</v>
      </c>
      <c r="AL371">
        <v>1</v>
      </c>
      <c r="AM371">
        <v>1</v>
      </c>
      <c r="AN371">
        <v>0</v>
      </c>
      <c r="AO371">
        <v>1</v>
      </c>
      <c r="AQ371">
        <v>0</v>
      </c>
      <c r="AR371">
        <v>0</v>
      </c>
      <c r="AS371">
        <v>0</v>
      </c>
      <c r="AT371">
        <v>0</v>
      </c>
      <c r="AU371">
        <v>2</v>
      </c>
      <c r="AV371">
        <v>0</v>
      </c>
      <c r="AW371">
        <v>0</v>
      </c>
      <c r="AX371">
        <v>2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</row>
    <row r="372" spans="1:60" x14ac:dyDescent="0.25">
      <c r="A372">
        <v>1</v>
      </c>
      <c r="B372" t="s">
        <v>149</v>
      </c>
      <c r="D372" t="s">
        <v>149</v>
      </c>
      <c r="E372">
        <v>371</v>
      </c>
      <c r="G372" t="s">
        <v>74</v>
      </c>
      <c r="H372" t="s">
        <v>680</v>
      </c>
      <c r="I372" t="s">
        <v>773</v>
      </c>
      <c r="J372">
        <v>51046</v>
      </c>
      <c r="K372" t="s">
        <v>3886</v>
      </c>
      <c r="L372" t="s">
        <v>774</v>
      </c>
      <c r="M372">
        <v>8.1000000000000003E-2</v>
      </c>
      <c r="N372">
        <v>8.1000000000000003E-2</v>
      </c>
      <c r="O372">
        <v>8.1000000000000003E-2</v>
      </c>
      <c r="P372">
        <v>1</v>
      </c>
      <c r="R372">
        <v>0</v>
      </c>
      <c r="S372">
        <v>1.0249999999999999</v>
      </c>
      <c r="T372">
        <v>2</v>
      </c>
      <c r="U372">
        <v>1.8</v>
      </c>
      <c r="V372">
        <v>0.8</v>
      </c>
      <c r="Z372">
        <v>118</v>
      </c>
      <c r="AA372">
        <v>2.4334855070616192E-2</v>
      </c>
      <c r="AE372" t="s">
        <v>44</v>
      </c>
      <c r="AF372" t="s">
        <v>62</v>
      </c>
      <c r="AG372" t="s">
        <v>79</v>
      </c>
      <c r="AH372" t="s">
        <v>683</v>
      </c>
      <c r="AI372">
        <v>1</v>
      </c>
      <c r="AJ372">
        <v>1</v>
      </c>
      <c r="AK372">
        <v>1</v>
      </c>
      <c r="AL372">
        <v>1</v>
      </c>
      <c r="AM372">
        <v>1</v>
      </c>
      <c r="AN372">
        <v>0</v>
      </c>
      <c r="AO372">
        <v>1</v>
      </c>
      <c r="AQ372">
        <v>0</v>
      </c>
      <c r="AR372">
        <v>0</v>
      </c>
      <c r="AS372">
        <v>0</v>
      </c>
      <c r="AT372">
        <v>0</v>
      </c>
      <c r="AU372">
        <v>2</v>
      </c>
      <c r="AV372">
        <v>0</v>
      </c>
      <c r="AW372">
        <v>0</v>
      </c>
      <c r="AX372">
        <v>2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</row>
    <row r="373" spans="1:60" x14ac:dyDescent="0.25">
      <c r="A373">
        <v>1</v>
      </c>
      <c r="B373" t="s">
        <v>149</v>
      </c>
      <c r="D373" t="s">
        <v>149</v>
      </c>
      <c r="E373">
        <v>372</v>
      </c>
      <c r="G373" t="s">
        <v>74</v>
      </c>
      <c r="H373" t="s">
        <v>680</v>
      </c>
      <c r="I373" t="s">
        <v>775</v>
      </c>
      <c r="J373">
        <v>51045</v>
      </c>
      <c r="K373" t="s">
        <v>3884</v>
      </c>
      <c r="L373" t="s">
        <v>776</v>
      </c>
      <c r="M373">
        <v>8.2000000000000003E-2</v>
      </c>
      <c r="N373">
        <v>8.2000000000000003E-2</v>
      </c>
      <c r="O373">
        <v>8.2000000000000003E-2</v>
      </c>
      <c r="P373">
        <v>1</v>
      </c>
      <c r="R373">
        <v>0</v>
      </c>
      <c r="S373">
        <v>1.0249999999999999</v>
      </c>
      <c r="T373">
        <v>2</v>
      </c>
      <c r="U373">
        <v>1.8</v>
      </c>
      <c r="V373">
        <v>0.8</v>
      </c>
      <c r="Z373">
        <v>118</v>
      </c>
      <c r="AA373">
        <v>2.4635285380129972E-2</v>
      </c>
      <c r="AE373" t="s">
        <v>44</v>
      </c>
      <c r="AF373" t="s">
        <v>62</v>
      </c>
      <c r="AG373" t="s">
        <v>79</v>
      </c>
      <c r="AH373" t="s">
        <v>683</v>
      </c>
      <c r="AI373">
        <v>1</v>
      </c>
      <c r="AJ373">
        <v>1</v>
      </c>
      <c r="AK373">
        <v>1</v>
      </c>
      <c r="AL373">
        <v>1</v>
      </c>
      <c r="AM373">
        <v>1</v>
      </c>
      <c r="AN373">
        <v>0</v>
      </c>
      <c r="AO373">
        <v>1</v>
      </c>
      <c r="AQ373">
        <v>0</v>
      </c>
      <c r="AR373">
        <v>0</v>
      </c>
      <c r="AS373">
        <v>0</v>
      </c>
      <c r="AT373">
        <v>0</v>
      </c>
      <c r="AU373">
        <v>2</v>
      </c>
      <c r="AV373">
        <v>0</v>
      </c>
      <c r="AW373">
        <v>0</v>
      </c>
      <c r="AX373">
        <v>2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</row>
    <row r="374" spans="1:60" x14ac:dyDescent="0.25">
      <c r="A374">
        <v>1</v>
      </c>
      <c r="B374" t="s">
        <v>149</v>
      </c>
      <c r="D374" t="s">
        <v>149</v>
      </c>
      <c r="E374">
        <v>373</v>
      </c>
      <c r="F374" t="s">
        <v>60</v>
      </c>
      <c r="H374" t="s">
        <v>680</v>
      </c>
      <c r="I374" t="s">
        <v>777</v>
      </c>
      <c r="J374">
        <v>51044</v>
      </c>
      <c r="K374" t="s">
        <v>3882</v>
      </c>
      <c r="L374" t="s">
        <v>778</v>
      </c>
      <c r="M374">
        <v>8.5999999999999993E-2</v>
      </c>
      <c r="N374">
        <v>8.5999999999999993E-2</v>
      </c>
      <c r="O374">
        <v>8.5999999999999993E-2</v>
      </c>
      <c r="P374">
        <v>1.075</v>
      </c>
      <c r="R374">
        <v>0</v>
      </c>
      <c r="S374">
        <v>1.1000000000000001</v>
      </c>
      <c r="T374">
        <v>2</v>
      </c>
      <c r="U374">
        <v>2.1</v>
      </c>
      <c r="V374">
        <v>0.9</v>
      </c>
      <c r="Z374">
        <v>118</v>
      </c>
      <c r="AA374">
        <v>2.5837006618185089E-2</v>
      </c>
      <c r="AE374" t="s">
        <v>44</v>
      </c>
      <c r="AF374" t="s">
        <v>62</v>
      </c>
      <c r="AG374" t="s">
        <v>79</v>
      </c>
      <c r="AH374" t="s">
        <v>683</v>
      </c>
      <c r="AI374">
        <v>1</v>
      </c>
      <c r="AJ374">
        <v>1</v>
      </c>
      <c r="AK374">
        <v>1</v>
      </c>
      <c r="AL374">
        <v>1</v>
      </c>
      <c r="AM374">
        <v>1</v>
      </c>
      <c r="AN374">
        <v>0</v>
      </c>
      <c r="AO374">
        <v>1</v>
      </c>
      <c r="AQ374">
        <v>0</v>
      </c>
      <c r="AR374">
        <v>0</v>
      </c>
      <c r="AS374">
        <v>0</v>
      </c>
      <c r="AT374">
        <v>0</v>
      </c>
      <c r="AU374">
        <v>2</v>
      </c>
      <c r="AV374">
        <v>0</v>
      </c>
      <c r="AW374">
        <v>0</v>
      </c>
      <c r="AX374">
        <v>2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</row>
    <row r="375" spans="1:60" x14ac:dyDescent="0.25">
      <c r="A375">
        <v>1</v>
      </c>
      <c r="B375" t="s">
        <v>149</v>
      </c>
      <c r="D375" t="s">
        <v>149</v>
      </c>
      <c r="E375">
        <v>374</v>
      </c>
      <c r="G375" t="s">
        <v>74</v>
      </c>
      <c r="H375" t="s">
        <v>680</v>
      </c>
      <c r="I375" t="s">
        <v>779</v>
      </c>
      <c r="J375">
        <v>51043</v>
      </c>
      <c r="K375" t="s">
        <v>3879</v>
      </c>
      <c r="L375" t="s">
        <v>780</v>
      </c>
      <c r="M375">
        <v>8.8999999999999996E-2</v>
      </c>
      <c r="N375">
        <v>8.8999999999999996E-2</v>
      </c>
      <c r="O375">
        <v>8.8999999999999996E-2</v>
      </c>
      <c r="P375">
        <v>1.075</v>
      </c>
      <c r="R375">
        <v>0</v>
      </c>
      <c r="S375">
        <v>1.1000000000000001</v>
      </c>
      <c r="T375">
        <v>2</v>
      </c>
      <c r="U375">
        <v>2.1</v>
      </c>
      <c r="V375">
        <v>0.9</v>
      </c>
      <c r="Z375">
        <v>118</v>
      </c>
      <c r="AA375">
        <v>2.6738297546726433E-2</v>
      </c>
      <c r="AE375" t="s">
        <v>44</v>
      </c>
      <c r="AF375" t="s">
        <v>62</v>
      </c>
      <c r="AG375" t="s">
        <v>79</v>
      </c>
      <c r="AH375" t="s">
        <v>683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0</v>
      </c>
      <c r="AO375">
        <v>1</v>
      </c>
      <c r="AQ375">
        <v>0</v>
      </c>
      <c r="AR375">
        <v>0</v>
      </c>
      <c r="AS375">
        <v>0</v>
      </c>
      <c r="AT375">
        <v>0</v>
      </c>
      <c r="AU375">
        <v>2</v>
      </c>
      <c r="AV375">
        <v>0</v>
      </c>
      <c r="AW375">
        <v>0</v>
      </c>
      <c r="AX375">
        <v>2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</row>
    <row r="376" spans="1:60" x14ac:dyDescent="0.25">
      <c r="A376">
        <v>1</v>
      </c>
      <c r="B376" t="s">
        <v>149</v>
      </c>
      <c r="D376" t="s">
        <v>149</v>
      </c>
      <c r="E376">
        <v>375</v>
      </c>
      <c r="F376" t="s">
        <v>60</v>
      </c>
      <c r="H376" t="s">
        <v>680</v>
      </c>
      <c r="I376" t="s">
        <v>781</v>
      </c>
      <c r="J376">
        <v>51042</v>
      </c>
      <c r="K376" t="s">
        <v>4006</v>
      </c>
      <c r="L376" t="s">
        <v>782</v>
      </c>
      <c r="M376">
        <v>9.35E-2</v>
      </c>
      <c r="N376">
        <v>9.35E-2</v>
      </c>
      <c r="O376">
        <v>9.35E-2</v>
      </c>
      <c r="P376">
        <v>1.1000000000000001</v>
      </c>
      <c r="R376">
        <v>0</v>
      </c>
      <c r="S376">
        <v>1.1399999999999999</v>
      </c>
      <c r="T376">
        <v>2</v>
      </c>
      <c r="U376">
        <v>2.1</v>
      </c>
      <c r="V376">
        <v>0.9</v>
      </c>
      <c r="Z376">
        <v>118</v>
      </c>
      <c r="AA376">
        <v>2.8090233939538443E-2</v>
      </c>
      <c r="AE376" t="s">
        <v>44</v>
      </c>
      <c r="AF376" t="s">
        <v>62</v>
      </c>
      <c r="AG376" t="s">
        <v>79</v>
      </c>
      <c r="AH376" t="s">
        <v>683</v>
      </c>
      <c r="AI376">
        <v>1</v>
      </c>
      <c r="AJ376">
        <v>1</v>
      </c>
      <c r="AK376">
        <v>1</v>
      </c>
      <c r="AL376">
        <v>1</v>
      </c>
      <c r="AM376">
        <v>1</v>
      </c>
      <c r="AN376">
        <v>0</v>
      </c>
      <c r="AO376">
        <v>1</v>
      </c>
      <c r="AQ376">
        <v>0</v>
      </c>
      <c r="AR376">
        <v>0</v>
      </c>
      <c r="AS376">
        <v>0</v>
      </c>
      <c r="AT376">
        <v>0</v>
      </c>
      <c r="AU376">
        <v>2</v>
      </c>
      <c r="AV376">
        <v>0</v>
      </c>
      <c r="AW376">
        <v>0</v>
      </c>
      <c r="AX376">
        <v>2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</row>
    <row r="377" spans="1:60" x14ac:dyDescent="0.25">
      <c r="A377">
        <v>1</v>
      </c>
      <c r="B377" t="s">
        <v>149</v>
      </c>
      <c r="D377" t="s">
        <v>149</v>
      </c>
      <c r="E377">
        <v>376</v>
      </c>
      <c r="F377" t="s">
        <v>60</v>
      </c>
      <c r="H377" t="s">
        <v>680</v>
      </c>
      <c r="I377" t="s">
        <v>783</v>
      </c>
      <c r="J377">
        <v>51041</v>
      </c>
      <c r="K377" t="s">
        <v>3874</v>
      </c>
      <c r="L377" t="s">
        <v>784</v>
      </c>
      <c r="M377">
        <v>9.6000000000000002E-2</v>
      </c>
      <c r="N377">
        <v>9.6000000000000002E-2</v>
      </c>
      <c r="O377">
        <v>9.6000000000000002E-2</v>
      </c>
      <c r="P377">
        <v>1.1200000000000001</v>
      </c>
      <c r="R377">
        <v>0</v>
      </c>
      <c r="S377">
        <v>1.125</v>
      </c>
      <c r="T377">
        <v>2</v>
      </c>
      <c r="U377">
        <v>2.1</v>
      </c>
      <c r="V377">
        <v>0.9</v>
      </c>
      <c r="Z377">
        <v>118</v>
      </c>
      <c r="AA377">
        <v>2.8841309713322893E-2</v>
      </c>
      <c r="AE377" t="s">
        <v>44</v>
      </c>
      <c r="AF377" t="s">
        <v>62</v>
      </c>
      <c r="AG377" t="s">
        <v>79</v>
      </c>
      <c r="AH377" t="s">
        <v>683</v>
      </c>
      <c r="AI377">
        <v>1</v>
      </c>
      <c r="AJ377">
        <v>1</v>
      </c>
      <c r="AK377">
        <v>1</v>
      </c>
      <c r="AL377">
        <v>1</v>
      </c>
      <c r="AM377">
        <v>1</v>
      </c>
      <c r="AN377">
        <v>0</v>
      </c>
      <c r="AO377">
        <v>1</v>
      </c>
      <c r="AQ377">
        <v>0</v>
      </c>
      <c r="AR377">
        <v>0</v>
      </c>
      <c r="AS377">
        <v>0</v>
      </c>
      <c r="AT377">
        <v>0</v>
      </c>
      <c r="AU377">
        <v>2</v>
      </c>
      <c r="AV377">
        <v>0</v>
      </c>
      <c r="AW377">
        <v>0</v>
      </c>
      <c r="AX377">
        <v>2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</row>
    <row r="378" spans="1:60" x14ac:dyDescent="0.25">
      <c r="A378">
        <v>1</v>
      </c>
      <c r="B378" t="s">
        <v>149</v>
      </c>
      <c r="D378" t="s">
        <v>149</v>
      </c>
      <c r="E378">
        <v>377</v>
      </c>
      <c r="G378" t="s">
        <v>74</v>
      </c>
      <c r="H378" t="s">
        <v>680</v>
      </c>
      <c r="I378" t="s">
        <v>785</v>
      </c>
      <c r="J378">
        <v>51040</v>
      </c>
      <c r="K378" t="s">
        <v>4004</v>
      </c>
      <c r="L378" t="s">
        <v>786</v>
      </c>
      <c r="M378">
        <v>9.8000000000000004E-2</v>
      </c>
      <c r="N378">
        <v>9.8000000000000004E-2</v>
      </c>
      <c r="O378">
        <v>9.8000000000000004E-2</v>
      </c>
      <c r="P378">
        <v>1.1000000000000001</v>
      </c>
      <c r="R378">
        <v>0</v>
      </c>
      <c r="S378">
        <v>1.125</v>
      </c>
      <c r="T378">
        <v>2</v>
      </c>
      <c r="U378">
        <v>2.1</v>
      </c>
      <c r="V378">
        <v>0.9</v>
      </c>
      <c r="Z378">
        <v>118</v>
      </c>
      <c r="AA378">
        <v>2.9442170332350456E-2</v>
      </c>
      <c r="AE378" t="s">
        <v>44</v>
      </c>
      <c r="AF378" t="s">
        <v>62</v>
      </c>
      <c r="AG378" t="s">
        <v>79</v>
      </c>
      <c r="AH378" t="s">
        <v>683</v>
      </c>
      <c r="AI378">
        <v>1</v>
      </c>
      <c r="AJ378">
        <v>1</v>
      </c>
      <c r="AK378">
        <v>1</v>
      </c>
      <c r="AL378">
        <v>1</v>
      </c>
      <c r="AM378">
        <v>1</v>
      </c>
      <c r="AN378">
        <v>0</v>
      </c>
      <c r="AO378">
        <v>1</v>
      </c>
      <c r="AQ378">
        <v>0</v>
      </c>
      <c r="AR378">
        <v>0</v>
      </c>
      <c r="AS378">
        <v>0</v>
      </c>
      <c r="AT378">
        <v>0</v>
      </c>
      <c r="AU378">
        <v>2</v>
      </c>
      <c r="AV378">
        <v>0</v>
      </c>
      <c r="AW378">
        <v>0</v>
      </c>
      <c r="AX378">
        <v>2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</row>
    <row r="379" spans="1:60" x14ac:dyDescent="0.25">
      <c r="A379">
        <v>1</v>
      </c>
      <c r="B379" t="s">
        <v>149</v>
      </c>
      <c r="D379" t="s">
        <v>149</v>
      </c>
      <c r="E379">
        <v>378</v>
      </c>
      <c r="G379" t="s">
        <v>74</v>
      </c>
      <c r="H379" t="s">
        <v>680</v>
      </c>
      <c r="I379" t="s">
        <v>787</v>
      </c>
      <c r="J379">
        <v>51039</v>
      </c>
      <c r="K379" t="s">
        <v>3871</v>
      </c>
      <c r="L379" t="s">
        <v>788</v>
      </c>
      <c r="M379">
        <v>9.9500000000000005E-2</v>
      </c>
      <c r="N379">
        <v>9.9500000000000005E-2</v>
      </c>
      <c r="O379">
        <v>9.9500000000000005E-2</v>
      </c>
      <c r="P379">
        <v>1.35</v>
      </c>
      <c r="R379">
        <v>0</v>
      </c>
      <c r="S379">
        <v>1.375</v>
      </c>
      <c r="T379">
        <v>2</v>
      </c>
      <c r="U379">
        <v>2.35</v>
      </c>
      <c r="V379">
        <v>1.1000000000000001</v>
      </c>
      <c r="Z379">
        <v>118</v>
      </c>
      <c r="AA379">
        <v>2.9892815796621126E-2</v>
      </c>
      <c r="AE379" t="s">
        <v>44</v>
      </c>
      <c r="AF379" t="s">
        <v>62</v>
      </c>
      <c r="AG379" t="s">
        <v>79</v>
      </c>
      <c r="AH379" t="s">
        <v>683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0</v>
      </c>
      <c r="AO379">
        <v>1</v>
      </c>
      <c r="AQ379">
        <v>0</v>
      </c>
      <c r="AR379">
        <v>0</v>
      </c>
      <c r="AS379">
        <v>0</v>
      </c>
      <c r="AT379">
        <v>0</v>
      </c>
      <c r="AU379">
        <v>2</v>
      </c>
      <c r="AV379">
        <v>0</v>
      </c>
      <c r="AW379">
        <v>0</v>
      </c>
      <c r="AX379">
        <v>2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</row>
    <row r="380" spans="1:60" x14ac:dyDescent="0.25">
      <c r="A380">
        <v>1</v>
      </c>
      <c r="B380" t="s">
        <v>149</v>
      </c>
      <c r="D380" t="s">
        <v>149</v>
      </c>
      <c r="E380">
        <v>379</v>
      </c>
      <c r="F380" t="s">
        <v>60</v>
      </c>
      <c r="H380" t="s">
        <v>680</v>
      </c>
      <c r="I380" t="s">
        <v>789</v>
      </c>
      <c r="J380">
        <v>51037</v>
      </c>
      <c r="K380" t="s">
        <v>3868</v>
      </c>
      <c r="L380" t="s">
        <v>790</v>
      </c>
      <c r="M380">
        <v>0.104</v>
      </c>
      <c r="N380">
        <v>0.104</v>
      </c>
      <c r="O380">
        <v>0.104</v>
      </c>
      <c r="P380">
        <v>1.35</v>
      </c>
      <c r="R380">
        <v>0</v>
      </c>
      <c r="S380">
        <v>1.4</v>
      </c>
      <c r="T380">
        <v>2</v>
      </c>
      <c r="U380">
        <v>2.35</v>
      </c>
      <c r="V380">
        <v>1.1499999999999999</v>
      </c>
      <c r="Z380">
        <v>118</v>
      </c>
      <c r="AA380">
        <v>3.1244752189433133E-2</v>
      </c>
      <c r="AE380" t="s">
        <v>44</v>
      </c>
      <c r="AF380" t="s">
        <v>62</v>
      </c>
      <c r="AG380" t="s">
        <v>79</v>
      </c>
      <c r="AH380" t="s">
        <v>683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0</v>
      </c>
      <c r="AO380">
        <v>1</v>
      </c>
      <c r="AQ380">
        <v>0</v>
      </c>
      <c r="AR380">
        <v>0</v>
      </c>
      <c r="AS380">
        <v>0</v>
      </c>
      <c r="AT380">
        <v>0</v>
      </c>
      <c r="AU380">
        <v>2</v>
      </c>
      <c r="AV380">
        <v>0</v>
      </c>
      <c r="AW380">
        <v>0</v>
      </c>
      <c r="AX380">
        <v>2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</row>
    <row r="381" spans="1:60" x14ac:dyDescent="0.25">
      <c r="A381">
        <v>1</v>
      </c>
      <c r="B381" t="s">
        <v>149</v>
      </c>
      <c r="D381" t="s">
        <v>149</v>
      </c>
      <c r="E381">
        <v>380</v>
      </c>
      <c r="G381" t="s">
        <v>74</v>
      </c>
      <c r="H381" t="s">
        <v>680</v>
      </c>
      <c r="I381" t="s">
        <v>791</v>
      </c>
      <c r="J381">
        <v>51036</v>
      </c>
      <c r="K381" t="s">
        <v>4001</v>
      </c>
      <c r="L381" t="s">
        <v>792</v>
      </c>
      <c r="M381">
        <v>0.1065</v>
      </c>
      <c r="N381">
        <v>0.1065</v>
      </c>
      <c r="O381">
        <v>0.1065</v>
      </c>
      <c r="P381">
        <v>1.375</v>
      </c>
      <c r="R381">
        <v>0</v>
      </c>
      <c r="S381">
        <v>1.4</v>
      </c>
      <c r="T381">
        <v>2</v>
      </c>
      <c r="U381">
        <v>2.35</v>
      </c>
      <c r="V381">
        <v>1.2</v>
      </c>
      <c r="Z381">
        <v>118</v>
      </c>
      <c r="AA381">
        <v>3.1995827963217587E-2</v>
      </c>
      <c r="AE381" t="s">
        <v>44</v>
      </c>
      <c r="AF381" t="s">
        <v>62</v>
      </c>
      <c r="AG381" t="s">
        <v>79</v>
      </c>
      <c r="AH381" t="s">
        <v>683</v>
      </c>
      <c r="AI381">
        <v>1</v>
      </c>
      <c r="AJ381">
        <v>1</v>
      </c>
      <c r="AK381">
        <v>1</v>
      </c>
      <c r="AL381">
        <v>1</v>
      </c>
      <c r="AM381">
        <v>1</v>
      </c>
      <c r="AN381">
        <v>0</v>
      </c>
      <c r="AO381">
        <v>1</v>
      </c>
      <c r="AQ381">
        <v>0</v>
      </c>
      <c r="AR381">
        <v>0</v>
      </c>
      <c r="AS381">
        <v>0</v>
      </c>
      <c r="AT381">
        <v>0</v>
      </c>
      <c r="AU381">
        <v>2</v>
      </c>
      <c r="AV381">
        <v>0</v>
      </c>
      <c r="AW381">
        <v>0</v>
      </c>
      <c r="AX381">
        <v>2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</row>
    <row r="382" spans="1:60" x14ac:dyDescent="0.25">
      <c r="A382">
        <v>1</v>
      </c>
      <c r="B382" t="s">
        <v>149</v>
      </c>
      <c r="D382" t="s">
        <v>149</v>
      </c>
      <c r="E382">
        <v>381</v>
      </c>
      <c r="G382" t="s">
        <v>74</v>
      </c>
      <c r="H382" t="s">
        <v>680</v>
      </c>
      <c r="I382" t="s">
        <v>793</v>
      </c>
      <c r="J382">
        <v>51107</v>
      </c>
      <c r="K382" t="s">
        <v>4000</v>
      </c>
      <c r="L382" t="s">
        <v>2448</v>
      </c>
      <c r="M382">
        <v>0.1094</v>
      </c>
      <c r="N382">
        <v>0.1094</v>
      </c>
      <c r="O382">
        <v>0.1094</v>
      </c>
      <c r="P382">
        <v>1.375</v>
      </c>
      <c r="R382">
        <v>0</v>
      </c>
      <c r="S382">
        <v>1.4</v>
      </c>
      <c r="T382">
        <v>2</v>
      </c>
      <c r="U382">
        <v>2.35</v>
      </c>
      <c r="V382">
        <v>1.2</v>
      </c>
      <c r="Z382">
        <v>118</v>
      </c>
      <c r="AA382">
        <v>3.2867075860807546E-2</v>
      </c>
      <c r="AE382" t="s">
        <v>44</v>
      </c>
      <c r="AF382" t="s">
        <v>62</v>
      </c>
      <c r="AG382" t="s">
        <v>79</v>
      </c>
      <c r="AH382" t="s">
        <v>683</v>
      </c>
      <c r="AI382">
        <v>1</v>
      </c>
      <c r="AJ382">
        <v>1</v>
      </c>
      <c r="AK382">
        <v>1</v>
      </c>
      <c r="AL382">
        <v>1</v>
      </c>
      <c r="AM382">
        <v>1</v>
      </c>
      <c r="AN382">
        <v>0</v>
      </c>
      <c r="AO382">
        <v>1</v>
      </c>
      <c r="AQ382">
        <v>0</v>
      </c>
      <c r="AR382">
        <v>0</v>
      </c>
      <c r="AS382">
        <v>0</v>
      </c>
      <c r="AT382">
        <v>0</v>
      </c>
      <c r="AU382">
        <v>2</v>
      </c>
      <c r="AV382">
        <v>0</v>
      </c>
      <c r="AW382">
        <v>0</v>
      </c>
      <c r="AX382">
        <v>2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</row>
    <row r="383" spans="1:60" x14ac:dyDescent="0.25">
      <c r="A383">
        <v>1</v>
      </c>
      <c r="B383" t="s">
        <v>149</v>
      </c>
      <c r="D383" t="s">
        <v>149</v>
      </c>
      <c r="E383">
        <v>382</v>
      </c>
      <c r="G383" t="s">
        <v>74</v>
      </c>
      <c r="H383" t="s">
        <v>680</v>
      </c>
      <c r="I383" t="s">
        <v>795</v>
      </c>
      <c r="J383">
        <v>51033</v>
      </c>
      <c r="K383" t="s">
        <v>3998</v>
      </c>
      <c r="L383" t="s">
        <v>796</v>
      </c>
      <c r="M383">
        <v>0.111</v>
      </c>
      <c r="N383">
        <v>0.111</v>
      </c>
      <c r="O383">
        <v>0.111</v>
      </c>
      <c r="P383">
        <v>1.4</v>
      </c>
      <c r="R383">
        <v>0</v>
      </c>
      <c r="S383">
        <v>1.425</v>
      </c>
      <c r="T383">
        <v>2</v>
      </c>
      <c r="U383">
        <v>2.35</v>
      </c>
      <c r="V383">
        <v>1.2</v>
      </c>
      <c r="Z383">
        <v>118</v>
      </c>
      <c r="AA383">
        <v>3.3347764356029597E-2</v>
      </c>
      <c r="AE383" t="s">
        <v>44</v>
      </c>
      <c r="AF383" t="s">
        <v>62</v>
      </c>
      <c r="AG383" t="s">
        <v>79</v>
      </c>
      <c r="AH383" t="s">
        <v>683</v>
      </c>
      <c r="AI383">
        <v>1</v>
      </c>
      <c r="AJ383">
        <v>1</v>
      </c>
      <c r="AK383">
        <v>1</v>
      </c>
      <c r="AL383">
        <v>1</v>
      </c>
      <c r="AM383">
        <v>1</v>
      </c>
      <c r="AN383">
        <v>0</v>
      </c>
      <c r="AO383">
        <v>1</v>
      </c>
      <c r="AQ383">
        <v>0</v>
      </c>
      <c r="AR383">
        <v>0</v>
      </c>
      <c r="AS383">
        <v>0</v>
      </c>
      <c r="AT383">
        <v>0</v>
      </c>
      <c r="AU383">
        <v>2</v>
      </c>
      <c r="AV383">
        <v>0</v>
      </c>
      <c r="AW383">
        <v>0</v>
      </c>
      <c r="AX383">
        <v>2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</row>
    <row r="384" spans="1:60" x14ac:dyDescent="0.25">
      <c r="A384">
        <v>1</v>
      </c>
      <c r="B384" t="s">
        <v>149</v>
      </c>
      <c r="D384" t="s">
        <v>149</v>
      </c>
      <c r="E384">
        <v>383</v>
      </c>
      <c r="G384" t="s">
        <v>74</v>
      </c>
      <c r="H384" t="s">
        <v>680</v>
      </c>
      <c r="I384" t="s">
        <v>797</v>
      </c>
      <c r="J384">
        <v>51032</v>
      </c>
      <c r="K384" t="s">
        <v>3863</v>
      </c>
      <c r="L384" t="s">
        <v>798</v>
      </c>
      <c r="M384">
        <v>0.11600000000000001</v>
      </c>
      <c r="N384">
        <v>0.11600000000000001</v>
      </c>
      <c r="O384">
        <v>0.11600000000000001</v>
      </c>
      <c r="P384">
        <v>1.325</v>
      </c>
      <c r="R384">
        <v>0</v>
      </c>
      <c r="S384">
        <v>1.35</v>
      </c>
      <c r="T384">
        <v>2</v>
      </c>
      <c r="U384">
        <v>2.35</v>
      </c>
      <c r="V384">
        <v>1.1000000000000001</v>
      </c>
      <c r="Z384">
        <v>118</v>
      </c>
      <c r="AA384">
        <v>3.4849915903598497E-2</v>
      </c>
      <c r="AE384" t="s">
        <v>44</v>
      </c>
      <c r="AF384" t="s">
        <v>62</v>
      </c>
      <c r="AG384" t="s">
        <v>79</v>
      </c>
      <c r="AH384" t="s">
        <v>683</v>
      </c>
      <c r="AI384">
        <v>1</v>
      </c>
      <c r="AJ384">
        <v>1</v>
      </c>
      <c r="AK384">
        <v>1</v>
      </c>
      <c r="AL384">
        <v>1</v>
      </c>
      <c r="AM384">
        <v>1</v>
      </c>
      <c r="AN384">
        <v>0</v>
      </c>
      <c r="AO384">
        <v>1</v>
      </c>
      <c r="AQ384">
        <v>0</v>
      </c>
      <c r="AR384">
        <v>0</v>
      </c>
      <c r="AS384">
        <v>0</v>
      </c>
      <c r="AT384">
        <v>0</v>
      </c>
      <c r="AU384">
        <v>2</v>
      </c>
      <c r="AV384">
        <v>0</v>
      </c>
      <c r="AW384">
        <v>0</v>
      </c>
      <c r="AX384">
        <v>2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</row>
    <row r="385" spans="1:60" x14ac:dyDescent="0.25">
      <c r="A385">
        <v>1</v>
      </c>
      <c r="B385" t="s">
        <v>149</v>
      </c>
      <c r="D385" t="s">
        <v>149</v>
      </c>
      <c r="E385">
        <v>384</v>
      </c>
      <c r="F385" t="s">
        <v>60</v>
      </c>
      <c r="H385" t="s">
        <v>680</v>
      </c>
      <c r="I385" t="s">
        <v>799</v>
      </c>
      <c r="J385" t="s">
        <v>800</v>
      </c>
      <c r="K385" t="s">
        <v>4034</v>
      </c>
      <c r="L385" t="s">
        <v>801</v>
      </c>
      <c r="M385">
        <v>0.1181</v>
      </c>
      <c r="N385">
        <v>0.1181</v>
      </c>
      <c r="O385">
        <v>0.1181</v>
      </c>
      <c r="P385">
        <v>0.65500000000000003</v>
      </c>
      <c r="R385">
        <v>0</v>
      </c>
      <c r="S385">
        <v>0.7</v>
      </c>
      <c r="T385">
        <v>2</v>
      </c>
      <c r="U385">
        <v>1.8</v>
      </c>
      <c r="V385">
        <v>0.55000000000000004</v>
      </c>
      <c r="Z385">
        <v>118</v>
      </c>
      <c r="AA385">
        <v>3.5480819553577431E-2</v>
      </c>
      <c r="AE385" t="s">
        <v>44</v>
      </c>
      <c r="AF385" t="s">
        <v>62</v>
      </c>
      <c r="AH385" t="s">
        <v>683</v>
      </c>
      <c r="AI385">
        <v>1</v>
      </c>
      <c r="AJ385">
        <v>1</v>
      </c>
      <c r="AK385">
        <v>1</v>
      </c>
      <c r="AL385">
        <v>1</v>
      </c>
      <c r="AM385">
        <v>1</v>
      </c>
      <c r="AN385">
        <v>0</v>
      </c>
      <c r="AO385">
        <v>1</v>
      </c>
      <c r="AQ385">
        <v>0</v>
      </c>
      <c r="AR385">
        <v>0</v>
      </c>
      <c r="AS385">
        <v>0</v>
      </c>
      <c r="AT385">
        <v>0</v>
      </c>
      <c r="AU385">
        <v>2</v>
      </c>
      <c r="AV385">
        <v>0</v>
      </c>
      <c r="AW385">
        <v>0</v>
      </c>
      <c r="AX385">
        <v>2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</row>
    <row r="386" spans="1:60" x14ac:dyDescent="0.25">
      <c r="A386">
        <v>1</v>
      </c>
      <c r="B386" t="s">
        <v>149</v>
      </c>
      <c r="D386" t="s">
        <v>149</v>
      </c>
      <c r="E386">
        <v>385</v>
      </c>
      <c r="F386" t="s">
        <v>60</v>
      </c>
      <c r="H386" t="s">
        <v>802</v>
      </c>
      <c r="I386" t="s">
        <v>803</v>
      </c>
      <c r="J386" t="s">
        <v>804</v>
      </c>
      <c r="K386" t="s">
        <v>4033</v>
      </c>
      <c r="L386" t="s">
        <v>801</v>
      </c>
      <c r="M386">
        <v>0.1181</v>
      </c>
      <c r="N386">
        <v>0.1181</v>
      </c>
      <c r="O386">
        <v>0.1181</v>
      </c>
      <c r="P386">
        <v>1.35</v>
      </c>
      <c r="R386">
        <v>0</v>
      </c>
      <c r="S386">
        <v>1.4</v>
      </c>
      <c r="T386">
        <v>2</v>
      </c>
      <c r="U386">
        <v>2.35</v>
      </c>
      <c r="V386">
        <v>1.25</v>
      </c>
      <c r="Z386">
        <v>118</v>
      </c>
      <c r="AA386">
        <v>3.5480819553577431E-2</v>
      </c>
      <c r="AE386" t="s">
        <v>44</v>
      </c>
      <c r="AF386" t="s">
        <v>62</v>
      </c>
      <c r="AH386" t="s">
        <v>636</v>
      </c>
      <c r="AI386">
        <v>1</v>
      </c>
      <c r="AJ386">
        <v>1</v>
      </c>
      <c r="AK386">
        <v>1</v>
      </c>
      <c r="AL386">
        <v>1</v>
      </c>
      <c r="AM386">
        <v>1</v>
      </c>
      <c r="AN386">
        <v>0</v>
      </c>
      <c r="AO386">
        <v>1</v>
      </c>
      <c r="AQ386">
        <v>0</v>
      </c>
      <c r="AR386">
        <v>0</v>
      </c>
      <c r="AS386">
        <v>0</v>
      </c>
      <c r="AT386">
        <v>0</v>
      </c>
      <c r="AU386">
        <v>2</v>
      </c>
      <c r="AV386">
        <v>0</v>
      </c>
      <c r="AW386">
        <v>0</v>
      </c>
      <c r="AX386">
        <v>2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</row>
    <row r="387" spans="1:60" x14ac:dyDescent="0.25">
      <c r="A387">
        <v>1</v>
      </c>
      <c r="B387" t="s">
        <v>149</v>
      </c>
      <c r="D387" t="s">
        <v>149</v>
      </c>
      <c r="E387">
        <v>386</v>
      </c>
      <c r="G387" t="s">
        <v>74</v>
      </c>
      <c r="H387" t="s">
        <v>680</v>
      </c>
      <c r="I387" t="s">
        <v>805</v>
      </c>
      <c r="J387">
        <v>51031</v>
      </c>
      <c r="K387" t="s">
        <v>3862</v>
      </c>
      <c r="L387" t="s">
        <v>806</v>
      </c>
      <c r="M387">
        <v>0.12</v>
      </c>
      <c r="N387">
        <v>0.12</v>
      </c>
      <c r="O387">
        <v>0.12</v>
      </c>
      <c r="P387">
        <v>1.3</v>
      </c>
      <c r="R387">
        <v>0</v>
      </c>
      <c r="S387">
        <v>1.325</v>
      </c>
      <c r="T387">
        <v>2</v>
      </c>
      <c r="U387">
        <v>2.25</v>
      </c>
      <c r="V387">
        <v>1.25</v>
      </c>
      <c r="Z387">
        <v>118</v>
      </c>
      <c r="AA387">
        <v>3.6051637141653617E-2</v>
      </c>
      <c r="AE387" t="s">
        <v>44</v>
      </c>
      <c r="AF387" t="s">
        <v>62</v>
      </c>
      <c r="AG387" t="s">
        <v>79</v>
      </c>
      <c r="AH387" t="s">
        <v>683</v>
      </c>
      <c r="AI387">
        <v>1</v>
      </c>
      <c r="AJ387">
        <v>1</v>
      </c>
      <c r="AK387">
        <v>1</v>
      </c>
      <c r="AL387">
        <v>1</v>
      </c>
      <c r="AM387">
        <v>1</v>
      </c>
      <c r="AN387">
        <v>0</v>
      </c>
      <c r="AO387">
        <v>1</v>
      </c>
      <c r="AQ387">
        <v>0</v>
      </c>
      <c r="AR387">
        <v>0</v>
      </c>
      <c r="AS387">
        <v>0</v>
      </c>
      <c r="AT387">
        <v>0</v>
      </c>
      <c r="AU387">
        <v>2</v>
      </c>
      <c r="AV387">
        <v>0</v>
      </c>
      <c r="AW387">
        <v>0</v>
      </c>
      <c r="AX387">
        <v>2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</row>
    <row r="388" spans="1:60" x14ac:dyDescent="0.25">
      <c r="A388">
        <v>1</v>
      </c>
      <c r="B388" t="s">
        <v>149</v>
      </c>
      <c r="D388" t="s">
        <v>149</v>
      </c>
      <c r="E388">
        <v>387</v>
      </c>
      <c r="G388" t="s">
        <v>74</v>
      </c>
      <c r="H388" t="s">
        <v>680</v>
      </c>
      <c r="I388" t="s">
        <v>807</v>
      </c>
      <c r="J388">
        <v>61068</v>
      </c>
      <c r="K388" t="s">
        <v>4032</v>
      </c>
      <c r="L388" t="s">
        <v>808</v>
      </c>
      <c r="M388">
        <v>0.122</v>
      </c>
      <c r="N388">
        <v>0.122</v>
      </c>
      <c r="O388">
        <v>0.122</v>
      </c>
      <c r="P388">
        <v>1.55</v>
      </c>
      <c r="R388">
        <v>0</v>
      </c>
      <c r="S388">
        <v>1.575</v>
      </c>
      <c r="T388">
        <v>2</v>
      </c>
      <c r="U388">
        <v>2.5590999999999999</v>
      </c>
      <c r="V388">
        <v>1.4173</v>
      </c>
      <c r="Z388">
        <v>118</v>
      </c>
      <c r="AA388">
        <v>3.6652497760681177E-2</v>
      </c>
      <c r="AE388" t="s">
        <v>44</v>
      </c>
      <c r="AF388" t="s">
        <v>62</v>
      </c>
      <c r="AG388" t="s">
        <v>79</v>
      </c>
      <c r="AH388" t="s">
        <v>683</v>
      </c>
      <c r="AI388">
        <v>1</v>
      </c>
      <c r="AJ388">
        <v>1</v>
      </c>
      <c r="AK388">
        <v>1</v>
      </c>
      <c r="AL388">
        <v>1</v>
      </c>
      <c r="AM388">
        <v>1</v>
      </c>
      <c r="AN388">
        <v>0</v>
      </c>
      <c r="AO388">
        <v>1</v>
      </c>
      <c r="AQ388">
        <v>0</v>
      </c>
      <c r="AR388">
        <v>0</v>
      </c>
      <c r="AS388">
        <v>0</v>
      </c>
      <c r="AT388">
        <v>0</v>
      </c>
      <c r="AU388">
        <v>2</v>
      </c>
      <c r="AV388">
        <v>0</v>
      </c>
      <c r="AW388">
        <v>0</v>
      </c>
      <c r="AX388">
        <v>2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</row>
    <row r="389" spans="1:60" x14ac:dyDescent="0.25">
      <c r="A389">
        <v>1</v>
      </c>
      <c r="B389" t="s">
        <v>149</v>
      </c>
      <c r="D389" t="s">
        <v>149</v>
      </c>
      <c r="E389">
        <v>388</v>
      </c>
      <c r="F389" t="s">
        <v>60</v>
      </c>
      <c r="H389" t="s">
        <v>680</v>
      </c>
      <c r="I389" t="s">
        <v>809</v>
      </c>
      <c r="J389">
        <v>15505</v>
      </c>
      <c r="K389" t="s">
        <v>3860</v>
      </c>
      <c r="L389" t="s">
        <v>810</v>
      </c>
      <c r="M389">
        <v>0.125</v>
      </c>
      <c r="N389">
        <v>0.125</v>
      </c>
      <c r="O389">
        <v>0.125</v>
      </c>
      <c r="P389">
        <v>1.43</v>
      </c>
      <c r="R389">
        <v>0</v>
      </c>
      <c r="S389">
        <v>1.48</v>
      </c>
      <c r="T389">
        <v>2</v>
      </c>
      <c r="U389">
        <v>3</v>
      </c>
      <c r="V389">
        <v>1.25</v>
      </c>
      <c r="Z389">
        <v>118</v>
      </c>
      <c r="AA389">
        <v>3.7553788689222517E-2</v>
      </c>
      <c r="AE389" t="s">
        <v>44</v>
      </c>
      <c r="AF389" t="s">
        <v>62</v>
      </c>
      <c r="AH389" t="s">
        <v>683</v>
      </c>
      <c r="AI389">
        <v>1</v>
      </c>
      <c r="AJ389">
        <v>1</v>
      </c>
      <c r="AK389">
        <v>1</v>
      </c>
      <c r="AL389">
        <v>1</v>
      </c>
      <c r="AM389">
        <v>1</v>
      </c>
      <c r="AN389">
        <v>0</v>
      </c>
      <c r="AO389">
        <v>1</v>
      </c>
      <c r="AQ389">
        <v>0</v>
      </c>
      <c r="AR389">
        <v>0</v>
      </c>
      <c r="AS389">
        <v>0</v>
      </c>
      <c r="AT389">
        <v>0</v>
      </c>
      <c r="AU389">
        <v>2</v>
      </c>
      <c r="AV389">
        <v>0</v>
      </c>
      <c r="AW389">
        <v>0</v>
      </c>
      <c r="AX389">
        <v>2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</row>
    <row r="390" spans="1:60" x14ac:dyDescent="0.25">
      <c r="A390">
        <v>1</v>
      </c>
      <c r="B390" t="s">
        <v>149</v>
      </c>
      <c r="D390" t="s">
        <v>149</v>
      </c>
      <c r="E390">
        <v>389</v>
      </c>
      <c r="G390" t="s">
        <v>74</v>
      </c>
      <c r="H390" t="s">
        <v>680</v>
      </c>
      <c r="I390" t="s">
        <v>811</v>
      </c>
      <c r="J390">
        <v>51108</v>
      </c>
      <c r="K390" t="s">
        <v>3860</v>
      </c>
      <c r="L390" t="s">
        <v>810</v>
      </c>
      <c r="M390">
        <v>0.125</v>
      </c>
      <c r="N390">
        <v>0.125</v>
      </c>
      <c r="O390">
        <v>0.125</v>
      </c>
      <c r="P390">
        <v>1.35</v>
      </c>
      <c r="R390">
        <v>0</v>
      </c>
      <c r="S390">
        <v>1.375</v>
      </c>
      <c r="T390">
        <v>2</v>
      </c>
      <c r="U390">
        <v>2.25</v>
      </c>
      <c r="V390">
        <v>1.25</v>
      </c>
      <c r="Z390">
        <v>118</v>
      </c>
      <c r="AA390">
        <v>3.7553788689222517E-2</v>
      </c>
      <c r="AE390" t="s">
        <v>44</v>
      </c>
      <c r="AF390" t="s">
        <v>62</v>
      </c>
      <c r="AG390" t="s">
        <v>79</v>
      </c>
      <c r="AH390" t="s">
        <v>683</v>
      </c>
      <c r="AI390">
        <v>1</v>
      </c>
      <c r="AJ390">
        <v>1</v>
      </c>
      <c r="AK390">
        <v>1</v>
      </c>
      <c r="AL390">
        <v>1</v>
      </c>
      <c r="AM390">
        <v>1</v>
      </c>
      <c r="AN390">
        <v>0</v>
      </c>
      <c r="AO390">
        <v>1</v>
      </c>
      <c r="AQ390">
        <v>0</v>
      </c>
      <c r="AR390">
        <v>0</v>
      </c>
      <c r="AS390">
        <v>0</v>
      </c>
      <c r="AT390">
        <v>0</v>
      </c>
      <c r="AU390">
        <v>2</v>
      </c>
      <c r="AV390">
        <v>0</v>
      </c>
      <c r="AW390">
        <v>0</v>
      </c>
      <c r="AX390">
        <v>2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</row>
    <row r="391" spans="1:60" x14ac:dyDescent="0.25">
      <c r="A391">
        <v>1</v>
      </c>
      <c r="B391" t="s">
        <v>149</v>
      </c>
      <c r="D391" t="s">
        <v>149</v>
      </c>
      <c r="E391">
        <v>390</v>
      </c>
      <c r="F391" t="s">
        <v>60</v>
      </c>
      <c r="H391" t="s">
        <v>680</v>
      </c>
      <c r="I391" t="s">
        <v>812</v>
      </c>
      <c r="J391">
        <v>61069</v>
      </c>
      <c r="K391" t="s">
        <v>4031</v>
      </c>
      <c r="L391" t="s">
        <v>813</v>
      </c>
      <c r="M391">
        <v>0.126</v>
      </c>
      <c r="N391">
        <v>0.126</v>
      </c>
      <c r="O391">
        <v>0.126</v>
      </c>
      <c r="P391">
        <v>1.5</v>
      </c>
      <c r="R391">
        <v>0</v>
      </c>
      <c r="S391">
        <v>1.55</v>
      </c>
      <c r="T391">
        <v>2</v>
      </c>
      <c r="U391">
        <v>2.5590999999999999</v>
      </c>
      <c r="V391">
        <v>1.4173</v>
      </c>
      <c r="Z391">
        <v>118</v>
      </c>
      <c r="AA391">
        <v>3.7854218998736297E-2</v>
      </c>
      <c r="AE391" t="s">
        <v>44</v>
      </c>
      <c r="AF391" t="s">
        <v>62</v>
      </c>
      <c r="AG391" t="s">
        <v>79</v>
      </c>
      <c r="AH391" t="s">
        <v>683</v>
      </c>
      <c r="AI391">
        <v>1</v>
      </c>
      <c r="AJ391">
        <v>1</v>
      </c>
      <c r="AK391">
        <v>1</v>
      </c>
      <c r="AL391">
        <v>1</v>
      </c>
      <c r="AM391">
        <v>1</v>
      </c>
      <c r="AN391">
        <v>0</v>
      </c>
      <c r="AO391">
        <v>1</v>
      </c>
      <c r="AQ391">
        <v>0</v>
      </c>
      <c r="AR391">
        <v>0</v>
      </c>
      <c r="AS391">
        <v>0</v>
      </c>
      <c r="AT391">
        <v>0</v>
      </c>
      <c r="AU391">
        <v>2</v>
      </c>
      <c r="AV391">
        <v>0</v>
      </c>
      <c r="AW391">
        <v>0</v>
      </c>
      <c r="AX391">
        <v>2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</row>
    <row r="392" spans="1:60" x14ac:dyDescent="0.25">
      <c r="A392">
        <v>1</v>
      </c>
      <c r="B392" t="s">
        <v>149</v>
      </c>
      <c r="D392" t="s">
        <v>149</v>
      </c>
      <c r="E392">
        <v>391</v>
      </c>
      <c r="G392" t="s">
        <v>74</v>
      </c>
      <c r="H392" t="s">
        <v>680</v>
      </c>
      <c r="I392" t="s">
        <v>814</v>
      </c>
      <c r="J392">
        <v>51030</v>
      </c>
      <c r="K392" t="s">
        <v>3858</v>
      </c>
      <c r="L392" t="s">
        <v>815</v>
      </c>
      <c r="M392">
        <v>0.1285</v>
      </c>
      <c r="N392">
        <v>0.1285</v>
      </c>
      <c r="O392">
        <v>0.1285</v>
      </c>
      <c r="P392">
        <v>1.375</v>
      </c>
      <c r="R392">
        <v>0</v>
      </c>
      <c r="S392">
        <v>1.4</v>
      </c>
      <c r="T392">
        <v>2</v>
      </c>
      <c r="U392">
        <v>2.25</v>
      </c>
      <c r="V392">
        <v>1.25</v>
      </c>
      <c r="Z392">
        <v>118</v>
      </c>
      <c r="AA392">
        <v>3.8605294772520747E-2</v>
      </c>
      <c r="AE392" t="s">
        <v>44</v>
      </c>
      <c r="AF392" t="s">
        <v>62</v>
      </c>
      <c r="AG392" t="s">
        <v>79</v>
      </c>
      <c r="AH392" t="s">
        <v>683</v>
      </c>
      <c r="AI392">
        <v>1</v>
      </c>
      <c r="AJ392">
        <v>1</v>
      </c>
      <c r="AK392">
        <v>1</v>
      </c>
      <c r="AL392">
        <v>1</v>
      </c>
      <c r="AM392">
        <v>1</v>
      </c>
      <c r="AN392">
        <v>0</v>
      </c>
      <c r="AO392">
        <v>1</v>
      </c>
      <c r="AQ392">
        <v>0</v>
      </c>
      <c r="AR392">
        <v>0</v>
      </c>
      <c r="AS392">
        <v>0</v>
      </c>
      <c r="AT392">
        <v>0</v>
      </c>
      <c r="AU392">
        <v>2</v>
      </c>
      <c r="AV392">
        <v>0</v>
      </c>
      <c r="AW392">
        <v>0</v>
      </c>
      <c r="AX392">
        <v>2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</row>
    <row r="393" spans="1:60" x14ac:dyDescent="0.25">
      <c r="A393">
        <v>1</v>
      </c>
      <c r="B393" t="s">
        <v>149</v>
      </c>
      <c r="D393" t="s">
        <v>149</v>
      </c>
      <c r="E393">
        <v>392</v>
      </c>
      <c r="F393" t="s">
        <v>60</v>
      </c>
      <c r="H393" t="s">
        <v>680</v>
      </c>
      <c r="I393" t="s">
        <v>816</v>
      </c>
      <c r="J393">
        <v>61070</v>
      </c>
      <c r="K393" t="s">
        <v>4030</v>
      </c>
      <c r="L393" t="s">
        <v>817</v>
      </c>
      <c r="M393">
        <v>0.12989999999999999</v>
      </c>
      <c r="N393">
        <v>0.12989999999999999</v>
      </c>
      <c r="O393">
        <v>0.12989999999999999</v>
      </c>
      <c r="P393">
        <v>1.5</v>
      </c>
      <c r="R393">
        <v>0</v>
      </c>
      <c r="S393">
        <v>1.55</v>
      </c>
      <c r="T393">
        <v>2</v>
      </c>
      <c r="U393">
        <v>2.5590999999999999</v>
      </c>
      <c r="V393">
        <v>1.4173</v>
      </c>
      <c r="Z393">
        <v>118</v>
      </c>
      <c r="AA393">
        <v>3.9025897205840036E-2</v>
      </c>
      <c r="AE393" t="s">
        <v>44</v>
      </c>
      <c r="AF393" t="s">
        <v>62</v>
      </c>
      <c r="AG393" t="s">
        <v>79</v>
      </c>
      <c r="AH393" t="s">
        <v>683</v>
      </c>
      <c r="AI393">
        <v>1</v>
      </c>
      <c r="AJ393">
        <v>1</v>
      </c>
      <c r="AK393">
        <v>1</v>
      </c>
      <c r="AL393">
        <v>1</v>
      </c>
      <c r="AM393">
        <v>1</v>
      </c>
      <c r="AN393">
        <v>0</v>
      </c>
      <c r="AO393">
        <v>1</v>
      </c>
      <c r="AQ393">
        <v>0</v>
      </c>
      <c r="AR393">
        <v>0</v>
      </c>
      <c r="AS393">
        <v>0</v>
      </c>
      <c r="AT393">
        <v>0</v>
      </c>
      <c r="AU393">
        <v>2</v>
      </c>
      <c r="AV393">
        <v>0</v>
      </c>
      <c r="AW393">
        <v>0</v>
      </c>
      <c r="AX393">
        <v>2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</row>
    <row r="394" spans="1:60" x14ac:dyDescent="0.25">
      <c r="A394">
        <v>1</v>
      </c>
      <c r="B394" t="s">
        <v>149</v>
      </c>
      <c r="D394" t="s">
        <v>149</v>
      </c>
      <c r="E394">
        <v>393</v>
      </c>
      <c r="F394" t="s">
        <v>60</v>
      </c>
      <c r="H394" t="s">
        <v>680</v>
      </c>
      <c r="I394" t="s">
        <v>818</v>
      </c>
      <c r="J394">
        <v>61071</v>
      </c>
      <c r="K394" t="s">
        <v>4029</v>
      </c>
      <c r="L394" t="s">
        <v>819</v>
      </c>
      <c r="M394">
        <v>0.13389999999999999</v>
      </c>
      <c r="N394">
        <v>0.13389999999999999</v>
      </c>
      <c r="O394">
        <v>0.13389999999999999</v>
      </c>
      <c r="P394">
        <v>1.65</v>
      </c>
      <c r="R394">
        <v>0</v>
      </c>
      <c r="S394">
        <v>1.7</v>
      </c>
      <c r="T394">
        <v>2</v>
      </c>
      <c r="U394">
        <v>2.7559</v>
      </c>
      <c r="V394">
        <v>1.5354000000000001</v>
      </c>
      <c r="Z394">
        <v>118</v>
      </c>
      <c r="AA394">
        <v>4.0227618443895156E-2</v>
      </c>
      <c r="AE394" t="s">
        <v>44</v>
      </c>
      <c r="AF394" t="s">
        <v>62</v>
      </c>
      <c r="AG394" t="s">
        <v>79</v>
      </c>
      <c r="AH394" t="s">
        <v>683</v>
      </c>
      <c r="AI394">
        <v>1</v>
      </c>
      <c r="AJ394">
        <v>1</v>
      </c>
      <c r="AK394">
        <v>1</v>
      </c>
      <c r="AL394">
        <v>1</v>
      </c>
      <c r="AM394">
        <v>1</v>
      </c>
      <c r="AN394">
        <v>0</v>
      </c>
      <c r="AO394">
        <v>1</v>
      </c>
      <c r="AQ394">
        <v>0</v>
      </c>
      <c r="AR394">
        <v>0</v>
      </c>
      <c r="AS394">
        <v>0</v>
      </c>
      <c r="AT394">
        <v>0</v>
      </c>
      <c r="AU394">
        <v>2</v>
      </c>
      <c r="AV394">
        <v>0</v>
      </c>
      <c r="AW394">
        <v>0</v>
      </c>
      <c r="AX394">
        <v>2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</row>
    <row r="395" spans="1:60" x14ac:dyDescent="0.25">
      <c r="A395">
        <v>1</v>
      </c>
      <c r="B395" t="s">
        <v>149</v>
      </c>
      <c r="D395" t="s">
        <v>149</v>
      </c>
      <c r="E395">
        <v>394</v>
      </c>
      <c r="F395" t="s">
        <v>60</v>
      </c>
      <c r="H395" t="s">
        <v>680</v>
      </c>
      <c r="I395" t="s">
        <v>820</v>
      </c>
      <c r="J395">
        <v>51029</v>
      </c>
      <c r="K395" t="s">
        <v>3857</v>
      </c>
      <c r="L395" t="s">
        <v>821</v>
      </c>
      <c r="M395">
        <v>0.13600000000000001</v>
      </c>
      <c r="N395">
        <v>0.13600000000000001</v>
      </c>
      <c r="O395">
        <v>0.13600000000000001</v>
      </c>
      <c r="P395">
        <v>1.53</v>
      </c>
      <c r="R395">
        <v>0</v>
      </c>
      <c r="S395">
        <v>1.58</v>
      </c>
      <c r="T395">
        <v>2</v>
      </c>
      <c r="U395">
        <v>2.5</v>
      </c>
      <c r="V395">
        <v>1.375</v>
      </c>
      <c r="Z395">
        <v>118</v>
      </c>
      <c r="AA395">
        <v>4.0858522093874104E-2</v>
      </c>
      <c r="AE395" t="s">
        <v>44</v>
      </c>
      <c r="AF395" t="s">
        <v>62</v>
      </c>
      <c r="AG395" t="s">
        <v>79</v>
      </c>
      <c r="AH395" t="s">
        <v>683</v>
      </c>
      <c r="AI395">
        <v>1</v>
      </c>
      <c r="AJ395">
        <v>1</v>
      </c>
      <c r="AK395">
        <v>1</v>
      </c>
      <c r="AL395">
        <v>1</v>
      </c>
      <c r="AM395">
        <v>1</v>
      </c>
      <c r="AN395">
        <v>0</v>
      </c>
      <c r="AO395">
        <v>1</v>
      </c>
      <c r="AQ395">
        <v>0</v>
      </c>
      <c r="AR395">
        <v>0</v>
      </c>
      <c r="AS395">
        <v>0</v>
      </c>
      <c r="AT395">
        <v>0</v>
      </c>
      <c r="AU395">
        <v>2</v>
      </c>
      <c r="AV395">
        <v>0</v>
      </c>
      <c r="AW395">
        <v>0</v>
      </c>
      <c r="AX395">
        <v>2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</row>
    <row r="396" spans="1:60" x14ac:dyDescent="0.25">
      <c r="A396">
        <v>1</v>
      </c>
      <c r="B396" t="s">
        <v>149</v>
      </c>
      <c r="D396" t="s">
        <v>149</v>
      </c>
      <c r="E396">
        <v>395</v>
      </c>
      <c r="F396" t="s">
        <v>60</v>
      </c>
      <c r="H396" t="s">
        <v>680</v>
      </c>
      <c r="I396" t="s">
        <v>822</v>
      </c>
      <c r="J396">
        <v>51028</v>
      </c>
      <c r="K396" t="s">
        <v>3855</v>
      </c>
      <c r="L396" t="s">
        <v>823</v>
      </c>
      <c r="M396">
        <v>0.14050000000000001</v>
      </c>
      <c r="N396">
        <v>0.14050000000000001</v>
      </c>
      <c r="O396">
        <v>0.14050000000000001</v>
      </c>
      <c r="P396">
        <v>1.5</v>
      </c>
      <c r="R396">
        <v>0</v>
      </c>
      <c r="S396">
        <v>1.55</v>
      </c>
      <c r="T396">
        <v>2</v>
      </c>
      <c r="U396">
        <v>2.5</v>
      </c>
      <c r="V396">
        <v>1.375</v>
      </c>
      <c r="Z396">
        <v>118</v>
      </c>
      <c r="AA396">
        <v>4.2210458486686114E-2</v>
      </c>
      <c r="AE396" t="s">
        <v>44</v>
      </c>
      <c r="AF396" t="s">
        <v>62</v>
      </c>
      <c r="AG396" t="s">
        <v>79</v>
      </c>
      <c r="AH396" t="s">
        <v>683</v>
      </c>
      <c r="AI396">
        <v>1</v>
      </c>
      <c r="AJ396">
        <v>1</v>
      </c>
      <c r="AK396">
        <v>1</v>
      </c>
      <c r="AL396">
        <v>1</v>
      </c>
      <c r="AM396">
        <v>1</v>
      </c>
      <c r="AN396">
        <v>0</v>
      </c>
      <c r="AO396">
        <v>1</v>
      </c>
      <c r="AQ396">
        <v>0</v>
      </c>
      <c r="AR396">
        <v>0</v>
      </c>
      <c r="AS396">
        <v>0</v>
      </c>
      <c r="AT396">
        <v>0</v>
      </c>
      <c r="AU396">
        <v>2</v>
      </c>
      <c r="AV396">
        <v>0</v>
      </c>
      <c r="AW396">
        <v>0</v>
      </c>
      <c r="AX396">
        <v>2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</row>
    <row r="397" spans="1:60" x14ac:dyDescent="0.25">
      <c r="A397">
        <v>1</v>
      </c>
      <c r="B397" t="s">
        <v>149</v>
      </c>
      <c r="D397" t="s">
        <v>149</v>
      </c>
      <c r="E397">
        <v>396</v>
      </c>
      <c r="G397" t="s">
        <v>74</v>
      </c>
      <c r="H397" t="s">
        <v>680</v>
      </c>
      <c r="I397" t="s">
        <v>824</v>
      </c>
      <c r="J397">
        <v>61072</v>
      </c>
      <c r="K397" t="s">
        <v>4028</v>
      </c>
      <c r="L397" t="s">
        <v>825</v>
      </c>
      <c r="M397">
        <v>0.14169999999999999</v>
      </c>
      <c r="N397">
        <v>0.14169999999999999</v>
      </c>
      <c r="O397">
        <v>0.14169999999999999</v>
      </c>
      <c r="P397">
        <v>1.625</v>
      </c>
      <c r="R397">
        <v>0</v>
      </c>
      <c r="S397">
        <v>1.65</v>
      </c>
      <c r="T397">
        <v>2</v>
      </c>
      <c r="U397">
        <v>2.7559</v>
      </c>
      <c r="V397">
        <v>1.5354000000000001</v>
      </c>
      <c r="Z397">
        <v>118</v>
      </c>
      <c r="AA397">
        <v>4.2570974858102642E-2</v>
      </c>
      <c r="AE397" t="s">
        <v>44</v>
      </c>
      <c r="AF397" t="s">
        <v>62</v>
      </c>
      <c r="AG397" t="s">
        <v>79</v>
      </c>
      <c r="AH397" t="s">
        <v>683</v>
      </c>
      <c r="AI397">
        <v>1</v>
      </c>
      <c r="AJ397">
        <v>1</v>
      </c>
      <c r="AK397">
        <v>1</v>
      </c>
      <c r="AL397">
        <v>1</v>
      </c>
      <c r="AM397">
        <v>1</v>
      </c>
      <c r="AN397">
        <v>0</v>
      </c>
      <c r="AO397">
        <v>1</v>
      </c>
      <c r="AQ397">
        <v>0</v>
      </c>
      <c r="AR397">
        <v>0</v>
      </c>
      <c r="AS397">
        <v>0</v>
      </c>
      <c r="AT397">
        <v>0</v>
      </c>
      <c r="AU397">
        <v>2</v>
      </c>
      <c r="AV397">
        <v>0</v>
      </c>
      <c r="AW397">
        <v>0</v>
      </c>
      <c r="AX397">
        <v>2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</row>
    <row r="398" spans="1:60" x14ac:dyDescent="0.25">
      <c r="A398">
        <v>1</v>
      </c>
      <c r="B398" t="s">
        <v>149</v>
      </c>
      <c r="D398" t="s">
        <v>149</v>
      </c>
      <c r="E398">
        <v>397</v>
      </c>
      <c r="F398" t="s">
        <v>60</v>
      </c>
      <c r="H398" t="s">
        <v>680</v>
      </c>
      <c r="I398" t="s">
        <v>826</v>
      </c>
      <c r="J398">
        <v>51027</v>
      </c>
      <c r="K398" t="s">
        <v>3851</v>
      </c>
      <c r="L398" t="s">
        <v>827</v>
      </c>
      <c r="M398">
        <v>0.14399999999999999</v>
      </c>
      <c r="N398">
        <v>0.14399999999999999</v>
      </c>
      <c r="O398">
        <v>0.14399999999999999</v>
      </c>
      <c r="P398">
        <v>1.5</v>
      </c>
      <c r="R398">
        <v>0</v>
      </c>
      <c r="S398">
        <v>1.55</v>
      </c>
      <c r="T398">
        <v>2</v>
      </c>
      <c r="U398">
        <v>2.5</v>
      </c>
      <c r="V398">
        <v>1.375</v>
      </c>
      <c r="Z398">
        <v>118</v>
      </c>
      <c r="AA398">
        <v>4.3261964569984337E-2</v>
      </c>
      <c r="AE398" t="s">
        <v>44</v>
      </c>
      <c r="AF398" t="s">
        <v>62</v>
      </c>
      <c r="AG398" t="s">
        <v>79</v>
      </c>
      <c r="AH398" t="s">
        <v>683</v>
      </c>
      <c r="AI398">
        <v>1</v>
      </c>
      <c r="AJ398">
        <v>1</v>
      </c>
      <c r="AK398">
        <v>1</v>
      </c>
      <c r="AL398">
        <v>1</v>
      </c>
      <c r="AM398">
        <v>1</v>
      </c>
      <c r="AN398">
        <v>0</v>
      </c>
      <c r="AO398">
        <v>1</v>
      </c>
      <c r="AQ398">
        <v>0</v>
      </c>
      <c r="AR398">
        <v>0</v>
      </c>
      <c r="AS398">
        <v>0</v>
      </c>
      <c r="AT398">
        <v>0</v>
      </c>
      <c r="AU398">
        <v>2</v>
      </c>
      <c r="AV398">
        <v>0</v>
      </c>
      <c r="AW398">
        <v>0</v>
      </c>
      <c r="AX398">
        <v>2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</row>
    <row r="399" spans="1:60" x14ac:dyDescent="0.25">
      <c r="A399">
        <v>1</v>
      </c>
      <c r="B399" t="s">
        <v>149</v>
      </c>
      <c r="D399" t="s">
        <v>149</v>
      </c>
      <c r="E399">
        <v>398</v>
      </c>
      <c r="G399" t="s">
        <v>74</v>
      </c>
      <c r="H399" t="s">
        <v>680</v>
      </c>
      <c r="I399" t="s">
        <v>828</v>
      </c>
      <c r="J399">
        <v>51026</v>
      </c>
      <c r="K399" t="s">
        <v>3452</v>
      </c>
      <c r="L399" t="s">
        <v>829</v>
      </c>
      <c r="M399">
        <v>0.14699999999999999</v>
      </c>
      <c r="N399">
        <v>0.14699999999999999</v>
      </c>
      <c r="O399">
        <v>0.14699999999999999</v>
      </c>
      <c r="P399">
        <v>1.5249999999999999</v>
      </c>
      <c r="R399">
        <v>0</v>
      </c>
      <c r="S399">
        <v>1.575</v>
      </c>
      <c r="T399">
        <v>2</v>
      </c>
      <c r="U399">
        <v>2.5</v>
      </c>
      <c r="V399">
        <v>1.375</v>
      </c>
      <c r="Z399">
        <v>118</v>
      </c>
      <c r="AA399">
        <v>4.4163255498525678E-2</v>
      </c>
      <c r="AE399" t="s">
        <v>44</v>
      </c>
      <c r="AF399" t="s">
        <v>62</v>
      </c>
      <c r="AG399" t="s">
        <v>79</v>
      </c>
      <c r="AH399" t="s">
        <v>683</v>
      </c>
      <c r="AI399">
        <v>1</v>
      </c>
      <c r="AJ399">
        <v>1</v>
      </c>
      <c r="AK399">
        <v>1</v>
      </c>
      <c r="AL399">
        <v>1</v>
      </c>
      <c r="AM399">
        <v>1</v>
      </c>
      <c r="AN399">
        <v>0</v>
      </c>
      <c r="AO399">
        <v>1</v>
      </c>
      <c r="AQ399">
        <v>0</v>
      </c>
      <c r="AR399">
        <v>0</v>
      </c>
      <c r="AS399">
        <v>0</v>
      </c>
      <c r="AT399">
        <v>0</v>
      </c>
      <c r="AU399">
        <v>2</v>
      </c>
      <c r="AV399">
        <v>0</v>
      </c>
      <c r="AW399">
        <v>0</v>
      </c>
      <c r="AX399">
        <v>2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</row>
    <row r="400" spans="1:60" x14ac:dyDescent="0.25">
      <c r="A400">
        <v>1</v>
      </c>
      <c r="B400" t="s">
        <v>149</v>
      </c>
      <c r="D400" t="s">
        <v>149</v>
      </c>
      <c r="E400">
        <v>399</v>
      </c>
      <c r="F400" t="s">
        <v>60</v>
      </c>
      <c r="H400" t="s">
        <v>680</v>
      </c>
      <c r="I400" t="s">
        <v>830</v>
      </c>
      <c r="J400">
        <v>51025</v>
      </c>
      <c r="K400" t="s">
        <v>3849</v>
      </c>
      <c r="L400" t="s">
        <v>831</v>
      </c>
      <c r="M400">
        <v>0.14949999999999999</v>
      </c>
      <c r="N400">
        <v>0.14949999999999999</v>
      </c>
      <c r="O400">
        <v>0.14949999999999999</v>
      </c>
      <c r="P400">
        <v>1.45</v>
      </c>
      <c r="R400">
        <v>0</v>
      </c>
      <c r="S400">
        <v>1.5</v>
      </c>
      <c r="T400">
        <v>2</v>
      </c>
      <c r="U400">
        <v>2.5</v>
      </c>
      <c r="V400">
        <v>1.375</v>
      </c>
      <c r="Z400">
        <v>118</v>
      </c>
      <c r="AA400">
        <v>4.4914331272310128E-2</v>
      </c>
      <c r="AE400" t="s">
        <v>44</v>
      </c>
      <c r="AF400" t="s">
        <v>62</v>
      </c>
      <c r="AG400" t="s">
        <v>79</v>
      </c>
      <c r="AH400" t="s">
        <v>683</v>
      </c>
      <c r="AI400">
        <v>1</v>
      </c>
      <c r="AJ400">
        <v>1</v>
      </c>
      <c r="AK400">
        <v>1</v>
      </c>
      <c r="AL400">
        <v>1</v>
      </c>
      <c r="AM400">
        <v>1</v>
      </c>
      <c r="AN400">
        <v>0</v>
      </c>
      <c r="AO400">
        <v>1</v>
      </c>
      <c r="AQ400">
        <v>0</v>
      </c>
      <c r="AR400">
        <v>0</v>
      </c>
      <c r="AS400">
        <v>0</v>
      </c>
      <c r="AT400">
        <v>0</v>
      </c>
      <c r="AU400">
        <v>2</v>
      </c>
      <c r="AV400">
        <v>0</v>
      </c>
      <c r="AW400">
        <v>0</v>
      </c>
      <c r="AX400">
        <v>2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</row>
    <row r="401" spans="1:60" x14ac:dyDescent="0.25">
      <c r="A401">
        <v>1</v>
      </c>
      <c r="B401" t="s">
        <v>149</v>
      </c>
      <c r="D401" t="s">
        <v>149</v>
      </c>
      <c r="E401">
        <v>400</v>
      </c>
      <c r="F401" t="s">
        <v>60</v>
      </c>
      <c r="H401" t="s">
        <v>802</v>
      </c>
      <c r="I401" t="s">
        <v>832</v>
      </c>
      <c r="J401" t="s">
        <v>833</v>
      </c>
      <c r="K401" t="s">
        <v>4027</v>
      </c>
      <c r="L401" t="s">
        <v>834</v>
      </c>
      <c r="M401">
        <v>0.15620000000000001</v>
      </c>
      <c r="N401">
        <v>0.15620000000000001</v>
      </c>
      <c r="O401">
        <v>0.15620000000000001</v>
      </c>
      <c r="P401">
        <v>2.02</v>
      </c>
      <c r="R401">
        <v>0</v>
      </c>
      <c r="S401">
        <v>2.0499999999999998</v>
      </c>
      <c r="T401">
        <v>2</v>
      </c>
      <c r="U401">
        <v>3.15</v>
      </c>
      <c r="V401">
        <v>1.85</v>
      </c>
      <c r="Z401">
        <v>118</v>
      </c>
      <c r="AA401">
        <v>4.6927214346052459E-2</v>
      </c>
      <c r="AE401" t="s">
        <v>44</v>
      </c>
      <c r="AF401" t="s">
        <v>62</v>
      </c>
      <c r="AH401" t="s">
        <v>636</v>
      </c>
      <c r="AI401">
        <v>1</v>
      </c>
      <c r="AJ401">
        <v>1</v>
      </c>
      <c r="AK401">
        <v>1</v>
      </c>
      <c r="AL401">
        <v>1</v>
      </c>
      <c r="AM401">
        <v>1</v>
      </c>
      <c r="AN401">
        <v>0</v>
      </c>
      <c r="AO401">
        <v>1</v>
      </c>
      <c r="AQ401">
        <v>0</v>
      </c>
      <c r="AR401">
        <v>0</v>
      </c>
      <c r="AS401">
        <v>0</v>
      </c>
      <c r="AT401">
        <v>0</v>
      </c>
      <c r="AU401">
        <v>2</v>
      </c>
      <c r="AV401">
        <v>0</v>
      </c>
      <c r="AW401">
        <v>0</v>
      </c>
      <c r="AX401">
        <v>2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</row>
    <row r="402" spans="1:60" x14ac:dyDescent="0.25">
      <c r="A402">
        <v>1</v>
      </c>
      <c r="B402" t="s">
        <v>149</v>
      </c>
      <c r="D402" t="s">
        <v>149</v>
      </c>
      <c r="E402">
        <v>401</v>
      </c>
      <c r="F402" t="s">
        <v>60</v>
      </c>
      <c r="H402" t="s">
        <v>802</v>
      </c>
      <c r="I402" t="s">
        <v>835</v>
      </c>
      <c r="J402" t="s">
        <v>836</v>
      </c>
      <c r="K402" t="s">
        <v>3988</v>
      </c>
      <c r="L402" t="s">
        <v>837</v>
      </c>
      <c r="M402">
        <v>0.157</v>
      </c>
      <c r="N402">
        <v>0.157</v>
      </c>
      <c r="O402">
        <v>0.157</v>
      </c>
      <c r="P402">
        <v>2.06</v>
      </c>
      <c r="R402">
        <v>0</v>
      </c>
      <c r="S402">
        <v>2.11</v>
      </c>
      <c r="T402">
        <v>2</v>
      </c>
      <c r="U402">
        <v>3.15</v>
      </c>
      <c r="V402">
        <v>1.9</v>
      </c>
      <c r="Z402">
        <v>118</v>
      </c>
      <c r="AA402">
        <v>4.7167558593663485E-2</v>
      </c>
      <c r="AE402" t="s">
        <v>44</v>
      </c>
      <c r="AF402" t="s">
        <v>62</v>
      </c>
      <c r="AH402" t="s">
        <v>636</v>
      </c>
      <c r="AI402">
        <v>1</v>
      </c>
      <c r="AJ402">
        <v>1</v>
      </c>
      <c r="AK402">
        <v>1</v>
      </c>
      <c r="AL402">
        <v>1</v>
      </c>
      <c r="AM402">
        <v>1</v>
      </c>
      <c r="AN402">
        <v>0</v>
      </c>
      <c r="AO402">
        <v>1</v>
      </c>
      <c r="AQ402">
        <v>0</v>
      </c>
      <c r="AR402">
        <v>0</v>
      </c>
      <c r="AS402">
        <v>0</v>
      </c>
      <c r="AT402">
        <v>0</v>
      </c>
      <c r="AU402">
        <v>2</v>
      </c>
      <c r="AV402">
        <v>0</v>
      </c>
      <c r="AW402">
        <v>0</v>
      </c>
      <c r="AX402">
        <v>2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</row>
    <row r="403" spans="1:60" x14ac:dyDescent="0.25">
      <c r="A403">
        <v>1</v>
      </c>
      <c r="B403" t="s">
        <v>149</v>
      </c>
      <c r="D403" t="s">
        <v>149</v>
      </c>
      <c r="E403">
        <v>402</v>
      </c>
      <c r="F403" t="s">
        <v>60</v>
      </c>
      <c r="H403" t="s">
        <v>680</v>
      </c>
      <c r="I403" t="s">
        <v>838</v>
      </c>
      <c r="J403">
        <v>51022</v>
      </c>
      <c r="K403" t="s">
        <v>3987</v>
      </c>
      <c r="L403" t="s">
        <v>837</v>
      </c>
      <c r="M403">
        <v>0.157</v>
      </c>
      <c r="N403">
        <v>0.157</v>
      </c>
      <c r="O403">
        <v>0.157</v>
      </c>
      <c r="P403">
        <v>1.55</v>
      </c>
      <c r="R403">
        <v>0</v>
      </c>
      <c r="S403">
        <v>1.6</v>
      </c>
      <c r="T403">
        <v>2</v>
      </c>
      <c r="U403">
        <v>2.5</v>
      </c>
      <c r="V403">
        <v>1.375</v>
      </c>
      <c r="Z403">
        <v>118</v>
      </c>
      <c r="AA403">
        <v>4.7167558593663485E-2</v>
      </c>
      <c r="AE403" t="s">
        <v>44</v>
      </c>
      <c r="AF403" t="s">
        <v>62</v>
      </c>
      <c r="AG403" t="s">
        <v>79</v>
      </c>
      <c r="AH403" t="s">
        <v>683</v>
      </c>
      <c r="AI403">
        <v>1</v>
      </c>
      <c r="AJ403">
        <v>1</v>
      </c>
      <c r="AK403">
        <v>1</v>
      </c>
      <c r="AL403">
        <v>1</v>
      </c>
      <c r="AM403">
        <v>1</v>
      </c>
      <c r="AN403">
        <v>0</v>
      </c>
      <c r="AO403">
        <v>1</v>
      </c>
      <c r="AQ403">
        <v>0</v>
      </c>
      <c r="AR403">
        <v>0</v>
      </c>
      <c r="AS403">
        <v>0</v>
      </c>
      <c r="AT403">
        <v>0</v>
      </c>
      <c r="AU403">
        <v>2</v>
      </c>
      <c r="AV403">
        <v>0</v>
      </c>
      <c r="AW403">
        <v>0</v>
      </c>
      <c r="AX403">
        <v>2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</row>
    <row r="404" spans="1:60" x14ac:dyDescent="0.25">
      <c r="A404">
        <v>1</v>
      </c>
      <c r="B404" t="s">
        <v>149</v>
      </c>
      <c r="D404" t="s">
        <v>149</v>
      </c>
      <c r="E404">
        <v>403</v>
      </c>
      <c r="F404" t="s">
        <v>60</v>
      </c>
      <c r="H404" t="s">
        <v>802</v>
      </c>
      <c r="I404" t="s">
        <v>839</v>
      </c>
      <c r="J404" t="s">
        <v>840</v>
      </c>
      <c r="K404" t="s">
        <v>3986</v>
      </c>
      <c r="L404" t="s">
        <v>841</v>
      </c>
      <c r="M404">
        <v>0.159</v>
      </c>
      <c r="N404">
        <v>0.159</v>
      </c>
      <c r="O404">
        <v>0.159</v>
      </c>
      <c r="P404">
        <v>2.2000000000000002</v>
      </c>
      <c r="R404">
        <v>0</v>
      </c>
      <c r="S404">
        <v>2.25</v>
      </c>
      <c r="T404">
        <v>2</v>
      </c>
      <c r="U404">
        <v>3.3</v>
      </c>
      <c r="V404">
        <v>2</v>
      </c>
      <c r="Z404">
        <v>118</v>
      </c>
      <c r="AA404">
        <v>4.7768419212691045E-2</v>
      </c>
      <c r="AE404" t="s">
        <v>44</v>
      </c>
      <c r="AF404" t="s">
        <v>62</v>
      </c>
      <c r="AH404" t="s">
        <v>636</v>
      </c>
      <c r="AI404">
        <v>1</v>
      </c>
      <c r="AJ404">
        <v>1</v>
      </c>
      <c r="AK404">
        <v>1</v>
      </c>
      <c r="AL404">
        <v>1</v>
      </c>
      <c r="AM404">
        <v>1</v>
      </c>
      <c r="AN404">
        <v>0</v>
      </c>
      <c r="AO404">
        <v>1</v>
      </c>
      <c r="AQ404">
        <v>0</v>
      </c>
      <c r="AR404">
        <v>0</v>
      </c>
      <c r="AS404">
        <v>0</v>
      </c>
      <c r="AT404">
        <v>0</v>
      </c>
      <c r="AU404">
        <v>2</v>
      </c>
      <c r="AV404">
        <v>0</v>
      </c>
      <c r="AW404">
        <v>0</v>
      </c>
      <c r="AX404">
        <v>2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</row>
    <row r="405" spans="1:60" x14ac:dyDescent="0.25">
      <c r="A405">
        <v>1</v>
      </c>
      <c r="B405" t="s">
        <v>149</v>
      </c>
      <c r="D405" t="s">
        <v>149</v>
      </c>
      <c r="E405">
        <v>404</v>
      </c>
      <c r="G405" t="s">
        <v>74</v>
      </c>
      <c r="H405" t="s">
        <v>680</v>
      </c>
      <c r="I405" t="s">
        <v>842</v>
      </c>
      <c r="J405">
        <v>51021</v>
      </c>
      <c r="K405" t="s">
        <v>3844</v>
      </c>
      <c r="L405" t="s">
        <v>841</v>
      </c>
      <c r="M405">
        <v>0.159</v>
      </c>
      <c r="N405">
        <v>0.159</v>
      </c>
      <c r="O405">
        <v>0.159</v>
      </c>
      <c r="P405">
        <v>1.54</v>
      </c>
      <c r="R405">
        <v>0</v>
      </c>
      <c r="S405">
        <v>1.5649999999999999</v>
      </c>
      <c r="T405">
        <v>2</v>
      </c>
      <c r="U405">
        <v>2.5</v>
      </c>
      <c r="V405">
        <v>1.375</v>
      </c>
      <c r="Z405">
        <v>118</v>
      </c>
      <c r="AA405">
        <v>4.7768419212691045E-2</v>
      </c>
      <c r="AE405" t="s">
        <v>44</v>
      </c>
      <c r="AF405" t="s">
        <v>62</v>
      </c>
      <c r="AG405" t="s">
        <v>79</v>
      </c>
      <c r="AH405" t="s">
        <v>683</v>
      </c>
      <c r="AI405">
        <v>1</v>
      </c>
      <c r="AJ405">
        <v>1</v>
      </c>
      <c r="AK405">
        <v>1</v>
      </c>
      <c r="AL405">
        <v>1</v>
      </c>
      <c r="AM405">
        <v>1</v>
      </c>
      <c r="AN405">
        <v>0</v>
      </c>
      <c r="AO405">
        <v>1</v>
      </c>
      <c r="AQ405">
        <v>0</v>
      </c>
      <c r="AR405">
        <v>0</v>
      </c>
      <c r="AS405">
        <v>0</v>
      </c>
      <c r="AT405">
        <v>0</v>
      </c>
      <c r="AU405">
        <v>2</v>
      </c>
      <c r="AV405">
        <v>0</v>
      </c>
      <c r="AW405">
        <v>0</v>
      </c>
      <c r="AX405">
        <v>2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</row>
    <row r="406" spans="1:60" x14ac:dyDescent="0.25">
      <c r="A406">
        <v>1</v>
      </c>
      <c r="B406" t="s">
        <v>149</v>
      </c>
      <c r="D406" t="s">
        <v>149</v>
      </c>
      <c r="E406">
        <v>405</v>
      </c>
      <c r="F406" t="s">
        <v>60</v>
      </c>
      <c r="H406" t="s">
        <v>680</v>
      </c>
      <c r="I406" t="s">
        <v>843</v>
      </c>
      <c r="J406">
        <v>20617700</v>
      </c>
      <c r="K406" t="s">
        <v>3835</v>
      </c>
      <c r="L406" t="s">
        <v>844</v>
      </c>
      <c r="M406">
        <v>0.17699999999999999</v>
      </c>
      <c r="N406">
        <v>0.17699999999999999</v>
      </c>
      <c r="O406">
        <v>0.17699999999999999</v>
      </c>
      <c r="P406">
        <v>0.93</v>
      </c>
      <c r="R406">
        <v>0</v>
      </c>
      <c r="S406">
        <v>0.98</v>
      </c>
      <c r="T406">
        <v>2</v>
      </c>
      <c r="U406">
        <v>2.125</v>
      </c>
      <c r="V406">
        <v>0.75</v>
      </c>
      <c r="Z406">
        <v>118</v>
      </c>
      <c r="AA406">
        <v>5.3176164783939085E-2</v>
      </c>
      <c r="AE406" t="s">
        <v>44</v>
      </c>
      <c r="AF406" t="s">
        <v>62</v>
      </c>
      <c r="AG406" t="s">
        <v>495</v>
      </c>
      <c r="AH406" t="s">
        <v>683</v>
      </c>
      <c r="AI406">
        <v>1</v>
      </c>
      <c r="AJ406">
        <v>1</v>
      </c>
      <c r="AK406">
        <v>1</v>
      </c>
      <c r="AL406">
        <v>1</v>
      </c>
      <c r="AM406">
        <v>1</v>
      </c>
      <c r="AN406">
        <v>0</v>
      </c>
      <c r="AO406">
        <v>1</v>
      </c>
      <c r="AQ406">
        <v>0</v>
      </c>
      <c r="AR406">
        <v>0</v>
      </c>
      <c r="AS406">
        <v>0</v>
      </c>
      <c r="AT406">
        <v>0</v>
      </c>
      <c r="AU406">
        <v>2</v>
      </c>
      <c r="AV406">
        <v>0</v>
      </c>
      <c r="AW406">
        <v>0</v>
      </c>
      <c r="AX406">
        <v>2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</row>
    <row r="407" spans="1:60" x14ac:dyDescent="0.25">
      <c r="A407">
        <v>1</v>
      </c>
      <c r="B407" t="s">
        <v>149</v>
      </c>
      <c r="D407" t="s">
        <v>149</v>
      </c>
      <c r="E407">
        <v>406</v>
      </c>
      <c r="G407" t="s">
        <v>74</v>
      </c>
      <c r="H407" t="s">
        <v>680</v>
      </c>
      <c r="I407" t="s">
        <v>845</v>
      </c>
      <c r="J407">
        <v>51016</v>
      </c>
      <c r="K407" t="s">
        <v>3835</v>
      </c>
      <c r="L407" t="s">
        <v>844</v>
      </c>
      <c r="M407">
        <v>0.17699999999999999</v>
      </c>
      <c r="N407">
        <v>0.17699999999999999</v>
      </c>
      <c r="O407">
        <v>0.17699999999999999</v>
      </c>
      <c r="P407">
        <v>1.7250000000000001</v>
      </c>
      <c r="R407">
        <v>0</v>
      </c>
      <c r="S407">
        <v>1.75</v>
      </c>
      <c r="T407">
        <v>2</v>
      </c>
      <c r="U407">
        <v>2.75</v>
      </c>
      <c r="V407">
        <v>1.625</v>
      </c>
      <c r="Z407">
        <v>118</v>
      </c>
      <c r="AA407">
        <v>5.3176164783939085E-2</v>
      </c>
      <c r="AE407" t="s">
        <v>44</v>
      </c>
      <c r="AF407" t="s">
        <v>62</v>
      </c>
      <c r="AG407" t="s">
        <v>79</v>
      </c>
      <c r="AH407" t="s">
        <v>683</v>
      </c>
      <c r="AI407">
        <v>1</v>
      </c>
      <c r="AJ407">
        <v>1</v>
      </c>
      <c r="AK407">
        <v>1</v>
      </c>
      <c r="AL407">
        <v>1</v>
      </c>
      <c r="AM407">
        <v>1</v>
      </c>
      <c r="AN407">
        <v>0</v>
      </c>
      <c r="AO407">
        <v>1</v>
      </c>
      <c r="AQ407">
        <v>0</v>
      </c>
      <c r="AR407">
        <v>0</v>
      </c>
      <c r="AS407">
        <v>0</v>
      </c>
      <c r="AT407">
        <v>0</v>
      </c>
      <c r="AU407">
        <v>2</v>
      </c>
      <c r="AV407">
        <v>0</v>
      </c>
      <c r="AW407">
        <v>0</v>
      </c>
      <c r="AX407">
        <v>2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</row>
    <row r="408" spans="1:60" x14ac:dyDescent="0.25">
      <c r="A408">
        <v>1</v>
      </c>
      <c r="B408" t="s">
        <v>149</v>
      </c>
      <c r="D408" t="s">
        <v>149</v>
      </c>
      <c r="E408">
        <v>407</v>
      </c>
      <c r="F408" t="s">
        <v>60</v>
      </c>
      <c r="H408" t="s">
        <v>680</v>
      </c>
      <c r="I408" t="s">
        <v>846</v>
      </c>
      <c r="J408">
        <v>20618900</v>
      </c>
      <c r="K408" t="s">
        <v>3980</v>
      </c>
      <c r="L408" t="s">
        <v>847</v>
      </c>
      <c r="M408">
        <v>0.189</v>
      </c>
      <c r="N408">
        <v>0.189</v>
      </c>
      <c r="O408">
        <v>0.189</v>
      </c>
      <c r="P408">
        <v>0.93</v>
      </c>
      <c r="R408">
        <v>0</v>
      </c>
      <c r="S408">
        <v>0.98</v>
      </c>
      <c r="T408">
        <v>2</v>
      </c>
      <c r="U408">
        <v>2.1880000000000002</v>
      </c>
      <c r="V408">
        <v>0.75</v>
      </c>
      <c r="Z408">
        <v>118</v>
      </c>
      <c r="AA408">
        <v>5.6781328498104446E-2</v>
      </c>
      <c r="AE408" t="s">
        <v>44</v>
      </c>
      <c r="AF408" t="s">
        <v>62</v>
      </c>
      <c r="AG408" t="s">
        <v>495</v>
      </c>
      <c r="AH408" t="s">
        <v>683</v>
      </c>
      <c r="AI408">
        <v>1</v>
      </c>
      <c r="AJ408">
        <v>1</v>
      </c>
      <c r="AK408">
        <v>1</v>
      </c>
      <c r="AL408">
        <v>1</v>
      </c>
      <c r="AM408">
        <v>1</v>
      </c>
      <c r="AN408">
        <v>0</v>
      </c>
      <c r="AO408">
        <v>1</v>
      </c>
      <c r="AQ408">
        <v>0</v>
      </c>
      <c r="AR408">
        <v>0</v>
      </c>
      <c r="AS408">
        <v>0</v>
      </c>
      <c r="AT408">
        <v>0</v>
      </c>
      <c r="AU408">
        <v>2</v>
      </c>
      <c r="AV408">
        <v>0</v>
      </c>
      <c r="AW408">
        <v>0</v>
      </c>
      <c r="AX408">
        <v>2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</row>
    <row r="409" spans="1:60" x14ac:dyDescent="0.25">
      <c r="A409">
        <v>1</v>
      </c>
      <c r="B409" t="s">
        <v>149</v>
      </c>
      <c r="D409" t="s">
        <v>149</v>
      </c>
      <c r="E409">
        <v>408</v>
      </c>
      <c r="F409" t="s">
        <v>60</v>
      </c>
      <c r="H409" t="s">
        <v>680</v>
      </c>
      <c r="I409" t="s">
        <v>848</v>
      </c>
      <c r="J409">
        <v>20619100</v>
      </c>
      <c r="K409" t="s">
        <v>3453</v>
      </c>
      <c r="L409" t="s">
        <v>849</v>
      </c>
      <c r="M409">
        <v>0.191</v>
      </c>
      <c r="N409">
        <v>0.191</v>
      </c>
      <c r="O409">
        <v>0.191</v>
      </c>
      <c r="P409">
        <v>0.94</v>
      </c>
      <c r="R409">
        <v>0</v>
      </c>
      <c r="S409">
        <v>0.99</v>
      </c>
      <c r="T409">
        <v>2</v>
      </c>
      <c r="U409">
        <v>2.1880000000000002</v>
      </c>
      <c r="V409">
        <v>0.75</v>
      </c>
      <c r="Z409">
        <v>118</v>
      </c>
      <c r="AA409">
        <v>5.7382189117132006E-2</v>
      </c>
      <c r="AE409" t="s">
        <v>44</v>
      </c>
      <c r="AF409" t="s">
        <v>62</v>
      </c>
      <c r="AG409" t="s">
        <v>495</v>
      </c>
      <c r="AH409" t="s">
        <v>683</v>
      </c>
      <c r="AI409">
        <v>1</v>
      </c>
      <c r="AJ409">
        <v>1</v>
      </c>
      <c r="AK409">
        <v>1</v>
      </c>
      <c r="AL409">
        <v>1</v>
      </c>
      <c r="AM409">
        <v>1</v>
      </c>
      <c r="AN409">
        <v>0</v>
      </c>
      <c r="AO409">
        <v>1</v>
      </c>
      <c r="AQ409">
        <v>0</v>
      </c>
      <c r="AR409">
        <v>0</v>
      </c>
      <c r="AS409">
        <v>0</v>
      </c>
      <c r="AT409">
        <v>0</v>
      </c>
      <c r="AU409">
        <v>2</v>
      </c>
      <c r="AV409">
        <v>0</v>
      </c>
      <c r="AW409">
        <v>0</v>
      </c>
      <c r="AX409">
        <v>2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</row>
    <row r="410" spans="1:60" x14ac:dyDescent="0.25">
      <c r="A410">
        <v>1</v>
      </c>
      <c r="B410" t="s">
        <v>149</v>
      </c>
      <c r="D410" t="s">
        <v>149</v>
      </c>
      <c r="E410">
        <v>409</v>
      </c>
      <c r="F410" t="s">
        <v>60</v>
      </c>
      <c r="H410" t="s">
        <v>680</v>
      </c>
      <c r="I410" t="s">
        <v>850</v>
      </c>
      <c r="J410">
        <v>62137</v>
      </c>
      <c r="K410" t="s">
        <v>4026</v>
      </c>
      <c r="L410" t="s">
        <v>851</v>
      </c>
      <c r="M410">
        <v>0.248</v>
      </c>
      <c r="N410">
        <v>0.248</v>
      </c>
      <c r="O410">
        <v>0.248</v>
      </c>
      <c r="P410">
        <v>1.3</v>
      </c>
      <c r="R410">
        <v>0</v>
      </c>
      <c r="S410">
        <v>1.35</v>
      </c>
      <c r="T410">
        <v>2</v>
      </c>
      <c r="U410">
        <v>2.7559</v>
      </c>
      <c r="V410">
        <v>1.2204999999999999</v>
      </c>
      <c r="Z410">
        <v>118</v>
      </c>
      <c r="AA410">
        <v>7.4506716759417474E-2</v>
      </c>
      <c r="AE410" t="s">
        <v>44</v>
      </c>
      <c r="AF410" t="s">
        <v>62</v>
      </c>
      <c r="AG410" t="s">
        <v>79</v>
      </c>
      <c r="AH410" t="s">
        <v>683</v>
      </c>
      <c r="AI410">
        <v>1</v>
      </c>
      <c r="AJ410">
        <v>1</v>
      </c>
      <c r="AK410">
        <v>1</v>
      </c>
      <c r="AL410">
        <v>1</v>
      </c>
      <c r="AM410">
        <v>1</v>
      </c>
      <c r="AN410">
        <v>0</v>
      </c>
      <c r="AO410">
        <v>1</v>
      </c>
      <c r="AQ410">
        <v>0</v>
      </c>
      <c r="AR410">
        <v>0</v>
      </c>
      <c r="AS410">
        <v>0</v>
      </c>
      <c r="AT410">
        <v>0</v>
      </c>
      <c r="AU410">
        <v>2</v>
      </c>
      <c r="AV410">
        <v>0</v>
      </c>
      <c r="AW410">
        <v>0</v>
      </c>
      <c r="AX410">
        <v>2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</row>
    <row r="411" spans="1:60" x14ac:dyDescent="0.25">
      <c r="A411">
        <v>1</v>
      </c>
      <c r="B411" t="s">
        <v>149</v>
      </c>
      <c r="D411" t="s">
        <v>149</v>
      </c>
      <c r="E411">
        <v>410</v>
      </c>
      <c r="F411" t="s">
        <v>60</v>
      </c>
      <c r="H411" t="s">
        <v>680</v>
      </c>
      <c r="I411" t="s">
        <v>852</v>
      </c>
      <c r="J411">
        <v>18233</v>
      </c>
      <c r="K411" t="s">
        <v>3960</v>
      </c>
      <c r="L411" t="s">
        <v>48</v>
      </c>
      <c r="M411">
        <v>0.26100000000000001</v>
      </c>
      <c r="N411">
        <v>0.26100000000000001</v>
      </c>
      <c r="O411">
        <v>0.26100000000000001</v>
      </c>
      <c r="P411">
        <v>1.52</v>
      </c>
      <c r="R411">
        <v>0</v>
      </c>
      <c r="S411">
        <v>1.65</v>
      </c>
      <c r="T411">
        <v>2</v>
      </c>
      <c r="U411">
        <v>2.6</v>
      </c>
      <c r="V411">
        <v>1.2</v>
      </c>
      <c r="Z411">
        <v>118</v>
      </c>
      <c r="AA411">
        <v>7.8412310783096614E-2</v>
      </c>
      <c r="AE411" t="s">
        <v>44</v>
      </c>
      <c r="AF411" t="s">
        <v>62</v>
      </c>
      <c r="AH411" t="s">
        <v>683</v>
      </c>
      <c r="AI411">
        <v>1</v>
      </c>
      <c r="AJ411">
        <v>1</v>
      </c>
      <c r="AK411">
        <v>1</v>
      </c>
      <c r="AL411">
        <v>1</v>
      </c>
      <c r="AM411">
        <v>1</v>
      </c>
      <c r="AN411">
        <v>0</v>
      </c>
      <c r="AO411">
        <v>1</v>
      </c>
      <c r="AQ411">
        <v>0</v>
      </c>
      <c r="AR411">
        <v>0</v>
      </c>
      <c r="AS411">
        <v>0</v>
      </c>
      <c r="AT411">
        <v>0</v>
      </c>
      <c r="AU411">
        <v>2</v>
      </c>
      <c r="AV411">
        <v>0</v>
      </c>
      <c r="AW411">
        <v>0</v>
      </c>
      <c r="AX411">
        <v>2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</row>
    <row r="412" spans="1:60" x14ac:dyDescent="0.25">
      <c r="A412">
        <v>1</v>
      </c>
      <c r="B412" t="s">
        <v>149</v>
      </c>
      <c r="D412" t="s">
        <v>149</v>
      </c>
      <c r="E412">
        <v>411</v>
      </c>
      <c r="F412" t="s">
        <v>60</v>
      </c>
      <c r="H412" t="s">
        <v>680</v>
      </c>
      <c r="I412" t="s">
        <v>853</v>
      </c>
      <c r="J412">
        <v>20543750</v>
      </c>
      <c r="K412" t="s">
        <v>3793</v>
      </c>
      <c r="L412" t="s">
        <v>2419</v>
      </c>
      <c r="M412">
        <v>0.4375</v>
      </c>
      <c r="N412">
        <v>0.4375</v>
      </c>
      <c r="O412">
        <v>0.4375</v>
      </c>
      <c r="P412">
        <v>2.2999999999999998</v>
      </c>
      <c r="R412">
        <v>0</v>
      </c>
      <c r="S412">
        <v>2.35</v>
      </c>
      <c r="T412">
        <v>2</v>
      </c>
      <c r="U412">
        <v>3.44</v>
      </c>
      <c r="V412">
        <v>2.06</v>
      </c>
      <c r="Z412">
        <v>118</v>
      </c>
      <c r="AA412">
        <v>0.13143826041227882</v>
      </c>
      <c r="AE412" t="s">
        <v>44</v>
      </c>
      <c r="AF412" t="s">
        <v>62</v>
      </c>
      <c r="AG412" t="s">
        <v>495</v>
      </c>
      <c r="AH412" t="s">
        <v>683</v>
      </c>
      <c r="AI412">
        <v>1</v>
      </c>
      <c r="AJ412">
        <v>1</v>
      </c>
      <c r="AK412">
        <v>1</v>
      </c>
      <c r="AL412">
        <v>1</v>
      </c>
      <c r="AM412">
        <v>1</v>
      </c>
      <c r="AN412">
        <v>0</v>
      </c>
      <c r="AO412">
        <v>1</v>
      </c>
      <c r="AQ412">
        <v>0</v>
      </c>
      <c r="AR412">
        <v>0</v>
      </c>
      <c r="AS412">
        <v>0</v>
      </c>
      <c r="AT412">
        <v>0</v>
      </c>
      <c r="AU412">
        <v>2</v>
      </c>
      <c r="AV412">
        <v>0</v>
      </c>
      <c r="AW412">
        <v>0</v>
      </c>
      <c r="AX412">
        <v>2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</row>
    <row r="413" spans="1:60" x14ac:dyDescent="0.25">
      <c r="A413">
        <v>1</v>
      </c>
      <c r="B413" t="s">
        <v>149</v>
      </c>
      <c r="D413" t="s">
        <v>149</v>
      </c>
      <c r="E413">
        <v>412</v>
      </c>
      <c r="F413" t="s">
        <v>60</v>
      </c>
      <c r="H413" t="s">
        <v>802</v>
      </c>
      <c r="I413" t="s">
        <v>854</v>
      </c>
      <c r="J413" t="s">
        <v>855</v>
      </c>
      <c r="K413" t="s">
        <v>4025</v>
      </c>
      <c r="L413" t="s">
        <v>732</v>
      </c>
      <c r="M413">
        <v>0.04</v>
      </c>
      <c r="N413">
        <v>0.04</v>
      </c>
      <c r="O413">
        <v>0.04</v>
      </c>
      <c r="P413">
        <v>0.77500000000000002</v>
      </c>
      <c r="R413">
        <v>0</v>
      </c>
      <c r="S413">
        <v>0.8</v>
      </c>
      <c r="T413">
        <v>2</v>
      </c>
      <c r="U413">
        <v>1.69</v>
      </c>
      <c r="V413">
        <v>0.6</v>
      </c>
      <c r="Z413">
        <v>118</v>
      </c>
      <c r="AA413">
        <v>1.2017212380551206E-2</v>
      </c>
      <c r="AE413" t="s">
        <v>49</v>
      </c>
      <c r="AF413" t="s">
        <v>545</v>
      </c>
      <c r="AG413" t="s">
        <v>532</v>
      </c>
      <c r="AH413" t="s">
        <v>636</v>
      </c>
      <c r="AI413">
        <v>1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1</v>
      </c>
      <c r="AQ413">
        <v>0</v>
      </c>
      <c r="AR413">
        <v>0</v>
      </c>
      <c r="AS413">
        <v>0</v>
      </c>
      <c r="AT413">
        <v>0</v>
      </c>
      <c r="AU413">
        <v>2</v>
      </c>
      <c r="AV413">
        <v>0</v>
      </c>
      <c r="AW413">
        <v>0</v>
      </c>
      <c r="AX413">
        <v>2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</row>
    <row r="414" spans="1:60" x14ac:dyDescent="0.25">
      <c r="A414">
        <v>1</v>
      </c>
      <c r="B414" t="s">
        <v>149</v>
      </c>
      <c r="D414" t="s">
        <v>149</v>
      </c>
      <c r="E414">
        <v>413</v>
      </c>
      <c r="F414" t="s">
        <v>60</v>
      </c>
      <c r="H414" t="s">
        <v>680</v>
      </c>
      <c r="I414" t="s">
        <v>856</v>
      </c>
      <c r="J414" t="s">
        <v>857</v>
      </c>
      <c r="K414" t="s">
        <v>4024</v>
      </c>
      <c r="L414" t="s">
        <v>732</v>
      </c>
      <c r="M414">
        <v>0.04</v>
      </c>
      <c r="N414">
        <v>0.04</v>
      </c>
      <c r="O414">
        <v>0.04</v>
      </c>
      <c r="P414">
        <v>0.61</v>
      </c>
      <c r="R414">
        <v>0</v>
      </c>
      <c r="S414">
        <v>0.64</v>
      </c>
      <c r="T414">
        <v>2</v>
      </c>
      <c r="U414">
        <v>1.43</v>
      </c>
      <c r="V414">
        <v>0.45</v>
      </c>
      <c r="Z414">
        <v>118</v>
      </c>
      <c r="AA414">
        <v>1.2017212380551206E-2</v>
      </c>
      <c r="AE414" t="s">
        <v>49</v>
      </c>
      <c r="AF414" t="s">
        <v>545</v>
      </c>
      <c r="AG414" t="s">
        <v>532</v>
      </c>
      <c r="AH414" t="s">
        <v>683</v>
      </c>
      <c r="AI414">
        <v>1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1</v>
      </c>
      <c r="AQ414">
        <v>0</v>
      </c>
      <c r="AR414">
        <v>0</v>
      </c>
      <c r="AS414">
        <v>0</v>
      </c>
      <c r="AT414">
        <v>0</v>
      </c>
      <c r="AU414">
        <v>2</v>
      </c>
      <c r="AV414">
        <v>0</v>
      </c>
      <c r="AW414">
        <v>0</v>
      </c>
      <c r="AX414">
        <v>2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</row>
    <row r="415" spans="1:60" x14ac:dyDescent="0.25">
      <c r="A415">
        <v>1</v>
      </c>
      <c r="B415" t="s">
        <v>149</v>
      </c>
      <c r="D415" t="s">
        <v>149</v>
      </c>
      <c r="E415">
        <v>414</v>
      </c>
      <c r="F415" t="s">
        <v>60</v>
      </c>
      <c r="H415" t="s">
        <v>802</v>
      </c>
      <c r="I415" t="s">
        <v>858</v>
      </c>
      <c r="J415" t="s">
        <v>859</v>
      </c>
      <c r="K415" t="s">
        <v>3902</v>
      </c>
      <c r="L415" t="s">
        <v>734</v>
      </c>
      <c r="M415">
        <v>4.1000000000000002E-2</v>
      </c>
      <c r="N415">
        <v>4.1000000000000002E-2</v>
      </c>
      <c r="O415">
        <v>4.1000000000000002E-2</v>
      </c>
      <c r="P415">
        <v>0.75</v>
      </c>
      <c r="R415">
        <v>0</v>
      </c>
      <c r="S415">
        <v>0.78</v>
      </c>
      <c r="T415">
        <v>2</v>
      </c>
      <c r="U415">
        <v>1.69</v>
      </c>
      <c r="V415">
        <v>0.57999999999999996</v>
      </c>
      <c r="Z415">
        <v>118</v>
      </c>
      <c r="AA415">
        <v>1.2317642690064986E-2</v>
      </c>
      <c r="AE415" t="s">
        <v>49</v>
      </c>
      <c r="AF415" t="s">
        <v>545</v>
      </c>
      <c r="AG415" t="s">
        <v>532</v>
      </c>
      <c r="AH415" t="s">
        <v>636</v>
      </c>
      <c r="AI415">
        <v>1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1</v>
      </c>
      <c r="AQ415">
        <v>0</v>
      </c>
      <c r="AR415">
        <v>0</v>
      </c>
      <c r="AS415">
        <v>0</v>
      </c>
      <c r="AT415">
        <v>0</v>
      </c>
      <c r="AU415">
        <v>2</v>
      </c>
      <c r="AV415">
        <v>0</v>
      </c>
      <c r="AW415">
        <v>0</v>
      </c>
      <c r="AX415">
        <v>2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</row>
    <row r="416" spans="1:60" x14ac:dyDescent="0.25">
      <c r="A416">
        <v>1</v>
      </c>
      <c r="B416" t="s">
        <v>149</v>
      </c>
      <c r="D416" t="s">
        <v>149</v>
      </c>
      <c r="E416">
        <v>415</v>
      </c>
      <c r="F416" t="s">
        <v>60</v>
      </c>
      <c r="H416" t="s">
        <v>680</v>
      </c>
      <c r="I416" t="s">
        <v>860</v>
      </c>
      <c r="J416" t="s">
        <v>861</v>
      </c>
      <c r="K416" t="s">
        <v>3901</v>
      </c>
      <c r="L416" t="s">
        <v>734</v>
      </c>
      <c r="M416">
        <v>4.1000000000000002E-2</v>
      </c>
      <c r="N416">
        <v>4.1000000000000002E-2</v>
      </c>
      <c r="O416">
        <v>4.1000000000000002E-2</v>
      </c>
      <c r="P416">
        <v>0.56999999999999995</v>
      </c>
      <c r="R416">
        <v>0</v>
      </c>
      <c r="S416">
        <v>0.6</v>
      </c>
      <c r="T416">
        <v>2</v>
      </c>
      <c r="U416">
        <v>1.43</v>
      </c>
      <c r="V416">
        <v>0.47</v>
      </c>
      <c r="Z416">
        <v>118</v>
      </c>
      <c r="AA416">
        <v>1.2317642690064986E-2</v>
      </c>
      <c r="AE416" t="s">
        <v>49</v>
      </c>
      <c r="AF416" t="s">
        <v>545</v>
      </c>
      <c r="AG416" t="s">
        <v>532</v>
      </c>
      <c r="AH416" t="s">
        <v>683</v>
      </c>
      <c r="AI416">
        <v>1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1</v>
      </c>
      <c r="AQ416">
        <v>0</v>
      </c>
      <c r="AR416">
        <v>0</v>
      </c>
      <c r="AS416">
        <v>0</v>
      </c>
      <c r="AT416">
        <v>0</v>
      </c>
      <c r="AU416">
        <v>2</v>
      </c>
      <c r="AV416">
        <v>0</v>
      </c>
      <c r="AW416">
        <v>0</v>
      </c>
      <c r="AX416">
        <v>2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</row>
    <row r="417" spans="1:60" x14ac:dyDescent="0.25">
      <c r="A417">
        <v>1</v>
      </c>
      <c r="B417" t="s">
        <v>149</v>
      </c>
      <c r="D417" t="s">
        <v>149</v>
      </c>
      <c r="E417">
        <v>416</v>
      </c>
      <c r="F417" t="s">
        <v>60</v>
      </c>
      <c r="H417" t="s">
        <v>802</v>
      </c>
      <c r="I417" t="s">
        <v>862</v>
      </c>
      <c r="J417" t="s">
        <v>863</v>
      </c>
      <c r="K417" t="s">
        <v>4023</v>
      </c>
      <c r="L417" t="s">
        <v>736</v>
      </c>
      <c r="M417">
        <v>4.2000000000000003E-2</v>
      </c>
      <c r="N417">
        <v>4.2000000000000003E-2</v>
      </c>
      <c r="O417">
        <v>4.2000000000000003E-2</v>
      </c>
      <c r="P417">
        <v>0.75</v>
      </c>
      <c r="R417">
        <v>0</v>
      </c>
      <c r="S417">
        <v>0.78</v>
      </c>
      <c r="T417">
        <v>2</v>
      </c>
      <c r="U417">
        <v>1.73</v>
      </c>
      <c r="V417">
        <v>0.69</v>
      </c>
      <c r="Z417">
        <v>118</v>
      </c>
      <c r="AA417">
        <v>1.2618072999578766E-2</v>
      </c>
      <c r="AE417" t="s">
        <v>49</v>
      </c>
      <c r="AF417" t="s">
        <v>545</v>
      </c>
      <c r="AG417" t="s">
        <v>532</v>
      </c>
      <c r="AH417" t="s">
        <v>636</v>
      </c>
      <c r="AI417">
        <v>1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1</v>
      </c>
      <c r="AQ417">
        <v>0</v>
      </c>
      <c r="AR417">
        <v>0</v>
      </c>
      <c r="AS417">
        <v>0</v>
      </c>
      <c r="AT417">
        <v>0</v>
      </c>
      <c r="AU417">
        <v>2</v>
      </c>
      <c r="AV417">
        <v>0</v>
      </c>
      <c r="AW417">
        <v>0</v>
      </c>
      <c r="AX417">
        <v>2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</row>
    <row r="418" spans="1:60" x14ac:dyDescent="0.25">
      <c r="A418">
        <v>1</v>
      </c>
      <c r="B418" t="s">
        <v>149</v>
      </c>
      <c r="D418" t="s">
        <v>149</v>
      </c>
      <c r="E418">
        <v>417</v>
      </c>
      <c r="F418" t="s">
        <v>60</v>
      </c>
      <c r="H418" t="s">
        <v>680</v>
      </c>
      <c r="I418" t="s">
        <v>864</v>
      </c>
      <c r="J418" t="s">
        <v>865</v>
      </c>
      <c r="K418" t="s">
        <v>4022</v>
      </c>
      <c r="L418" t="s">
        <v>736</v>
      </c>
      <c r="M418">
        <v>4.2000000000000003E-2</v>
      </c>
      <c r="N418">
        <v>4.2000000000000003E-2</v>
      </c>
      <c r="O418">
        <v>4.2000000000000003E-2</v>
      </c>
      <c r="P418">
        <v>0.52</v>
      </c>
      <c r="R418">
        <v>0</v>
      </c>
      <c r="S418">
        <v>0.55000000000000004</v>
      </c>
      <c r="T418">
        <v>2</v>
      </c>
      <c r="U418">
        <v>1.44</v>
      </c>
      <c r="V418">
        <v>0.5</v>
      </c>
      <c r="Z418">
        <v>118</v>
      </c>
      <c r="AA418">
        <v>1.2618072999578766E-2</v>
      </c>
      <c r="AE418" t="s">
        <v>49</v>
      </c>
      <c r="AF418" t="s">
        <v>545</v>
      </c>
      <c r="AG418" t="s">
        <v>532</v>
      </c>
      <c r="AH418" t="s">
        <v>683</v>
      </c>
      <c r="AI418">
        <v>1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1</v>
      </c>
      <c r="AQ418">
        <v>0</v>
      </c>
      <c r="AR418">
        <v>0</v>
      </c>
      <c r="AS418">
        <v>0</v>
      </c>
      <c r="AT418">
        <v>0</v>
      </c>
      <c r="AU418">
        <v>2</v>
      </c>
      <c r="AV418">
        <v>0</v>
      </c>
      <c r="AW418">
        <v>0</v>
      </c>
      <c r="AX418">
        <v>2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</row>
    <row r="419" spans="1:60" x14ac:dyDescent="0.25">
      <c r="A419">
        <v>1</v>
      </c>
      <c r="B419" t="s">
        <v>149</v>
      </c>
      <c r="D419" t="s">
        <v>149</v>
      </c>
      <c r="E419">
        <v>418</v>
      </c>
      <c r="F419" t="s">
        <v>60</v>
      </c>
      <c r="H419" t="s">
        <v>802</v>
      </c>
      <c r="I419" t="s">
        <v>866</v>
      </c>
      <c r="J419" t="s">
        <v>867</v>
      </c>
      <c r="K419" t="s">
        <v>4021</v>
      </c>
      <c r="L419" t="s">
        <v>738</v>
      </c>
      <c r="M419">
        <v>4.2999999999999997E-2</v>
      </c>
      <c r="N419">
        <v>4.2999999999999997E-2</v>
      </c>
      <c r="O419">
        <v>4.2999999999999997E-2</v>
      </c>
      <c r="P419">
        <v>0.83</v>
      </c>
      <c r="R419">
        <v>0</v>
      </c>
      <c r="S419">
        <v>0.86</v>
      </c>
      <c r="T419">
        <v>2</v>
      </c>
      <c r="U419">
        <v>1.8</v>
      </c>
      <c r="V419">
        <v>0.71</v>
      </c>
      <c r="Z419">
        <v>118</v>
      </c>
      <c r="AA419">
        <v>1.2918503309092545E-2</v>
      </c>
      <c r="AE419" t="s">
        <v>49</v>
      </c>
      <c r="AF419" t="s">
        <v>545</v>
      </c>
      <c r="AG419" t="s">
        <v>532</v>
      </c>
      <c r="AH419" t="s">
        <v>636</v>
      </c>
      <c r="AI419">
        <v>1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1</v>
      </c>
      <c r="AQ419">
        <v>0</v>
      </c>
      <c r="AR419">
        <v>0</v>
      </c>
      <c r="AS419">
        <v>0</v>
      </c>
      <c r="AT419">
        <v>0</v>
      </c>
      <c r="AU419">
        <v>2</v>
      </c>
      <c r="AV419">
        <v>0</v>
      </c>
      <c r="AW419">
        <v>0</v>
      </c>
      <c r="AX419">
        <v>2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</row>
    <row r="420" spans="1:60" x14ac:dyDescent="0.25">
      <c r="A420">
        <v>1</v>
      </c>
      <c r="B420" t="s">
        <v>149</v>
      </c>
      <c r="D420" t="s">
        <v>149</v>
      </c>
      <c r="E420">
        <v>419</v>
      </c>
      <c r="G420" t="s">
        <v>74</v>
      </c>
      <c r="H420" t="s">
        <v>680</v>
      </c>
      <c r="I420" t="s">
        <v>868</v>
      </c>
      <c r="J420" t="s">
        <v>869</v>
      </c>
      <c r="K420" t="s">
        <v>3900</v>
      </c>
      <c r="L420" t="s">
        <v>738</v>
      </c>
      <c r="M420">
        <v>4.2999999999999997E-2</v>
      </c>
      <c r="N420">
        <v>4.2999999999999997E-2</v>
      </c>
      <c r="O420">
        <v>4.2999999999999997E-2</v>
      </c>
      <c r="P420">
        <v>0.57499999999999996</v>
      </c>
      <c r="R420">
        <v>0</v>
      </c>
      <c r="S420">
        <v>0.6</v>
      </c>
      <c r="T420">
        <v>2</v>
      </c>
      <c r="U420">
        <v>1.46</v>
      </c>
      <c r="V420">
        <v>0.47</v>
      </c>
      <c r="Z420">
        <v>118</v>
      </c>
      <c r="AA420">
        <v>1.2918503309092545E-2</v>
      </c>
      <c r="AE420" t="s">
        <v>49</v>
      </c>
      <c r="AF420" t="s">
        <v>545</v>
      </c>
      <c r="AG420" t="s">
        <v>532</v>
      </c>
      <c r="AH420" t="s">
        <v>683</v>
      </c>
      <c r="AI420">
        <v>1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1</v>
      </c>
      <c r="AQ420">
        <v>0</v>
      </c>
      <c r="AR420">
        <v>0</v>
      </c>
      <c r="AS420">
        <v>0</v>
      </c>
      <c r="AT420">
        <v>0</v>
      </c>
      <c r="AU420">
        <v>2</v>
      </c>
      <c r="AV420">
        <v>0</v>
      </c>
      <c r="AW420">
        <v>0</v>
      </c>
      <c r="AX420">
        <v>2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</row>
    <row r="421" spans="1:60" x14ac:dyDescent="0.25">
      <c r="A421">
        <v>1</v>
      </c>
      <c r="B421" t="s">
        <v>149</v>
      </c>
      <c r="D421" t="s">
        <v>149</v>
      </c>
      <c r="E421">
        <v>420</v>
      </c>
      <c r="F421" t="s">
        <v>60</v>
      </c>
      <c r="H421" t="s">
        <v>802</v>
      </c>
      <c r="I421" t="s">
        <v>870</v>
      </c>
      <c r="J421" t="s">
        <v>871</v>
      </c>
      <c r="K421" t="s">
        <v>3899</v>
      </c>
      <c r="L421" t="s">
        <v>740</v>
      </c>
      <c r="M421">
        <v>4.65E-2</v>
      </c>
      <c r="N421">
        <v>4.65E-2</v>
      </c>
      <c r="O421">
        <v>4.65E-2</v>
      </c>
      <c r="P421">
        <v>0.83</v>
      </c>
      <c r="R421">
        <v>0</v>
      </c>
      <c r="S421">
        <v>0.86</v>
      </c>
      <c r="T421">
        <v>2</v>
      </c>
      <c r="U421">
        <v>2.25</v>
      </c>
      <c r="V421">
        <v>0.83</v>
      </c>
      <c r="Z421">
        <v>118</v>
      </c>
      <c r="AA421">
        <v>1.3970009392390776E-2</v>
      </c>
      <c r="AE421" t="s">
        <v>49</v>
      </c>
      <c r="AF421" t="s">
        <v>545</v>
      </c>
      <c r="AG421" t="s">
        <v>532</v>
      </c>
      <c r="AH421" t="s">
        <v>636</v>
      </c>
      <c r="AI421">
        <v>1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1</v>
      </c>
      <c r="AQ421">
        <v>0</v>
      </c>
      <c r="AR421">
        <v>0</v>
      </c>
      <c r="AS421">
        <v>0</v>
      </c>
      <c r="AT421">
        <v>0</v>
      </c>
      <c r="AU421">
        <v>2</v>
      </c>
      <c r="AV421">
        <v>0</v>
      </c>
      <c r="AW421">
        <v>0</v>
      </c>
      <c r="AX421">
        <v>2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</row>
    <row r="422" spans="1:60" x14ac:dyDescent="0.25">
      <c r="A422">
        <v>1</v>
      </c>
      <c r="B422" t="s">
        <v>149</v>
      </c>
      <c r="D422" t="s">
        <v>149</v>
      </c>
      <c r="E422">
        <v>421</v>
      </c>
      <c r="F422" t="s">
        <v>60</v>
      </c>
      <c r="H422" t="s">
        <v>680</v>
      </c>
      <c r="I422" t="s">
        <v>872</v>
      </c>
      <c r="J422" t="s">
        <v>873</v>
      </c>
      <c r="K422" t="s">
        <v>3898</v>
      </c>
      <c r="L422" t="s">
        <v>740</v>
      </c>
      <c r="M422">
        <v>4.65E-2</v>
      </c>
      <c r="N422">
        <v>4.65E-2</v>
      </c>
      <c r="O422">
        <v>4.65E-2</v>
      </c>
      <c r="P422">
        <v>0.57999999999999996</v>
      </c>
      <c r="R422">
        <v>0</v>
      </c>
      <c r="S422">
        <v>0.61</v>
      </c>
      <c r="T422">
        <v>2</v>
      </c>
      <c r="U422">
        <v>1.44</v>
      </c>
      <c r="V422">
        <v>0.45</v>
      </c>
      <c r="Z422">
        <v>118</v>
      </c>
      <c r="AA422">
        <v>1.3970009392390776E-2</v>
      </c>
      <c r="AE422" t="s">
        <v>49</v>
      </c>
      <c r="AF422" t="s">
        <v>545</v>
      </c>
      <c r="AG422" t="s">
        <v>532</v>
      </c>
      <c r="AH422" t="s">
        <v>683</v>
      </c>
      <c r="AI422">
        <v>1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1</v>
      </c>
      <c r="AQ422">
        <v>0</v>
      </c>
      <c r="AR422">
        <v>0</v>
      </c>
      <c r="AS422">
        <v>0</v>
      </c>
      <c r="AT422">
        <v>0</v>
      </c>
      <c r="AU422">
        <v>2</v>
      </c>
      <c r="AV422">
        <v>0</v>
      </c>
      <c r="AW422">
        <v>0</v>
      </c>
      <c r="AX422">
        <v>2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</row>
    <row r="423" spans="1:60" x14ac:dyDescent="0.25">
      <c r="A423">
        <v>1</v>
      </c>
      <c r="B423" t="s">
        <v>149</v>
      </c>
      <c r="D423" t="s">
        <v>149</v>
      </c>
      <c r="E423">
        <v>422</v>
      </c>
      <c r="G423" t="s">
        <v>74</v>
      </c>
      <c r="H423" t="s">
        <v>874</v>
      </c>
      <c r="I423" t="s">
        <v>875</v>
      </c>
      <c r="J423">
        <v>9006680011900</v>
      </c>
      <c r="K423" t="s">
        <v>4020</v>
      </c>
      <c r="L423" t="s">
        <v>2447</v>
      </c>
      <c r="M423">
        <v>4.6899999999999997E-2</v>
      </c>
      <c r="N423">
        <v>4.6899999999999997E-2</v>
      </c>
      <c r="O423">
        <v>4.6899999999999997E-2</v>
      </c>
      <c r="P423">
        <v>1.65</v>
      </c>
      <c r="R423">
        <v>0</v>
      </c>
      <c r="S423">
        <v>1.675</v>
      </c>
      <c r="T423">
        <v>2</v>
      </c>
      <c r="U423">
        <v>2.56</v>
      </c>
      <c r="V423">
        <v>-0.5</v>
      </c>
      <c r="Z423">
        <v>118</v>
      </c>
      <c r="AA423">
        <v>1.4090181516196287E-2</v>
      </c>
      <c r="AE423" t="s">
        <v>49</v>
      </c>
      <c r="AF423" t="s">
        <v>369</v>
      </c>
      <c r="AG423" t="s">
        <v>876</v>
      </c>
      <c r="AH423" t="s">
        <v>621</v>
      </c>
      <c r="AI423">
        <v>1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1</v>
      </c>
      <c r="AQ423">
        <v>0</v>
      </c>
      <c r="AR423">
        <v>0</v>
      </c>
      <c r="AS423">
        <v>0</v>
      </c>
      <c r="AT423">
        <v>0</v>
      </c>
      <c r="AU423">
        <v>2</v>
      </c>
      <c r="AV423">
        <v>0</v>
      </c>
      <c r="AW423">
        <v>0</v>
      </c>
      <c r="AX423">
        <v>2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</row>
    <row r="424" spans="1:60" x14ac:dyDescent="0.25">
      <c r="A424">
        <v>1</v>
      </c>
      <c r="B424" t="s">
        <v>149</v>
      </c>
      <c r="D424" t="s">
        <v>149</v>
      </c>
      <c r="E424">
        <v>423</v>
      </c>
      <c r="F424" t="s">
        <v>60</v>
      </c>
      <c r="H424" t="s">
        <v>802</v>
      </c>
      <c r="I424" t="s">
        <v>877</v>
      </c>
      <c r="J424" t="s">
        <v>878</v>
      </c>
      <c r="K424" t="s">
        <v>4019</v>
      </c>
      <c r="L424" t="s">
        <v>748</v>
      </c>
      <c r="M424">
        <v>5.1999999999999998E-2</v>
      </c>
      <c r="N424">
        <v>5.1999999999999998E-2</v>
      </c>
      <c r="O424">
        <v>5.1999999999999998E-2</v>
      </c>
      <c r="P424">
        <v>0.97</v>
      </c>
      <c r="R424">
        <v>0</v>
      </c>
      <c r="S424">
        <v>1</v>
      </c>
      <c r="T424">
        <v>2</v>
      </c>
      <c r="U424">
        <v>1.94</v>
      </c>
      <c r="V424">
        <v>0.79</v>
      </c>
      <c r="Z424">
        <v>118</v>
      </c>
      <c r="AA424">
        <v>1.5622376094716567E-2</v>
      </c>
      <c r="AE424" t="s">
        <v>49</v>
      </c>
      <c r="AF424" t="s">
        <v>545</v>
      </c>
      <c r="AG424" t="s">
        <v>532</v>
      </c>
      <c r="AH424" t="s">
        <v>636</v>
      </c>
      <c r="AI424">
        <v>1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1</v>
      </c>
      <c r="AQ424">
        <v>0</v>
      </c>
      <c r="AR424">
        <v>0</v>
      </c>
      <c r="AS424">
        <v>0</v>
      </c>
      <c r="AT424">
        <v>0</v>
      </c>
      <c r="AU424">
        <v>2</v>
      </c>
      <c r="AV424">
        <v>0</v>
      </c>
      <c r="AW424">
        <v>0</v>
      </c>
      <c r="AX424">
        <v>2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</row>
    <row r="425" spans="1:60" x14ac:dyDescent="0.25">
      <c r="A425">
        <v>1</v>
      </c>
      <c r="B425" t="s">
        <v>149</v>
      </c>
      <c r="D425" t="s">
        <v>149</v>
      </c>
      <c r="E425">
        <v>424</v>
      </c>
      <c r="F425" t="s">
        <v>60</v>
      </c>
      <c r="H425" t="s">
        <v>680</v>
      </c>
      <c r="I425" t="s">
        <v>879</v>
      </c>
      <c r="J425" t="s">
        <v>880</v>
      </c>
      <c r="K425" t="s">
        <v>4018</v>
      </c>
      <c r="L425" t="s">
        <v>748</v>
      </c>
      <c r="M425">
        <v>5.1999999999999998E-2</v>
      </c>
      <c r="N425">
        <v>5.1999999999999998E-2</v>
      </c>
      <c r="O425">
        <v>5.1999999999999998E-2</v>
      </c>
      <c r="P425">
        <v>0.72499999999999998</v>
      </c>
      <c r="R425">
        <v>0</v>
      </c>
      <c r="S425">
        <v>0.755</v>
      </c>
      <c r="T425">
        <v>2</v>
      </c>
      <c r="U425">
        <v>1.72</v>
      </c>
      <c r="V425">
        <v>0.56000000000000005</v>
      </c>
      <c r="Z425">
        <v>118</v>
      </c>
      <c r="AA425">
        <v>1.5622376094716567E-2</v>
      </c>
      <c r="AE425" t="s">
        <v>49</v>
      </c>
      <c r="AF425" t="s">
        <v>545</v>
      </c>
      <c r="AG425" t="s">
        <v>532</v>
      </c>
      <c r="AH425" t="s">
        <v>683</v>
      </c>
      <c r="AI425">
        <v>1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1</v>
      </c>
      <c r="AQ425">
        <v>0</v>
      </c>
      <c r="AR425">
        <v>0</v>
      </c>
      <c r="AS425">
        <v>0</v>
      </c>
      <c r="AT425">
        <v>0</v>
      </c>
      <c r="AU425">
        <v>2</v>
      </c>
      <c r="AV425">
        <v>0</v>
      </c>
      <c r="AW425">
        <v>0</v>
      </c>
      <c r="AX425">
        <v>2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</row>
    <row r="426" spans="1:60" x14ac:dyDescent="0.25">
      <c r="A426">
        <v>1</v>
      </c>
      <c r="B426" t="s">
        <v>149</v>
      </c>
      <c r="D426" t="s">
        <v>149</v>
      </c>
      <c r="E426">
        <v>425</v>
      </c>
      <c r="F426" t="s">
        <v>60</v>
      </c>
      <c r="H426" t="s">
        <v>802</v>
      </c>
      <c r="I426" t="s">
        <v>881</v>
      </c>
      <c r="J426" t="s">
        <v>882</v>
      </c>
      <c r="K426" t="s">
        <v>4017</v>
      </c>
      <c r="L426" t="s">
        <v>750</v>
      </c>
      <c r="M426">
        <v>5.5E-2</v>
      </c>
      <c r="N426">
        <v>5.5E-2</v>
      </c>
      <c r="O426">
        <v>5.5E-2</v>
      </c>
      <c r="P426">
        <v>0.95</v>
      </c>
      <c r="R426">
        <v>0</v>
      </c>
      <c r="S426">
        <v>0.98</v>
      </c>
      <c r="T426">
        <v>2</v>
      </c>
      <c r="U426">
        <v>1.87</v>
      </c>
      <c r="V426">
        <v>0.79</v>
      </c>
      <c r="Z426">
        <v>118</v>
      </c>
      <c r="AA426">
        <v>1.6523667023257908E-2</v>
      </c>
      <c r="AE426" t="s">
        <v>49</v>
      </c>
      <c r="AF426" t="s">
        <v>545</v>
      </c>
      <c r="AG426" t="s">
        <v>532</v>
      </c>
      <c r="AH426" t="s">
        <v>636</v>
      </c>
      <c r="AI426">
        <v>1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1</v>
      </c>
      <c r="AQ426">
        <v>0</v>
      </c>
      <c r="AR426">
        <v>0</v>
      </c>
      <c r="AS426">
        <v>0</v>
      </c>
      <c r="AT426">
        <v>0</v>
      </c>
      <c r="AU426">
        <v>2</v>
      </c>
      <c r="AV426">
        <v>0</v>
      </c>
      <c r="AW426">
        <v>0</v>
      </c>
      <c r="AX426">
        <v>2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</row>
    <row r="427" spans="1:60" x14ac:dyDescent="0.25">
      <c r="A427">
        <v>1</v>
      </c>
      <c r="B427" t="s">
        <v>149</v>
      </c>
      <c r="D427" t="s">
        <v>149</v>
      </c>
      <c r="E427">
        <v>426</v>
      </c>
      <c r="G427" t="s">
        <v>74</v>
      </c>
      <c r="H427" t="s">
        <v>680</v>
      </c>
      <c r="I427" t="s">
        <v>883</v>
      </c>
      <c r="J427" t="s">
        <v>884</v>
      </c>
      <c r="K427" t="s">
        <v>3897</v>
      </c>
      <c r="L427" t="s">
        <v>750</v>
      </c>
      <c r="M427">
        <v>5.5E-2</v>
      </c>
      <c r="N427">
        <v>5.5E-2</v>
      </c>
      <c r="O427">
        <v>5.5E-2</v>
      </c>
      <c r="P427">
        <v>0.7</v>
      </c>
      <c r="R427">
        <v>0</v>
      </c>
      <c r="S427">
        <v>0.72499999999999998</v>
      </c>
      <c r="T427">
        <v>2</v>
      </c>
      <c r="U427">
        <v>1.72</v>
      </c>
      <c r="V427">
        <v>0.59</v>
      </c>
      <c r="Z427">
        <v>118</v>
      </c>
      <c r="AA427">
        <v>1.6523667023257908E-2</v>
      </c>
      <c r="AE427" t="s">
        <v>49</v>
      </c>
      <c r="AF427" t="s">
        <v>545</v>
      </c>
      <c r="AG427" t="s">
        <v>532</v>
      </c>
      <c r="AH427" t="s">
        <v>683</v>
      </c>
      <c r="AI427">
        <v>1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1</v>
      </c>
      <c r="AQ427">
        <v>0</v>
      </c>
      <c r="AR427">
        <v>0</v>
      </c>
      <c r="AS427">
        <v>0</v>
      </c>
      <c r="AT427">
        <v>0</v>
      </c>
      <c r="AU427">
        <v>2</v>
      </c>
      <c r="AV427">
        <v>0</v>
      </c>
      <c r="AW427">
        <v>0</v>
      </c>
      <c r="AX427">
        <v>2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</row>
    <row r="428" spans="1:60" x14ac:dyDescent="0.25">
      <c r="A428">
        <v>1</v>
      </c>
      <c r="B428" t="s">
        <v>149</v>
      </c>
      <c r="D428" t="s">
        <v>149</v>
      </c>
      <c r="E428">
        <v>427</v>
      </c>
      <c r="F428" t="s">
        <v>60</v>
      </c>
      <c r="H428" t="s">
        <v>802</v>
      </c>
      <c r="I428" t="s">
        <v>885</v>
      </c>
      <c r="J428" t="s">
        <v>886</v>
      </c>
      <c r="K428" t="s">
        <v>4016</v>
      </c>
      <c r="L428" t="s">
        <v>754</v>
      </c>
      <c r="M428">
        <v>5.9499999999999997E-2</v>
      </c>
      <c r="N428">
        <v>5.9499999999999997E-2</v>
      </c>
      <c r="O428">
        <v>5.9499999999999997E-2</v>
      </c>
      <c r="P428">
        <v>0.96</v>
      </c>
      <c r="R428">
        <v>0</v>
      </c>
      <c r="S428">
        <v>0.99</v>
      </c>
      <c r="T428">
        <v>2</v>
      </c>
      <c r="U428">
        <v>1.96</v>
      </c>
      <c r="V428">
        <v>0.79</v>
      </c>
      <c r="Z428">
        <v>118</v>
      </c>
      <c r="AA428">
        <v>1.7875603416069918E-2</v>
      </c>
      <c r="AE428" t="s">
        <v>49</v>
      </c>
      <c r="AF428" t="s">
        <v>545</v>
      </c>
      <c r="AG428" t="s">
        <v>532</v>
      </c>
      <c r="AH428" t="s">
        <v>636</v>
      </c>
      <c r="AI428">
        <v>1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1</v>
      </c>
      <c r="AQ428">
        <v>0</v>
      </c>
      <c r="AR428">
        <v>0</v>
      </c>
      <c r="AS428">
        <v>0</v>
      </c>
      <c r="AT428">
        <v>0</v>
      </c>
      <c r="AU428">
        <v>2</v>
      </c>
      <c r="AV428">
        <v>0</v>
      </c>
      <c r="AW428">
        <v>0</v>
      </c>
      <c r="AX428">
        <v>2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</row>
    <row r="429" spans="1:60" x14ac:dyDescent="0.25">
      <c r="A429">
        <v>1</v>
      </c>
      <c r="B429" t="s">
        <v>149</v>
      </c>
      <c r="D429" t="s">
        <v>149</v>
      </c>
      <c r="E429">
        <v>428</v>
      </c>
      <c r="H429" t="s">
        <v>680</v>
      </c>
      <c r="I429" t="s">
        <v>887</v>
      </c>
      <c r="J429" t="s">
        <v>888</v>
      </c>
      <c r="K429" t="s">
        <v>3895</v>
      </c>
      <c r="L429" t="s">
        <v>754</v>
      </c>
      <c r="M429">
        <v>5.9499999999999997E-2</v>
      </c>
      <c r="N429">
        <v>5.9499999999999997E-2</v>
      </c>
      <c r="O429">
        <v>5.9499999999999997E-2</v>
      </c>
      <c r="P429">
        <v>0.69</v>
      </c>
      <c r="R429">
        <v>0</v>
      </c>
      <c r="S429">
        <v>0.72</v>
      </c>
      <c r="T429">
        <v>2</v>
      </c>
      <c r="U429">
        <v>1.69</v>
      </c>
      <c r="V429">
        <v>0.55000000000000004</v>
      </c>
      <c r="Z429">
        <v>118</v>
      </c>
      <c r="AA429">
        <v>1.7875603416069918E-2</v>
      </c>
      <c r="AE429" t="s">
        <v>49</v>
      </c>
      <c r="AF429" t="s">
        <v>545</v>
      </c>
      <c r="AG429" t="s">
        <v>532</v>
      </c>
      <c r="AH429" t="s">
        <v>683</v>
      </c>
      <c r="AI429">
        <v>1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1</v>
      </c>
      <c r="AQ429">
        <v>0</v>
      </c>
      <c r="AR429">
        <v>0</v>
      </c>
      <c r="AS429">
        <v>0</v>
      </c>
      <c r="AT429">
        <v>0</v>
      </c>
      <c r="AU429">
        <v>2</v>
      </c>
      <c r="AV429">
        <v>0</v>
      </c>
      <c r="AW429">
        <v>0</v>
      </c>
      <c r="AX429">
        <v>2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</row>
    <row r="430" spans="1:60" x14ac:dyDescent="0.25">
      <c r="A430">
        <v>1</v>
      </c>
      <c r="B430" t="s">
        <v>149</v>
      </c>
      <c r="D430" t="s">
        <v>149</v>
      </c>
      <c r="E430">
        <v>429</v>
      </c>
      <c r="G430" t="s">
        <v>74</v>
      </c>
      <c r="H430" t="s">
        <v>680</v>
      </c>
      <c r="I430" t="s">
        <v>889</v>
      </c>
      <c r="J430" t="s">
        <v>890</v>
      </c>
      <c r="K430" t="s">
        <v>4015</v>
      </c>
      <c r="L430" t="s">
        <v>2446</v>
      </c>
      <c r="M430">
        <v>6.25E-2</v>
      </c>
      <c r="N430">
        <v>6.25E-2</v>
      </c>
      <c r="O430">
        <v>6.25E-2</v>
      </c>
      <c r="P430">
        <v>0.72499999999999998</v>
      </c>
      <c r="R430">
        <v>0</v>
      </c>
      <c r="S430">
        <v>0.75</v>
      </c>
      <c r="T430">
        <v>2</v>
      </c>
      <c r="U430">
        <v>1.6639999999999999</v>
      </c>
      <c r="V430">
        <v>0.56499999999999995</v>
      </c>
      <c r="Z430">
        <v>118</v>
      </c>
      <c r="AA430">
        <v>1.8776894344611259E-2</v>
      </c>
      <c r="AE430" t="s">
        <v>49</v>
      </c>
      <c r="AF430" t="s">
        <v>545</v>
      </c>
      <c r="AG430" t="s">
        <v>532</v>
      </c>
      <c r="AH430" t="s">
        <v>683</v>
      </c>
      <c r="AI430">
        <v>1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1</v>
      </c>
      <c r="AQ430">
        <v>0</v>
      </c>
      <c r="AR430">
        <v>0</v>
      </c>
      <c r="AS430">
        <v>0</v>
      </c>
      <c r="AT430">
        <v>0</v>
      </c>
      <c r="AU430">
        <v>2</v>
      </c>
      <c r="AV430">
        <v>0</v>
      </c>
      <c r="AW430">
        <v>0</v>
      </c>
      <c r="AX430">
        <v>2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</row>
    <row r="431" spans="1:60" x14ac:dyDescent="0.25">
      <c r="A431">
        <v>1</v>
      </c>
      <c r="B431" t="s">
        <v>149</v>
      </c>
      <c r="D431" t="s">
        <v>149</v>
      </c>
      <c r="E431">
        <v>430</v>
      </c>
      <c r="F431" t="s">
        <v>60</v>
      </c>
      <c r="H431" t="s">
        <v>802</v>
      </c>
      <c r="I431" t="s">
        <v>891</v>
      </c>
      <c r="K431" t="s">
        <v>4014</v>
      </c>
      <c r="L431" t="s">
        <v>2446</v>
      </c>
      <c r="M431">
        <v>6.25E-2</v>
      </c>
      <c r="N431">
        <v>6.25E-2</v>
      </c>
      <c r="O431">
        <v>6.25E-2</v>
      </c>
      <c r="P431">
        <v>0.97</v>
      </c>
      <c r="R431">
        <v>0</v>
      </c>
      <c r="S431">
        <v>1</v>
      </c>
      <c r="T431">
        <v>2</v>
      </c>
      <c r="U431">
        <v>1.88</v>
      </c>
      <c r="V431">
        <v>0.82</v>
      </c>
      <c r="Z431">
        <v>118</v>
      </c>
      <c r="AA431">
        <v>1.8776894344611259E-2</v>
      </c>
      <c r="AE431" t="s">
        <v>49</v>
      </c>
      <c r="AF431" t="s">
        <v>545</v>
      </c>
      <c r="AH431" t="s">
        <v>636</v>
      </c>
      <c r="AI431">
        <v>1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1</v>
      </c>
      <c r="AQ431">
        <v>0</v>
      </c>
      <c r="AR431">
        <v>0</v>
      </c>
      <c r="AS431">
        <v>0</v>
      </c>
      <c r="AT431">
        <v>0</v>
      </c>
      <c r="AU431">
        <v>2</v>
      </c>
      <c r="AV431">
        <v>0</v>
      </c>
      <c r="AW431">
        <v>0</v>
      </c>
      <c r="AX431">
        <v>2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</row>
    <row r="432" spans="1:60" x14ac:dyDescent="0.25">
      <c r="A432">
        <v>1</v>
      </c>
      <c r="B432" t="s">
        <v>149</v>
      </c>
      <c r="D432" t="s">
        <v>149</v>
      </c>
      <c r="E432">
        <v>431</v>
      </c>
      <c r="F432" t="s">
        <v>60</v>
      </c>
      <c r="H432" t="s">
        <v>802</v>
      </c>
      <c r="I432" t="s">
        <v>892</v>
      </c>
      <c r="J432" t="s">
        <v>893</v>
      </c>
      <c r="K432" t="s">
        <v>4013</v>
      </c>
      <c r="L432" t="s">
        <v>759</v>
      </c>
      <c r="M432">
        <v>6.3500000000000001E-2</v>
      </c>
      <c r="N432">
        <v>6.3500000000000001E-2</v>
      </c>
      <c r="O432">
        <v>6.3500000000000001E-2</v>
      </c>
      <c r="P432">
        <v>0.99</v>
      </c>
      <c r="R432">
        <v>0</v>
      </c>
      <c r="S432">
        <v>1.02</v>
      </c>
      <c r="T432">
        <v>2</v>
      </c>
      <c r="U432">
        <v>1.9</v>
      </c>
      <c r="V432">
        <v>0.82</v>
      </c>
      <c r="Z432">
        <v>118</v>
      </c>
      <c r="AA432">
        <v>1.9077324654125039E-2</v>
      </c>
      <c r="AE432" t="s">
        <v>49</v>
      </c>
      <c r="AF432" t="s">
        <v>545</v>
      </c>
      <c r="AG432" t="s">
        <v>532</v>
      </c>
      <c r="AH432" t="s">
        <v>636</v>
      </c>
      <c r="AI432">
        <v>1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1</v>
      </c>
      <c r="AQ432">
        <v>0</v>
      </c>
      <c r="AR432">
        <v>0</v>
      </c>
      <c r="AS432">
        <v>0</v>
      </c>
      <c r="AT432">
        <v>0</v>
      </c>
      <c r="AU432">
        <v>2</v>
      </c>
      <c r="AV432">
        <v>0</v>
      </c>
      <c r="AW432">
        <v>0</v>
      </c>
      <c r="AX432">
        <v>2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</row>
    <row r="433" spans="1:60" x14ac:dyDescent="0.25">
      <c r="A433">
        <v>1</v>
      </c>
      <c r="B433" t="s">
        <v>149</v>
      </c>
      <c r="D433" t="s">
        <v>149</v>
      </c>
      <c r="E433">
        <v>432</v>
      </c>
      <c r="F433" t="s">
        <v>60</v>
      </c>
      <c r="H433" t="s">
        <v>680</v>
      </c>
      <c r="I433" t="s">
        <v>894</v>
      </c>
      <c r="J433" t="s">
        <v>895</v>
      </c>
      <c r="K433" t="s">
        <v>3894</v>
      </c>
      <c r="L433" t="s">
        <v>759</v>
      </c>
      <c r="M433">
        <v>6.3500000000000001E-2</v>
      </c>
      <c r="N433">
        <v>6.3500000000000001E-2</v>
      </c>
      <c r="O433">
        <v>6.3500000000000001E-2</v>
      </c>
      <c r="P433">
        <v>0.74</v>
      </c>
      <c r="R433">
        <v>0</v>
      </c>
      <c r="S433">
        <v>0.77</v>
      </c>
      <c r="T433">
        <v>2</v>
      </c>
      <c r="U433">
        <v>1.72</v>
      </c>
      <c r="V433">
        <v>0.61</v>
      </c>
      <c r="Z433">
        <v>118</v>
      </c>
      <c r="AA433">
        <v>1.9077324654125039E-2</v>
      </c>
      <c r="AE433" t="s">
        <v>49</v>
      </c>
      <c r="AF433" t="s">
        <v>545</v>
      </c>
      <c r="AG433" t="s">
        <v>532</v>
      </c>
      <c r="AH433" t="s">
        <v>683</v>
      </c>
      <c r="AI433">
        <v>1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1</v>
      </c>
      <c r="AQ433">
        <v>0</v>
      </c>
      <c r="AR433">
        <v>0</v>
      </c>
      <c r="AS433">
        <v>0</v>
      </c>
      <c r="AT433">
        <v>0</v>
      </c>
      <c r="AU433">
        <v>2</v>
      </c>
      <c r="AV433">
        <v>0</v>
      </c>
      <c r="AW433">
        <v>0</v>
      </c>
      <c r="AX433">
        <v>2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</row>
    <row r="434" spans="1:60" x14ac:dyDescent="0.25">
      <c r="A434">
        <v>1</v>
      </c>
      <c r="B434" t="s">
        <v>149</v>
      </c>
      <c r="D434" t="s">
        <v>149</v>
      </c>
      <c r="E434">
        <v>433</v>
      </c>
      <c r="F434" t="s">
        <v>60</v>
      </c>
      <c r="H434" t="s">
        <v>802</v>
      </c>
      <c r="I434" t="s">
        <v>896</v>
      </c>
      <c r="J434" t="s">
        <v>897</v>
      </c>
      <c r="K434" t="s">
        <v>4012</v>
      </c>
      <c r="L434" t="s">
        <v>763</v>
      </c>
      <c r="M434">
        <v>6.7000000000000004E-2</v>
      </c>
      <c r="N434">
        <v>6.7000000000000004E-2</v>
      </c>
      <c r="O434">
        <v>6.7000000000000004E-2</v>
      </c>
      <c r="P434">
        <v>1.06</v>
      </c>
      <c r="R434">
        <v>0</v>
      </c>
      <c r="S434">
        <v>1.0900000000000001</v>
      </c>
      <c r="T434">
        <v>2</v>
      </c>
      <c r="U434">
        <v>1.99</v>
      </c>
      <c r="V434">
        <v>0.92</v>
      </c>
      <c r="Z434">
        <v>118</v>
      </c>
      <c r="AA434">
        <v>2.0128830737423272E-2</v>
      </c>
      <c r="AE434" t="s">
        <v>49</v>
      </c>
      <c r="AF434" t="s">
        <v>545</v>
      </c>
      <c r="AG434" t="s">
        <v>532</v>
      </c>
      <c r="AH434" t="s">
        <v>636</v>
      </c>
      <c r="AI434">
        <v>1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1</v>
      </c>
      <c r="AQ434">
        <v>0</v>
      </c>
      <c r="AR434">
        <v>0</v>
      </c>
      <c r="AS434">
        <v>0</v>
      </c>
      <c r="AT434">
        <v>0</v>
      </c>
      <c r="AU434">
        <v>2</v>
      </c>
      <c r="AV434">
        <v>0</v>
      </c>
      <c r="AW434">
        <v>0</v>
      </c>
      <c r="AX434">
        <v>2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</row>
    <row r="435" spans="1:60" x14ac:dyDescent="0.25">
      <c r="A435">
        <v>1</v>
      </c>
      <c r="B435" t="s">
        <v>149</v>
      </c>
      <c r="D435" t="s">
        <v>149</v>
      </c>
      <c r="E435">
        <v>434</v>
      </c>
      <c r="G435" t="s">
        <v>74</v>
      </c>
      <c r="H435" t="s">
        <v>680</v>
      </c>
      <c r="I435" t="s">
        <v>898</v>
      </c>
      <c r="J435" t="s">
        <v>899</v>
      </c>
      <c r="K435" t="s">
        <v>4011</v>
      </c>
      <c r="L435" t="s">
        <v>763</v>
      </c>
      <c r="M435">
        <v>6.7000000000000004E-2</v>
      </c>
      <c r="N435">
        <v>6.7000000000000004E-2</v>
      </c>
      <c r="O435">
        <v>6.7000000000000004E-2</v>
      </c>
      <c r="P435">
        <v>0.75</v>
      </c>
      <c r="R435">
        <v>0</v>
      </c>
      <c r="S435">
        <v>0.77500000000000002</v>
      </c>
      <c r="T435">
        <v>2</v>
      </c>
      <c r="U435">
        <v>1.71</v>
      </c>
      <c r="V435">
        <v>0.62</v>
      </c>
      <c r="Z435">
        <v>118</v>
      </c>
      <c r="AA435">
        <v>2.0128830737423272E-2</v>
      </c>
      <c r="AE435" t="s">
        <v>49</v>
      </c>
      <c r="AF435" t="s">
        <v>545</v>
      </c>
      <c r="AG435" t="s">
        <v>532</v>
      </c>
      <c r="AH435" t="s">
        <v>683</v>
      </c>
      <c r="AI435">
        <v>1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1</v>
      </c>
      <c r="AQ435">
        <v>0</v>
      </c>
      <c r="AR435">
        <v>0</v>
      </c>
      <c r="AS435">
        <v>0</v>
      </c>
      <c r="AT435">
        <v>0</v>
      </c>
      <c r="AU435">
        <v>2</v>
      </c>
      <c r="AV435">
        <v>0</v>
      </c>
      <c r="AW435">
        <v>0</v>
      </c>
      <c r="AX435">
        <v>2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</row>
    <row r="436" spans="1:60" x14ac:dyDescent="0.25">
      <c r="A436">
        <v>1</v>
      </c>
      <c r="B436" t="s">
        <v>149</v>
      </c>
      <c r="D436" t="s">
        <v>149</v>
      </c>
      <c r="E436">
        <v>435</v>
      </c>
      <c r="F436" t="s">
        <v>60</v>
      </c>
      <c r="H436" t="s">
        <v>802</v>
      </c>
      <c r="I436" t="s">
        <v>900</v>
      </c>
      <c r="J436" t="s">
        <v>901</v>
      </c>
      <c r="K436" t="s">
        <v>3893</v>
      </c>
      <c r="L436" t="s">
        <v>766</v>
      </c>
      <c r="M436">
        <v>7.0000000000000007E-2</v>
      </c>
      <c r="N436">
        <v>7.0000000000000007E-2</v>
      </c>
      <c r="O436">
        <v>7.0000000000000007E-2</v>
      </c>
      <c r="P436">
        <v>1.07</v>
      </c>
      <c r="R436">
        <v>0</v>
      </c>
      <c r="S436">
        <v>1.1000000000000001</v>
      </c>
      <c r="T436">
        <v>2</v>
      </c>
      <c r="U436">
        <v>2.0699999999999998</v>
      </c>
      <c r="V436">
        <v>0.87</v>
      </c>
      <c r="Z436">
        <v>118</v>
      </c>
      <c r="AA436">
        <v>2.1030121665964612E-2</v>
      </c>
      <c r="AE436" t="s">
        <v>49</v>
      </c>
      <c r="AF436" t="s">
        <v>545</v>
      </c>
      <c r="AG436" t="s">
        <v>532</v>
      </c>
      <c r="AH436" t="s">
        <v>636</v>
      </c>
      <c r="AI436">
        <v>1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1</v>
      </c>
      <c r="AQ436">
        <v>0</v>
      </c>
      <c r="AR436">
        <v>0</v>
      </c>
      <c r="AS436">
        <v>0</v>
      </c>
      <c r="AT436">
        <v>0</v>
      </c>
      <c r="AU436">
        <v>2</v>
      </c>
      <c r="AV436">
        <v>0</v>
      </c>
      <c r="AW436">
        <v>0</v>
      </c>
      <c r="AX436">
        <v>2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</row>
    <row r="437" spans="1:60" x14ac:dyDescent="0.25">
      <c r="A437">
        <v>1</v>
      </c>
      <c r="B437" t="s">
        <v>149</v>
      </c>
      <c r="D437" t="s">
        <v>149</v>
      </c>
      <c r="E437">
        <v>436</v>
      </c>
      <c r="G437" t="s">
        <v>74</v>
      </c>
      <c r="H437" t="s">
        <v>680</v>
      </c>
      <c r="I437" t="s">
        <v>902</v>
      </c>
      <c r="J437" t="s">
        <v>903</v>
      </c>
      <c r="K437" t="s">
        <v>3892</v>
      </c>
      <c r="L437" t="s">
        <v>766</v>
      </c>
      <c r="M437">
        <v>7.0000000000000007E-2</v>
      </c>
      <c r="N437">
        <v>7.0000000000000007E-2</v>
      </c>
      <c r="O437">
        <v>7.0000000000000007E-2</v>
      </c>
      <c r="P437">
        <v>0.77500000000000002</v>
      </c>
      <c r="R437">
        <v>0</v>
      </c>
      <c r="S437">
        <v>0.8</v>
      </c>
      <c r="T437">
        <v>2</v>
      </c>
      <c r="U437">
        <v>1.69</v>
      </c>
      <c r="V437">
        <v>0.625</v>
      </c>
      <c r="Z437">
        <v>118</v>
      </c>
      <c r="AA437">
        <v>2.1030121665964612E-2</v>
      </c>
      <c r="AE437" t="s">
        <v>49</v>
      </c>
      <c r="AF437" t="s">
        <v>545</v>
      </c>
      <c r="AG437" t="s">
        <v>532</v>
      </c>
      <c r="AH437" t="s">
        <v>683</v>
      </c>
      <c r="AI437">
        <v>1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1</v>
      </c>
      <c r="AQ437">
        <v>0</v>
      </c>
      <c r="AR437">
        <v>0</v>
      </c>
      <c r="AS437">
        <v>0</v>
      </c>
      <c r="AT437">
        <v>0</v>
      </c>
      <c r="AU437">
        <v>2</v>
      </c>
      <c r="AV437">
        <v>0</v>
      </c>
      <c r="AW437">
        <v>0</v>
      </c>
      <c r="AX437">
        <v>2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</row>
    <row r="438" spans="1:60" x14ac:dyDescent="0.25">
      <c r="A438">
        <v>1</v>
      </c>
      <c r="B438" t="s">
        <v>149</v>
      </c>
      <c r="D438" t="s">
        <v>149</v>
      </c>
      <c r="E438">
        <v>437</v>
      </c>
      <c r="F438" t="s">
        <v>60</v>
      </c>
      <c r="H438" t="s">
        <v>802</v>
      </c>
      <c r="I438" t="s">
        <v>904</v>
      </c>
      <c r="J438" t="s">
        <v>905</v>
      </c>
      <c r="K438" t="s">
        <v>3891</v>
      </c>
      <c r="L438" t="s">
        <v>768</v>
      </c>
      <c r="M438">
        <v>7.2999999999999995E-2</v>
      </c>
      <c r="N438">
        <v>7.2999999999999995E-2</v>
      </c>
      <c r="O438">
        <v>7.2999999999999995E-2</v>
      </c>
      <c r="P438">
        <v>1.07</v>
      </c>
      <c r="R438">
        <v>0</v>
      </c>
      <c r="S438">
        <v>1.1000000000000001</v>
      </c>
      <c r="T438">
        <v>2</v>
      </c>
      <c r="U438">
        <v>2.06</v>
      </c>
      <c r="V438">
        <v>0.9</v>
      </c>
      <c r="Z438">
        <v>118</v>
      </c>
      <c r="AA438">
        <v>2.1931412594505949E-2</v>
      </c>
      <c r="AE438" t="s">
        <v>49</v>
      </c>
      <c r="AF438" t="s">
        <v>545</v>
      </c>
      <c r="AG438" t="s">
        <v>532</v>
      </c>
      <c r="AH438" t="s">
        <v>636</v>
      </c>
      <c r="AI438">
        <v>1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1</v>
      </c>
      <c r="AQ438">
        <v>0</v>
      </c>
      <c r="AR438">
        <v>0</v>
      </c>
      <c r="AS438">
        <v>0</v>
      </c>
      <c r="AT438">
        <v>0</v>
      </c>
      <c r="AU438">
        <v>2</v>
      </c>
      <c r="AV438">
        <v>0</v>
      </c>
      <c r="AW438">
        <v>0</v>
      </c>
      <c r="AX438">
        <v>2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</row>
    <row r="439" spans="1:60" x14ac:dyDescent="0.25">
      <c r="A439">
        <v>1</v>
      </c>
      <c r="B439" t="s">
        <v>149</v>
      </c>
      <c r="D439" t="s">
        <v>149</v>
      </c>
      <c r="E439">
        <v>438</v>
      </c>
      <c r="G439" t="s">
        <v>74</v>
      </c>
      <c r="H439" t="s">
        <v>680</v>
      </c>
      <c r="I439" t="s">
        <v>906</v>
      </c>
      <c r="J439" t="s">
        <v>907</v>
      </c>
      <c r="K439" t="s">
        <v>3890</v>
      </c>
      <c r="L439" t="s">
        <v>768</v>
      </c>
      <c r="M439">
        <v>7.2999999999999995E-2</v>
      </c>
      <c r="N439">
        <v>7.2999999999999995E-2</v>
      </c>
      <c r="O439">
        <v>7.2999999999999995E-2</v>
      </c>
      <c r="P439">
        <v>0.75</v>
      </c>
      <c r="R439">
        <v>0</v>
      </c>
      <c r="S439">
        <v>0.77500000000000002</v>
      </c>
      <c r="T439">
        <v>2</v>
      </c>
      <c r="U439">
        <v>1.72</v>
      </c>
      <c r="V439">
        <v>0.56999999999999995</v>
      </c>
      <c r="Z439">
        <v>118</v>
      </c>
      <c r="AA439">
        <v>2.1931412594505949E-2</v>
      </c>
      <c r="AE439" t="s">
        <v>49</v>
      </c>
      <c r="AF439" t="s">
        <v>545</v>
      </c>
      <c r="AG439" t="s">
        <v>532</v>
      </c>
      <c r="AH439" t="s">
        <v>683</v>
      </c>
      <c r="AI439">
        <v>1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1</v>
      </c>
      <c r="AQ439">
        <v>0</v>
      </c>
      <c r="AR439">
        <v>0</v>
      </c>
      <c r="AS439">
        <v>0</v>
      </c>
      <c r="AT439">
        <v>0</v>
      </c>
      <c r="AU439">
        <v>2</v>
      </c>
      <c r="AV439">
        <v>0</v>
      </c>
      <c r="AW439">
        <v>0</v>
      </c>
      <c r="AX439">
        <v>2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</row>
    <row r="440" spans="1:60" x14ac:dyDescent="0.25">
      <c r="A440">
        <v>1</v>
      </c>
      <c r="B440" t="s">
        <v>149</v>
      </c>
      <c r="D440" t="s">
        <v>149</v>
      </c>
      <c r="E440">
        <v>439</v>
      </c>
      <c r="F440" t="s">
        <v>60</v>
      </c>
      <c r="H440" t="s">
        <v>802</v>
      </c>
      <c r="I440" t="s">
        <v>908</v>
      </c>
      <c r="J440" t="s">
        <v>909</v>
      </c>
      <c r="K440" t="s">
        <v>4010</v>
      </c>
      <c r="L440" t="s">
        <v>770</v>
      </c>
      <c r="M440">
        <v>7.5999999999999998E-2</v>
      </c>
      <c r="N440">
        <v>7.5999999999999998E-2</v>
      </c>
      <c r="O440">
        <v>7.5999999999999998E-2</v>
      </c>
      <c r="P440">
        <v>1.01</v>
      </c>
      <c r="R440">
        <v>0</v>
      </c>
      <c r="S440">
        <v>1.04</v>
      </c>
      <c r="T440">
        <v>2</v>
      </c>
      <c r="U440">
        <v>2.09</v>
      </c>
      <c r="V440">
        <v>0.93</v>
      </c>
      <c r="Z440">
        <v>118</v>
      </c>
      <c r="AA440">
        <v>2.2832703523047289E-2</v>
      </c>
      <c r="AE440" t="s">
        <v>49</v>
      </c>
      <c r="AF440" t="s">
        <v>545</v>
      </c>
      <c r="AG440" t="s">
        <v>532</v>
      </c>
      <c r="AH440" t="s">
        <v>636</v>
      </c>
      <c r="AI440">
        <v>1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1</v>
      </c>
      <c r="AQ440">
        <v>0</v>
      </c>
      <c r="AR440">
        <v>0</v>
      </c>
      <c r="AS440">
        <v>0</v>
      </c>
      <c r="AT440">
        <v>0</v>
      </c>
      <c r="AU440">
        <v>2</v>
      </c>
      <c r="AV440">
        <v>0</v>
      </c>
      <c r="AW440">
        <v>0</v>
      </c>
      <c r="AX440">
        <v>2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</row>
    <row r="441" spans="1:60" x14ac:dyDescent="0.25">
      <c r="A441">
        <v>1</v>
      </c>
      <c r="B441" t="s">
        <v>149</v>
      </c>
      <c r="D441" t="s">
        <v>149</v>
      </c>
      <c r="E441">
        <v>440</v>
      </c>
      <c r="G441" t="s">
        <v>74</v>
      </c>
      <c r="H441" t="s">
        <v>680</v>
      </c>
      <c r="I441" t="s">
        <v>910</v>
      </c>
      <c r="J441" t="s">
        <v>911</v>
      </c>
      <c r="K441" t="s">
        <v>3889</v>
      </c>
      <c r="L441" t="s">
        <v>770</v>
      </c>
      <c r="M441">
        <v>7.5999999999999998E-2</v>
      </c>
      <c r="N441">
        <v>7.5999999999999998E-2</v>
      </c>
      <c r="O441">
        <v>7.5999999999999998E-2</v>
      </c>
      <c r="P441">
        <v>0.72499999999999998</v>
      </c>
      <c r="R441">
        <v>0</v>
      </c>
      <c r="S441">
        <v>0.75</v>
      </c>
      <c r="T441">
        <v>2</v>
      </c>
      <c r="U441">
        <v>1.8</v>
      </c>
      <c r="V441">
        <v>0.57999999999999996</v>
      </c>
      <c r="Z441">
        <v>118</v>
      </c>
      <c r="AA441">
        <v>2.2832703523047289E-2</v>
      </c>
      <c r="AE441" t="s">
        <v>49</v>
      </c>
      <c r="AF441" t="s">
        <v>545</v>
      </c>
      <c r="AG441" t="s">
        <v>532</v>
      </c>
      <c r="AH441" t="s">
        <v>683</v>
      </c>
      <c r="AI441">
        <v>1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1</v>
      </c>
      <c r="AQ441">
        <v>0</v>
      </c>
      <c r="AR441">
        <v>0</v>
      </c>
      <c r="AS441">
        <v>0</v>
      </c>
      <c r="AT441">
        <v>0</v>
      </c>
      <c r="AU441">
        <v>2</v>
      </c>
      <c r="AV441">
        <v>0</v>
      </c>
      <c r="AW441">
        <v>0</v>
      </c>
      <c r="AX441">
        <v>2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</row>
    <row r="442" spans="1:60" x14ac:dyDescent="0.25">
      <c r="A442">
        <v>1</v>
      </c>
      <c r="B442" t="s">
        <v>149</v>
      </c>
      <c r="D442" t="s">
        <v>149</v>
      </c>
      <c r="E442">
        <v>441</v>
      </c>
      <c r="G442" t="s">
        <v>74</v>
      </c>
      <c r="H442" t="s">
        <v>680</v>
      </c>
      <c r="I442" t="s">
        <v>912</v>
      </c>
      <c r="J442" t="s">
        <v>913</v>
      </c>
      <c r="K442" t="s">
        <v>3888</v>
      </c>
      <c r="L442" t="s">
        <v>2445</v>
      </c>
      <c r="M442">
        <v>7.8100000000000003E-2</v>
      </c>
      <c r="N442">
        <v>7.8100000000000003E-2</v>
      </c>
      <c r="O442">
        <v>7.8100000000000003E-2</v>
      </c>
      <c r="P442">
        <v>0.77500000000000002</v>
      </c>
      <c r="R442">
        <v>0</v>
      </c>
      <c r="S442">
        <v>0.8</v>
      </c>
      <c r="T442">
        <v>2</v>
      </c>
      <c r="U442">
        <v>1.7</v>
      </c>
      <c r="V442">
        <v>0.57999999999999996</v>
      </c>
      <c r="Z442">
        <v>118</v>
      </c>
      <c r="AA442">
        <v>2.346360717302623E-2</v>
      </c>
      <c r="AE442" t="s">
        <v>49</v>
      </c>
      <c r="AF442" t="s">
        <v>545</v>
      </c>
      <c r="AG442" t="s">
        <v>532</v>
      </c>
      <c r="AH442" t="s">
        <v>683</v>
      </c>
      <c r="AI442">
        <v>1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1</v>
      </c>
      <c r="AQ442">
        <v>0</v>
      </c>
      <c r="AR442">
        <v>0</v>
      </c>
      <c r="AS442">
        <v>0</v>
      </c>
      <c r="AT442">
        <v>0</v>
      </c>
      <c r="AU442">
        <v>2</v>
      </c>
      <c r="AV442">
        <v>0</v>
      </c>
      <c r="AW442">
        <v>0</v>
      </c>
      <c r="AX442">
        <v>2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</row>
    <row r="443" spans="1:60" x14ac:dyDescent="0.25">
      <c r="A443">
        <v>1</v>
      </c>
      <c r="B443" t="s">
        <v>149</v>
      </c>
      <c r="D443" t="s">
        <v>149</v>
      </c>
      <c r="E443">
        <v>442</v>
      </c>
      <c r="F443" t="s">
        <v>60</v>
      </c>
      <c r="H443" t="s">
        <v>802</v>
      </c>
      <c r="I443" t="s">
        <v>914</v>
      </c>
      <c r="K443" t="s">
        <v>3413</v>
      </c>
      <c r="L443" t="s">
        <v>2445</v>
      </c>
      <c r="M443">
        <v>7.8100000000000003E-2</v>
      </c>
      <c r="N443">
        <v>7.8100000000000003E-2</v>
      </c>
      <c r="O443">
        <v>7.8100000000000003E-2</v>
      </c>
      <c r="P443">
        <v>1.07</v>
      </c>
      <c r="R443">
        <v>0</v>
      </c>
      <c r="S443">
        <v>1.1000000000000001</v>
      </c>
      <c r="T443">
        <v>2</v>
      </c>
      <c r="U443">
        <v>2.09</v>
      </c>
      <c r="V443">
        <v>0.93</v>
      </c>
      <c r="Z443">
        <v>118</v>
      </c>
      <c r="AA443">
        <v>2.346360717302623E-2</v>
      </c>
      <c r="AE443" t="s">
        <v>49</v>
      </c>
      <c r="AF443" t="s">
        <v>545</v>
      </c>
      <c r="AH443" t="s">
        <v>636</v>
      </c>
      <c r="AI443">
        <v>1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1</v>
      </c>
      <c r="AQ443">
        <v>0</v>
      </c>
      <c r="AR443">
        <v>0</v>
      </c>
      <c r="AS443">
        <v>0</v>
      </c>
      <c r="AT443">
        <v>0</v>
      </c>
      <c r="AU443">
        <v>2</v>
      </c>
      <c r="AV443">
        <v>0</v>
      </c>
      <c r="AW443">
        <v>0</v>
      </c>
      <c r="AX443">
        <v>2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</row>
    <row r="444" spans="1:60" x14ac:dyDescent="0.25">
      <c r="A444">
        <v>1</v>
      </c>
      <c r="B444" t="s">
        <v>149</v>
      </c>
      <c r="D444" t="s">
        <v>149</v>
      </c>
      <c r="E444">
        <v>443</v>
      </c>
      <c r="F444" t="s">
        <v>60</v>
      </c>
      <c r="H444" t="s">
        <v>802</v>
      </c>
      <c r="I444" t="s">
        <v>915</v>
      </c>
      <c r="J444" t="s">
        <v>916</v>
      </c>
      <c r="K444" t="s">
        <v>4009</v>
      </c>
      <c r="L444" t="s">
        <v>772</v>
      </c>
      <c r="M444">
        <v>7.85E-2</v>
      </c>
      <c r="N444">
        <v>7.85E-2</v>
      </c>
      <c r="O444">
        <v>7.85E-2</v>
      </c>
      <c r="P444">
        <v>1.07</v>
      </c>
      <c r="R444">
        <v>0</v>
      </c>
      <c r="S444">
        <v>1.1000000000000001</v>
      </c>
      <c r="T444">
        <v>2</v>
      </c>
      <c r="U444">
        <v>2.08</v>
      </c>
      <c r="V444">
        <v>0.93</v>
      </c>
      <c r="Z444">
        <v>118</v>
      </c>
      <c r="AA444">
        <v>2.3583779296831742E-2</v>
      </c>
      <c r="AE444" t="s">
        <v>49</v>
      </c>
      <c r="AF444" t="s">
        <v>545</v>
      </c>
      <c r="AG444" t="s">
        <v>532</v>
      </c>
      <c r="AH444" t="s">
        <v>636</v>
      </c>
      <c r="AI444">
        <v>1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1</v>
      </c>
      <c r="AQ444">
        <v>0</v>
      </c>
      <c r="AR444">
        <v>0</v>
      </c>
      <c r="AS444">
        <v>0</v>
      </c>
      <c r="AT444">
        <v>0</v>
      </c>
      <c r="AU444">
        <v>2</v>
      </c>
      <c r="AV444">
        <v>0</v>
      </c>
      <c r="AW444">
        <v>0</v>
      </c>
      <c r="AX444">
        <v>2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</row>
    <row r="445" spans="1:60" x14ac:dyDescent="0.25">
      <c r="A445">
        <v>1</v>
      </c>
      <c r="B445" t="s">
        <v>149</v>
      </c>
      <c r="D445" t="s">
        <v>149</v>
      </c>
      <c r="E445">
        <v>444</v>
      </c>
      <c r="G445" t="s">
        <v>74</v>
      </c>
      <c r="H445" t="s">
        <v>680</v>
      </c>
      <c r="I445" t="s">
        <v>917</v>
      </c>
      <c r="J445" t="s">
        <v>918</v>
      </c>
      <c r="K445" t="s">
        <v>3887</v>
      </c>
      <c r="L445" t="s">
        <v>772</v>
      </c>
      <c r="M445">
        <v>7.85E-2</v>
      </c>
      <c r="N445">
        <v>7.85E-2</v>
      </c>
      <c r="O445">
        <v>7.85E-2</v>
      </c>
      <c r="P445">
        <v>0.77500000000000002</v>
      </c>
      <c r="R445">
        <v>0</v>
      </c>
      <c r="S445">
        <v>0.8</v>
      </c>
      <c r="T445">
        <v>2</v>
      </c>
      <c r="U445">
        <v>1.73</v>
      </c>
      <c r="V445">
        <v>0.61</v>
      </c>
      <c r="Z445">
        <v>118</v>
      </c>
      <c r="AA445">
        <v>2.3583779296831742E-2</v>
      </c>
      <c r="AE445" t="s">
        <v>49</v>
      </c>
      <c r="AF445" t="s">
        <v>545</v>
      </c>
      <c r="AG445" t="s">
        <v>532</v>
      </c>
      <c r="AH445" t="s">
        <v>683</v>
      </c>
      <c r="AI445">
        <v>1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1</v>
      </c>
      <c r="AQ445">
        <v>0</v>
      </c>
      <c r="AR445">
        <v>0</v>
      </c>
      <c r="AS445">
        <v>0</v>
      </c>
      <c r="AT445">
        <v>0</v>
      </c>
      <c r="AU445">
        <v>2</v>
      </c>
      <c r="AV445">
        <v>0</v>
      </c>
      <c r="AW445">
        <v>0</v>
      </c>
      <c r="AX445">
        <v>2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</row>
    <row r="446" spans="1:60" x14ac:dyDescent="0.25">
      <c r="A446">
        <v>1</v>
      </c>
      <c r="B446" t="s">
        <v>149</v>
      </c>
      <c r="D446" t="s">
        <v>149</v>
      </c>
      <c r="E446">
        <v>445</v>
      </c>
      <c r="F446" t="s">
        <v>60</v>
      </c>
      <c r="H446" t="s">
        <v>802</v>
      </c>
      <c r="I446" t="s">
        <v>919</v>
      </c>
      <c r="J446" t="s">
        <v>920</v>
      </c>
      <c r="K446" t="s">
        <v>4008</v>
      </c>
      <c r="L446" t="s">
        <v>774</v>
      </c>
      <c r="M446">
        <v>8.1000000000000003E-2</v>
      </c>
      <c r="N446">
        <v>8.1000000000000003E-2</v>
      </c>
      <c r="O446">
        <v>8.1000000000000003E-2</v>
      </c>
      <c r="P446">
        <v>1.22</v>
      </c>
      <c r="R446">
        <v>0</v>
      </c>
      <c r="S446">
        <v>1.25</v>
      </c>
      <c r="T446">
        <v>2</v>
      </c>
      <c r="U446">
        <v>2.2000000000000002</v>
      </c>
      <c r="V446">
        <v>1.05</v>
      </c>
      <c r="Z446">
        <v>118</v>
      </c>
      <c r="AA446">
        <v>2.4334855070616192E-2</v>
      </c>
      <c r="AE446" t="s">
        <v>49</v>
      </c>
      <c r="AF446" t="s">
        <v>545</v>
      </c>
      <c r="AG446" t="s">
        <v>532</v>
      </c>
      <c r="AH446" t="s">
        <v>636</v>
      </c>
      <c r="AI446">
        <v>1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1</v>
      </c>
      <c r="AQ446">
        <v>0</v>
      </c>
      <c r="AR446">
        <v>0</v>
      </c>
      <c r="AS446">
        <v>0</v>
      </c>
      <c r="AT446">
        <v>0</v>
      </c>
      <c r="AU446">
        <v>2</v>
      </c>
      <c r="AV446">
        <v>0</v>
      </c>
      <c r="AW446">
        <v>0</v>
      </c>
      <c r="AX446">
        <v>2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</row>
    <row r="447" spans="1:60" x14ac:dyDescent="0.25">
      <c r="A447">
        <v>1</v>
      </c>
      <c r="B447" t="s">
        <v>149</v>
      </c>
      <c r="D447" t="s">
        <v>149</v>
      </c>
      <c r="E447">
        <v>446</v>
      </c>
      <c r="F447" t="s">
        <v>60</v>
      </c>
      <c r="H447" t="s">
        <v>680</v>
      </c>
      <c r="I447" t="s">
        <v>921</v>
      </c>
      <c r="J447" t="s">
        <v>922</v>
      </c>
      <c r="K447" t="s">
        <v>3886</v>
      </c>
      <c r="L447" t="s">
        <v>774</v>
      </c>
      <c r="M447">
        <v>8.1000000000000003E-2</v>
      </c>
      <c r="N447">
        <v>8.1000000000000003E-2</v>
      </c>
      <c r="O447">
        <v>8.1000000000000003E-2</v>
      </c>
      <c r="P447">
        <v>0.82</v>
      </c>
      <c r="R447">
        <v>0</v>
      </c>
      <c r="S447">
        <v>0.85</v>
      </c>
      <c r="T447">
        <v>2</v>
      </c>
      <c r="U447">
        <v>1.75</v>
      </c>
      <c r="V447">
        <v>0.63</v>
      </c>
      <c r="Z447">
        <v>118</v>
      </c>
      <c r="AA447">
        <v>2.4334855070616192E-2</v>
      </c>
      <c r="AE447" t="s">
        <v>49</v>
      </c>
      <c r="AF447" t="s">
        <v>545</v>
      </c>
      <c r="AG447" t="s">
        <v>532</v>
      </c>
      <c r="AH447" t="s">
        <v>683</v>
      </c>
      <c r="AI447">
        <v>1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1</v>
      </c>
      <c r="AQ447">
        <v>0</v>
      </c>
      <c r="AR447">
        <v>0</v>
      </c>
      <c r="AS447">
        <v>0</v>
      </c>
      <c r="AT447">
        <v>0</v>
      </c>
      <c r="AU447">
        <v>2</v>
      </c>
      <c r="AV447">
        <v>0</v>
      </c>
      <c r="AW447">
        <v>0</v>
      </c>
      <c r="AX447">
        <v>2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</row>
    <row r="448" spans="1:60" x14ac:dyDescent="0.25">
      <c r="A448">
        <v>1</v>
      </c>
      <c r="B448" t="s">
        <v>149</v>
      </c>
      <c r="D448" t="s">
        <v>149</v>
      </c>
      <c r="E448">
        <v>447</v>
      </c>
      <c r="F448" t="s">
        <v>60</v>
      </c>
      <c r="H448" t="s">
        <v>802</v>
      </c>
      <c r="I448" t="s">
        <v>923</v>
      </c>
      <c r="J448" t="s">
        <v>924</v>
      </c>
      <c r="K448" t="s">
        <v>3885</v>
      </c>
      <c r="L448" t="s">
        <v>776</v>
      </c>
      <c r="M448">
        <v>8.2000000000000003E-2</v>
      </c>
      <c r="N448">
        <v>8.2000000000000003E-2</v>
      </c>
      <c r="O448">
        <v>8.2000000000000003E-2</v>
      </c>
      <c r="P448">
        <v>1.27</v>
      </c>
      <c r="R448">
        <v>0</v>
      </c>
      <c r="S448">
        <v>1.3</v>
      </c>
      <c r="T448">
        <v>2</v>
      </c>
      <c r="U448">
        <v>2.2200000000000002</v>
      </c>
      <c r="V448">
        <v>1.07</v>
      </c>
      <c r="Z448">
        <v>118</v>
      </c>
      <c r="AA448">
        <v>2.4635285380129972E-2</v>
      </c>
      <c r="AE448" t="s">
        <v>49</v>
      </c>
      <c r="AF448" t="s">
        <v>545</v>
      </c>
      <c r="AG448" t="s">
        <v>532</v>
      </c>
      <c r="AH448" t="s">
        <v>636</v>
      </c>
      <c r="AI448">
        <v>1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1</v>
      </c>
      <c r="AQ448">
        <v>0</v>
      </c>
      <c r="AR448">
        <v>0</v>
      </c>
      <c r="AS448">
        <v>0</v>
      </c>
      <c r="AT448">
        <v>0</v>
      </c>
      <c r="AU448">
        <v>2</v>
      </c>
      <c r="AV448">
        <v>0</v>
      </c>
      <c r="AW448">
        <v>0</v>
      </c>
      <c r="AX448">
        <v>2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</row>
    <row r="449" spans="1:60" x14ac:dyDescent="0.25">
      <c r="A449">
        <v>1</v>
      </c>
      <c r="B449" t="s">
        <v>149</v>
      </c>
      <c r="D449" t="s">
        <v>149</v>
      </c>
      <c r="E449">
        <v>448</v>
      </c>
      <c r="G449" t="s">
        <v>74</v>
      </c>
      <c r="H449" t="s">
        <v>680</v>
      </c>
      <c r="I449" t="s">
        <v>925</v>
      </c>
      <c r="J449" t="s">
        <v>926</v>
      </c>
      <c r="K449" t="s">
        <v>3884</v>
      </c>
      <c r="L449" t="s">
        <v>776</v>
      </c>
      <c r="M449">
        <v>8.2000000000000003E-2</v>
      </c>
      <c r="N449">
        <v>8.2000000000000003E-2</v>
      </c>
      <c r="O449">
        <v>8.2000000000000003E-2</v>
      </c>
      <c r="P449">
        <v>0.85</v>
      </c>
      <c r="R449">
        <v>0</v>
      </c>
      <c r="S449">
        <v>0.875</v>
      </c>
      <c r="T449">
        <v>2</v>
      </c>
      <c r="U449">
        <v>1.78</v>
      </c>
      <c r="V449">
        <v>0.64</v>
      </c>
      <c r="Z449">
        <v>118</v>
      </c>
      <c r="AA449">
        <v>2.4635285380129972E-2</v>
      </c>
      <c r="AE449" t="s">
        <v>49</v>
      </c>
      <c r="AF449" t="s">
        <v>545</v>
      </c>
      <c r="AG449" t="s">
        <v>532</v>
      </c>
      <c r="AH449" t="s">
        <v>683</v>
      </c>
      <c r="AI449">
        <v>1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1</v>
      </c>
      <c r="AQ449">
        <v>0</v>
      </c>
      <c r="AR449">
        <v>0</v>
      </c>
      <c r="AS449">
        <v>0</v>
      </c>
      <c r="AT449">
        <v>0</v>
      </c>
      <c r="AU449">
        <v>2</v>
      </c>
      <c r="AV449">
        <v>0</v>
      </c>
      <c r="AW449">
        <v>0</v>
      </c>
      <c r="AX449">
        <v>2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</row>
    <row r="450" spans="1:60" x14ac:dyDescent="0.25">
      <c r="A450">
        <v>1</v>
      </c>
      <c r="B450" t="s">
        <v>149</v>
      </c>
      <c r="D450" t="s">
        <v>149</v>
      </c>
      <c r="E450">
        <v>449</v>
      </c>
      <c r="F450" t="s">
        <v>60</v>
      </c>
      <c r="H450" t="s">
        <v>802</v>
      </c>
      <c r="I450" t="s">
        <v>927</v>
      </c>
      <c r="J450" t="s">
        <v>928</v>
      </c>
      <c r="K450" t="s">
        <v>4007</v>
      </c>
      <c r="L450" t="s">
        <v>778</v>
      </c>
      <c r="M450">
        <v>8.5999999999999993E-2</v>
      </c>
      <c r="N450">
        <v>8.5999999999999993E-2</v>
      </c>
      <c r="O450">
        <v>8.5999999999999993E-2</v>
      </c>
      <c r="P450">
        <v>1.22</v>
      </c>
      <c r="R450">
        <v>0</v>
      </c>
      <c r="S450">
        <v>1.25</v>
      </c>
      <c r="T450">
        <v>2</v>
      </c>
      <c r="U450">
        <v>2.2599999999999998</v>
      </c>
      <c r="V450">
        <v>1.1299999999999999</v>
      </c>
      <c r="Z450">
        <v>118</v>
      </c>
      <c r="AA450">
        <v>2.5837006618185089E-2</v>
      </c>
      <c r="AE450" t="s">
        <v>49</v>
      </c>
      <c r="AF450" t="s">
        <v>545</v>
      </c>
      <c r="AG450" t="s">
        <v>532</v>
      </c>
      <c r="AH450" t="s">
        <v>636</v>
      </c>
      <c r="AI450">
        <v>1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1</v>
      </c>
      <c r="AQ450">
        <v>0</v>
      </c>
      <c r="AR450">
        <v>0</v>
      </c>
      <c r="AS450">
        <v>0</v>
      </c>
      <c r="AT450">
        <v>0</v>
      </c>
      <c r="AU450">
        <v>2</v>
      </c>
      <c r="AV450">
        <v>0</v>
      </c>
      <c r="AW450">
        <v>0</v>
      </c>
      <c r="AX450">
        <v>2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</row>
    <row r="451" spans="1:60" x14ac:dyDescent="0.25">
      <c r="A451">
        <v>1</v>
      </c>
      <c r="B451" t="s">
        <v>149</v>
      </c>
      <c r="D451" t="s">
        <v>149</v>
      </c>
      <c r="E451">
        <v>450</v>
      </c>
      <c r="G451" t="s">
        <v>74</v>
      </c>
      <c r="H451" t="s">
        <v>680</v>
      </c>
      <c r="I451" t="s">
        <v>929</v>
      </c>
      <c r="J451" t="s">
        <v>930</v>
      </c>
      <c r="K451" t="s">
        <v>3882</v>
      </c>
      <c r="L451" t="s">
        <v>778</v>
      </c>
      <c r="M451">
        <v>8.5999999999999993E-2</v>
      </c>
      <c r="N451">
        <v>8.5999999999999993E-2</v>
      </c>
      <c r="O451">
        <v>8.5999999999999993E-2</v>
      </c>
      <c r="P451">
        <v>0.9</v>
      </c>
      <c r="R451">
        <v>0</v>
      </c>
      <c r="S451">
        <v>0.92500000000000004</v>
      </c>
      <c r="T451">
        <v>2</v>
      </c>
      <c r="U451">
        <v>1.78</v>
      </c>
      <c r="V451">
        <v>0.64</v>
      </c>
      <c r="Z451">
        <v>118</v>
      </c>
      <c r="AA451">
        <v>2.5837006618185089E-2</v>
      </c>
      <c r="AE451" t="s">
        <v>49</v>
      </c>
      <c r="AF451" t="s">
        <v>545</v>
      </c>
      <c r="AG451" t="s">
        <v>532</v>
      </c>
      <c r="AH451" t="s">
        <v>683</v>
      </c>
      <c r="AI451">
        <v>1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1</v>
      </c>
      <c r="AQ451">
        <v>0</v>
      </c>
      <c r="AR451">
        <v>0</v>
      </c>
      <c r="AS451">
        <v>0</v>
      </c>
      <c r="AT451">
        <v>0</v>
      </c>
      <c r="AU451">
        <v>2</v>
      </c>
      <c r="AV451">
        <v>0</v>
      </c>
      <c r="AW451">
        <v>0</v>
      </c>
      <c r="AX451">
        <v>2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</row>
    <row r="452" spans="1:60" x14ac:dyDescent="0.25">
      <c r="A452">
        <v>1</v>
      </c>
      <c r="B452" t="s">
        <v>149</v>
      </c>
      <c r="D452" t="s">
        <v>149</v>
      </c>
      <c r="E452">
        <v>451</v>
      </c>
      <c r="F452" t="s">
        <v>60</v>
      </c>
      <c r="H452" t="s">
        <v>802</v>
      </c>
      <c r="I452" t="s">
        <v>931</v>
      </c>
      <c r="J452" t="s">
        <v>932</v>
      </c>
      <c r="K452" t="s">
        <v>3880</v>
      </c>
      <c r="L452" t="s">
        <v>780</v>
      </c>
      <c r="M452">
        <v>8.8999999999999996E-2</v>
      </c>
      <c r="N452">
        <v>8.8999999999999996E-2</v>
      </c>
      <c r="O452">
        <v>8.8999999999999996E-2</v>
      </c>
      <c r="P452">
        <v>1.36</v>
      </c>
      <c r="R452">
        <v>0</v>
      </c>
      <c r="S452">
        <v>1.4</v>
      </c>
      <c r="T452">
        <v>2</v>
      </c>
      <c r="U452">
        <v>2.2599999999999998</v>
      </c>
      <c r="V452">
        <v>1.18</v>
      </c>
      <c r="Z452">
        <v>118</v>
      </c>
      <c r="AA452">
        <v>2.6738297546726433E-2</v>
      </c>
      <c r="AE452" t="s">
        <v>49</v>
      </c>
      <c r="AF452" t="s">
        <v>545</v>
      </c>
      <c r="AG452" t="s">
        <v>532</v>
      </c>
      <c r="AH452" t="s">
        <v>636</v>
      </c>
      <c r="AI452">
        <v>1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1</v>
      </c>
      <c r="AQ452">
        <v>0</v>
      </c>
      <c r="AR452">
        <v>0</v>
      </c>
      <c r="AS452">
        <v>0</v>
      </c>
      <c r="AT452">
        <v>0</v>
      </c>
      <c r="AU452">
        <v>2</v>
      </c>
      <c r="AV452">
        <v>0</v>
      </c>
      <c r="AW452">
        <v>0</v>
      </c>
      <c r="AX452">
        <v>2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</row>
    <row r="453" spans="1:60" x14ac:dyDescent="0.25">
      <c r="A453">
        <v>1</v>
      </c>
      <c r="B453" t="s">
        <v>149</v>
      </c>
      <c r="D453" t="s">
        <v>149</v>
      </c>
      <c r="E453">
        <v>452</v>
      </c>
      <c r="G453" t="s">
        <v>74</v>
      </c>
      <c r="H453" t="s">
        <v>680</v>
      </c>
      <c r="I453" t="s">
        <v>933</v>
      </c>
      <c r="J453" t="s">
        <v>934</v>
      </c>
      <c r="K453" t="s">
        <v>3879</v>
      </c>
      <c r="L453" t="s">
        <v>780</v>
      </c>
      <c r="M453">
        <v>8.8999999999999996E-2</v>
      </c>
      <c r="N453">
        <v>8.8999999999999996E-2</v>
      </c>
      <c r="O453">
        <v>8.8999999999999996E-2</v>
      </c>
      <c r="P453">
        <v>0.85</v>
      </c>
      <c r="R453">
        <v>0</v>
      </c>
      <c r="S453">
        <v>0.875</v>
      </c>
      <c r="T453">
        <v>2</v>
      </c>
      <c r="U453">
        <v>1.77</v>
      </c>
      <c r="V453">
        <v>0.63</v>
      </c>
      <c r="Z453">
        <v>118</v>
      </c>
      <c r="AA453">
        <v>2.6738297546726433E-2</v>
      </c>
      <c r="AE453" t="s">
        <v>49</v>
      </c>
      <c r="AF453" t="s">
        <v>545</v>
      </c>
      <c r="AG453" t="s">
        <v>532</v>
      </c>
      <c r="AH453" t="s">
        <v>683</v>
      </c>
      <c r="AI453">
        <v>1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1</v>
      </c>
      <c r="AQ453">
        <v>0</v>
      </c>
      <c r="AR453">
        <v>0</v>
      </c>
      <c r="AS453">
        <v>0</v>
      </c>
      <c r="AT453">
        <v>0</v>
      </c>
      <c r="AU453">
        <v>2</v>
      </c>
      <c r="AV453">
        <v>0</v>
      </c>
      <c r="AW453">
        <v>0</v>
      </c>
      <c r="AX453">
        <v>2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</row>
    <row r="454" spans="1:60" x14ac:dyDescent="0.25">
      <c r="A454">
        <v>1</v>
      </c>
      <c r="B454" t="s">
        <v>149</v>
      </c>
      <c r="D454" t="s">
        <v>149</v>
      </c>
      <c r="E454">
        <v>453</v>
      </c>
      <c r="F454" t="s">
        <v>60</v>
      </c>
      <c r="H454" t="s">
        <v>802</v>
      </c>
      <c r="I454" t="s">
        <v>935</v>
      </c>
      <c r="J454" t="s">
        <v>936</v>
      </c>
      <c r="K454" t="s">
        <v>3448</v>
      </c>
      <c r="L454" t="s">
        <v>782</v>
      </c>
      <c r="M454">
        <v>9.35E-2</v>
      </c>
      <c r="N454">
        <v>9.35E-2</v>
      </c>
      <c r="O454">
        <v>9.35E-2</v>
      </c>
      <c r="P454">
        <v>1.39</v>
      </c>
      <c r="R454">
        <v>0</v>
      </c>
      <c r="S454">
        <v>1.43</v>
      </c>
      <c r="T454">
        <v>2</v>
      </c>
      <c r="U454">
        <v>2.35</v>
      </c>
      <c r="V454">
        <v>1.2</v>
      </c>
      <c r="Z454">
        <v>118</v>
      </c>
      <c r="AA454">
        <v>2.8090233939538443E-2</v>
      </c>
      <c r="AE454" t="s">
        <v>49</v>
      </c>
      <c r="AF454" t="s">
        <v>545</v>
      </c>
      <c r="AG454" t="s">
        <v>532</v>
      </c>
      <c r="AH454" t="s">
        <v>636</v>
      </c>
      <c r="AI454">
        <v>1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1</v>
      </c>
      <c r="AQ454">
        <v>0</v>
      </c>
      <c r="AR454">
        <v>0</v>
      </c>
      <c r="AS454">
        <v>0</v>
      </c>
      <c r="AT454">
        <v>0</v>
      </c>
      <c r="AU454">
        <v>2</v>
      </c>
      <c r="AV454">
        <v>0</v>
      </c>
      <c r="AW454">
        <v>0</v>
      </c>
      <c r="AX454">
        <v>2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</row>
    <row r="455" spans="1:60" x14ac:dyDescent="0.25">
      <c r="A455">
        <v>1</v>
      </c>
      <c r="B455" t="s">
        <v>149</v>
      </c>
      <c r="D455" t="s">
        <v>149</v>
      </c>
      <c r="E455">
        <v>454</v>
      </c>
      <c r="G455" t="s">
        <v>74</v>
      </c>
      <c r="H455" t="s">
        <v>680</v>
      </c>
      <c r="I455" t="s">
        <v>937</v>
      </c>
      <c r="J455" t="s">
        <v>938</v>
      </c>
      <c r="K455" t="s">
        <v>4006</v>
      </c>
      <c r="L455" t="s">
        <v>782</v>
      </c>
      <c r="M455">
        <v>9.35E-2</v>
      </c>
      <c r="N455">
        <v>9.35E-2</v>
      </c>
      <c r="O455">
        <v>9.35E-2</v>
      </c>
      <c r="P455">
        <v>0.85</v>
      </c>
      <c r="R455">
        <v>0</v>
      </c>
      <c r="S455">
        <v>0.875</v>
      </c>
      <c r="T455">
        <v>2</v>
      </c>
      <c r="U455">
        <v>1.79</v>
      </c>
      <c r="V455">
        <v>0.64</v>
      </c>
      <c r="Z455">
        <v>118</v>
      </c>
      <c r="AA455">
        <v>2.8090233939538443E-2</v>
      </c>
      <c r="AE455" t="s">
        <v>49</v>
      </c>
      <c r="AF455" t="s">
        <v>545</v>
      </c>
      <c r="AG455" t="s">
        <v>532</v>
      </c>
      <c r="AH455" t="s">
        <v>683</v>
      </c>
      <c r="AI455">
        <v>1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1</v>
      </c>
      <c r="AQ455">
        <v>0</v>
      </c>
      <c r="AR455">
        <v>0</v>
      </c>
      <c r="AS455">
        <v>0</v>
      </c>
      <c r="AT455">
        <v>0</v>
      </c>
      <c r="AU455">
        <v>2</v>
      </c>
      <c r="AV455">
        <v>0</v>
      </c>
      <c r="AW455">
        <v>0</v>
      </c>
      <c r="AX455">
        <v>2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</row>
    <row r="456" spans="1:60" x14ac:dyDescent="0.25">
      <c r="A456">
        <v>1</v>
      </c>
      <c r="B456" t="s">
        <v>149</v>
      </c>
      <c r="D456" t="s">
        <v>149</v>
      </c>
      <c r="E456">
        <v>455</v>
      </c>
      <c r="F456" t="s">
        <v>60</v>
      </c>
      <c r="H456" t="s">
        <v>680</v>
      </c>
      <c r="I456" t="s">
        <v>939</v>
      </c>
      <c r="J456" t="s">
        <v>940</v>
      </c>
      <c r="K456" t="s">
        <v>3876</v>
      </c>
      <c r="L456" t="s">
        <v>2444</v>
      </c>
      <c r="M456">
        <v>9.3799999999999994E-2</v>
      </c>
      <c r="N456">
        <v>9.3799999999999994E-2</v>
      </c>
      <c r="O456">
        <v>9.3799999999999994E-2</v>
      </c>
      <c r="P456">
        <v>0.87</v>
      </c>
      <c r="R456">
        <v>0</v>
      </c>
      <c r="S456">
        <v>0.9</v>
      </c>
      <c r="T456">
        <v>2</v>
      </c>
      <c r="U456">
        <v>1.78</v>
      </c>
      <c r="V456">
        <v>0.6</v>
      </c>
      <c r="Z456">
        <v>118</v>
      </c>
      <c r="AA456">
        <v>2.8180363032392575E-2</v>
      </c>
      <c r="AE456" t="s">
        <v>49</v>
      </c>
      <c r="AF456" t="s">
        <v>545</v>
      </c>
      <c r="AG456" t="s">
        <v>532</v>
      </c>
      <c r="AH456" t="s">
        <v>683</v>
      </c>
      <c r="AI456">
        <v>1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1</v>
      </c>
      <c r="AQ456">
        <v>0</v>
      </c>
      <c r="AR456">
        <v>0</v>
      </c>
      <c r="AS456">
        <v>0</v>
      </c>
      <c r="AT456">
        <v>0</v>
      </c>
      <c r="AU456">
        <v>2</v>
      </c>
      <c r="AV456">
        <v>0</v>
      </c>
      <c r="AW456">
        <v>0</v>
      </c>
      <c r="AX456">
        <v>2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</row>
    <row r="457" spans="1:60" x14ac:dyDescent="0.25">
      <c r="A457">
        <v>1</v>
      </c>
      <c r="B457" t="s">
        <v>149</v>
      </c>
      <c r="D457" t="s">
        <v>149</v>
      </c>
      <c r="E457">
        <v>456</v>
      </c>
      <c r="F457" t="s">
        <v>60</v>
      </c>
      <c r="H457" t="s">
        <v>802</v>
      </c>
      <c r="I457" t="s">
        <v>941</v>
      </c>
      <c r="K457" t="s">
        <v>4005</v>
      </c>
      <c r="L457" t="s">
        <v>2444</v>
      </c>
      <c r="M457">
        <v>9.3799999999999994E-2</v>
      </c>
      <c r="N457">
        <v>9.3799999999999994E-2</v>
      </c>
      <c r="O457">
        <v>9.3799999999999994E-2</v>
      </c>
      <c r="P457">
        <v>1.39</v>
      </c>
      <c r="R457">
        <v>0</v>
      </c>
      <c r="S457">
        <v>1.43</v>
      </c>
      <c r="T457">
        <v>2</v>
      </c>
      <c r="U457">
        <v>2.2599999999999998</v>
      </c>
      <c r="V457">
        <v>1.1200000000000001</v>
      </c>
      <c r="Z457">
        <v>118</v>
      </c>
      <c r="AA457">
        <v>2.8180363032392575E-2</v>
      </c>
      <c r="AE457" t="s">
        <v>49</v>
      </c>
      <c r="AF457" t="s">
        <v>545</v>
      </c>
      <c r="AH457" t="s">
        <v>636</v>
      </c>
      <c r="AI457">
        <v>1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1</v>
      </c>
      <c r="AQ457">
        <v>0</v>
      </c>
      <c r="AR457">
        <v>0</v>
      </c>
      <c r="AS457">
        <v>0</v>
      </c>
      <c r="AT457">
        <v>0</v>
      </c>
      <c r="AU457">
        <v>2</v>
      </c>
      <c r="AV457">
        <v>0</v>
      </c>
      <c r="AW457">
        <v>0</v>
      </c>
      <c r="AX457">
        <v>2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</row>
    <row r="458" spans="1:60" x14ac:dyDescent="0.25">
      <c r="A458">
        <v>1</v>
      </c>
      <c r="B458" t="s">
        <v>149</v>
      </c>
      <c r="D458" t="s">
        <v>149</v>
      </c>
      <c r="E458">
        <v>457</v>
      </c>
      <c r="F458" t="s">
        <v>60</v>
      </c>
      <c r="H458" t="s">
        <v>802</v>
      </c>
      <c r="I458" t="s">
        <v>942</v>
      </c>
      <c r="J458" t="s">
        <v>943</v>
      </c>
      <c r="K458" t="s">
        <v>3875</v>
      </c>
      <c r="L458" t="s">
        <v>784</v>
      </c>
      <c r="M458">
        <v>9.6000000000000002E-2</v>
      </c>
      <c r="N458">
        <v>9.6000000000000002E-2</v>
      </c>
      <c r="O458">
        <v>9.6000000000000002E-2</v>
      </c>
      <c r="P458">
        <v>1.49</v>
      </c>
      <c r="R458">
        <v>0</v>
      </c>
      <c r="S458">
        <v>1.53</v>
      </c>
      <c r="T458">
        <v>2</v>
      </c>
      <c r="U458">
        <v>2.38</v>
      </c>
      <c r="V458">
        <v>1.26</v>
      </c>
      <c r="Z458">
        <v>118</v>
      </c>
      <c r="AA458">
        <v>2.8841309713322893E-2</v>
      </c>
      <c r="AE458" t="s">
        <v>49</v>
      </c>
      <c r="AF458" t="s">
        <v>545</v>
      </c>
      <c r="AG458" t="s">
        <v>532</v>
      </c>
      <c r="AH458" t="s">
        <v>636</v>
      </c>
      <c r="AI458">
        <v>1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1</v>
      </c>
      <c r="AQ458">
        <v>0</v>
      </c>
      <c r="AR458">
        <v>0</v>
      </c>
      <c r="AS458">
        <v>0</v>
      </c>
      <c r="AT458">
        <v>0</v>
      </c>
      <c r="AU458">
        <v>2</v>
      </c>
      <c r="AV458">
        <v>0</v>
      </c>
      <c r="AW458">
        <v>0</v>
      </c>
      <c r="AX458">
        <v>2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</row>
    <row r="459" spans="1:60" x14ac:dyDescent="0.25">
      <c r="A459">
        <v>1</v>
      </c>
      <c r="B459" t="s">
        <v>149</v>
      </c>
      <c r="D459" t="s">
        <v>149</v>
      </c>
      <c r="E459">
        <v>458</v>
      </c>
      <c r="G459" t="s">
        <v>74</v>
      </c>
      <c r="H459" t="s">
        <v>680</v>
      </c>
      <c r="I459" t="s">
        <v>944</v>
      </c>
      <c r="J459" t="s">
        <v>945</v>
      </c>
      <c r="K459" t="s">
        <v>3874</v>
      </c>
      <c r="L459" t="s">
        <v>784</v>
      </c>
      <c r="M459">
        <v>9.6000000000000002E-2</v>
      </c>
      <c r="N459">
        <v>9.6000000000000002E-2</v>
      </c>
      <c r="O459">
        <v>9.6000000000000002E-2</v>
      </c>
      <c r="P459">
        <v>0.875</v>
      </c>
      <c r="R459">
        <v>0</v>
      </c>
      <c r="S459">
        <v>0.9</v>
      </c>
      <c r="T459">
        <v>2</v>
      </c>
      <c r="U459">
        <v>1.82</v>
      </c>
      <c r="V459">
        <v>0.7</v>
      </c>
      <c r="Z459">
        <v>118</v>
      </c>
      <c r="AA459">
        <v>2.8841309713322893E-2</v>
      </c>
      <c r="AE459" t="s">
        <v>49</v>
      </c>
      <c r="AF459" t="s">
        <v>545</v>
      </c>
      <c r="AG459" t="s">
        <v>532</v>
      </c>
      <c r="AH459" t="s">
        <v>683</v>
      </c>
      <c r="AI459">
        <v>1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1</v>
      </c>
      <c r="AQ459">
        <v>0</v>
      </c>
      <c r="AR459">
        <v>0</v>
      </c>
      <c r="AS459">
        <v>0</v>
      </c>
      <c r="AT459">
        <v>0</v>
      </c>
      <c r="AU459">
        <v>2</v>
      </c>
      <c r="AV459">
        <v>0</v>
      </c>
      <c r="AW459">
        <v>0</v>
      </c>
      <c r="AX459">
        <v>2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</row>
    <row r="460" spans="1:60" x14ac:dyDescent="0.25">
      <c r="A460">
        <v>1</v>
      </c>
      <c r="B460" t="s">
        <v>149</v>
      </c>
      <c r="D460" t="s">
        <v>149</v>
      </c>
      <c r="E460">
        <v>459</v>
      </c>
      <c r="G460" t="s">
        <v>74</v>
      </c>
      <c r="H460" t="s">
        <v>680</v>
      </c>
      <c r="I460" t="s">
        <v>946</v>
      </c>
      <c r="J460">
        <v>41840</v>
      </c>
      <c r="K460" t="s">
        <v>4004</v>
      </c>
      <c r="L460" t="s">
        <v>786</v>
      </c>
      <c r="M460">
        <v>9.8000000000000004E-2</v>
      </c>
      <c r="N460">
        <v>9.8000000000000004E-2</v>
      </c>
      <c r="O460">
        <v>9.8000000000000004E-2</v>
      </c>
      <c r="P460">
        <v>0.92500000000000004</v>
      </c>
      <c r="R460">
        <v>0</v>
      </c>
      <c r="S460">
        <v>0.95</v>
      </c>
      <c r="T460">
        <v>2</v>
      </c>
      <c r="U460">
        <v>1.8</v>
      </c>
      <c r="V460">
        <v>0.72</v>
      </c>
      <c r="Z460">
        <v>118</v>
      </c>
      <c r="AA460">
        <v>2.9442170332350456E-2</v>
      </c>
      <c r="AE460" t="s">
        <v>49</v>
      </c>
      <c r="AF460" t="s">
        <v>545</v>
      </c>
      <c r="AG460" t="s">
        <v>532</v>
      </c>
      <c r="AH460" t="s">
        <v>683</v>
      </c>
      <c r="AI460">
        <v>1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1</v>
      </c>
      <c r="AQ460">
        <v>0</v>
      </c>
      <c r="AR460">
        <v>0</v>
      </c>
      <c r="AS460">
        <v>0</v>
      </c>
      <c r="AT460">
        <v>0</v>
      </c>
      <c r="AU460">
        <v>2</v>
      </c>
      <c r="AV460">
        <v>0</v>
      </c>
      <c r="AW460">
        <v>0</v>
      </c>
      <c r="AX460">
        <v>2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</row>
    <row r="461" spans="1:60" x14ac:dyDescent="0.25">
      <c r="A461">
        <v>1</v>
      </c>
      <c r="B461" t="s">
        <v>149</v>
      </c>
      <c r="D461" t="s">
        <v>149</v>
      </c>
      <c r="E461">
        <v>460</v>
      </c>
      <c r="F461" t="s">
        <v>60</v>
      </c>
      <c r="H461" t="s">
        <v>802</v>
      </c>
      <c r="I461" t="s">
        <v>947</v>
      </c>
      <c r="J461" t="s">
        <v>948</v>
      </c>
      <c r="K461" t="s">
        <v>3450</v>
      </c>
      <c r="L461" t="s">
        <v>786</v>
      </c>
      <c r="M461">
        <v>9.8000000000000004E-2</v>
      </c>
      <c r="N461">
        <v>9.8000000000000004E-2</v>
      </c>
      <c r="O461">
        <v>9.8000000000000004E-2</v>
      </c>
      <c r="P461">
        <v>1.47</v>
      </c>
      <c r="R461">
        <v>0</v>
      </c>
      <c r="S461">
        <v>1.51</v>
      </c>
      <c r="T461">
        <v>2</v>
      </c>
      <c r="U461">
        <v>2.4</v>
      </c>
      <c r="V461">
        <v>1.25</v>
      </c>
      <c r="Z461">
        <v>118</v>
      </c>
      <c r="AA461">
        <v>2.9442170332350456E-2</v>
      </c>
      <c r="AE461" t="s">
        <v>49</v>
      </c>
      <c r="AF461" t="s">
        <v>545</v>
      </c>
      <c r="AG461" t="s">
        <v>532</v>
      </c>
      <c r="AH461" t="s">
        <v>636</v>
      </c>
      <c r="AI461">
        <v>1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1</v>
      </c>
      <c r="AQ461">
        <v>0</v>
      </c>
      <c r="AR461">
        <v>0</v>
      </c>
      <c r="AS461">
        <v>0</v>
      </c>
      <c r="AT461">
        <v>0</v>
      </c>
      <c r="AU461">
        <v>2</v>
      </c>
      <c r="AV461">
        <v>0</v>
      </c>
      <c r="AW461">
        <v>0</v>
      </c>
      <c r="AX461">
        <v>2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</row>
    <row r="462" spans="1:60" x14ac:dyDescent="0.25">
      <c r="A462">
        <v>1</v>
      </c>
      <c r="B462" t="s">
        <v>149</v>
      </c>
      <c r="D462" t="s">
        <v>149</v>
      </c>
      <c r="E462">
        <v>461</v>
      </c>
      <c r="F462" t="s">
        <v>60</v>
      </c>
      <c r="H462" t="s">
        <v>680</v>
      </c>
      <c r="I462" t="s">
        <v>949</v>
      </c>
      <c r="J462" t="s">
        <v>950</v>
      </c>
      <c r="K462" t="s">
        <v>3871</v>
      </c>
      <c r="L462" t="s">
        <v>788</v>
      </c>
      <c r="M462">
        <v>9.9500000000000005E-2</v>
      </c>
      <c r="N462">
        <v>9.9500000000000005E-2</v>
      </c>
      <c r="O462">
        <v>9.9500000000000005E-2</v>
      </c>
      <c r="P462">
        <v>0.88</v>
      </c>
      <c r="R462">
        <v>0</v>
      </c>
      <c r="S462">
        <v>0.91</v>
      </c>
      <c r="T462">
        <v>2</v>
      </c>
      <c r="U462">
        <v>1.87</v>
      </c>
      <c r="V462">
        <v>0.66</v>
      </c>
      <c r="Z462">
        <v>118</v>
      </c>
      <c r="AA462">
        <v>2.9892815796621126E-2</v>
      </c>
      <c r="AE462" t="s">
        <v>49</v>
      </c>
      <c r="AF462" t="s">
        <v>545</v>
      </c>
      <c r="AG462" t="s">
        <v>532</v>
      </c>
      <c r="AH462" t="s">
        <v>683</v>
      </c>
      <c r="AI462">
        <v>1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1</v>
      </c>
      <c r="AQ462">
        <v>0</v>
      </c>
      <c r="AR462">
        <v>0</v>
      </c>
      <c r="AS462">
        <v>0</v>
      </c>
      <c r="AT462">
        <v>0</v>
      </c>
      <c r="AU462">
        <v>2</v>
      </c>
      <c r="AV462">
        <v>0</v>
      </c>
      <c r="AW462">
        <v>0</v>
      </c>
      <c r="AX462">
        <v>2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</row>
    <row r="463" spans="1:60" x14ac:dyDescent="0.25">
      <c r="A463">
        <v>1</v>
      </c>
      <c r="B463" t="s">
        <v>149</v>
      </c>
      <c r="D463" t="s">
        <v>149</v>
      </c>
      <c r="E463">
        <v>462</v>
      </c>
      <c r="F463" t="s">
        <v>60</v>
      </c>
      <c r="H463" t="s">
        <v>802</v>
      </c>
      <c r="I463" t="s">
        <v>951</v>
      </c>
      <c r="J463" t="s">
        <v>952</v>
      </c>
      <c r="K463" t="s">
        <v>3872</v>
      </c>
      <c r="L463" t="s">
        <v>788</v>
      </c>
      <c r="M463">
        <v>9.9500000000000005E-2</v>
      </c>
      <c r="N463">
        <v>9.9500000000000005E-2</v>
      </c>
      <c r="O463">
        <v>9.9500000000000005E-2</v>
      </c>
      <c r="P463">
        <v>1.5</v>
      </c>
      <c r="R463">
        <v>0</v>
      </c>
      <c r="S463">
        <v>1.55</v>
      </c>
      <c r="T463">
        <v>2</v>
      </c>
      <c r="U463">
        <v>2.41</v>
      </c>
      <c r="V463">
        <v>1.27</v>
      </c>
      <c r="Z463">
        <v>118</v>
      </c>
      <c r="AA463">
        <v>2.9892815796621126E-2</v>
      </c>
      <c r="AE463" t="s">
        <v>49</v>
      </c>
      <c r="AF463" t="s">
        <v>545</v>
      </c>
      <c r="AG463" t="s">
        <v>532</v>
      </c>
      <c r="AH463" t="s">
        <v>636</v>
      </c>
      <c r="AI463">
        <v>1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1</v>
      </c>
      <c r="AQ463">
        <v>0</v>
      </c>
      <c r="AR463">
        <v>0</v>
      </c>
      <c r="AS463">
        <v>0</v>
      </c>
      <c r="AT463">
        <v>0</v>
      </c>
      <c r="AU463">
        <v>2</v>
      </c>
      <c r="AV463">
        <v>0</v>
      </c>
      <c r="AW463">
        <v>0</v>
      </c>
      <c r="AX463">
        <v>2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</row>
    <row r="464" spans="1:60" x14ac:dyDescent="0.25">
      <c r="A464">
        <v>1</v>
      </c>
      <c r="B464" t="s">
        <v>149</v>
      </c>
      <c r="D464" t="s">
        <v>149</v>
      </c>
      <c r="E464">
        <v>463</v>
      </c>
      <c r="F464" t="s">
        <v>60</v>
      </c>
      <c r="H464" t="s">
        <v>802</v>
      </c>
      <c r="I464" t="s">
        <v>953</v>
      </c>
      <c r="J464" t="s">
        <v>954</v>
      </c>
      <c r="K464" t="s">
        <v>4003</v>
      </c>
      <c r="L464" t="s">
        <v>955</v>
      </c>
      <c r="M464">
        <v>0.10150000000000001</v>
      </c>
      <c r="N464">
        <v>0.10150000000000001</v>
      </c>
      <c r="O464">
        <v>0.10150000000000001</v>
      </c>
      <c r="P464">
        <v>1.58</v>
      </c>
      <c r="R464">
        <v>0</v>
      </c>
      <c r="S464">
        <v>1.63</v>
      </c>
      <c r="T464">
        <v>2</v>
      </c>
      <c r="U464">
        <v>2.58</v>
      </c>
      <c r="V464">
        <v>1.33</v>
      </c>
      <c r="Z464">
        <v>118</v>
      </c>
      <c r="AA464">
        <v>3.0493676415648686E-2</v>
      </c>
      <c r="AE464" t="s">
        <v>49</v>
      </c>
      <c r="AF464" t="s">
        <v>545</v>
      </c>
      <c r="AG464" t="s">
        <v>532</v>
      </c>
      <c r="AH464" t="s">
        <v>636</v>
      </c>
      <c r="AI464">
        <v>1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1</v>
      </c>
      <c r="AQ464">
        <v>0</v>
      </c>
      <c r="AR464">
        <v>0</v>
      </c>
      <c r="AS464">
        <v>0</v>
      </c>
      <c r="AT464">
        <v>0</v>
      </c>
      <c r="AU464">
        <v>2</v>
      </c>
      <c r="AV464">
        <v>0</v>
      </c>
      <c r="AW464">
        <v>0</v>
      </c>
      <c r="AX464">
        <v>2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</row>
    <row r="465" spans="1:60" x14ac:dyDescent="0.25">
      <c r="A465">
        <v>1</v>
      </c>
      <c r="B465" t="s">
        <v>149</v>
      </c>
      <c r="D465" t="s">
        <v>149</v>
      </c>
      <c r="E465">
        <v>464</v>
      </c>
      <c r="G465" t="s">
        <v>74</v>
      </c>
      <c r="H465" t="s">
        <v>680</v>
      </c>
      <c r="I465" t="s">
        <v>956</v>
      </c>
      <c r="J465" t="s">
        <v>957</v>
      </c>
      <c r="K465" t="s">
        <v>3870</v>
      </c>
      <c r="L465" t="s">
        <v>955</v>
      </c>
      <c r="M465">
        <v>0.10150000000000001</v>
      </c>
      <c r="N465">
        <v>0.10150000000000001</v>
      </c>
      <c r="O465">
        <v>0.10150000000000001</v>
      </c>
      <c r="P465">
        <v>0.9</v>
      </c>
      <c r="R465">
        <v>0</v>
      </c>
      <c r="S465">
        <v>0.92500000000000004</v>
      </c>
      <c r="T465">
        <v>2</v>
      </c>
      <c r="U465">
        <v>1.9</v>
      </c>
      <c r="V465">
        <v>0.74</v>
      </c>
      <c r="Z465">
        <v>118</v>
      </c>
      <c r="AA465">
        <v>3.0493676415648686E-2</v>
      </c>
      <c r="AE465" t="s">
        <v>49</v>
      </c>
      <c r="AF465" t="s">
        <v>545</v>
      </c>
      <c r="AG465" t="s">
        <v>532</v>
      </c>
      <c r="AH465" t="s">
        <v>683</v>
      </c>
      <c r="AI465">
        <v>1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1</v>
      </c>
      <c r="AQ465">
        <v>0</v>
      </c>
      <c r="AR465">
        <v>0</v>
      </c>
      <c r="AS465">
        <v>0</v>
      </c>
      <c r="AT465">
        <v>0</v>
      </c>
      <c r="AU465">
        <v>2</v>
      </c>
      <c r="AV465">
        <v>0</v>
      </c>
      <c r="AW465">
        <v>0</v>
      </c>
      <c r="AX465">
        <v>2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</row>
    <row r="466" spans="1:60" x14ac:dyDescent="0.25">
      <c r="A466">
        <v>1</v>
      </c>
      <c r="B466" t="s">
        <v>149</v>
      </c>
      <c r="D466" t="s">
        <v>149</v>
      </c>
      <c r="E466">
        <v>465</v>
      </c>
      <c r="F466" t="s">
        <v>60</v>
      </c>
      <c r="H466" t="s">
        <v>802</v>
      </c>
      <c r="I466" t="s">
        <v>958</v>
      </c>
      <c r="J466" t="s">
        <v>959</v>
      </c>
      <c r="K466" t="s">
        <v>3869</v>
      </c>
      <c r="L466" t="s">
        <v>790</v>
      </c>
      <c r="M466">
        <v>0.104</v>
      </c>
      <c r="N466">
        <v>0.104</v>
      </c>
      <c r="O466">
        <v>0.104</v>
      </c>
      <c r="P466">
        <v>1.55</v>
      </c>
      <c r="R466">
        <v>0</v>
      </c>
      <c r="S466">
        <v>1.6</v>
      </c>
      <c r="T466">
        <v>2</v>
      </c>
      <c r="U466">
        <v>2.59</v>
      </c>
      <c r="V466">
        <v>1.41</v>
      </c>
      <c r="Z466">
        <v>118</v>
      </c>
      <c r="AA466">
        <v>3.1244752189433133E-2</v>
      </c>
      <c r="AE466" t="s">
        <v>49</v>
      </c>
      <c r="AF466" t="s">
        <v>545</v>
      </c>
      <c r="AG466" t="s">
        <v>532</v>
      </c>
      <c r="AH466" t="s">
        <v>636</v>
      </c>
      <c r="AI466">
        <v>1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1</v>
      </c>
      <c r="AQ466">
        <v>0</v>
      </c>
      <c r="AR466">
        <v>0</v>
      </c>
      <c r="AS466">
        <v>0</v>
      </c>
      <c r="AT466">
        <v>0</v>
      </c>
      <c r="AU466">
        <v>2</v>
      </c>
      <c r="AV466">
        <v>0</v>
      </c>
      <c r="AW466">
        <v>0</v>
      </c>
      <c r="AX466">
        <v>2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</row>
    <row r="467" spans="1:60" x14ac:dyDescent="0.25">
      <c r="A467">
        <v>1</v>
      </c>
      <c r="B467" t="s">
        <v>149</v>
      </c>
      <c r="D467" t="s">
        <v>149</v>
      </c>
      <c r="E467">
        <v>466</v>
      </c>
      <c r="G467" t="s">
        <v>74</v>
      </c>
      <c r="H467" t="s">
        <v>680</v>
      </c>
      <c r="I467" t="s">
        <v>960</v>
      </c>
      <c r="J467" t="s">
        <v>961</v>
      </c>
      <c r="K467" t="s">
        <v>3868</v>
      </c>
      <c r="L467" t="s">
        <v>790</v>
      </c>
      <c r="M467">
        <v>0.104</v>
      </c>
      <c r="N467">
        <v>0.104</v>
      </c>
      <c r="O467">
        <v>0.104</v>
      </c>
      <c r="P467">
        <v>0.9</v>
      </c>
      <c r="R467">
        <v>0</v>
      </c>
      <c r="S467">
        <v>0.92500000000000004</v>
      </c>
      <c r="T467">
        <v>2</v>
      </c>
      <c r="U467">
        <v>1.88</v>
      </c>
      <c r="V467">
        <v>0.75</v>
      </c>
      <c r="Z467">
        <v>118</v>
      </c>
      <c r="AA467">
        <v>3.1244752189433133E-2</v>
      </c>
      <c r="AE467" t="s">
        <v>49</v>
      </c>
      <c r="AF467" t="s">
        <v>545</v>
      </c>
      <c r="AG467" t="s">
        <v>532</v>
      </c>
      <c r="AH467" t="s">
        <v>683</v>
      </c>
      <c r="AI467">
        <v>1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1</v>
      </c>
      <c r="AQ467">
        <v>0</v>
      </c>
      <c r="AR467">
        <v>0</v>
      </c>
      <c r="AS467">
        <v>0</v>
      </c>
      <c r="AT467">
        <v>0</v>
      </c>
      <c r="AU467">
        <v>2</v>
      </c>
      <c r="AV467">
        <v>0</v>
      </c>
      <c r="AW467">
        <v>0</v>
      </c>
      <c r="AX467">
        <v>2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</row>
    <row r="468" spans="1:60" x14ac:dyDescent="0.25">
      <c r="A468">
        <v>1</v>
      </c>
      <c r="B468" t="s">
        <v>149</v>
      </c>
      <c r="D468" t="s">
        <v>149</v>
      </c>
      <c r="E468">
        <v>467</v>
      </c>
      <c r="F468" t="s">
        <v>60</v>
      </c>
      <c r="H468" t="s">
        <v>802</v>
      </c>
      <c r="I468" t="s">
        <v>962</v>
      </c>
      <c r="J468" t="s">
        <v>963</v>
      </c>
      <c r="K468" t="s">
        <v>4002</v>
      </c>
      <c r="L468" t="s">
        <v>792</v>
      </c>
      <c r="M468">
        <v>0.1065</v>
      </c>
      <c r="N468">
        <v>0.1065</v>
      </c>
      <c r="O468">
        <v>0.1065</v>
      </c>
      <c r="P468">
        <v>1.6</v>
      </c>
      <c r="R468">
        <v>0</v>
      </c>
      <c r="S468">
        <v>1.65</v>
      </c>
      <c r="T468">
        <v>2</v>
      </c>
      <c r="U468">
        <v>2.57</v>
      </c>
      <c r="V468">
        <v>1.34</v>
      </c>
      <c r="Z468">
        <v>118</v>
      </c>
      <c r="AA468">
        <v>3.1995827963217587E-2</v>
      </c>
      <c r="AE468" t="s">
        <v>49</v>
      </c>
      <c r="AF468" t="s">
        <v>545</v>
      </c>
      <c r="AG468" t="s">
        <v>532</v>
      </c>
      <c r="AH468" t="s">
        <v>636</v>
      </c>
      <c r="AI468">
        <v>1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1</v>
      </c>
      <c r="AQ468">
        <v>0</v>
      </c>
      <c r="AR468">
        <v>0</v>
      </c>
      <c r="AS468">
        <v>0</v>
      </c>
      <c r="AT468">
        <v>0</v>
      </c>
      <c r="AU468">
        <v>2</v>
      </c>
      <c r="AV468">
        <v>0</v>
      </c>
      <c r="AW468">
        <v>0</v>
      </c>
      <c r="AX468">
        <v>2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</row>
    <row r="469" spans="1:60" x14ac:dyDescent="0.25">
      <c r="A469">
        <v>1</v>
      </c>
      <c r="B469" t="s">
        <v>149</v>
      </c>
      <c r="D469" t="s">
        <v>149</v>
      </c>
      <c r="E469">
        <v>468</v>
      </c>
      <c r="G469" t="s">
        <v>74</v>
      </c>
      <c r="H469" t="s">
        <v>680</v>
      </c>
      <c r="I469" t="s">
        <v>964</v>
      </c>
      <c r="J469" t="s">
        <v>965</v>
      </c>
      <c r="K469" t="s">
        <v>4001</v>
      </c>
      <c r="L469" t="s">
        <v>792</v>
      </c>
      <c r="M469">
        <v>0.1065</v>
      </c>
      <c r="N469">
        <v>0.1065</v>
      </c>
      <c r="O469">
        <v>0.1065</v>
      </c>
      <c r="P469">
        <v>0.9</v>
      </c>
      <c r="R469">
        <v>0</v>
      </c>
      <c r="S469">
        <v>0.92500000000000004</v>
      </c>
      <c r="T469">
        <v>2</v>
      </c>
      <c r="U469">
        <v>1.83</v>
      </c>
      <c r="V469">
        <v>0.64</v>
      </c>
      <c r="Z469">
        <v>118</v>
      </c>
      <c r="AA469">
        <v>3.1995827963217587E-2</v>
      </c>
      <c r="AE469" t="s">
        <v>49</v>
      </c>
      <c r="AF469" t="s">
        <v>545</v>
      </c>
      <c r="AG469" t="s">
        <v>532</v>
      </c>
      <c r="AH469" t="s">
        <v>683</v>
      </c>
      <c r="AI469">
        <v>1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1</v>
      </c>
      <c r="AQ469">
        <v>0</v>
      </c>
      <c r="AR469">
        <v>0</v>
      </c>
      <c r="AS469">
        <v>0</v>
      </c>
      <c r="AT469">
        <v>0</v>
      </c>
      <c r="AU469">
        <v>2</v>
      </c>
      <c r="AV469">
        <v>0</v>
      </c>
      <c r="AW469">
        <v>0</v>
      </c>
      <c r="AX469">
        <v>2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</row>
    <row r="470" spans="1:60" x14ac:dyDescent="0.25">
      <c r="A470">
        <v>1</v>
      </c>
      <c r="B470" t="s">
        <v>149</v>
      </c>
      <c r="D470" t="s">
        <v>149</v>
      </c>
      <c r="E470">
        <v>469</v>
      </c>
      <c r="G470" t="s">
        <v>74</v>
      </c>
      <c r="H470" t="s">
        <v>680</v>
      </c>
      <c r="I470" t="s">
        <v>966</v>
      </c>
      <c r="J470" t="s">
        <v>967</v>
      </c>
      <c r="K470" t="s">
        <v>4000</v>
      </c>
      <c r="L470" t="s">
        <v>2443</v>
      </c>
      <c r="M470">
        <v>0.1094</v>
      </c>
      <c r="N470">
        <v>0.1094</v>
      </c>
      <c r="O470">
        <v>0.1094</v>
      </c>
      <c r="P470">
        <v>0.95</v>
      </c>
      <c r="R470">
        <v>0</v>
      </c>
      <c r="S470">
        <v>0.97499999999999998</v>
      </c>
      <c r="T470">
        <v>2</v>
      </c>
      <c r="U470">
        <v>1.9</v>
      </c>
      <c r="V470">
        <v>0.7</v>
      </c>
      <c r="Z470">
        <v>118</v>
      </c>
      <c r="AA470">
        <v>3.2867075860807546E-2</v>
      </c>
      <c r="AE470" t="s">
        <v>49</v>
      </c>
      <c r="AF470" t="s">
        <v>545</v>
      </c>
      <c r="AG470" t="s">
        <v>532</v>
      </c>
      <c r="AH470" t="s">
        <v>683</v>
      </c>
      <c r="AI470">
        <v>1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1</v>
      </c>
      <c r="AQ470">
        <v>0</v>
      </c>
      <c r="AR470">
        <v>0</v>
      </c>
      <c r="AS470">
        <v>0</v>
      </c>
      <c r="AT470">
        <v>0</v>
      </c>
      <c r="AU470">
        <v>2</v>
      </c>
      <c r="AV470">
        <v>0</v>
      </c>
      <c r="AW470">
        <v>0</v>
      </c>
      <c r="AX470">
        <v>2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</row>
    <row r="471" spans="1:60" x14ac:dyDescent="0.25">
      <c r="A471">
        <v>1</v>
      </c>
      <c r="B471" t="s">
        <v>149</v>
      </c>
      <c r="D471" t="s">
        <v>149</v>
      </c>
      <c r="E471">
        <v>470</v>
      </c>
      <c r="F471" t="s">
        <v>60</v>
      </c>
      <c r="H471" t="s">
        <v>802</v>
      </c>
      <c r="I471" t="s">
        <v>968</v>
      </c>
      <c r="K471" t="s">
        <v>3449</v>
      </c>
      <c r="L471" t="s">
        <v>2443</v>
      </c>
      <c r="M471">
        <v>0.1094</v>
      </c>
      <c r="N471">
        <v>0.1094</v>
      </c>
      <c r="O471">
        <v>1.0940000000000001</v>
      </c>
      <c r="P471">
        <v>1.65</v>
      </c>
      <c r="R471">
        <v>0</v>
      </c>
      <c r="S471">
        <v>1.7</v>
      </c>
      <c r="T471">
        <v>2</v>
      </c>
      <c r="U471">
        <v>2.7</v>
      </c>
      <c r="V471">
        <v>1.39</v>
      </c>
      <c r="Z471">
        <v>118</v>
      </c>
      <c r="AA471">
        <v>3.2867075860807546E-2</v>
      </c>
      <c r="AE471" t="s">
        <v>49</v>
      </c>
      <c r="AF471" t="s">
        <v>545</v>
      </c>
      <c r="AG471" t="s">
        <v>969</v>
      </c>
      <c r="AH471" t="s">
        <v>636</v>
      </c>
      <c r="AI471">
        <v>1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1</v>
      </c>
      <c r="AQ471">
        <v>0</v>
      </c>
      <c r="AR471">
        <v>0</v>
      </c>
      <c r="AS471">
        <v>0</v>
      </c>
      <c r="AT471">
        <v>0</v>
      </c>
      <c r="AU471">
        <v>2</v>
      </c>
      <c r="AV471">
        <v>0</v>
      </c>
      <c r="AW471">
        <v>0</v>
      </c>
      <c r="AX471">
        <v>2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</row>
    <row r="472" spans="1:60" x14ac:dyDescent="0.25">
      <c r="A472">
        <v>1</v>
      </c>
      <c r="B472" t="s">
        <v>149</v>
      </c>
      <c r="D472" t="s">
        <v>149</v>
      </c>
      <c r="E472">
        <v>471</v>
      </c>
      <c r="G472" t="s">
        <v>74</v>
      </c>
      <c r="H472" t="s">
        <v>680</v>
      </c>
      <c r="I472" t="s">
        <v>2441</v>
      </c>
      <c r="J472" t="s">
        <v>970</v>
      </c>
      <c r="K472" t="s">
        <v>3866</v>
      </c>
      <c r="L472" t="s">
        <v>2442</v>
      </c>
      <c r="M472">
        <v>0.11</v>
      </c>
      <c r="N472">
        <v>0.11</v>
      </c>
      <c r="O472">
        <v>0.11</v>
      </c>
      <c r="P472">
        <v>1.325</v>
      </c>
      <c r="R472">
        <v>0</v>
      </c>
      <c r="S472">
        <v>1.35</v>
      </c>
      <c r="T472">
        <v>2</v>
      </c>
      <c r="U472">
        <v>2.375</v>
      </c>
      <c r="V472">
        <v>1.25</v>
      </c>
      <c r="Z472">
        <v>118</v>
      </c>
      <c r="AA472">
        <v>3.3047334046515817E-2</v>
      </c>
      <c r="AE472" t="s">
        <v>49</v>
      </c>
      <c r="AF472" t="s">
        <v>62</v>
      </c>
      <c r="AH472" t="s">
        <v>683</v>
      </c>
      <c r="AI472">
        <v>1</v>
      </c>
      <c r="AJ472">
        <v>0</v>
      </c>
      <c r="AK472">
        <v>0</v>
      </c>
      <c r="AL472">
        <v>0</v>
      </c>
      <c r="AM472">
        <v>1</v>
      </c>
      <c r="AN472">
        <v>0</v>
      </c>
      <c r="AO472">
        <v>1</v>
      </c>
      <c r="AQ472">
        <v>0</v>
      </c>
      <c r="AR472">
        <v>0</v>
      </c>
      <c r="AS472">
        <v>0</v>
      </c>
      <c r="AT472">
        <v>0</v>
      </c>
      <c r="AU472">
        <v>2</v>
      </c>
      <c r="AV472">
        <v>0</v>
      </c>
      <c r="AW472">
        <v>0</v>
      </c>
      <c r="AX472">
        <v>2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</row>
    <row r="473" spans="1:60" x14ac:dyDescent="0.25">
      <c r="A473">
        <v>1</v>
      </c>
      <c r="B473" t="s">
        <v>149</v>
      </c>
      <c r="D473" t="s">
        <v>149</v>
      </c>
      <c r="E473">
        <v>472</v>
      </c>
      <c r="F473" t="s">
        <v>60</v>
      </c>
      <c r="H473" t="s">
        <v>802</v>
      </c>
      <c r="I473" t="s">
        <v>971</v>
      </c>
      <c r="J473" t="s">
        <v>972</v>
      </c>
      <c r="K473" t="s">
        <v>3867</v>
      </c>
      <c r="L473" t="s">
        <v>794</v>
      </c>
      <c r="M473">
        <v>0.11</v>
      </c>
      <c r="N473">
        <v>0.11</v>
      </c>
      <c r="O473">
        <v>0.11</v>
      </c>
      <c r="P473">
        <v>1.63</v>
      </c>
      <c r="R473">
        <v>0</v>
      </c>
      <c r="S473">
        <v>1.68</v>
      </c>
      <c r="T473">
        <v>2</v>
      </c>
      <c r="U473">
        <v>2.71</v>
      </c>
      <c r="V473">
        <v>1.45</v>
      </c>
      <c r="Z473">
        <v>118</v>
      </c>
      <c r="AA473">
        <v>3.3047334046515817E-2</v>
      </c>
      <c r="AE473" t="s">
        <v>49</v>
      </c>
      <c r="AF473" t="s">
        <v>545</v>
      </c>
      <c r="AH473" t="s">
        <v>636</v>
      </c>
      <c r="AI473">
        <v>1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1</v>
      </c>
      <c r="AQ473">
        <v>0</v>
      </c>
      <c r="AR473">
        <v>0</v>
      </c>
      <c r="AS473">
        <v>0</v>
      </c>
      <c r="AT473">
        <v>0</v>
      </c>
      <c r="AU473">
        <v>2</v>
      </c>
      <c r="AV473">
        <v>0</v>
      </c>
      <c r="AW473">
        <v>0</v>
      </c>
      <c r="AX473">
        <v>2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</row>
    <row r="474" spans="1:60" x14ac:dyDescent="0.25">
      <c r="A474">
        <v>1</v>
      </c>
      <c r="B474" t="s">
        <v>149</v>
      </c>
      <c r="D474" t="s">
        <v>149</v>
      </c>
      <c r="E474">
        <v>473</v>
      </c>
      <c r="G474" t="s">
        <v>74</v>
      </c>
      <c r="H474" t="s">
        <v>680</v>
      </c>
      <c r="I474" t="s">
        <v>973</v>
      </c>
      <c r="J474">
        <v>41835</v>
      </c>
      <c r="K474" t="s">
        <v>3866</v>
      </c>
      <c r="L474" t="s">
        <v>794</v>
      </c>
      <c r="M474">
        <v>0.11</v>
      </c>
      <c r="N474">
        <v>0.11</v>
      </c>
      <c r="O474">
        <v>0.11</v>
      </c>
      <c r="P474">
        <v>1</v>
      </c>
      <c r="R474">
        <v>0</v>
      </c>
      <c r="S474">
        <v>1.0249999999999999</v>
      </c>
      <c r="T474">
        <v>2</v>
      </c>
      <c r="U474">
        <v>1.86</v>
      </c>
      <c r="V474">
        <v>0.7</v>
      </c>
      <c r="Z474">
        <v>118</v>
      </c>
      <c r="AA474">
        <v>3.3047334046515817E-2</v>
      </c>
      <c r="AE474" t="s">
        <v>49</v>
      </c>
      <c r="AF474" t="s">
        <v>545</v>
      </c>
      <c r="AH474" t="s">
        <v>683</v>
      </c>
      <c r="AI474">
        <v>1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1</v>
      </c>
      <c r="AQ474">
        <v>0</v>
      </c>
      <c r="AR474">
        <v>0</v>
      </c>
      <c r="AS474">
        <v>0</v>
      </c>
      <c r="AT474">
        <v>0</v>
      </c>
      <c r="AU474">
        <v>2</v>
      </c>
      <c r="AV474">
        <v>0</v>
      </c>
      <c r="AW474">
        <v>0</v>
      </c>
      <c r="AX474">
        <v>2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</row>
    <row r="475" spans="1:60" x14ac:dyDescent="0.25">
      <c r="A475">
        <v>1</v>
      </c>
      <c r="B475" t="s">
        <v>149</v>
      </c>
      <c r="D475" t="s">
        <v>149</v>
      </c>
      <c r="E475">
        <v>474</v>
      </c>
      <c r="F475" t="s">
        <v>60</v>
      </c>
      <c r="H475" t="s">
        <v>802</v>
      </c>
      <c r="I475" t="s">
        <v>974</v>
      </c>
      <c r="J475" t="s">
        <v>975</v>
      </c>
      <c r="K475" t="s">
        <v>3999</v>
      </c>
      <c r="L475" t="s">
        <v>976</v>
      </c>
      <c r="M475">
        <v>0.111</v>
      </c>
      <c r="N475">
        <v>0.111</v>
      </c>
      <c r="O475">
        <v>0.111</v>
      </c>
      <c r="P475">
        <v>1.61</v>
      </c>
      <c r="R475">
        <v>0</v>
      </c>
      <c r="S475">
        <v>1.66</v>
      </c>
      <c r="T475">
        <v>2</v>
      </c>
      <c r="U475">
        <v>2.69</v>
      </c>
      <c r="V475">
        <v>1.4</v>
      </c>
      <c r="Z475">
        <v>118</v>
      </c>
      <c r="AA475">
        <v>3.3347764356029597E-2</v>
      </c>
      <c r="AE475" t="s">
        <v>49</v>
      </c>
      <c r="AF475" t="s">
        <v>545</v>
      </c>
      <c r="AH475" t="s">
        <v>636</v>
      </c>
      <c r="AI475">
        <v>1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1</v>
      </c>
      <c r="AQ475">
        <v>0</v>
      </c>
      <c r="AR475">
        <v>0</v>
      </c>
      <c r="AS475">
        <v>0</v>
      </c>
      <c r="AT475">
        <v>0</v>
      </c>
      <c r="AU475">
        <v>2</v>
      </c>
      <c r="AV475">
        <v>0</v>
      </c>
      <c r="AW475">
        <v>0</v>
      </c>
      <c r="AX475">
        <v>2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</row>
    <row r="476" spans="1:60" x14ac:dyDescent="0.25">
      <c r="A476">
        <v>1</v>
      </c>
      <c r="B476" t="s">
        <v>149</v>
      </c>
      <c r="D476" t="s">
        <v>149</v>
      </c>
      <c r="E476">
        <v>475</v>
      </c>
      <c r="G476" t="s">
        <v>74</v>
      </c>
      <c r="H476" t="s">
        <v>680</v>
      </c>
      <c r="I476" t="s">
        <v>977</v>
      </c>
      <c r="J476" t="s">
        <v>978</v>
      </c>
      <c r="K476" t="s">
        <v>3998</v>
      </c>
      <c r="L476" t="s">
        <v>976</v>
      </c>
      <c r="M476">
        <v>0.111</v>
      </c>
      <c r="N476">
        <v>0.111</v>
      </c>
      <c r="O476">
        <v>0.111</v>
      </c>
      <c r="P476">
        <v>0.97499999999999998</v>
      </c>
      <c r="R476">
        <v>0</v>
      </c>
      <c r="S476">
        <v>1</v>
      </c>
      <c r="T476">
        <v>2</v>
      </c>
      <c r="U476">
        <v>1.93</v>
      </c>
      <c r="V476">
        <v>0.73</v>
      </c>
      <c r="Z476">
        <v>118</v>
      </c>
      <c r="AA476">
        <v>3.3347764356029597E-2</v>
      </c>
      <c r="AE476" t="s">
        <v>49</v>
      </c>
      <c r="AF476" t="s">
        <v>545</v>
      </c>
      <c r="AH476" t="s">
        <v>683</v>
      </c>
      <c r="AI476">
        <v>1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1</v>
      </c>
      <c r="AQ476">
        <v>0</v>
      </c>
      <c r="AR476">
        <v>0</v>
      </c>
      <c r="AS476">
        <v>0</v>
      </c>
      <c r="AT476">
        <v>0</v>
      </c>
      <c r="AU476">
        <v>2</v>
      </c>
      <c r="AV476">
        <v>0</v>
      </c>
      <c r="AW476">
        <v>0</v>
      </c>
      <c r="AX476">
        <v>2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</row>
    <row r="477" spans="1:60" x14ac:dyDescent="0.25">
      <c r="A477">
        <v>1</v>
      </c>
      <c r="B477" t="s">
        <v>149</v>
      </c>
      <c r="D477" t="s">
        <v>149</v>
      </c>
      <c r="E477">
        <v>476</v>
      </c>
      <c r="F477" t="s">
        <v>60</v>
      </c>
      <c r="H477" t="s">
        <v>802</v>
      </c>
      <c r="I477" t="s">
        <v>979</v>
      </c>
      <c r="J477" t="s">
        <v>980</v>
      </c>
      <c r="K477" t="s">
        <v>3865</v>
      </c>
      <c r="L477" t="s">
        <v>796</v>
      </c>
      <c r="M477">
        <v>0.113</v>
      </c>
      <c r="N477">
        <v>0.113</v>
      </c>
      <c r="O477">
        <v>0.113</v>
      </c>
      <c r="P477">
        <v>1.65</v>
      </c>
      <c r="R477">
        <v>0</v>
      </c>
      <c r="S477">
        <v>1.7</v>
      </c>
      <c r="T477">
        <v>2</v>
      </c>
      <c r="U477">
        <v>2.65</v>
      </c>
      <c r="V477">
        <v>1.35</v>
      </c>
      <c r="Z477">
        <v>118</v>
      </c>
      <c r="AA477">
        <v>3.3948624975057157E-2</v>
      </c>
      <c r="AE477" t="s">
        <v>49</v>
      </c>
      <c r="AF477" t="s">
        <v>545</v>
      </c>
      <c r="AH477" t="s">
        <v>636</v>
      </c>
      <c r="AI477">
        <v>1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1</v>
      </c>
      <c r="AQ477">
        <v>0</v>
      </c>
      <c r="AR477">
        <v>0</v>
      </c>
      <c r="AS477">
        <v>0</v>
      </c>
      <c r="AT477">
        <v>0</v>
      </c>
      <c r="AU477">
        <v>2</v>
      </c>
      <c r="AV477">
        <v>0</v>
      </c>
      <c r="AW477">
        <v>0</v>
      </c>
      <c r="AX477">
        <v>2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</row>
    <row r="478" spans="1:60" x14ac:dyDescent="0.25">
      <c r="A478">
        <v>1</v>
      </c>
      <c r="B478" t="s">
        <v>149</v>
      </c>
      <c r="D478" t="s">
        <v>149</v>
      </c>
      <c r="E478">
        <v>477</v>
      </c>
      <c r="G478" t="s">
        <v>74</v>
      </c>
      <c r="H478" t="s">
        <v>680</v>
      </c>
      <c r="I478" t="s">
        <v>981</v>
      </c>
      <c r="J478" t="s">
        <v>982</v>
      </c>
      <c r="K478" t="s">
        <v>3997</v>
      </c>
      <c r="L478" t="s">
        <v>796</v>
      </c>
      <c r="M478">
        <v>0.113</v>
      </c>
      <c r="N478">
        <v>0.113</v>
      </c>
      <c r="O478">
        <v>0.113</v>
      </c>
      <c r="P478">
        <v>1</v>
      </c>
      <c r="R478">
        <v>0</v>
      </c>
      <c r="S478">
        <v>1.0249999999999999</v>
      </c>
      <c r="T478">
        <v>2</v>
      </c>
      <c r="U478">
        <v>1.94</v>
      </c>
      <c r="V478">
        <v>0.74</v>
      </c>
      <c r="Z478">
        <v>118</v>
      </c>
      <c r="AA478">
        <v>3.3948624975057157E-2</v>
      </c>
      <c r="AE478" t="s">
        <v>49</v>
      </c>
      <c r="AF478" t="s">
        <v>545</v>
      </c>
      <c r="AH478" t="s">
        <v>683</v>
      </c>
      <c r="AI478">
        <v>1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1</v>
      </c>
      <c r="AQ478">
        <v>0</v>
      </c>
      <c r="AR478">
        <v>0</v>
      </c>
      <c r="AS478">
        <v>0</v>
      </c>
      <c r="AT478">
        <v>0</v>
      </c>
      <c r="AU478">
        <v>2</v>
      </c>
      <c r="AV478">
        <v>0</v>
      </c>
      <c r="AW478">
        <v>0</v>
      </c>
      <c r="AX478">
        <v>2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</row>
    <row r="479" spans="1:60" x14ac:dyDescent="0.25">
      <c r="A479">
        <v>1</v>
      </c>
      <c r="B479" t="s">
        <v>149</v>
      </c>
      <c r="D479" t="s">
        <v>149</v>
      </c>
      <c r="E479">
        <v>478</v>
      </c>
      <c r="F479" t="s">
        <v>60</v>
      </c>
      <c r="H479" t="s">
        <v>802</v>
      </c>
      <c r="I479" t="s">
        <v>983</v>
      </c>
      <c r="J479" t="s">
        <v>984</v>
      </c>
      <c r="K479" t="s">
        <v>3864</v>
      </c>
      <c r="L479" t="s">
        <v>798</v>
      </c>
      <c r="M479">
        <v>0.11600000000000001</v>
      </c>
      <c r="N479">
        <v>0.11600000000000001</v>
      </c>
      <c r="O479">
        <v>0.11600000000000001</v>
      </c>
      <c r="P479">
        <v>1.77</v>
      </c>
      <c r="R479">
        <v>0</v>
      </c>
      <c r="S479">
        <v>1.82</v>
      </c>
      <c r="T479">
        <v>2</v>
      </c>
      <c r="U479">
        <v>2.81</v>
      </c>
      <c r="V479">
        <v>1.5</v>
      </c>
      <c r="Z479">
        <v>118</v>
      </c>
      <c r="AA479">
        <v>3.4849915903598497E-2</v>
      </c>
      <c r="AE479" t="s">
        <v>49</v>
      </c>
      <c r="AF479" t="s">
        <v>545</v>
      </c>
      <c r="AH479" t="s">
        <v>636</v>
      </c>
      <c r="AI479">
        <v>1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1</v>
      </c>
      <c r="AQ479">
        <v>0</v>
      </c>
      <c r="AR479">
        <v>0</v>
      </c>
      <c r="AS479">
        <v>0</v>
      </c>
      <c r="AT479">
        <v>0</v>
      </c>
      <c r="AU479">
        <v>2</v>
      </c>
      <c r="AV479">
        <v>0</v>
      </c>
      <c r="AW479">
        <v>0</v>
      </c>
      <c r="AX479">
        <v>2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</row>
    <row r="480" spans="1:60" x14ac:dyDescent="0.25">
      <c r="A480">
        <v>1</v>
      </c>
      <c r="B480" t="s">
        <v>149</v>
      </c>
      <c r="D480" t="s">
        <v>149</v>
      </c>
      <c r="E480">
        <v>479</v>
      </c>
      <c r="F480" t="s">
        <v>60</v>
      </c>
      <c r="H480" t="s">
        <v>680</v>
      </c>
      <c r="I480" t="s">
        <v>985</v>
      </c>
      <c r="J480" t="s">
        <v>986</v>
      </c>
      <c r="K480" t="s">
        <v>3863</v>
      </c>
      <c r="L480" t="s">
        <v>798</v>
      </c>
      <c r="M480">
        <v>0.11600000000000001</v>
      </c>
      <c r="N480">
        <v>0.11600000000000001</v>
      </c>
      <c r="O480">
        <v>0.11600000000000001</v>
      </c>
      <c r="P480">
        <v>0.96</v>
      </c>
      <c r="R480">
        <v>0</v>
      </c>
      <c r="S480">
        <v>1</v>
      </c>
      <c r="T480">
        <v>2</v>
      </c>
      <c r="U480">
        <v>1.94</v>
      </c>
      <c r="V480">
        <v>0.77</v>
      </c>
      <c r="Z480">
        <v>118</v>
      </c>
      <c r="AA480">
        <v>3.4849915903598497E-2</v>
      </c>
      <c r="AE480" t="s">
        <v>49</v>
      </c>
      <c r="AF480" t="s">
        <v>545</v>
      </c>
      <c r="AH480" t="s">
        <v>683</v>
      </c>
      <c r="AI480">
        <v>1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1</v>
      </c>
      <c r="AQ480">
        <v>0</v>
      </c>
      <c r="AR480">
        <v>0</v>
      </c>
      <c r="AS480">
        <v>0</v>
      </c>
      <c r="AT480">
        <v>0</v>
      </c>
      <c r="AU480">
        <v>2</v>
      </c>
      <c r="AV480">
        <v>0</v>
      </c>
      <c r="AW480">
        <v>0</v>
      </c>
      <c r="AX480">
        <v>2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</row>
    <row r="481" spans="1:60" x14ac:dyDescent="0.25">
      <c r="A481">
        <v>1</v>
      </c>
      <c r="B481" t="s">
        <v>149</v>
      </c>
      <c r="D481" t="s">
        <v>149</v>
      </c>
      <c r="E481">
        <v>480</v>
      </c>
      <c r="F481" t="s">
        <v>60</v>
      </c>
      <c r="H481" t="s">
        <v>802</v>
      </c>
      <c r="I481" t="s">
        <v>987</v>
      </c>
      <c r="J481" t="s">
        <v>988</v>
      </c>
      <c r="K481" t="s">
        <v>3996</v>
      </c>
      <c r="L481" t="s">
        <v>806</v>
      </c>
      <c r="M481">
        <v>0.12</v>
      </c>
      <c r="N481">
        <v>0.12</v>
      </c>
      <c r="O481">
        <v>0.12</v>
      </c>
      <c r="P481">
        <v>1.75</v>
      </c>
      <c r="R481">
        <v>0</v>
      </c>
      <c r="S481">
        <v>1.82</v>
      </c>
      <c r="T481">
        <v>2</v>
      </c>
      <c r="U481">
        <v>2.8</v>
      </c>
      <c r="V481">
        <v>1.5</v>
      </c>
      <c r="Z481">
        <v>118</v>
      </c>
      <c r="AA481">
        <v>3.6051637141653617E-2</v>
      </c>
      <c r="AE481" t="s">
        <v>49</v>
      </c>
      <c r="AF481" t="s">
        <v>545</v>
      </c>
      <c r="AH481" t="s">
        <v>636</v>
      </c>
      <c r="AI481">
        <v>1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1</v>
      </c>
      <c r="AQ481">
        <v>0</v>
      </c>
      <c r="AR481">
        <v>0</v>
      </c>
      <c r="AS481">
        <v>0</v>
      </c>
      <c r="AT481">
        <v>0</v>
      </c>
      <c r="AU481">
        <v>2</v>
      </c>
      <c r="AV481">
        <v>0</v>
      </c>
      <c r="AW481">
        <v>0</v>
      </c>
      <c r="AX481">
        <v>2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</row>
    <row r="482" spans="1:60" x14ac:dyDescent="0.25">
      <c r="A482">
        <v>1</v>
      </c>
      <c r="B482" t="s">
        <v>149</v>
      </c>
      <c r="D482" t="s">
        <v>149</v>
      </c>
      <c r="E482">
        <v>481</v>
      </c>
      <c r="G482" t="s">
        <v>74</v>
      </c>
      <c r="H482" t="s">
        <v>680</v>
      </c>
      <c r="I482" t="s">
        <v>989</v>
      </c>
      <c r="J482" t="s">
        <v>990</v>
      </c>
      <c r="K482" t="s">
        <v>3860</v>
      </c>
      <c r="L482" t="s">
        <v>2427</v>
      </c>
      <c r="M482">
        <v>0.125</v>
      </c>
      <c r="N482">
        <v>0.125</v>
      </c>
      <c r="O482">
        <v>0.125</v>
      </c>
      <c r="P482">
        <v>1</v>
      </c>
      <c r="R482">
        <v>0</v>
      </c>
      <c r="S482">
        <v>1.0249999999999999</v>
      </c>
      <c r="T482">
        <v>2</v>
      </c>
      <c r="U482">
        <v>1.95</v>
      </c>
      <c r="V482">
        <v>0.77500000000000002</v>
      </c>
      <c r="Z482">
        <v>118</v>
      </c>
      <c r="AA482">
        <v>3.7553788689222517E-2</v>
      </c>
      <c r="AE482" t="s">
        <v>49</v>
      </c>
      <c r="AF482" t="s">
        <v>545</v>
      </c>
      <c r="AH482" t="s">
        <v>683</v>
      </c>
      <c r="AI482">
        <v>1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1</v>
      </c>
      <c r="AQ482">
        <v>0</v>
      </c>
      <c r="AR482">
        <v>0</v>
      </c>
      <c r="AS482">
        <v>0</v>
      </c>
      <c r="AT482">
        <v>0</v>
      </c>
      <c r="AU482">
        <v>2</v>
      </c>
      <c r="AV482">
        <v>0</v>
      </c>
      <c r="AW482">
        <v>0</v>
      </c>
      <c r="AX482">
        <v>2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</row>
    <row r="483" spans="1:60" x14ac:dyDescent="0.25">
      <c r="A483">
        <v>1</v>
      </c>
      <c r="B483" t="s">
        <v>149</v>
      </c>
      <c r="D483" t="s">
        <v>149</v>
      </c>
      <c r="E483">
        <v>482</v>
      </c>
      <c r="F483" t="s">
        <v>60</v>
      </c>
      <c r="H483" t="s">
        <v>802</v>
      </c>
      <c r="I483" t="s">
        <v>991</v>
      </c>
      <c r="K483" t="s">
        <v>3861</v>
      </c>
      <c r="L483" t="s">
        <v>2427</v>
      </c>
      <c r="M483">
        <v>0.125</v>
      </c>
      <c r="N483">
        <v>0.125</v>
      </c>
      <c r="O483">
        <v>0.125</v>
      </c>
      <c r="P483">
        <v>1.72</v>
      </c>
      <c r="R483">
        <v>0</v>
      </c>
      <c r="S483">
        <v>1.77</v>
      </c>
      <c r="T483">
        <v>2</v>
      </c>
      <c r="U483">
        <v>2.8</v>
      </c>
      <c r="V483">
        <v>1.41</v>
      </c>
      <c r="Z483">
        <v>118</v>
      </c>
      <c r="AA483">
        <v>3.7553788689222517E-2</v>
      </c>
      <c r="AE483" t="s">
        <v>49</v>
      </c>
      <c r="AF483" t="s">
        <v>545</v>
      </c>
      <c r="AH483" t="s">
        <v>636</v>
      </c>
      <c r="AI483">
        <v>1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1</v>
      </c>
      <c r="AQ483">
        <v>0</v>
      </c>
      <c r="AR483">
        <v>0</v>
      </c>
      <c r="AS483">
        <v>0</v>
      </c>
      <c r="AT483">
        <v>0</v>
      </c>
      <c r="AU483">
        <v>2</v>
      </c>
      <c r="AV483">
        <v>0</v>
      </c>
      <c r="AW483">
        <v>0</v>
      </c>
      <c r="AX483">
        <v>2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</row>
    <row r="484" spans="1:60" x14ac:dyDescent="0.25">
      <c r="A484">
        <v>1</v>
      </c>
      <c r="B484" t="s">
        <v>149</v>
      </c>
      <c r="D484" t="s">
        <v>149</v>
      </c>
      <c r="E484">
        <v>483</v>
      </c>
      <c r="F484" t="s">
        <v>60</v>
      </c>
      <c r="H484" t="s">
        <v>802</v>
      </c>
      <c r="I484" t="s">
        <v>992</v>
      </c>
      <c r="J484" t="s">
        <v>993</v>
      </c>
      <c r="K484" t="s">
        <v>3995</v>
      </c>
      <c r="L484" t="s">
        <v>815</v>
      </c>
      <c r="M484">
        <v>0.1285</v>
      </c>
      <c r="N484">
        <v>0.1285</v>
      </c>
      <c r="O484">
        <v>0.1285</v>
      </c>
      <c r="P484">
        <v>1.79</v>
      </c>
      <c r="R484">
        <v>0</v>
      </c>
      <c r="S484">
        <v>1.84</v>
      </c>
      <c r="T484">
        <v>2</v>
      </c>
      <c r="U484">
        <v>2.83</v>
      </c>
      <c r="V484">
        <v>1.45</v>
      </c>
      <c r="Z484">
        <v>118</v>
      </c>
      <c r="AA484">
        <v>3.8605294772520747E-2</v>
      </c>
      <c r="AE484" t="s">
        <v>49</v>
      </c>
      <c r="AF484" t="s">
        <v>545</v>
      </c>
      <c r="AH484" t="s">
        <v>636</v>
      </c>
      <c r="AI484">
        <v>1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1</v>
      </c>
      <c r="AQ484">
        <v>0</v>
      </c>
      <c r="AR484">
        <v>0</v>
      </c>
      <c r="AS484">
        <v>0</v>
      </c>
      <c r="AT484">
        <v>0</v>
      </c>
      <c r="AU484">
        <v>2</v>
      </c>
      <c r="AV484">
        <v>0</v>
      </c>
      <c r="AW484">
        <v>0</v>
      </c>
      <c r="AX484">
        <v>2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</row>
    <row r="485" spans="1:60" x14ac:dyDescent="0.25">
      <c r="A485">
        <v>1</v>
      </c>
      <c r="B485" t="s">
        <v>149</v>
      </c>
      <c r="D485" t="s">
        <v>149</v>
      </c>
      <c r="E485">
        <v>484</v>
      </c>
      <c r="G485" t="s">
        <v>74</v>
      </c>
      <c r="H485" t="s">
        <v>680</v>
      </c>
      <c r="I485" t="s">
        <v>994</v>
      </c>
      <c r="J485" t="s">
        <v>995</v>
      </c>
      <c r="K485" t="s">
        <v>3858</v>
      </c>
      <c r="L485" t="s">
        <v>815</v>
      </c>
      <c r="M485">
        <v>0.1285</v>
      </c>
      <c r="N485">
        <v>0.1285</v>
      </c>
      <c r="O485">
        <v>0.1285</v>
      </c>
      <c r="P485">
        <v>1.05</v>
      </c>
      <c r="R485">
        <v>0</v>
      </c>
      <c r="S485">
        <v>1.075</v>
      </c>
      <c r="T485">
        <v>2</v>
      </c>
      <c r="U485">
        <v>2</v>
      </c>
      <c r="V485">
        <v>0.78</v>
      </c>
      <c r="Z485">
        <v>118</v>
      </c>
      <c r="AA485">
        <v>3.8605294772520747E-2</v>
      </c>
      <c r="AE485" t="s">
        <v>49</v>
      </c>
      <c r="AF485" t="s">
        <v>545</v>
      </c>
      <c r="AH485" t="s">
        <v>683</v>
      </c>
      <c r="AI485">
        <v>1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1</v>
      </c>
      <c r="AQ485">
        <v>0</v>
      </c>
      <c r="AR485">
        <v>0</v>
      </c>
      <c r="AS485">
        <v>0</v>
      </c>
      <c r="AT485">
        <v>0</v>
      </c>
      <c r="AU485">
        <v>2</v>
      </c>
      <c r="AV485">
        <v>0</v>
      </c>
      <c r="AW485">
        <v>0</v>
      </c>
      <c r="AX485">
        <v>2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</row>
    <row r="486" spans="1:60" x14ac:dyDescent="0.25">
      <c r="A486">
        <v>1</v>
      </c>
      <c r="B486" t="s">
        <v>149</v>
      </c>
      <c r="D486" t="s">
        <v>149</v>
      </c>
      <c r="E486">
        <v>485</v>
      </c>
      <c r="F486" t="s">
        <v>60</v>
      </c>
      <c r="H486" t="s">
        <v>802</v>
      </c>
      <c r="I486" t="s">
        <v>996</v>
      </c>
      <c r="J486" t="s">
        <v>997</v>
      </c>
      <c r="K486" t="s">
        <v>3994</v>
      </c>
      <c r="L486" t="s">
        <v>821</v>
      </c>
      <c r="M486">
        <v>0.13600000000000001</v>
      </c>
      <c r="N486">
        <v>0.13600000000000001</v>
      </c>
      <c r="O486">
        <v>0.13600000000000001</v>
      </c>
      <c r="P486">
        <v>1.84</v>
      </c>
      <c r="R486">
        <v>0</v>
      </c>
      <c r="S486">
        <v>1.89</v>
      </c>
      <c r="T486">
        <v>2</v>
      </c>
      <c r="U486">
        <v>2.98</v>
      </c>
      <c r="V486">
        <v>1.57</v>
      </c>
      <c r="Z486">
        <v>118</v>
      </c>
      <c r="AA486">
        <v>4.0858522093874104E-2</v>
      </c>
      <c r="AE486" t="s">
        <v>49</v>
      </c>
      <c r="AF486" t="s">
        <v>545</v>
      </c>
      <c r="AH486" t="s">
        <v>636</v>
      </c>
      <c r="AI486">
        <v>1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1</v>
      </c>
      <c r="AQ486">
        <v>0</v>
      </c>
      <c r="AR486">
        <v>0</v>
      </c>
      <c r="AS486">
        <v>0</v>
      </c>
      <c r="AT486">
        <v>0</v>
      </c>
      <c r="AU486">
        <v>2</v>
      </c>
      <c r="AV486">
        <v>0</v>
      </c>
      <c r="AW486">
        <v>0</v>
      </c>
      <c r="AX486">
        <v>2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</row>
    <row r="487" spans="1:60" x14ac:dyDescent="0.25">
      <c r="A487">
        <v>1</v>
      </c>
      <c r="B487" t="s">
        <v>149</v>
      </c>
      <c r="D487" t="s">
        <v>149</v>
      </c>
      <c r="E487">
        <v>486</v>
      </c>
      <c r="G487" t="s">
        <v>74</v>
      </c>
      <c r="H487" t="s">
        <v>680</v>
      </c>
      <c r="I487" t="s">
        <v>998</v>
      </c>
      <c r="J487" t="s">
        <v>999</v>
      </c>
      <c r="K487" t="s">
        <v>3857</v>
      </c>
      <c r="L487" t="s">
        <v>821</v>
      </c>
      <c r="M487">
        <v>0.13600000000000001</v>
      </c>
      <c r="N487">
        <v>0.13600000000000001</v>
      </c>
      <c r="O487">
        <v>0.13600000000000001</v>
      </c>
      <c r="P487">
        <v>1.075</v>
      </c>
      <c r="R487">
        <v>0</v>
      </c>
      <c r="S487">
        <v>1.1000000000000001</v>
      </c>
      <c r="T487">
        <v>2</v>
      </c>
      <c r="U487">
        <v>2</v>
      </c>
      <c r="V487">
        <v>0.85</v>
      </c>
      <c r="Z487">
        <v>118</v>
      </c>
      <c r="AA487">
        <v>4.0858522093874104E-2</v>
      </c>
      <c r="AE487" t="s">
        <v>49</v>
      </c>
      <c r="AF487" t="s">
        <v>545</v>
      </c>
      <c r="AH487" t="s">
        <v>683</v>
      </c>
      <c r="AI487">
        <v>1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1</v>
      </c>
      <c r="AQ487">
        <v>0</v>
      </c>
      <c r="AR487">
        <v>0</v>
      </c>
      <c r="AS487">
        <v>0</v>
      </c>
      <c r="AT487">
        <v>0</v>
      </c>
      <c r="AU487">
        <v>2</v>
      </c>
      <c r="AV487">
        <v>0</v>
      </c>
      <c r="AW487">
        <v>0</v>
      </c>
      <c r="AX487">
        <v>2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</row>
    <row r="488" spans="1:60" x14ac:dyDescent="0.25">
      <c r="A488">
        <v>1</v>
      </c>
      <c r="B488" t="s">
        <v>149</v>
      </c>
      <c r="D488" t="s">
        <v>149</v>
      </c>
      <c r="E488">
        <v>487</v>
      </c>
      <c r="F488" t="s">
        <v>60</v>
      </c>
      <c r="H488" t="s">
        <v>802</v>
      </c>
      <c r="I488" t="s">
        <v>1000</v>
      </c>
      <c r="J488" t="s">
        <v>1001</v>
      </c>
      <c r="K488" t="s">
        <v>3856</v>
      </c>
      <c r="L488" t="s">
        <v>823</v>
      </c>
      <c r="M488">
        <v>0.14050000000000001</v>
      </c>
      <c r="N488">
        <v>0.14050000000000001</v>
      </c>
      <c r="O488">
        <v>0.14050000000000001</v>
      </c>
      <c r="P488">
        <v>1.88</v>
      </c>
      <c r="R488">
        <v>0</v>
      </c>
      <c r="S488">
        <v>1.93</v>
      </c>
      <c r="T488">
        <v>2</v>
      </c>
      <c r="U488">
        <v>2.98</v>
      </c>
      <c r="V488">
        <v>1.6</v>
      </c>
      <c r="Z488">
        <v>118</v>
      </c>
      <c r="AA488">
        <v>4.2210458486686114E-2</v>
      </c>
      <c r="AE488" t="s">
        <v>49</v>
      </c>
      <c r="AF488" t="s">
        <v>545</v>
      </c>
      <c r="AH488" t="s">
        <v>636</v>
      </c>
      <c r="AI488">
        <v>1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1</v>
      </c>
      <c r="AQ488">
        <v>0</v>
      </c>
      <c r="AR488">
        <v>0</v>
      </c>
      <c r="AS488">
        <v>0</v>
      </c>
      <c r="AT488">
        <v>0</v>
      </c>
      <c r="AU488">
        <v>2</v>
      </c>
      <c r="AV488">
        <v>0</v>
      </c>
      <c r="AW488">
        <v>0</v>
      </c>
      <c r="AX488">
        <v>2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</row>
    <row r="489" spans="1:60" x14ac:dyDescent="0.25">
      <c r="A489">
        <v>1</v>
      </c>
      <c r="B489" t="s">
        <v>149</v>
      </c>
      <c r="D489" t="s">
        <v>149</v>
      </c>
      <c r="E489">
        <v>488</v>
      </c>
      <c r="G489" t="s">
        <v>74</v>
      </c>
      <c r="H489" t="s">
        <v>680</v>
      </c>
      <c r="I489" t="s">
        <v>1002</v>
      </c>
      <c r="J489" t="s">
        <v>1003</v>
      </c>
      <c r="K489" t="s">
        <v>3855</v>
      </c>
      <c r="L489" t="s">
        <v>823</v>
      </c>
      <c r="M489">
        <v>0.14050000000000001</v>
      </c>
      <c r="N489">
        <v>0.14050000000000001</v>
      </c>
      <c r="O489">
        <v>0.14050000000000001</v>
      </c>
      <c r="P489">
        <v>1.1000000000000001</v>
      </c>
      <c r="R489">
        <v>0</v>
      </c>
      <c r="S489">
        <v>1.125</v>
      </c>
      <c r="T489">
        <v>2</v>
      </c>
      <c r="U489">
        <v>1.99</v>
      </c>
      <c r="V489">
        <v>0.82</v>
      </c>
      <c r="Z489">
        <v>118</v>
      </c>
      <c r="AA489">
        <v>4.2210458486686114E-2</v>
      </c>
      <c r="AE489" t="s">
        <v>49</v>
      </c>
      <c r="AF489" t="s">
        <v>545</v>
      </c>
      <c r="AH489" t="s">
        <v>683</v>
      </c>
      <c r="AI489">
        <v>1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1</v>
      </c>
      <c r="AQ489">
        <v>0</v>
      </c>
      <c r="AR489">
        <v>0</v>
      </c>
      <c r="AS489">
        <v>0</v>
      </c>
      <c r="AT489">
        <v>0</v>
      </c>
      <c r="AU489">
        <v>2</v>
      </c>
      <c r="AV489">
        <v>0</v>
      </c>
      <c r="AW489">
        <v>0</v>
      </c>
      <c r="AX489">
        <v>2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</row>
    <row r="490" spans="1:60" x14ac:dyDescent="0.25">
      <c r="A490">
        <v>1</v>
      </c>
      <c r="B490" t="s">
        <v>149</v>
      </c>
      <c r="D490" t="s">
        <v>149</v>
      </c>
      <c r="E490">
        <v>489</v>
      </c>
      <c r="G490" t="s">
        <v>74</v>
      </c>
      <c r="H490" t="s">
        <v>680</v>
      </c>
      <c r="I490" t="s">
        <v>1004</v>
      </c>
      <c r="J490" t="s">
        <v>1005</v>
      </c>
      <c r="K490" t="s">
        <v>3853</v>
      </c>
      <c r="L490" t="s">
        <v>2440</v>
      </c>
      <c r="M490">
        <v>0.1406</v>
      </c>
      <c r="N490">
        <v>0.1406</v>
      </c>
      <c r="O490">
        <v>0.1406</v>
      </c>
      <c r="P490">
        <v>1.05</v>
      </c>
      <c r="R490">
        <v>0</v>
      </c>
      <c r="S490">
        <v>1.075</v>
      </c>
      <c r="T490">
        <v>2</v>
      </c>
      <c r="U490">
        <v>2</v>
      </c>
      <c r="V490">
        <v>0.77500000000000002</v>
      </c>
      <c r="Z490">
        <v>118</v>
      </c>
      <c r="AA490">
        <v>4.2240501517637488E-2</v>
      </c>
      <c r="AE490" t="s">
        <v>49</v>
      </c>
      <c r="AF490" t="s">
        <v>545</v>
      </c>
      <c r="AH490" t="s">
        <v>683</v>
      </c>
      <c r="AI490">
        <v>1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1</v>
      </c>
      <c r="AQ490">
        <v>0</v>
      </c>
      <c r="AR490">
        <v>0</v>
      </c>
      <c r="AS490">
        <v>0</v>
      </c>
      <c r="AT490">
        <v>0</v>
      </c>
      <c r="AU490">
        <v>2</v>
      </c>
      <c r="AV490">
        <v>0</v>
      </c>
      <c r="AW490">
        <v>0</v>
      </c>
      <c r="AX490">
        <v>2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</row>
    <row r="491" spans="1:60" x14ac:dyDescent="0.25">
      <c r="A491">
        <v>1</v>
      </c>
      <c r="B491" t="s">
        <v>149</v>
      </c>
      <c r="D491" t="s">
        <v>149</v>
      </c>
      <c r="E491">
        <v>490</v>
      </c>
      <c r="F491" t="s">
        <v>60</v>
      </c>
      <c r="H491" t="s">
        <v>802</v>
      </c>
      <c r="I491" t="s">
        <v>1006</v>
      </c>
      <c r="K491" t="s">
        <v>3854</v>
      </c>
      <c r="L491" t="s">
        <v>2440</v>
      </c>
      <c r="M491">
        <v>0.1406</v>
      </c>
      <c r="N491">
        <v>0.1406</v>
      </c>
      <c r="O491">
        <v>0.1406</v>
      </c>
      <c r="P491">
        <v>1.85</v>
      </c>
      <c r="R491">
        <v>0</v>
      </c>
      <c r="S491">
        <v>1.9</v>
      </c>
      <c r="T491">
        <v>2</v>
      </c>
      <c r="U491">
        <v>3</v>
      </c>
      <c r="V491">
        <v>1.56</v>
      </c>
      <c r="Z491">
        <v>118</v>
      </c>
      <c r="AA491">
        <v>4.2240501517637488E-2</v>
      </c>
      <c r="AE491" t="s">
        <v>49</v>
      </c>
      <c r="AF491" t="s">
        <v>545</v>
      </c>
      <c r="AH491" t="s">
        <v>636</v>
      </c>
      <c r="AI491">
        <v>1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1</v>
      </c>
      <c r="AQ491">
        <v>0</v>
      </c>
      <c r="AR491">
        <v>0</v>
      </c>
      <c r="AS491">
        <v>0</v>
      </c>
      <c r="AT491">
        <v>0</v>
      </c>
      <c r="AU491">
        <v>2</v>
      </c>
      <c r="AV491">
        <v>0</v>
      </c>
      <c r="AW491">
        <v>0</v>
      </c>
      <c r="AX491">
        <v>2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</row>
    <row r="492" spans="1:60" x14ac:dyDescent="0.25">
      <c r="A492">
        <v>1</v>
      </c>
      <c r="B492" t="s">
        <v>149</v>
      </c>
      <c r="D492" t="s">
        <v>149</v>
      </c>
      <c r="E492">
        <v>491</v>
      </c>
      <c r="F492" t="s">
        <v>60</v>
      </c>
      <c r="H492" t="s">
        <v>802</v>
      </c>
      <c r="I492" t="s">
        <v>1007</v>
      </c>
      <c r="J492" t="s">
        <v>1008</v>
      </c>
      <c r="K492" t="s">
        <v>3852</v>
      </c>
      <c r="L492" t="s">
        <v>827</v>
      </c>
      <c r="M492">
        <v>0.14399999999999999</v>
      </c>
      <c r="N492">
        <v>0.14399999999999999</v>
      </c>
      <c r="O492">
        <v>0.14399999999999999</v>
      </c>
      <c r="P492">
        <v>2</v>
      </c>
      <c r="R492">
        <v>0</v>
      </c>
      <c r="S492">
        <v>2.0499999999999998</v>
      </c>
      <c r="T492">
        <v>2</v>
      </c>
      <c r="U492">
        <v>3.09</v>
      </c>
      <c r="V492">
        <v>1.7</v>
      </c>
      <c r="Z492">
        <v>118</v>
      </c>
      <c r="AA492">
        <v>4.3261964569984337E-2</v>
      </c>
      <c r="AE492" t="s">
        <v>49</v>
      </c>
      <c r="AF492" t="s">
        <v>545</v>
      </c>
      <c r="AH492" t="s">
        <v>636</v>
      </c>
      <c r="AI492">
        <v>1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1</v>
      </c>
      <c r="AQ492">
        <v>0</v>
      </c>
      <c r="AR492">
        <v>0</v>
      </c>
      <c r="AS492">
        <v>0</v>
      </c>
      <c r="AT492">
        <v>0</v>
      </c>
      <c r="AU492">
        <v>2</v>
      </c>
      <c r="AV492">
        <v>0</v>
      </c>
      <c r="AW492">
        <v>0</v>
      </c>
      <c r="AX492">
        <v>2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</row>
    <row r="493" spans="1:60" x14ac:dyDescent="0.25">
      <c r="A493">
        <v>1</v>
      </c>
      <c r="B493" t="s">
        <v>149</v>
      </c>
      <c r="D493" t="s">
        <v>149</v>
      </c>
      <c r="E493">
        <v>492</v>
      </c>
      <c r="G493" t="s">
        <v>74</v>
      </c>
      <c r="H493" t="s">
        <v>680</v>
      </c>
      <c r="I493" t="s">
        <v>1009</v>
      </c>
      <c r="J493" t="s">
        <v>1010</v>
      </c>
      <c r="K493" t="s">
        <v>3851</v>
      </c>
      <c r="L493" t="s">
        <v>827</v>
      </c>
      <c r="M493">
        <v>0.14399999999999999</v>
      </c>
      <c r="N493">
        <v>0.14399999999999999</v>
      </c>
      <c r="O493">
        <v>0.14399999999999999</v>
      </c>
      <c r="P493">
        <v>1.125</v>
      </c>
      <c r="R493">
        <v>0</v>
      </c>
      <c r="S493">
        <v>1.1499999999999999</v>
      </c>
      <c r="T493">
        <v>2</v>
      </c>
      <c r="U493">
        <v>2.12</v>
      </c>
      <c r="V493">
        <v>0.87</v>
      </c>
      <c r="Z493">
        <v>118</v>
      </c>
      <c r="AA493">
        <v>4.3261964569984337E-2</v>
      </c>
      <c r="AE493" t="s">
        <v>49</v>
      </c>
      <c r="AF493" t="s">
        <v>545</v>
      </c>
      <c r="AH493" t="s">
        <v>683</v>
      </c>
      <c r="AI493">
        <v>1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1</v>
      </c>
      <c r="AQ493">
        <v>0</v>
      </c>
      <c r="AR493">
        <v>0</v>
      </c>
      <c r="AS493">
        <v>0</v>
      </c>
      <c r="AT493">
        <v>0</v>
      </c>
      <c r="AU493">
        <v>2</v>
      </c>
      <c r="AV493">
        <v>0</v>
      </c>
      <c r="AW493">
        <v>0</v>
      </c>
      <c r="AX493">
        <v>2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</row>
    <row r="494" spans="1:60" x14ac:dyDescent="0.25">
      <c r="A494">
        <v>1</v>
      </c>
      <c r="B494" t="s">
        <v>149</v>
      </c>
      <c r="D494" t="s">
        <v>149</v>
      </c>
      <c r="E494">
        <v>493</v>
      </c>
      <c r="F494" t="s">
        <v>60</v>
      </c>
      <c r="H494" t="s">
        <v>802</v>
      </c>
      <c r="I494" t="s">
        <v>1011</v>
      </c>
      <c r="J494" t="s">
        <v>1012</v>
      </c>
      <c r="K494" t="s">
        <v>3993</v>
      </c>
      <c r="L494" t="s">
        <v>829</v>
      </c>
      <c r="M494">
        <v>0.14699999999999999</v>
      </c>
      <c r="N494">
        <v>0.14699999999999999</v>
      </c>
      <c r="O494">
        <v>0.14699999999999999</v>
      </c>
      <c r="P494">
        <v>2.0499999999999998</v>
      </c>
      <c r="R494">
        <v>0</v>
      </c>
      <c r="S494">
        <v>2.1</v>
      </c>
      <c r="T494">
        <v>2</v>
      </c>
      <c r="U494">
        <v>3.12</v>
      </c>
      <c r="V494">
        <v>1.7</v>
      </c>
      <c r="Z494">
        <v>118</v>
      </c>
      <c r="AA494">
        <v>4.4163255498525678E-2</v>
      </c>
      <c r="AE494" t="s">
        <v>49</v>
      </c>
      <c r="AF494" t="s">
        <v>545</v>
      </c>
      <c r="AH494" t="s">
        <v>636</v>
      </c>
      <c r="AI494">
        <v>1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1</v>
      </c>
      <c r="AQ494">
        <v>0</v>
      </c>
      <c r="AR494">
        <v>0</v>
      </c>
      <c r="AS494">
        <v>0</v>
      </c>
      <c r="AT494">
        <v>0</v>
      </c>
      <c r="AU494">
        <v>2</v>
      </c>
      <c r="AV494">
        <v>0</v>
      </c>
      <c r="AW494">
        <v>0</v>
      </c>
      <c r="AX494">
        <v>2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</row>
    <row r="495" spans="1:60" x14ac:dyDescent="0.25">
      <c r="A495">
        <v>1</v>
      </c>
      <c r="B495" t="s">
        <v>149</v>
      </c>
      <c r="D495" t="s">
        <v>149</v>
      </c>
      <c r="E495">
        <v>494</v>
      </c>
      <c r="G495" t="s">
        <v>74</v>
      </c>
      <c r="H495" t="s">
        <v>680</v>
      </c>
      <c r="I495" t="s">
        <v>1013</v>
      </c>
      <c r="J495" t="s">
        <v>1014</v>
      </c>
      <c r="K495" t="s">
        <v>3452</v>
      </c>
      <c r="L495" t="s">
        <v>829</v>
      </c>
      <c r="M495">
        <v>0.14699999999999999</v>
      </c>
      <c r="N495">
        <v>0.14699999999999999</v>
      </c>
      <c r="O495">
        <v>0.14699999999999999</v>
      </c>
      <c r="P495">
        <v>1.075</v>
      </c>
      <c r="R495">
        <v>0</v>
      </c>
      <c r="S495">
        <v>1.1000000000000001</v>
      </c>
      <c r="T495">
        <v>2</v>
      </c>
      <c r="U495">
        <v>2.17</v>
      </c>
      <c r="V495">
        <v>0.86</v>
      </c>
      <c r="Z495">
        <v>118</v>
      </c>
      <c r="AA495">
        <v>4.4163255498525678E-2</v>
      </c>
      <c r="AE495" t="s">
        <v>49</v>
      </c>
      <c r="AF495" t="s">
        <v>545</v>
      </c>
      <c r="AH495" t="s">
        <v>683</v>
      </c>
      <c r="AI495">
        <v>1</v>
      </c>
      <c r="AJ495">
        <v>0</v>
      </c>
      <c r="AK495">
        <v>0</v>
      </c>
      <c r="AL495">
        <v>0</v>
      </c>
      <c r="AM495">
        <v>0</v>
      </c>
      <c r="AN495">
        <v>1</v>
      </c>
      <c r="AO495">
        <v>1</v>
      </c>
      <c r="AQ495">
        <v>0</v>
      </c>
      <c r="AR495">
        <v>0</v>
      </c>
      <c r="AS495">
        <v>0</v>
      </c>
      <c r="AT495">
        <v>0</v>
      </c>
      <c r="AU495">
        <v>2</v>
      </c>
      <c r="AV495">
        <v>0</v>
      </c>
      <c r="AW495">
        <v>0</v>
      </c>
      <c r="AX495">
        <v>2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</row>
    <row r="496" spans="1:60" x14ac:dyDescent="0.25">
      <c r="A496">
        <v>1</v>
      </c>
      <c r="B496" t="s">
        <v>149</v>
      </c>
      <c r="D496" t="s">
        <v>149</v>
      </c>
      <c r="E496">
        <v>495</v>
      </c>
      <c r="F496" t="s">
        <v>60</v>
      </c>
      <c r="H496" t="s">
        <v>802</v>
      </c>
      <c r="I496" t="s">
        <v>1015</v>
      </c>
      <c r="J496" t="s">
        <v>1016</v>
      </c>
      <c r="K496" t="s">
        <v>3992</v>
      </c>
      <c r="L496" t="s">
        <v>831</v>
      </c>
      <c r="M496">
        <v>0.14949999999999999</v>
      </c>
      <c r="N496">
        <v>0.14949999999999999</v>
      </c>
      <c r="O496">
        <v>0.14949999999999999</v>
      </c>
      <c r="P496">
        <v>2.02</v>
      </c>
      <c r="R496">
        <v>0</v>
      </c>
      <c r="S496">
        <v>2.0699999999999998</v>
      </c>
      <c r="T496">
        <v>2</v>
      </c>
      <c r="U496">
        <v>3.13</v>
      </c>
      <c r="V496">
        <v>1.71</v>
      </c>
      <c r="Z496">
        <v>118</v>
      </c>
      <c r="AA496">
        <v>4.4914331272310128E-2</v>
      </c>
      <c r="AE496" t="s">
        <v>49</v>
      </c>
      <c r="AF496" t="s">
        <v>545</v>
      </c>
      <c r="AH496" t="s">
        <v>636</v>
      </c>
      <c r="AI496">
        <v>1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1</v>
      </c>
      <c r="AQ496">
        <v>0</v>
      </c>
      <c r="AR496">
        <v>0</v>
      </c>
      <c r="AS496">
        <v>0</v>
      </c>
      <c r="AT496">
        <v>0</v>
      </c>
      <c r="AU496">
        <v>2</v>
      </c>
      <c r="AV496">
        <v>0</v>
      </c>
      <c r="AW496">
        <v>0</v>
      </c>
      <c r="AX496">
        <v>2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</row>
    <row r="497" spans="1:60" x14ac:dyDescent="0.25">
      <c r="A497">
        <v>1</v>
      </c>
      <c r="B497" t="s">
        <v>149</v>
      </c>
      <c r="D497" t="s">
        <v>149</v>
      </c>
      <c r="E497">
        <v>496</v>
      </c>
      <c r="G497" t="s">
        <v>74</v>
      </c>
      <c r="H497" t="s">
        <v>680</v>
      </c>
      <c r="I497" t="s">
        <v>1017</v>
      </c>
      <c r="J497" t="s">
        <v>1018</v>
      </c>
      <c r="K497" t="s">
        <v>3849</v>
      </c>
      <c r="L497" t="s">
        <v>831</v>
      </c>
      <c r="M497">
        <v>0.14949999999999999</v>
      </c>
      <c r="N497">
        <v>0.14949999999999999</v>
      </c>
      <c r="O497">
        <v>0.14949999999999999</v>
      </c>
      <c r="P497">
        <v>1.075</v>
      </c>
      <c r="R497">
        <v>0</v>
      </c>
      <c r="S497">
        <v>1.1000000000000001</v>
      </c>
      <c r="T497">
        <v>2</v>
      </c>
      <c r="U497">
        <v>2.16</v>
      </c>
      <c r="V497">
        <v>0.82</v>
      </c>
      <c r="Z497">
        <v>118</v>
      </c>
      <c r="AA497">
        <v>4.4914331272310128E-2</v>
      </c>
      <c r="AE497" t="s">
        <v>49</v>
      </c>
      <c r="AF497" t="s">
        <v>545</v>
      </c>
      <c r="AH497" t="s">
        <v>683</v>
      </c>
      <c r="AI497">
        <v>1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1</v>
      </c>
      <c r="AQ497">
        <v>0</v>
      </c>
      <c r="AR497">
        <v>0</v>
      </c>
      <c r="AS497">
        <v>0</v>
      </c>
      <c r="AT497">
        <v>0</v>
      </c>
      <c r="AU497">
        <v>2</v>
      </c>
      <c r="AV497">
        <v>0</v>
      </c>
      <c r="AW497">
        <v>0</v>
      </c>
      <c r="AX497">
        <v>2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</row>
    <row r="498" spans="1:60" x14ac:dyDescent="0.25">
      <c r="A498">
        <v>1</v>
      </c>
      <c r="B498" t="s">
        <v>149</v>
      </c>
      <c r="D498" t="s">
        <v>149</v>
      </c>
      <c r="E498">
        <v>497</v>
      </c>
      <c r="F498" t="s">
        <v>60</v>
      </c>
      <c r="H498" t="s">
        <v>802</v>
      </c>
      <c r="I498" t="s">
        <v>1019</v>
      </c>
      <c r="J498" t="s">
        <v>1020</v>
      </c>
      <c r="K498" t="s">
        <v>3991</v>
      </c>
      <c r="L498" t="s">
        <v>1021</v>
      </c>
      <c r="M498">
        <v>0.152</v>
      </c>
      <c r="N498">
        <v>0.152</v>
      </c>
      <c r="O498">
        <v>0.152</v>
      </c>
      <c r="P498">
        <v>2.09</v>
      </c>
      <c r="R498">
        <v>0</v>
      </c>
      <c r="S498">
        <v>2.14</v>
      </c>
      <c r="T498">
        <v>2</v>
      </c>
      <c r="U498">
        <v>3.23</v>
      </c>
      <c r="V498">
        <v>1.78</v>
      </c>
      <c r="Z498">
        <v>118</v>
      </c>
      <c r="AA498">
        <v>4.5665407046094578E-2</v>
      </c>
      <c r="AE498" t="s">
        <v>49</v>
      </c>
      <c r="AF498" t="s">
        <v>545</v>
      </c>
      <c r="AH498" t="s">
        <v>636</v>
      </c>
      <c r="AI498">
        <v>1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1</v>
      </c>
      <c r="AQ498">
        <v>0</v>
      </c>
      <c r="AR498">
        <v>0</v>
      </c>
      <c r="AS498">
        <v>0</v>
      </c>
      <c r="AT498">
        <v>0</v>
      </c>
      <c r="AU498">
        <v>2</v>
      </c>
      <c r="AV498">
        <v>0</v>
      </c>
      <c r="AW498">
        <v>0</v>
      </c>
      <c r="AX498">
        <v>2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</row>
    <row r="499" spans="1:60" x14ac:dyDescent="0.25">
      <c r="A499">
        <v>1</v>
      </c>
      <c r="B499" t="s">
        <v>149</v>
      </c>
      <c r="D499" t="s">
        <v>149</v>
      </c>
      <c r="E499">
        <v>498</v>
      </c>
      <c r="F499" t="s">
        <v>60</v>
      </c>
      <c r="H499" t="s">
        <v>680</v>
      </c>
      <c r="I499" t="s">
        <v>1022</v>
      </c>
      <c r="J499" t="s">
        <v>1023</v>
      </c>
      <c r="K499" t="s">
        <v>3848</v>
      </c>
      <c r="L499" t="s">
        <v>1021</v>
      </c>
      <c r="M499">
        <v>0.152</v>
      </c>
      <c r="N499">
        <v>0.152</v>
      </c>
      <c r="O499">
        <v>0.152</v>
      </c>
      <c r="P499">
        <v>1.08</v>
      </c>
      <c r="R499">
        <v>0</v>
      </c>
      <c r="S499">
        <v>1.1299999999999999</v>
      </c>
      <c r="T499">
        <v>2</v>
      </c>
      <c r="U499">
        <v>2.15</v>
      </c>
      <c r="V499">
        <v>0.85</v>
      </c>
      <c r="Z499">
        <v>118</v>
      </c>
      <c r="AA499">
        <v>4.5665407046094578E-2</v>
      </c>
      <c r="AE499" t="s">
        <v>49</v>
      </c>
      <c r="AF499" t="s">
        <v>545</v>
      </c>
      <c r="AH499" t="s">
        <v>683</v>
      </c>
      <c r="AI499">
        <v>1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1</v>
      </c>
      <c r="AQ499">
        <v>0</v>
      </c>
      <c r="AR499">
        <v>0</v>
      </c>
      <c r="AS499">
        <v>0</v>
      </c>
      <c r="AT499">
        <v>0</v>
      </c>
      <c r="AU499">
        <v>2</v>
      </c>
      <c r="AV499">
        <v>0</v>
      </c>
      <c r="AW499">
        <v>0</v>
      </c>
      <c r="AX499">
        <v>2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</row>
    <row r="500" spans="1:60" x14ac:dyDescent="0.25">
      <c r="A500">
        <v>1</v>
      </c>
      <c r="B500" t="s">
        <v>149</v>
      </c>
      <c r="D500" t="s">
        <v>149</v>
      </c>
      <c r="E500">
        <v>499</v>
      </c>
      <c r="F500" t="s">
        <v>60</v>
      </c>
      <c r="H500" t="s">
        <v>802</v>
      </c>
      <c r="I500" t="s">
        <v>1024</v>
      </c>
      <c r="J500" t="s">
        <v>1025</v>
      </c>
      <c r="K500" t="s">
        <v>3990</v>
      </c>
      <c r="L500" t="s">
        <v>1026</v>
      </c>
      <c r="M500">
        <v>0.154</v>
      </c>
      <c r="N500">
        <v>0.154</v>
      </c>
      <c r="O500">
        <v>0.154</v>
      </c>
      <c r="P500">
        <v>2.04</v>
      </c>
      <c r="R500">
        <v>0</v>
      </c>
      <c r="S500">
        <v>2.09</v>
      </c>
      <c r="T500">
        <v>2</v>
      </c>
      <c r="U500">
        <v>3.26</v>
      </c>
      <c r="V500">
        <v>1.877</v>
      </c>
      <c r="Z500">
        <v>118</v>
      </c>
      <c r="AA500">
        <v>4.6266267665122145E-2</v>
      </c>
      <c r="AE500" t="s">
        <v>49</v>
      </c>
      <c r="AF500" t="s">
        <v>545</v>
      </c>
      <c r="AH500" t="s">
        <v>636</v>
      </c>
      <c r="AI500">
        <v>1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1</v>
      </c>
      <c r="AQ500">
        <v>0</v>
      </c>
      <c r="AR500">
        <v>0</v>
      </c>
      <c r="AS500">
        <v>0</v>
      </c>
      <c r="AT500">
        <v>0</v>
      </c>
      <c r="AU500">
        <v>2</v>
      </c>
      <c r="AV500">
        <v>0</v>
      </c>
      <c r="AW500">
        <v>0</v>
      </c>
      <c r="AX500">
        <v>2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</row>
    <row r="501" spans="1:60" x14ac:dyDescent="0.25">
      <c r="A501">
        <v>1</v>
      </c>
      <c r="B501" t="s">
        <v>149</v>
      </c>
      <c r="D501" t="s">
        <v>149</v>
      </c>
      <c r="E501">
        <v>500</v>
      </c>
      <c r="G501" t="s">
        <v>74</v>
      </c>
      <c r="H501" t="s">
        <v>680</v>
      </c>
      <c r="I501" t="s">
        <v>1027</v>
      </c>
      <c r="J501" t="s">
        <v>1028</v>
      </c>
      <c r="K501" t="s">
        <v>3989</v>
      </c>
      <c r="L501" t="s">
        <v>1026</v>
      </c>
      <c r="M501">
        <v>0.154</v>
      </c>
      <c r="N501">
        <v>0.154</v>
      </c>
      <c r="O501">
        <v>0.154</v>
      </c>
      <c r="P501">
        <v>1.125</v>
      </c>
      <c r="R501">
        <v>0</v>
      </c>
      <c r="S501">
        <v>1.5</v>
      </c>
      <c r="T501">
        <v>2</v>
      </c>
      <c r="U501">
        <v>2.15</v>
      </c>
      <c r="V501">
        <v>0.86</v>
      </c>
      <c r="Z501">
        <v>118</v>
      </c>
      <c r="AA501">
        <v>4.6266267665122145E-2</v>
      </c>
      <c r="AE501" t="s">
        <v>49</v>
      </c>
      <c r="AF501" t="s">
        <v>545</v>
      </c>
      <c r="AH501" t="s">
        <v>683</v>
      </c>
      <c r="AI501">
        <v>1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1</v>
      </c>
      <c r="AQ501">
        <v>0</v>
      </c>
      <c r="AR501">
        <v>0</v>
      </c>
      <c r="AS501">
        <v>0</v>
      </c>
      <c r="AT501">
        <v>0</v>
      </c>
      <c r="AU501">
        <v>2</v>
      </c>
      <c r="AV501">
        <v>0</v>
      </c>
      <c r="AW501">
        <v>0</v>
      </c>
      <c r="AX501">
        <v>2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</row>
    <row r="502" spans="1:60" x14ac:dyDescent="0.25">
      <c r="A502">
        <v>1</v>
      </c>
      <c r="B502" t="s">
        <v>149</v>
      </c>
      <c r="D502" t="s">
        <v>149</v>
      </c>
      <c r="E502">
        <v>501</v>
      </c>
      <c r="G502" t="s">
        <v>74</v>
      </c>
      <c r="H502" t="s">
        <v>680</v>
      </c>
      <c r="I502" t="s">
        <v>1029</v>
      </c>
      <c r="J502" t="s">
        <v>1030</v>
      </c>
      <c r="K502" t="s">
        <v>3846</v>
      </c>
      <c r="L502" t="s">
        <v>2439</v>
      </c>
      <c r="M502">
        <v>0.15629999999999999</v>
      </c>
      <c r="N502">
        <v>0.15629999999999999</v>
      </c>
      <c r="O502">
        <v>0.15629999999999999</v>
      </c>
      <c r="P502">
        <v>1.1499999999999999</v>
      </c>
      <c r="R502">
        <v>0</v>
      </c>
      <c r="S502">
        <v>1.175</v>
      </c>
      <c r="T502">
        <v>2</v>
      </c>
      <c r="U502">
        <v>2.14</v>
      </c>
      <c r="V502">
        <v>0.83</v>
      </c>
      <c r="Z502">
        <v>118</v>
      </c>
      <c r="AA502">
        <v>4.6957257377003833E-2</v>
      </c>
      <c r="AE502" t="s">
        <v>49</v>
      </c>
      <c r="AF502" t="s">
        <v>545</v>
      </c>
      <c r="AH502" t="s">
        <v>683</v>
      </c>
      <c r="AI502">
        <v>1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1</v>
      </c>
      <c r="AQ502">
        <v>0</v>
      </c>
      <c r="AR502">
        <v>0</v>
      </c>
      <c r="AS502">
        <v>0</v>
      </c>
      <c r="AT502">
        <v>0</v>
      </c>
      <c r="AU502">
        <v>2</v>
      </c>
      <c r="AV502">
        <v>0</v>
      </c>
      <c r="AW502">
        <v>0</v>
      </c>
      <c r="AX502">
        <v>2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</row>
    <row r="503" spans="1:60" x14ac:dyDescent="0.25">
      <c r="A503">
        <v>1</v>
      </c>
      <c r="B503" t="s">
        <v>149</v>
      </c>
      <c r="D503" t="s">
        <v>149</v>
      </c>
      <c r="E503">
        <v>502</v>
      </c>
      <c r="F503" t="s">
        <v>60</v>
      </c>
      <c r="H503" t="s">
        <v>802</v>
      </c>
      <c r="I503" t="s">
        <v>1031</v>
      </c>
      <c r="K503" t="s">
        <v>3847</v>
      </c>
      <c r="L503" t="s">
        <v>2439</v>
      </c>
      <c r="M503">
        <v>0.15629999999999999</v>
      </c>
      <c r="N503">
        <v>0.15629999999999999</v>
      </c>
      <c r="O503">
        <v>0.15629999999999999</v>
      </c>
      <c r="P503">
        <v>2.1</v>
      </c>
      <c r="R503">
        <v>0</v>
      </c>
      <c r="S503">
        <v>2.6</v>
      </c>
      <c r="T503">
        <v>2</v>
      </c>
      <c r="U503">
        <v>3.2</v>
      </c>
      <c r="V503">
        <v>1.76</v>
      </c>
      <c r="Z503">
        <v>118</v>
      </c>
      <c r="AA503">
        <v>4.6957257377003833E-2</v>
      </c>
      <c r="AE503" t="s">
        <v>49</v>
      </c>
      <c r="AF503" t="s">
        <v>545</v>
      </c>
      <c r="AH503" t="s">
        <v>636</v>
      </c>
      <c r="AI503">
        <v>1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1</v>
      </c>
      <c r="AQ503">
        <v>0</v>
      </c>
      <c r="AR503">
        <v>0</v>
      </c>
      <c r="AS503">
        <v>0</v>
      </c>
      <c r="AT503">
        <v>0</v>
      </c>
      <c r="AU503">
        <v>2</v>
      </c>
      <c r="AV503">
        <v>0</v>
      </c>
      <c r="AW503">
        <v>0</v>
      </c>
      <c r="AX503">
        <v>2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</row>
    <row r="504" spans="1:60" x14ac:dyDescent="0.25">
      <c r="A504">
        <v>1</v>
      </c>
      <c r="B504" t="s">
        <v>149</v>
      </c>
      <c r="D504" t="s">
        <v>149</v>
      </c>
      <c r="E504">
        <v>503</v>
      </c>
      <c r="F504" t="s">
        <v>60</v>
      </c>
      <c r="H504" t="s">
        <v>802</v>
      </c>
      <c r="I504" t="s">
        <v>1032</v>
      </c>
      <c r="J504" t="s">
        <v>1033</v>
      </c>
      <c r="K504" t="s">
        <v>3988</v>
      </c>
      <c r="L504" t="s">
        <v>837</v>
      </c>
      <c r="M504">
        <v>0.157</v>
      </c>
      <c r="N504">
        <v>0.157</v>
      </c>
      <c r="O504">
        <v>0.157</v>
      </c>
      <c r="P504">
        <v>2.16</v>
      </c>
      <c r="R504">
        <v>0</v>
      </c>
      <c r="S504">
        <v>2.21</v>
      </c>
      <c r="T504">
        <v>2</v>
      </c>
      <c r="U504">
        <v>3.24</v>
      </c>
      <c r="V504">
        <v>1.84</v>
      </c>
      <c r="Z504">
        <v>118</v>
      </c>
      <c r="AA504">
        <v>4.7167558593663485E-2</v>
      </c>
      <c r="AE504" t="s">
        <v>49</v>
      </c>
      <c r="AF504" t="s">
        <v>545</v>
      </c>
      <c r="AH504" t="s">
        <v>636</v>
      </c>
      <c r="AI504">
        <v>1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1</v>
      </c>
      <c r="AQ504">
        <v>0</v>
      </c>
      <c r="AR504">
        <v>0</v>
      </c>
      <c r="AS504">
        <v>0</v>
      </c>
      <c r="AT504">
        <v>0</v>
      </c>
      <c r="AU504">
        <v>2</v>
      </c>
      <c r="AV504">
        <v>0</v>
      </c>
      <c r="AW504">
        <v>0</v>
      </c>
      <c r="AX504">
        <v>2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</row>
    <row r="505" spans="1:60" x14ac:dyDescent="0.25">
      <c r="A505">
        <v>1</v>
      </c>
      <c r="B505" t="s">
        <v>149</v>
      </c>
      <c r="D505" t="s">
        <v>149</v>
      </c>
      <c r="E505">
        <v>504</v>
      </c>
      <c r="G505" t="s">
        <v>74</v>
      </c>
      <c r="H505" t="s">
        <v>680</v>
      </c>
      <c r="I505" t="s">
        <v>1034</v>
      </c>
      <c r="J505" t="s">
        <v>1035</v>
      </c>
      <c r="K505" t="s">
        <v>3987</v>
      </c>
      <c r="L505" t="s">
        <v>837</v>
      </c>
      <c r="M505">
        <v>0.157</v>
      </c>
      <c r="N505">
        <v>0.157</v>
      </c>
      <c r="O505">
        <v>0.157</v>
      </c>
      <c r="P505">
        <v>1.175</v>
      </c>
      <c r="R505">
        <v>0</v>
      </c>
      <c r="S505">
        <v>1.2</v>
      </c>
      <c r="T505">
        <v>2</v>
      </c>
      <c r="U505">
        <v>2.2000000000000002</v>
      </c>
      <c r="V505">
        <v>0.91</v>
      </c>
      <c r="Z505">
        <v>118</v>
      </c>
      <c r="AA505">
        <v>4.7167558593663485E-2</v>
      </c>
      <c r="AE505" t="s">
        <v>49</v>
      </c>
      <c r="AF505" t="s">
        <v>545</v>
      </c>
      <c r="AH505" t="s">
        <v>683</v>
      </c>
      <c r="AI505">
        <v>1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1</v>
      </c>
      <c r="AQ505">
        <v>0</v>
      </c>
      <c r="AR505">
        <v>0</v>
      </c>
      <c r="AS505">
        <v>0</v>
      </c>
      <c r="AT505">
        <v>0</v>
      </c>
      <c r="AU505">
        <v>2</v>
      </c>
      <c r="AV505">
        <v>0</v>
      </c>
      <c r="AW505">
        <v>0</v>
      </c>
      <c r="AX505">
        <v>2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</row>
    <row r="506" spans="1:60" x14ac:dyDescent="0.25">
      <c r="A506">
        <v>1</v>
      </c>
      <c r="B506" t="s">
        <v>149</v>
      </c>
      <c r="D506" t="s">
        <v>149</v>
      </c>
      <c r="E506">
        <v>505</v>
      </c>
      <c r="F506" t="s">
        <v>60</v>
      </c>
      <c r="H506" t="s">
        <v>802</v>
      </c>
      <c r="I506" t="s">
        <v>1036</v>
      </c>
      <c r="J506" t="s">
        <v>1037</v>
      </c>
      <c r="K506" t="s">
        <v>3986</v>
      </c>
      <c r="L506" t="s">
        <v>841</v>
      </c>
      <c r="M506">
        <v>0.159</v>
      </c>
      <c r="N506">
        <v>0.159</v>
      </c>
      <c r="O506">
        <v>0.159</v>
      </c>
      <c r="P506">
        <v>2.2400000000000002</v>
      </c>
      <c r="R506">
        <v>0</v>
      </c>
      <c r="S506">
        <v>2.29</v>
      </c>
      <c r="T506">
        <v>2</v>
      </c>
      <c r="U506">
        <v>3.38</v>
      </c>
      <c r="V506">
        <v>1.9</v>
      </c>
      <c r="Z506">
        <v>118</v>
      </c>
      <c r="AA506">
        <v>4.7768419212691045E-2</v>
      </c>
      <c r="AE506" t="s">
        <v>49</v>
      </c>
      <c r="AF506" t="s">
        <v>545</v>
      </c>
      <c r="AH506" t="s">
        <v>636</v>
      </c>
      <c r="AI506">
        <v>1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1</v>
      </c>
      <c r="AQ506">
        <v>0</v>
      </c>
      <c r="AR506">
        <v>0</v>
      </c>
      <c r="AS506">
        <v>0</v>
      </c>
      <c r="AT506">
        <v>0</v>
      </c>
      <c r="AU506">
        <v>2</v>
      </c>
      <c r="AV506">
        <v>0</v>
      </c>
      <c r="AW506">
        <v>0</v>
      </c>
      <c r="AX506">
        <v>2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</row>
    <row r="507" spans="1:60" x14ac:dyDescent="0.25">
      <c r="A507">
        <v>1</v>
      </c>
      <c r="B507" t="s">
        <v>149</v>
      </c>
      <c r="D507" t="s">
        <v>149</v>
      </c>
      <c r="E507">
        <v>506</v>
      </c>
      <c r="G507" t="s">
        <v>74</v>
      </c>
      <c r="H507" t="s">
        <v>680</v>
      </c>
      <c r="I507" t="s">
        <v>1038</v>
      </c>
      <c r="J507" t="s">
        <v>1039</v>
      </c>
      <c r="K507" t="s">
        <v>3844</v>
      </c>
      <c r="L507" t="s">
        <v>841</v>
      </c>
      <c r="M507">
        <v>0.159</v>
      </c>
      <c r="N507">
        <v>0.159</v>
      </c>
      <c r="O507">
        <v>0.159</v>
      </c>
      <c r="P507">
        <v>1.2</v>
      </c>
      <c r="R507">
        <v>0</v>
      </c>
      <c r="S507">
        <v>1.2250000000000001</v>
      </c>
      <c r="T507">
        <v>2</v>
      </c>
      <c r="U507">
        <v>2.2000000000000002</v>
      </c>
      <c r="V507">
        <v>0.87</v>
      </c>
      <c r="Z507">
        <v>118</v>
      </c>
      <c r="AA507">
        <v>4.7768419212691045E-2</v>
      </c>
      <c r="AE507" t="s">
        <v>49</v>
      </c>
      <c r="AF507" t="s">
        <v>545</v>
      </c>
      <c r="AH507" t="s">
        <v>683</v>
      </c>
      <c r="AI507">
        <v>1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1</v>
      </c>
      <c r="AQ507">
        <v>0</v>
      </c>
      <c r="AR507">
        <v>0</v>
      </c>
      <c r="AS507">
        <v>0</v>
      </c>
      <c r="AT507">
        <v>0</v>
      </c>
      <c r="AU507">
        <v>2</v>
      </c>
      <c r="AV507">
        <v>0</v>
      </c>
      <c r="AW507">
        <v>0</v>
      </c>
      <c r="AX507">
        <v>2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</row>
    <row r="508" spans="1:60" x14ac:dyDescent="0.25">
      <c r="A508">
        <v>1</v>
      </c>
      <c r="B508" t="s">
        <v>149</v>
      </c>
      <c r="D508" t="s">
        <v>149</v>
      </c>
      <c r="E508">
        <v>507</v>
      </c>
      <c r="F508" t="s">
        <v>60</v>
      </c>
      <c r="H508" t="s">
        <v>802</v>
      </c>
      <c r="I508" t="s">
        <v>1040</v>
      </c>
      <c r="J508" t="s">
        <v>1041</v>
      </c>
      <c r="K508" t="s">
        <v>2291</v>
      </c>
      <c r="L508" t="s">
        <v>1042</v>
      </c>
      <c r="M508">
        <v>0.161</v>
      </c>
      <c r="N508">
        <v>0.161</v>
      </c>
      <c r="O508">
        <v>0.161</v>
      </c>
      <c r="P508">
        <v>2.23</v>
      </c>
      <c r="R508">
        <v>0</v>
      </c>
      <c r="S508">
        <v>2.2799999999999998</v>
      </c>
      <c r="T508">
        <v>2</v>
      </c>
      <c r="U508">
        <v>3.4</v>
      </c>
      <c r="V508">
        <v>1.92</v>
      </c>
      <c r="Z508">
        <v>118</v>
      </c>
      <c r="AA508">
        <v>4.8369279831718605E-2</v>
      </c>
      <c r="AE508" t="s">
        <v>49</v>
      </c>
      <c r="AF508" t="s">
        <v>545</v>
      </c>
      <c r="AH508" t="s">
        <v>636</v>
      </c>
      <c r="AI508">
        <v>1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1</v>
      </c>
      <c r="AQ508">
        <v>0</v>
      </c>
      <c r="AR508">
        <v>0</v>
      </c>
      <c r="AS508">
        <v>0</v>
      </c>
      <c r="AT508">
        <v>0</v>
      </c>
      <c r="AU508">
        <v>2</v>
      </c>
      <c r="AV508">
        <v>0</v>
      </c>
      <c r="AW508">
        <v>0</v>
      </c>
      <c r="AX508">
        <v>2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</row>
    <row r="509" spans="1:60" x14ac:dyDescent="0.25">
      <c r="A509">
        <v>1</v>
      </c>
      <c r="B509" t="s">
        <v>149</v>
      </c>
      <c r="D509" t="s">
        <v>149</v>
      </c>
      <c r="E509">
        <v>508</v>
      </c>
      <c r="G509" t="s">
        <v>74</v>
      </c>
      <c r="H509" t="s">
        <v>680</v>
      </c>
      <c r="I509" t="s">
        <v>1043</v>
      </c>
      <c r="J509" t="s">
        <v>1044</v>
      </c>
      <c r="K509" t="s">
        <v>3454</v>
      </c>
      <c r="L509" t="s">
        <v>1042</v>
      </c>
      <c r="M509">
        <v>0.161</v>
      </c>
      <c r="N509">
        <v>0.161</v>
      </c>
      <c r="O509">
        <v>0.161</v>
      </c>
      <c r="P509">
        <v>1.2</v>
      </c>
      <c r="R509">
        <v>0</v>
      </c>
      <c r="S509">
        <v>1.2250000000000001</v>
      </c>
      <c r="T509">
        <v>2</v>
      </c>
      <c r="U509">
        <v>2.1800000000000002</v>
      </c>
      <c r="V509">
        <v>0.91</v>
      </c>
      <c r="Z509">
        <v>118</v>
      </c>
      <c r="AA509">
        <v>4.8369279831718605E-2</v>
      </c>
      <c r="AE509" t="s">
        <v>49</v>
      </c>
      <c r="AF509" t="s">
        <v>545</v>
      </c>
      <c r="AH509" t="s">
        <v>683</v>
      </c>
      <c r="AI509">
        <v>1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1</v>
      </c>
      <c r="AQ509">
        <v>0</v>
      </c>
      <c r="AR509">
        <v>0</v>
      </c>
      <c r="AS509">
        <v>0</v>
      </c>
      <c r="AT509">
        <v>0</v>
      </c>
      <c r="AU509">
        <v>2</v>
      </c>
      <c r="AV509">
        <v>0</v>
      </c>
      <c r="AW509">
        <v>0</v>
      </c>
      <c r="AX509">
        <v>2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</row>
    <row r="510" spans="1:60" x14ac:dyDescent="0.25">
      <c r="A510">
        <v>1</v>
      </c>
      <c r="B510" t="s">
        <v>149</v>
      </c>
      <c r="D510" t="s">
        <v>149</v>
      </c>
      <c r="E510">
        <v>509</v>
      </c>
      <c r="F510" t="s">
        <v>60</v>
      </c>
      <c r="H510" t="s">
        <v>680</v>
      </c>
      <c r="I510" t="s">
        <v>1045</v>
      </c>
      <c r="J510" t="s">
        <v>2438</v>
      </c>
      <c r="K510" t="s">
        <v>3842</v>
      </c>
      <c r="L510" t="s">
        <v>1046</v>
      </c>
      <c r="M510">
        <v>0.16600000000000001</v>
      </c>
      <c r="N510">
        <v>0.16600000000000001</v>
      </c>
      <c r="O510">
        <v>0.16600000000000001</v>
      </c>
      <c r="P510">
        <v>1.1399999999999999</v>
      </c>
      <c r="R510">
        <v>0</v>
      </c>
      <c r="S510">
        <v>1.19</v>
      </c>
      <c r="T510">
        <v>2</v>
      </c>
      <c r="U510">
        <v>2.125</v>
      </c>
      <c r="V510">
        <v>1.0625</v>
      </c>
      <c r="Z510">
        <v>118</v>
      </c>
      <c r="AA510">
        <v>4.9871431379287505E-2</v>
      </c>
      <c r="AE510" t="s">
        <v>49</v>
      </c>
      <c r="AF510" t="s">
        <v>545</v>
      </c>
      <c r="AG510" t="s">
        <v>532</v>
      </c>
      <c r="AH510" t="s">
        <v>683</v>
      </c>
      <c r="AI510">
        <v>1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1</v>
      </c>
      <c r="AQ510">
        <v>0</v>
      </c>
      <c r="AR510">
        <v>0</v>
      </c>
      <c r="AS510">
        <v>0</v>
      </c>
      <c r="AT510">
        <v>0</v>
      </c>
      <c r="AU510">
        <v>2</v>
      </c>
      <c r="AV510">
        <v>0</v>
      </c>
      <c r="AW510">
        <v>0</v>
      </c>
      <c r="AX510">
        <v>2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</row>
    <row r="511" spans="1:60" x14ac:dyDescent="0.25">
      <c r="A511">
        <v>1</v>
      </c>
      <c r="B511" t="s">
        <v>149</v>
      </c>
      <c r="D511" t="s">
        <v>149</v>
      </c>
      <c r="E511">
        <v>510</v>
      </c>
      <c r="F511" t="s">
        <v>60</v>
      </c>
      <c r="H511" t="s">
        <v>802</v>
      </c>
      <c r="I511" t="s">
        <v>1047</v>
      </c>
      <c r="J511" t="s">
        <v>1048</v>
      </c>
      <c r="K511" t="s">
        <v>3843</v>
      </c>
      <c r="L511" t="s">
        <v>1046</v>
      </c>
      <c r="M511">
        <v>0.16600000000000001</v>
      </c>
      <c r="N511">
        <v>0.16600000000000001</v>
      </c>
      <c r="O511">
        <v>0.16600000000000001</v>
      </c>
      <c r="P511">
        <v>2.29</v>
      </c>
      <c r="R511">
        <v>0</v>
      </c>
      <c r="S511">
        <v>2.34</v>
      </c>
      <c r="T511">
        <v>2</v>
      </c>
      <c r="U511">
        <v>3.39</v>
      </c>
      <c r="V511">
        <v>1.94</v>
      </c>
      <c r="Z511">
        <v>118</v>
      </c>
      <c r="AA511">
        <v>4.9871431379287505E-2</v>
      </c>
      <c r="AE511" t="s">
        <v>49</v>
      </c>
      <c r="AF511" t="s">
        <v>545</v>
      </c>
      <c r="AH511" t="s">
        <v>636</v>
      </c>
      <c r="AI511">
        <v>1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1</v>
      </c>
      <c r="AQ511">
        <v>0</v>
      </c>
      <c r="AR511">
        <v>0</v>
      </c>
      <c r="AS511">
        <v>0</v>
      </c>
      <c r="AT511">
        <v>0</v>
      </c>
      <c r="AU511">
        <v>2</v>
      </c>
      <c r="AV511">
        <v>0</v>
      </c>
      <c r="AW511">
        <v>0</v>
      </c>
      <c r="AX511">
        <v>2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</row>
    <row r="512" spans="1:60" x14ac:dyDescent="0.25">
      <c r="A512">
        <v>1</v>
      </c>
      <c r="B512" t="s">
        <v>149</v>
      </c>
      <c r="D512" t="s">
        <v>149</v>
      </c>
      <c r="E512">
        <v>511</v>
      </c>
      <c r="F512" t="s">
        <v>60</v>
      </c>
      <c r="H512" t="s">
        <v>802</v>
      </c>
      <c r="I512" t="s">
        <v>1049</v>
      </c>
      <c r="J512" t="s">
        <v>1050</v>
      </c>
      <c r="K512" t="s">
        <v>3985</v>
      </c>
      <c r="L512" t="s">
        <v>1051</v>
      </c>
      <c r="M512">
        <v>0.16950000000000001</v>
      </c>
      <c r="N512">
        <v>0.16950000000000001</v>
      </c>
      <c r="O512">
        <v>0.16950000000000001</v>
      </c>
      <c r="P512">
        <v>2.25</v>
      </c>
      <c r="R512">
        <v>0</v>
      </c>
      <c r="S512">
        <v>2.2999999999999998</v>
      </c>
      <c r="T512">
        <v>2</v>
      </c>
      <c r="U512">
        <v>3.32</v>
      </c>
      <c r="V512">
        <v>1.89</v>
      </c>
      <c r="Z512">
        <v>118</v>
      </c>
      <c r="AA512">
        <v>5.0922937462585735E-2</v>
      </c>
      <c r="AE512" t="s">
        <v>49</v>
      </c>
      <c r="AF512" t="s">
        <v>545</v>
      </c>
      <c r="AH512" t="s">
        <v>636</v>
      </c>
      <c r="AI512">
        <v>1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1</v>
      </c>
      <c r="AQ512">
        <v>0</v>
      </c>
      <c r="AR512">
        <v>0</v>
      </c>
      <c r="AS512">
        <v>0</v>
      </c>
      <c r="AT512">
        <v>0</v>
      </c>
      <c r="AU512">
        <v>2</v>
      </c>
      <c r="AV512">
        <v>0</v>
      </c>
      <c r="AW512">
        <v>0</v>
      </c>
      <c r="AX512">
        <v>2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</row>
    <row r="513" spans="1:60" x14ac:dyDescent="0.25">
      <c r="A513">
        <v>1</v>
      </c>
      <c r="B513" t="s">
        <v>149</v>
      </c>
      <c r="D513" t="s">
        <v>149</v>
      </c>
      <c r="E513">
        <v>512</v>
      </c>
      <c r="G513" t="s">
        <v>74</v>
      </c>
      <c r="H513" t="s">
        <v>680</v>
      </c>
      <c r="I513" t="s">
        <v>1052</v>
      </c>
      <c r="J513" t="s">
        <v>1053</v>
      </c>
      <c r="K513" t="s">
        <v>3841</v>
      </c>
      <c r="L513" t="s">
        <v>1051</v>
      </c>
      <c r="M513">
        <v>0.16950000000000001</v>
      </c>
      <c r="N513">
        <v>0.16950000000000001</v>
      </c>
      <c r="O513">
        <v>0.16950000000000001</v>
      </c>
      <c r="P513">
        <v>1.2</v>
      </c>
      <c r="R513">
        <v>0</v>
      </c>
      <c r="S513">
        <v>1.2250000000000001</v>
      </c>
      <c r="T513">
        <v>2</v>
      </c>
      <c r="U513">
        <v>2.17</v>
      </c>
      <c r="V513">
        <v>0.95</v>
      </c>
      <c r="Z513">
        <v>118</v>
      </c>
      <c r="AA513">
        <v>5.0922937462585735E-2</v>
      </c>
      <c r="AE513" t="s">
        <v>49</v>
      </c>
      <c r="AF513" t="s">
        <v>545</v>
      </c>
      <c r="AH513" t="s">
        <v>683</v>
      </c>
      <c r="AI513">
        <v>1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1</v>
      </c>
      <c r="AQ513">
        <v>0</v>
      </c>
      <c r="AR513">
        <v>0</v>
      </c>
      <c r="AS513">
        <v>0</v>
      </c>
      <c r="AT513">
        <v>0</v>
      </c>
      <c r="AU513">
        <v>2</v>
      </c>
      <c r="AV513">
        <v>0</v>
      </c>
      <c r="AW513">
        <v>0</v>
      </c>
      <c r="AX513">
        <v>2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</row>
    <row r="514" spans="1:60" x14ac:dyDescent="0.25">
      <c r="A514">
        <v>1</v>
      </c>
      <c r="B514" t="s">
        <v>149</v>
      </c>
      <c r="D514" t="s">
        <v>149</v>
      </c>
      <c r="E514">
        <v>513</v>
      </c>
      <c r="G514" t="s">
        <v>74</v>
      </c>
      <c r="H514" t="s">
        <v>680</v>
      </c>
      <c r="I514" t="s">
        <v>1054</v>
      </c>
      <c r="J514" t="s">
        <v>1055</v>
      </c>
      <c r="K514" t="s">
        <v>3839</v>
      </c>
      <c r="L514" t="s">
        <v>2437</v>
      </c>
      <c r="M514">
        <v>0.1719</v>
      </c>
      <c r="N514">
        <v>0.1719</v>
      </c>
      <c r="O514">
        <v>0.1719</v>
      </c>
      <c r="P514">
        <v>1.2250000000000001</v>
      </c>
      <c r="R514">
        <v>0</v>
      </c>
      <c r="S514">
        <v>1.25</v>
      </c>
      <c r="T514">
        <v>2</v>
      </c>
      <c r="U514">
        <v>2.19</v>
      </c>
      <c r="V514">
        <v>0.89</v>
      </c>
      <c r="Z514">
        <v>118</v>
      </c>
      <c r="AA514">
        <v>5.1643970205418804E-2</v>
      </c>
      <c r="AE514" t="s">
        <v>49</v>
      </c>
      <c r="AF514" t="s">
        <v>545</v>
      </c>
      <c r="AH514" t="s">
        <v>683</v>
      </c>
      <c r="AI514">
        <v>1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1</v>
      </c>
      <c r="AQ514">
        <v>0</v>
      </c>
      <c r="AR514">
        <v>0</v>
      </c>
      <c r="AS514">
        <v>0</v>
      </c>
      <c r="AT514">
        <v>0</v>
      </c>
      <c r="AU514">
        <v>2</v>
      </c>
      <c r="AV514">
        <v>0</v>
      </c>
      <c r="AW514">
        <v>0</v>
      </c>
      <c r="AX514">
        <v>2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</row>
    <row r="515" spans="1:60" x14ac:dyDescent="0.25">
      <c r="A515">
        <v>1</v>
      </c>
      <c r="B515" t="s">
        <v>149</v>
      </c>
      <c r="D515" t="s">
        <v>149</v>
      </c>
      <c r="E515">
        <v>514</v>
      </c>
      <c r="F515" t="s">
        <v>60</v>
      </c>
      <c r="H515" t="s">
        <v>802</v>
      </c>
      <c r="I515" t="s">
        <v>1056</v>
      </c>
      <c r="K515" t="s">
        <v>3840</v>
      </c>
      <c r="L515" t="s">
        <v>2437</v>
      </c>
      <c r="M515">
        <v>0.1719</v>
      </c>
      <c r="N515">
        <v>0.1719</v>
      </c>
      <c r="O515">
        <v>0.1719</v>
      </c>
      <c r="P515">
        <v>2.27</v>
      </c>
      <c r="R515">
        <v>0</v>
      </c>
      <c r="S515">
        <v>2.3199999999999998</v>
      </c>
      <c r="T515">
        <v>2</v>
      </c>
      <c r="U515">
        <v>3.32</v>
      </c>
      <c r="V515">
        <v>1.93</v>
      </c>
      <c r="Z515">
        <v>118</v>
      </c>
      <c r="AA515">
        <v>5.1643970205418804E-2</v>
      </c>
      <c r="AE515" t="s">
        <v>49</v>
      </c>
      <c r="AF515" t="s">
        <v>545</v>
      </c>
      <c r="AH515" t="s">
        <v>636</v>
      </c>
      <c r="AI515">
        <v>1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1</v>
      </c>
      <c r="AQ515">
        <v>0</v>
      </c>
      <c r="AR515">
        <v>0</v>
      </c>
      <c r="AS515">
        <v>0</v>
      </c>
      <c r="AT515">
        <v>0</v>
      </c>
      <c r="AU515">
        <v>2</v>
      </c>
      <c r="AV515">
        <v>0</v>
      </c>
      <c r="AW515">
        <v>0</v>
      </c>
      <c r="AX515">
        <v>2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</row>
    <row r="516" spans="1:60" x14ac:dyDescent="0.25">
      <c r="A516">
        <v>1</v>
      </c>
      <c r="B516" t="s">
        <v>149</v>
      </c>
      <c r="D516" t="s">
        <v>149</v>
      </c>
      <c r="E516">
        <v>515</v>
      </c>
      <c r="F516" t="s">
        <v>60</v>
      </c>
      <c r="H516" t="s">
        <v>802</v>
      </c>
      <c r="I516" t="s">
        <v>1057</v>
      </c>
      <c r="J516" t="s">
        <v>1058</v>
      </c>
      <c r="K516" t="s">
        <v>3838</v>
      </c>
      <c r="L516" t="s">
        <v>1059</v>
      </c>
      <c r="M516">
        <v>0.17299999999999999</v>
      </c>
      <c r="N516">
        <v>0.17299999999999999</v>
      </c>
      <c r="O516">
        <v>0.17299999999999999</v>
      </c>
      <c r="P516">
        <v>2.35</v>
      </c>
      <c r="R516">
        <v>0</v>
      </c>
      <c r="S516">
        <v>2.4</v>
      </c>
      <c r="T516">
        <v>2</v>
      </c>
      <c r="U516">
        <v>3.5</v>
      </c>
      <c r="V516">
        <v>1.96</v>
      </c>
      <c r="Z516">
        <v>118</v>
      </c>
      <c r="AA516">
        <v>5.1974443545883958E-2</v>
      </c>
      <c r="AE516" t="s">
        <v>49</v>
      </c>
      <c r="AF516" t="s">
        <v>545</v>
      </c>
      <c r="AH516" t="s">
        <v>636</v>
      </c>
      <c r="AI516">
        <v>1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1</v>
      </c>
      <c r="AQ516">
        <v>0</v>
      </c>
      <c r="AR516">
        <v>0</v>
      </c>
      <c r="AS516">
        <v>0</v>
      </c>
      <c r="AT516">
        <v>0</v>
      </c>
      <c r="AU516">
        <v>2</v>
      </c>
      <c r="AV516">
        <v>0</v>
      </c>
      <c r="AW516">
        <v>0</v>
      </c>
      <c r="AX516">
        <v>2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</row>
    <row r="517" spans="1:60" x14ac:dyDescent="0.25">
      <c r="A517">
        <v>1</v>
      </c>
      <c r="B517" t="s">
        <v>149</v>
      </c>
      <c r="D517" t="s">
        <v>149</v>
      </c>
      <c r="E517">
        <v>516</v>
      </c>
      <c r="G517" t="s">
        <v>74</v>
      </c>
      <c r="H517" t="s">
        <v>680</v>
      </c>
      <c r="I517" t="s">
        <v>1060</v>
      </c>
      <c r="J517" t="s">
        <v>1061</v>
      </c>
      <c r="K517" t="s">
        <v>3837</v>
      </c>
      <c r="L517" t="s">
        <v>1059</v>
      </c>
      <c r="M517">
        <v>0.17299999999999999</v>
      </c>
      <c r="N517">
        <v>0.17299999999999999</v>
      </c>
      <c r="O517">
        <v>0.17299999999999999</v>
      </c>
      <c r="P517">
        <v>1.325</v>
      </c>
      <c r="R517">
        <v>0</v>
      </c>
      <c r="S517">
        <v>1.35</v>
      </c>
      <c r="T517">
        <v>2</v>
      </c>
      <c r="U517">
        <v>2.2999999999999998</v>
      </c>
      <c r="V517">
        <v>1.01</v>
      </c>
      <c r="Z517">
        <v>118</v>
      </c>
      <c r="AA517">
        <v>5.1974443545883958E-2</v>
      </c>
      <c r="AE517" t="s">
        <v>49</v>
      </c>
      <c r="AF517" t="s">
        <v>545</v>
      </c>
      <c r="AH517" t="s">
        <v>683</v>
      </c>
      <c r="AI517">
        <v>1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1</v>
      </c>
      <c r="AQ517">
        <v>0</v>
      </c>
      <c r="AR517">
        <v>0</v>
      </c>
      <c r="AS517">
        <v>0</v>
      </c>
      <c r="AT517">
        <v>0</v>
      </c>
      <c r="AU517">
        <v>2</v>
      </c>
      <c r="AV517">
        <v>0</v>
      </c>
      <c r="AW517">
        <v>0</v>
      </c>
      <c r="AX517">
        <v>2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</row>
    <row r="518" spans="1:60" x14ac:dyDescent="0.25">
      <c r="A518">
        <v>1</v>
      </c>
      <c r="B518" t="s">
        <v>149</v>
      </c>
      <c r="D518" t="s">
        <v>149</v>
      </c>
      <c r="E518">
        <v>517</v>
      </c>
      <c r="G518" t="s">
        <v>74</v>
      </c>
      <c r="H518" t="s">
        <v>680</v>
      </c>
      <c r="I518" t="s">
        <v>1062</v>
      </c>
      <c r="J518" t="s">
        <v>1063</v>
      </c>
      <c r="K518" t="s">
        <v>3835</v>
      </c>
      <c r="L518" t="s">
        <v>844</v>
      </c>
      <c r="M518">
        <v>0.17699999999999999</v>
      </c>
      <c r="N518">
        <v>0.17699999999999999</v>
      </c>
      <c r="O518">
        <v>0.17699999999999999</v>
      </c>
      <c r="P518">
        <v>1.3</v>
      </c>
      <c r="R518">
        <v>0</v>
      </c>
      <c r="S518">
        <v>1.325</v>
      </c>
      <c r="T518">
        <v>2</v>
      </c>
      <c r="U518">
        <v>2.2999999999999998</v>
      </c>
      <c r="V518">
        <v>1</v>
      </c>
      <c r="Z518">
        <v>118</v>
      </c>
      <c r="AA518">
        <v>5.3176164783939085E-2</v>
      </c>
      <c r="AE518" t="s">
        <v>49</v>
      </c>
      <c r="AF518" t="s">
        <v>545</v>
      </c>
      <c r="AH518" t="s">
        <v>683</v>
      </c>
      <c r="AI518">
        <v>1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1</v>
      </c>
      <c r="AQ518">
        <v>0</v>
      </c>
      <c r="AR518">
        <v>0</v>
      </c>
      <c r="AS518">
        <v>0</v>
      </c>
      <c r="AT518">
        <v>0</v>
      </c>
      <c r="AU518">
        <v>2</v>
      </c>
      <c r="AV518">
        <v>0</v>
      </c>
      <c r="AW518">
        <v>0</v>
      </c>
      <c r="AX518">
        <v>2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</row>
    <row r="519" spans="1:60" x14ac:dyDescent="0.25">
      <c r="A519">
        <v>1</v>
      </c>
      <c r="B519" t="s">
        <v>149</v>
      </c>
      <c r="D519" t="s">
        <v>149</v>
      </c>
      <c r="E519">
        <v>518</v>
      </c>
      <c r="F519" t="s">
        <v>60</v>
      </c>
      <c r="H519" t="s">
        <v>802</v>
      </c>
      <c r="I519" t="s">
        <v>1064</v>
      </c>
      <c r="J519" t="s">
        <v>2436</v>
      </c>
      <c r="K519" t="s">
        <v>3836</v>
      </c>
      <c r="L519" t="s">
        <v>844</v>
      </c>
      <c r="M519">
        <v>0.17699999999999999</v>
      </c>
      <c r="N519">
        <v>0.17699999999999999</v>
      </c>
      <c r="O519">
        <v>0.17699999999999999</v>
      </c>
      <c r="P519">
        <v>2.2999999999999998</v>
      </c>
      <c r="R519">
        <v>0</v>
      </c>
      <c r="S519">
        <v>2.35</v>
      </c>
      <c r="T519">
        <v>2</v>
      </c>
      <c r="U519">
        <v>3.375</v>
      </c>
      <c r="V519">
        <v>2.1875</v>
      </c>
      <c r="Z519">
        <v>118</v>
      </c>
      <c r="AA519">
        <v>5.3176164783939085E-2</v>
      </c>
      <c r="AE519" t="s">
        <v>49</v>
      </c>
      <c r="AF519" t="s">
        <v>545</v>
      </c>
      <c r="AH519" t="s">
        <v>636</v>
      </c>
      <c r="AI519">
        <v>1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1</v>
      </c>
      <c r="AQ519">
        <v>0</v>
      </c>
      <c r="AR519">
        <v>0</v>
      </c>
      <c r="AS519">
        <v>0</v>
      </c>
      <c r="AT519">
        <v>0</v>
      </c>
      <c r="AU519">
        <v>2</v>
      </c>
      <c r="AV519">
        <v>0</v>
      </c>
      <c r="AW519">
        <v>0</v>
      </c>
      <c r="AX519">
        <v>2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</row>
    <row r="520" spans="1:60" x14ac:dyDescent="0.25">
      <c r="A520">
        <v>1</v>
      </c>
      <c r="B520" t="s">
        <v>149</v>
      </c>
      <c r="D520" t="s">
        <v>149</v>
      </c>
      <c r="E520">
        <v>519</v>
      </c>
      <c r="F520" t="s">
        <v>60</v>
      </c>
      <c r="H520" t="s">
        <v>802</v>
      </c>
      <c r="I520" t="s">
        <v>1065</v>
      </c>
      <c r="J520" t="s">
        <v>1066</v>
      </c>
      <c r="K520" t="s">
        <v>3984</v>
      </c>
      <c r="L520" t="s">
        <v>1067</v>
      </c>
      <c r="M520">
        <v>0.18</v>
      </c>
      <c r="N520">
        <v>0.18</v>
      </c>
      <c r="O520">
        <v>0.18</v>
      </c>
      <c r="P520">
        <v>2.39</v>
      </c>
      <c r="R520">
        <v>0</v>
      </c>
      <c r="S520">
        <v>2.44</v>
      </c>
      <c r="T520">
        <v>2</v>
      </c>
      <c r="U520">
        <v>3.5</v>
      </c>
      <c r="V520">
        <v>2.06</v>
      </c>
      <c r="Z520">
        <v>118</v>
      </c>
      <c r="AA520">
        <v>5.4077455712480425E-2</v>
      </c>
      <c r="AE520" t="s">
        <v>49</v>
      </c>
      <c r="AF520" t="s">
        <v>545</v>
      </c>
      <c r="AH520" t="s">
        <v>636</v>
      </c>
      <c r="AI520">
        <v>1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1</v>
      </c>
      <c r="AQ520">
        <v>0</v>
      </c>
      <c r="AR520">
        <v>0</v>
      </c>
      <c r="AS520">
        <v>0</v>
      </c>
      <c r="AT520">
        <v>0</v>
      </c>
      <c r="AU520">
        <v>2</v>
      </c>
      <c r="AV520">
        <v>0</v>
      </c>
      <c r="AW520">
        <v>0</v>
      </c>
      <c r="AX520">
        <v>2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</row>
    <row r="521" spans="1:60" x14ac:dyDescent="0.25">
      <c r="A521">
        <v>1</v>
      </c>
      <c r="B521" t="s">
        <v>149</v>
      </c>
      <c r="D521" t="s">
        <v>149</v>
      </c>
      <c r="E521">
        <v>520</v>
      </c>
      <c r="F521" t="s">
        <v>60</v>
      </c>
      <c r="H521" t="s">
        <v>680</v>
      </c>
      <c r="I521" t="s">
        <v>1068</v>
      </c>
      <c r="J521" t="s">
        <v>1069</v>
      </c>
      <c r="K521" t="s">
        <v>3983</v>
      </c>
      <c r="L521" t="s">
        <v>1067</v>
      </c>
      <c r="M521">
        <v>0.18</v>
      </c>
      <c r="N521">
        <v>0.18</v>
      </c>
      <c r="O521">
        <v>0.18</v>
      </c>
      <c r="P521">
        <v>1.29</v>
      </c>
      <c r="R521">
        <v>0</v>
      </c>
      <c r="S521">
        <v>1.34</v>
      </c>
      <c r="T521">
        <v>2</v>
      </c>
      <c r="U521">
        <v>2.31</v>
      </c>
      <c r="V521">
        <v>1</v>
      </c>
      <c r="Z521">
        <v>118</v>
      </c>
      <c r="AA521">
        <v>5.4077455712480425E-2</v>
      </c>
      <c r="AE521" t="s">
        <v>49</v>
      </c>
      <c r="AF521" t="s">
        <v>545</v>
      </c>
      <c r="AH521" t="s">
        <v>683</v>
      </c>
      <c r="AI521">
        <v>1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1</v>
      </c>
      <c r="AQ521">
        <v>0</v>
      </c>
      <c r="AR521">
        <v>0</v>
      </c>
      <c r="AS521">
        <v>0</v>
      </c>
      <c r="AT521">
        <v>0</v>
      </c>
      <c r="AU521">
        <v>2</v>
      </c>
      <c r="AV521">
        <v>0</v>
      </c>
      <c r="AW521">
        <v>0</v>
      </c>
      <c r="AX521">
        <v>2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</row>
    <row r="522" spans="1:60" x14ac:dyDescent="0.25">
      <c r="A522">
        <v>1</v>
      </c>
      <c r="B522" t="s">
        <v>149</v>
      </c>
      <c r="D522" t="s">
        <v>149</v>
      </c>
      <c r="E522">
        <v>521</v>
      </c>
      <c r="F522" t="s">
        <v>60</v>
      </c>
      <c r="H522" t="s">
        <v>802</v>
      </c>
      <c r="I522" t="s">
        <v>1070</v>
      </c>
      <c r="J522" t="s">
        <v>1071</v>
      </c>
      <c r="K522" t="s">
        <v>3833</v>
      </c>
      <c r="L522" t="s">
        <v>1072</v>
      </c>
      <c r="M522">
        <v>0.182</v>
      </c>
      <c r="N522">
        <v>0.182</v>
      </c>
      <c r="O522">
        <v>0.182</v>
      </c>
      <c r="P522">
        <v>2.35</v>
      </c>
      <c r="R522">
        <v>0</v>
      </c>
      <c r="S522">
        <v>2.5</v>
      </c>
      <c r="T522">
        <v>2</v>
      </c>
      <c r="U522">
        <v>3.5</v>
      </c>
      <c r="V522">
        <v>2.08</v>
      </c>
      <c r="Z522">
        <v>118</v>
      </c>
      <c r="AA522">
        <v>5.4678316331507985E-2</v>
      </c>
      <c r="AE522" t="s">
        <v>49</v>
      </c>
      <c r="AF522" t="s">
        <v>545</v>
      </c>
      <c r="AH522" t="s">
        <v>636</v>
      </c>
      <c r="AI522">
        <v>1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1</v>
      </c>
      <c r="AQ522">
        <v>0</v>
      </c>
      <c r="AR522">
        <v>0</v>
      </c>
      <c r="AS522">
        <v>0</v>
      </c>
      <c r="AT522">
        <v>0</v>
      </c>
      <c r="AU522">
        <v>2</v>
      </c>
      <c r="AV522">
        <v>0</v>
      </c>
      <c r="AW522">
        <v>0</v>
      </c>
      <c r="AX522">
        <v>2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</row>
    <row r="523" spans="1:60" x14ac:dyDescent="0.25">
      <c r="A523">
        <v>1</v>
      </c>
      <c r="B523" t="s">
        <v>149</v>
      </c>
      <c r="D523" t="s">
        <v>149</v>
      </c>
      <c r="E523">
        <v>522</v>
      </c>
      <c r="G523" t="s">
        <v>74</v>
      </c>
      <c r="H523" t="s">
        <v>680</v>
      </c>
      <c r="I523" t="s">
        <v>1073</v>
      </c>
      <c r="J523" t="s">
        <v>1074</v>
      </c>
      <c r="K523" t="s">
        <v>3832</v>
      </c>
      <c r="L523" t="s">
        <v>1072</v>
      </c>
      <c r="M523">
        <v>0.182</v>
      </c>
      <c r="N523">
        <v>0.182</v>
      </c>
      <c r="O523">
        <v>0.182</v>
      </c>
      <c r="P523">
        <v>1.25</v>
      </c>
      <c r="R523">
        <v>0</v>
      </c>
      <c r="S523">
        <v>1.2749999999999999</v>
      </c>
      <c r="T523">
        <v>2</v>
      </c>
      <c r="U523">
        <v>2.33</v>
      </c>
      <c r="V523">
        <v>1.04</v>
      </c>
      <c r="Z523">
        <v>118</v>
      </c>
      <c r="AA523">
        <v>5.4678316331507985E-2</v>
      </c>
      <c r="AE523" t="s">
        <v>49</v>
      </c>
      <c r="AF523" t="s">
        <v>545</v>
      </c>
      <c r="AH523" t="s">
        <v>683</v>
      </c>
      <c r="AI523">
        <v>1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1</v>
      </c>
      <c r="AQ523">
        <v>0</v>
      </c>
      <c r="AR523">
        <v>0</v>
      </c>
      <c r="AS523">
        <v>0</v>
      </c>
      <c r="AT523">
        <v>0</v>
      </c>
      <c r="AU523">
        <v>2</v>
      </c>
      <c r="AV523">
        <v>0</v>
      </c>
      <c r="AW523">
        <v>0</v>
      </c>
      <c r="AX523">
        <v>2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</row>
    <row r="524" spans="1:60" x14ac:dyDescent="0.25">
      <c r="A524">
        <v>1</v>
      </c>
      <c r="B524" t="s">
        <v>149</v>
      </c>
      <c r="D524" t="s">
        <v>149</v>
      </c>
      <c r="E524">
        <v>523</v>
      </c>
      <c r="F524" t="s">
        <v>60</v>
      </c>
      <c r="H524" t="s">
        <v>802</v>
      </c>
      <c r="I524" t="s">
        <v>1075</v>
      </c>
      <c r="J524" t="s">
        <v>1076</v>
      </c>
      <c r="K524" t="s">
        <v>3982</v>
      </c>
      <c r="L524" t="s">
        <v>1077</v>
      </c>
      <c r="M524">
        <v>0.185</v>
      </c>
      <c r="N524">
        <v>0.185</v>
      </c>
      <c r="O524">
        <v>0.185</v>
      </c>
      <c r="P524">
        <v>2.5</v>
      </c>
      <c r="R524">
        <v>0</v>
      </c>
      <c r="S524">
        <v>2.5499999999999998</v>
      </c>
      <c r="T524">
        <v>2</v>
      </c>
      <c r="U524">
        <v>3.58</v>
      </c>
      <c r="V524">
        <v>2.2200000000000002</v>
      </c>
      <c r="Z524">
        <v>118</v>
      </c>
      <c r="AA524">
        <v>5.5579607260049325E-2</v>
      </c>
      <c r="AE524" t="s">
        <v>49</v>
      </c>
      <c r="AF524" t="s">
        <v>545</v>
      </c>
      <c r="AH524" t="s">
        <v>636</v>
      </c>
      <c r="AI524">
        <v>1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1</v>
      </c>
      <c r="AQ524">
        <v>0</v>
      </c>
      <c r="AR524">
        <v>0</v>
      </c>
      <c r="AS524">
        <v>0</v>
      </c>
      <c r="AT524">
        <v>0</v>
      </c>
      <c r="AU524">
        <v>2</v>
      </c>
      <c r="AV524">
        <v>0</v>
      </c>
      <c r="AW524">
        <v>0</v>
      </c>
      <c r="AX524">
        <v>2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</row>
    <row r="525" spans="1:60" x14ac:dyDescent="0.25">
      <c r="A525">
        <v>1</v>
      </c>
      <c r="B525" t="s">
        <v>149</v>
      </c>
      <c r="D525" t="s">
        <v>149</v>
      </c>
      <c r="E525">
        <v>524</v>
      </c>
      <c r="G525" t="s">
        <v>74</v>
      </c>
      <c r="H525" t="s">
        <v>680</v>
      </c>
      <c r="I525" t="s">
        <v>1078</v>
      </c>
      <c r="J525" t="s">
        <v>1079</v>
      </c>
      <c r="K525" t="s">
        <v>3831</v>
      </c>
      <c r="L525" t="s">
        <v>1077</v>
      </c>
      <c r="M525">
        <v>0.185</v>
      </c>
      <c r="N525">
        <v>0.185</v>
      </c>
      <c r="O525">
        <v>0.185</v>
      </c>
      <c r="P525">
        <v>1.2749999999999999</v>
      </c>
      <c r="R525">
        <v>0</v>
      </c>
      <c r="S525">
        <v>1.3</v>
      </c>
      <c r="T525">
        <v>2</v>
      </c>
      <c r="U525">
        <v>2.2599999999999998</v>
      </c>
      <c r="V525">
        <v>1</v>
      </c>
      <c r="Z525">
        <v>118</v>
      </c>
      <c r="AA525">
        <v>5.5579607260049325E-2</v>
      </c>
      <c r="AE525" t="s">
        <v>49</v>
      </c>
      <c r="AF525" t="s">
        <v>545</v>
      </c>
      <c r="AH525" t="s">
        <v>683</v>
      </c>
      <c r="AI525">
        <v>1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1</v>
      </c>
      <c r="AQ525">
        <v>0</v>
      </c>
      <c r="AR525">
        <v>0</v>
      </c>
      <c r="AS525">
        <v>0</v>
      </c>
      <c r="AT525">
        <v>0</v>
      </c>
      <c r="AU525">
        <v>2</v>
      </c>
      <c r="AV525">
        <v>0</v>
      </c>
      <c r="AW525">
        <v>0</v>
      </c>
      <c r="AX525">
        <v>2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</row>
    <row r="526" spans="1:60" x14ac:dyDescent="0.25">
      <c r="A526">
        <v>1</v>
      </c>
      <c r="B526" t="s">
        <v>149</v>
      </c>
      <c r="D526" t="s">
        <v>149</v>
      </c>
      <c r="E526">
        <v>525</v>
      </c>
      <c r="G526" t="s">
        <v>74</v>
      </c>
      <c r="H526" t="s">
        <v>680</v>
      </c>
      <c r="I526" t="s">
        <v>1080</v>
      </c>
      <c r="J526" t="s">
        <v>1081</v>
      </c>
      <c r="K526" t="s">
        <v>3830</v>
      </c>
      <c r="L526" t="s">
        <v>2423</v>
      </c>
      <c r="M526">
        <v>0.1875</v>
      </c>
      <c r="N526">
        <v>0.1875</v>
      </c>
      <c r="O526">
        <v>0.1875</v>
      </c>
      <c r="P526">
        <v>1.3</v>
      </c>
      <c r="R526">
        <v>0</v>
      </c>
      <c r="S526">
        <v>1.325</v>
      </c>
      <c r="T526">
        <v>2</v>
      </c>
      <c r="U526">
        <v>2.31</v>
      </c>
      <c r="V526">
        <v>0.97</v>
      </c>
      <c r="Z526">
        <v>118</v>
      </c>
      <c r="AA526">
        <v>5.6330683033833776E-2</v>
      </c>
      <c r="AE526" t="s">
        <v>49</v>
      </c>
      <c r="AF526" t="s">
        <v>545</v>
      </c>
      <c r="AH526" t="s">
        <v>683</v>
      </c>
      <c r="AI526">
        <v>1</v>
      </c>
      <c r="AJ526">
        <v>0</v>
      </c>
      <c r="AK526">
        <v>0</v>
      </c>
      <c r="AL526">
        <v>0</v>
      </c>
      <c r="AM526">
        <v>0</v>
      </c>
      <c r="AN526">
        <v>1</v>
      </c>
      <c r="AO526">
        <v>1</v>
      </c>
      <c r="AQ526">
        <v>0</v>
      </c>
      <c r="AR526">
        <v>0</v>
      </c>
      <c r="AS526">
        <v>0</v>
      </c>
      <c r="AT526">
        <v>0</v>
      </c>
      <c r="AU526">
        <v>2</v>
      </c>
      <c r="AV526">
        <v>0</v>
      </c>
      <c r="AW526">
        <v>0</v>
      </c>
      <c r="AX526">
        <v>2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</row>
    <row r="527" spans="1:60" x14ac:dyDescent="0.25">
      <c r="A527">
        <v>1</v>
      </c>
      <c r="B527" t="s">
        <v>149</v>
      </c>
      <c r="D527" t="s">
        <v>149</v>
      </c>
      <c r="E527">
        <v>526</v>
      </c>
      <c r="F527" t="s">
        <v>60</v>
      </c>
      <c r="H527" t="s">
        <v>802</v>
      </c>
      <c r="I527" t="s">
        <v>1082</v>
      </c>
      <c r="K527" t="s">
        <v>3406</v>
      </c>
      <c r="L527" t="s">
        <v>2423</v>
      </c>
      <c r="M527">
        <v>0.1875</v>
      </c>
      <c r="N527">
        <v>0.1875</v>
      </c>
      <c r="O527">
        <v>0.1875</v>
      </c>
      <c r="P527">
        <v>2.48</v>
      </c>
      <c r="R527">
        <v>0</v>
      </c>
      <c r="S527">
        <v>2.5299999999999998</v>
      </c>
      <c r="T527">
        <v>2</v>
      </c>
      <c r="U527">
        <v>3.6</v>
      </c>
      <c r="V527">
        <v>2.1</v>
      </c>
      <c r="Z527">
        <v>118</v>
      </c>
      <c r="AA527">
        <v>5.6330683033833776E-2</v>
      </c>
      <c r="AE527" t="s">
        <v>49</v>
      </c>
      <c r="AF527" t="s">
        <v>545</v>
      </c>
      <c r="AH527" t="s">
        <v>636</v>
      </c>
      <c r="AI527">
        <v>1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1</v>
      </c>
      <c r="AQ527">
        <v>0</v>
      </c>
      <c r="AR527">
        <v>0</v>
      </c>
      <c r="AS527">
        <v>0</v>
      </c>
      <c r="AT527">
        <v>0</v>
      </c>
      <c r="AU527">
        <v>2</v>
      </c>
      <c r="AV527">
        <v>0</v>
      </c>
      <c r="AW527">
        <v>0</v>
      </c>
      <c r="AX527">
        <v>2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</row>
    <row r="528" spans="1:60" x14ac:dyDescent="0.25">
      <c r="A528">
        <v>1</v>
      </c>
      <c r="B528" t="s">
        <v>149</v>
      </c>
      <c r="D528" t="s">
        <v>149</v>
      </c>
      <c r="E528">
        <v>527</v>
      </c>
      <c r="H528" t="s">
        <v>802</v>
      </c>
      <c r="I528" t="s">
        <v>1083</v>
      </c>
      <c r="J528" t="s">
        <v>1084</v>
      </c>
      <c r="K528" t="s">
        <v>3981</v>
      </c>
      <c r="L528" t="s">
        <v>847</v>
      </c>
      <c r="M528">
        <v>0.189</v>
      </c>
      <c r="N528">
        <v>0.189</v>
      </c>
      <c r="O528">
        <v>0.189</v>
      </c>
      <c r="P528">
        <v>2.52</v>
      </c>
      <c r="R528">
        <v>0</v>
      </c>
      <c r="S528">
        <v>2.57</v>
      </c>
      <c r="T528">
        <v>2</v>
      </c>
      <c r="U528">
        <v>3.57</v>
      </c>
      <c r="V528">
        <v>2.13</v>
      </c>
      <c r="Z528">
        <v>118</v>
      </c>
      <c r="AA528">
        <v>5.6781328498104446E-2</v>
      </c>
      <c r="AE528" t="s">
        <v>49</v>
      </c>
      <c r="AF528" t="s">
        <v>545</v>
      </c>
      <c r="AH528" t="s">
        <v>636</v>
      </c>
      <c r="AI528">
        <v>1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1</v>
      </c>
      <c r="AQ528">
        <v>0</v>
      </c>
      <c r="AR528">
        <v>0</v>
      </c>
      <c r="AS528">
        <v>0</v>
      </c>
      <c r="AT528">
        <v>0</v>
      </c>
      <c r="AU528">
        <v>2</v>
      </c>
      <c r="AV528">
        <v>0</v>
      </c>
      <c r="AW528">
        <v>0</v>
      </c>
      <c r="AX528">
        <v>2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</row>
    <row r="529" spans="1:60" x14ac:dyDescent="0.25">
      <c r="A529">
        <v>1</v>
      </c>
      <c r="B529" t="s">
        <v>149</v>
      </c>
      <c r="D529" t="s">
        <v>149</v>
      </c>
      <c r="E529">
        <v>528</v>
      </c>
      <c r="F529" t="s">
        <v>60</v>
      </c>
      <c r="H529" t="s">
        <v>680</v>
      </c>
      <c r="I529" t="s">
        <v>1085</v>
      </c>
      <c r="J529" t="s">
        <v>1086</v>
      </c>
      <c r="K529" t="s">
        <v>3980</v>
      </c>
      <c r="L529" t="s">
        <v>847</v>
      </c>
      <c r="M529">
        <v>0.189</v>
      </c>
      <c r="N529">
        <v>0.189</v>
      </c>
      <c r="O529">
        <v>0.189</v>
      </c>
      <c r="P529">
        <v>1.31</v>
      </c>
      <c r="R529">
        <v>0</v>
      </c>
      <c r="S529">
        <v>1.36</v>
      </c>
      <c r="T529">
        <v>2</v>
      </c>
      <c r="U529">
        <v>2.33</v>
      </c>
      <c r="V529">
        <v>1.05</v>
      </c>
      <c r="Z529">
        <v>118</v>
      </c>
      <c r="AA529">
        <v>5.6781328498104446E-2</v>
      </c>
      <c r="AE529" t="s">
        <v>49</v>
      </c>
      <c r="AF529" t="s">
        <v>545</v>
      </c>
      <c r="AH529" t="s">
        <v>683</v>
      </c>
      <c r="AI529">
        <v>1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1</v>
      </c>
      <c r="AQ529">
        <v>0</v>
      </c>
      <c r="AR529">
        <v>0</v>
      </c>
      <c r="AS529">
        <v>0</v>
      </c>
      <c r="AT529">
        <v>0</v>
      </c>
      <c r="AU529">
        <v>2</v>
      </c>
      <c r="AV529">
        <v>0</v>
      </c>
      <c r="AW529">
        <v>0</v>
      </c>
      <c r="AX529">
        <v>2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</row>
    <row r="530" spans="1:60" x14ac:dyDescent="0.25">
      <c r="A530">
        <v>1</v>
      </c>
      <c r="B530" t="s">
        <v>149</v>
      </c>
      <c r="D530" t="s">
        <v>149</v>
      </c>
      <c r="E530">
        <v>529</v>
      </c>
      <c r="F530" t="s">
        <v>60</v>
      </c>
      <c r="H530" t="s">
        <v>802</v>
      </c>
      <c r="I530" t="s">
        <v>1087</v>
      </c>
      <c r="J530" t="s">
        <v>1088</v>
      </c>
      <c r="K530" t="s">
        <v>3979</v>
      </c>
      <c r="L530" t="s">
        <v>849</v>
      </c>
      <c r="M530">
        <v>0.191</v>
      </c>
      <c r="N530">
        <v>0.191</v>
      </c>
      <c r="O530">
        <v>0.191</v>
      </c>
      <c r="P530">
        <v>2.5</v>
      </c>
      <c r="R530">
        <v>0</v>
      </c>
      <c r="S530">
        <v>2.5499999999999998</v>
      </c>
      <c r="T530">
        <v>2</v>
      </c>
      <c r="U530">
        <v>3.6</v>
      </c>
      <c r="V530">
        <v>2.08</v>
      </c>
      <c r="Z530">
        <v>118</v>
      </c>
      <c r="AA530">
        <v>5.7382189117132006E-2</v>
      </c>
      <c r="AE530" t="s">
        <v>49</v>
      </c>
      <c r="AF530" t="s">
        <v>545</v>
      </c>
      <c r="AH530" t="s">
        <v>636</v>
      </c>
      <c r="AI530">
        <v>1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1</v>
      </c>
      <c r="AQ530">
        <v>0</v>
      </c>
      <c r="AR530">
        <v>0</v>
      </c>
      <c r="AS530">
        <v>0</v>
      </c>
      <c r="AT530">
        <v>0</v>
      </c>
      <c r="AU530">
        <v>2</v>
      </c>
      <c r="AV530">
        <v>0</v>
      </c>
      <c r="AW530">
        <v>0</v>
      </c>
      <c r="AX530">
        <v>2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</row>
    <row r="531" spans="1:60" x14ac:dyDescent="0.25">
      <c r="A531">
        <v>1</v>
      </c>
      <c r="B531" t="s">
        <v>149</v>
      </c>
      <c r="D531" t="s">
        <v>149</v>
      </c>
      <c r="E531">
        <v>530</v>
      </c>
      <c r="G531" t="s">
        <v>74</v>
      </c>
      <c r="H531" t="s">
        <v>680</v>
      </c>
      <c r="I531" t="s">
        <v>1089</v>
      </c>
      <c r="J531" t="s">
        <v>1090</v>
      </c>
      <c r="K531" t="s">
        <v>3453</v>
      </c>
      <c r="L531" t="s">
        <v>849</v>
      </c>
      <c r="M531">
        <v>0.191</v>
      </c>
      <c r="N531">
        <v>0.191</v>
      </c>
      <c r="O531">
        <v>0.191</v>
      </c>
      <c r="P531">
        <v>1.35</v>
      </c>
      <c r="R531">
        <v>0</v>
      </c>
      <c r="S531">
        <v>1.375</v>
      </c>
      <c r="T531">
        <v>2</v>
      </c>
      <c r="U531">
        <v>2.33</v>
      </c>
      <c r="V531">
        <v>1.01</v>
      </c>
      <c r="Z531">
        <v>118</v>
      </c>
      <c r="AA531">
        <v>5.7382189117132006E-2</v>
      </c>
      <c r="AE531" t="s">
        <v>49</v>
      </c>
      <c r="AF531" t="s">
        <v>545</v>
      </c>
      <c r="AH531" t="s">
        <v>683</v>
      </c>
      <c r="AI531">
        <v>1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1</v>
      </c>
      <c r="AQ531">
        <v>0</v>
      </c>
      <c r="AR531">
        <v>0</v>
      </c>
      <c r="AS531">
        <v>0</v>
      </c>
      <c r="AT531">
        <v>0</v>
      </c>
      <c r="AU531">
        <v>2</v>
      </c>
      <c r="AV531">
        <v>0</v>
      </c>
      <c r="AW531">
        <v>0</v>
      </c>
      <c r="AX531">
        <v>2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</row>
    <row r="532" spans="1:60" x14ac:dyDescent="0.25">
      <c r="A532">
        <v>1</v>
      </c>
      <c r="B532" t="s">
        <v>149</v>
      </c>
      <c r="D532" t="s">
        <v>149</v>
      </c>
      <c r="E532">
        <v>531</v>
      </c>
      <c r="F532" t="s">
        <v>60</v>
      </c>
      <c r="H532" t="s">
        <v>802</v>
      </c>
      <c r="I532" t="s">
        <v>1091</v>
      </c>
      <c r="J532" t="s">
        <v>1092</v>
      </c>
      <c r="K532" t="s">
        <v>3978</v>
      </c>
      <c r="L532" t="s">
        <v>1093</v>
      </c>
      <c r="M532">
        <v>0.19350000000000001</v>
      </c>
      <c r="N532">
        <v>0.19350000000000001</v>
      </c>
      <c r="O532">
        <v>0.19350000000000001</v>
      </c>
      <c r="P532">
        <v>2.57</v>
      </c>
      <c r="R532">
        <v>0</v>
      </c>
      <c r="S532">
        <v>2.62</v>
      </c>
      <c r="T532">
        <v>2</v>
      </c>
      <c r="U532">
        <v>3.7</v>
      </c>
      <c r="V532">
        <v>2.2000000000000002</v>
      </c>
      <c r="Z532">
        <v>118</v>
      </c>
      <c r="AA532">
        <v>5.8133264890916463E-2</v>
      </c>
      <c r="AE532" t="s">
        <v>49</v>
      </c>
      <c r="AF532" t="s">
        <v>545</v>
      </c>
      <c r="AH532" t="s">
        <v>636</v>
      </c>
      <c r="AI532">
        <v>1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1</v>
      </c>
      <c r="AQ532">
        <v>0</v>
      </c>
      <c r="AR532">
        <v>0</v>
      </c>
      <c r="AS532">
        <v>0</v>
      </c>
      <c r="AT532">
        <v>0</v>
      </c>
      <c r="AU532">
        <v>2</v>
      </c>
      <c r="AV532">
        <v>0</v>
      </c>
      <c r="AW532">
        <v>0</v>
      </c>
      <c r="AX532">
        <v>2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</row>
    <row r="533" spans="1:60" x14ac:dyDescent="0.25">
      <c r="A533">
        <v>1</v>
      </c>
      <c r="B533" t="s">
        <v>149</v>
      </c>
      <c r="D533" t="s">
        <v>149</v>
      </c>
      <c r="E533">
        <v>532</v>
      </c>
      <c r="G533" t="s">
        <v>74</v>
      </c>
      <c r="H533" t="s">
        <v>680</v>
      </c>
      <c r="I533" t="s">
        <v>1094</v>
      </c>
      <c r="J533" t="s">
        <v>1095</v>
      </c>
      <c r="K533" t="s">
        <v>3977</v>
      </c>
      <c r="L533" t="s">
        <v>1093</v>
      </c>
      <c r="M533">
        <v>0.19350000000000001</v>
      </c>
      <c r="N533">
        <v>0.19350000000000001</v>
      </c>
      <c r="O533">
        <v>0.19350000000000001</v>
      </c>
      <c r="P533">
        <v>1.2749999999999999</v>
      </c>
      <c r="R533">
        <v>0</v>
      </c>
      <c r="S533">
        <v>1.3</v>
      </c>
      <c r="T533">
        <v>2</v>
      </c>
      <c r="U533">
        <v>2.2999999999999998</v>
      </c>
      <c r="V533">
        <v>0.92</v>
      </c>
      <c r="Z533">
        <v>118</v>
      </c>
      <c r="AA533">
        <v>5.8133264890916463E-2</v>
      </c>
      <c r="AE533" t="s">
        <v>49</v>
      </c>
      <c r="AF533" t="s">
        <v>545</v>
      </c>
      <c r="AH533" t="s">
        <v>683</v>
      </c>
      <c r="AI533">
        <v>1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1</v>
      </c>
      <c r="AQ533">
        <v>0</v>
      </c>
      <c r="AR533">
        <v>0</v>
      </c>
      <c r="AS533">
        <v>0</v>
      </c>
      <c r="AT533">
        <v>0</v>
      </c>
      <c r="AU533">
        <v>2</v>
      </c>
      <c r="AV533">
        <v>0</v>
      </c>
      <c r="AW533">
        <v>0</v>
      </c>
      <c r="AX533">
        <v>2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</row>
    <row r="534" spans="1:60" x14ac:dyDescent="0.25">
      <c r="A534">
        <v>1</v>
      </c>
      <c r="B534" t="s">
        <v>149</v>
      </c>
      <c r="D534" t="s">
        <v>149</v>
      </c>
      <c r="E534">
        <v>533</v>
      </c>
      <c r="H534" t="s">
        <v>802</v>
      </c>
      <c r="I534" t="s">
        <v>1096</v>
      </c>
      <c r="J534" t="s">
        <v>1097</v>
      </c>
      <c r="K534" t="s">
        <v>3976</v>
      </c>
      <c r="L534" t="s">
        <v>1098</v>
      </c>
      <c r="M534">
        <v>0.19600000000000001</v>
      </c>
      <c r="N534">
        <v>0.19600000000000001</v>
      </c>
      <c r="O534">
        <v>0.19600000000000001</v>
      </c>
      <c r="P534">
        <v>2.57</v>
      </c>
      <c r="R534">
        <v>0</v>
      </c>
      <c r="S534">
        <v>2.62</v>
      </c>
      <c r="T534">
        <v>2</v>
      </c>
      <c r="U534">
        <v>3.75</v>
      </c>
      <c r="V534">
        <v>2.2000000000000002</v>
      </c>
      <c r="Z534">
        <v>118</v>
      </c>
      <c r="AA534">
        <v>5.8884340664700913E-2</v>
      </c>
      <c r="AE534" t="s">
        <v>49</v>
      </c>
      <c r="AF534" t="s">
        <v>545</v>
      </c>
      <c r="AH534" t="s">
        <v>636</v>
      </c>
      <c r="AI534">
        <v>1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1</v>
      </c>
      <c r="AQ534">
        <v>0</v>
      </c>
      <c r="AR534">
        <v>0</v>
      </c>
      <c r="AS534">
        <v>0</v>
      </c>
      <c r="AT534">
        <v>0</v>
      </c>
      <c r="AU534">
        <v>2</v>
      </c>
      <c r="AV534">
        <v>0</v>
      </c>
      <c r="AW534">
        <v>0</v>
      </c>
      <c r="AX534">
        <v>2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</row>
    <row r="535" spans="1:60" x14ac:dyDescent="0.25">
      <c r="A535">
        <v>1</v>
      </c>
      <c r="B535" t="s">
        <v>149</v>
      </c>
      <c r="D535" t="s">
        <v>149</v>
      </c>
      <c r="E535">
        <v>534</v>
      </c>
      <c r="F535" t="s">
        <v>60</v>
      </c>
      <c r="H535" t="s">
        <v>680</v>
      </c>
      <c r="I535" t="s">
        <v>1099</v>
      </c>
      <c r="J535" t="s">
        <v>1100</v>
      </c>
      <c r="K535" t="s">
        <v>3828</v>
      </c>
      <c r="L535" t="s">
        <v>1098</v>
      </c>
      <c r="M535">
        <v>0.19600000000000001</v>
      </c>
      <c r="N535">
        <v>0.19600000000000001</v>
      </c>
      <c r="O535">
        <v>0.19600000000000001</v>
      </c>
      <c r="P535">
        <v>1.29</v>
      </c>
      <c r="R535">
        <v>0</v>
      </c>
      <c r="S535">
        <v>1.34</v>
      </c>
      <c r="T535">
        <v>2</v>
      </c>
      <c r="U535">
        <v>2.34</v>
      </c>
      <c r="V535">
        <v>0.98</v>
      </c>
      <c r="Z535">
        <v>118</v>
      </c>
      <c r="AA535">
        <v>5.8884340664700913E-2</v>
      </c>
      <c r="AE535" t="s">
        <v>49</v>
      </c>
      <c r="AF535" t="s">
        <v>545</v>
      </c>
      <c r="AH535" t="s">
        <v>683</v>
      </c>
      <c r="AI535">
        <v>1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1</v>
      </c>
      <c r="AQ535">
        <v>0</v>
      </c>
      <c r="AR535">
        <v>0</v>
      </c>
      <c r="AS535">
        <v>0</v>
      </c>
      <c r="AT535">
        <v>0</v>
      </c>
      <c r="AU535">
        <v>2</v>
      </c>
      <c r="AV535">
        <v>0</v>
      </c>
      <c r="AW535">
        <v>0</v>
      </c>
      <c r="AX535">
        <v>2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</row>
    <row r="536" spans="1:60" x14ac:dyDescent="0.25">
      <c r="A536">
        <v>1</v>
      </c>
      <c r="B536" t="s">
        <v>149</v>
      </c>
      <c r="D536" t="s">
        <v>149</v>
      </c>
      <c r="E536">
        <v>535</v>
      </c>
      <c r="F536" t="s">
        <v>60</v>
      </c>
      <c r="H536" t="s">
        <v>802</v>
      </c>
      <c r="I536" t="s">
        <v>1101</v>
      </c>
      <c r="J536" t="s">
        <v>1102</v>
      </c>
      <c r="K536" t="s">
        <v>3975</v>
      </c>
      <c r="L536" t="s">
        <v>1103</v>
      </c>
      <c r="M536">
        <v>0.19900000000000001</v>
      </c>
      <c r="N536">
        <v>0.19900000000000001</v>
      </c>
      <c r="O536">
        <v>0.19900000000000001</v>
      </c>
      <c r="P536">
        <v>2.5299999999999998</v>
      </c>
      <c r="R536">
        <v>0</v>
      </c>
      <c r="S536">
        <v>2.58</v>
      </c>
      <c r="T536">
        <v>2</v>
      </c>
      <c r="U536">
        <v>3.73</v>
      </c>
      <c r="V536">
        <v>2.2000000000000002</v>
      </c>
      <c r="Z536">
        <v>118</v>
      </c>
      <c r="AA536">
        <v>5.9785631593242253E-2</v>
      </c>
      <c r="AE536" t="s">
        <v>49</v>
      </c>
      <c r="AF536" t="s">
        <v>545</v>
      </c>
      <c r="AH536" t="s">
        <v>636</v>
      </c>
      <c r="AI536">
        <v>1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1</v>
      </c>
      <c r="AQ536">
        <v>0</v>
      </c>
      <c r="AR536">
        <v>0</v>
      </c>
      <c r="AS536">
        <v>0</v>
      </c>
      <c r="AT536">
        <v>0</v>
      </c>
      <c r="AU536">
        <v>2</v>
      </c>
      <c r="AV536">
        <v>0</v>
      </c>
      <c r="AW536">
        <v>0</v>
      </c>
      <c r="AX536">
        <v>2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</row>
    <row r="537" spans="1:60" x14ac:dyDescent="0.25">
      <c r="A537">
        <v>1</v>
      </c>
      <c r="B537" t="s">
        <v>149</v>
      </c>
      <c r="D537" t="s">
        <v>149</v>
      </c>
      <c r="E537">
        <v>536</v>
      </c>
      <c r="G537" t="s">
        <v>74</v>
      </c>
      <c r="H537" t="s">
        <v>680</v>
      </c>
      <c r="I537" t="s">
        <v>1104</v>
      </c>
      <c r="J537" t="s">
        <v>1105</v>
      </c>
      <c r="K537" t="s">
        <v>3974</v>
      </c>
      <c r="L537" t="s">
        <v>1103</v>
      </c>
      <c r="M537">
        <v>0.19900000000000001</v>
      </c>
      <c r="N537">
        <v>0.19900000000000001</v>
      </c>
      <c r="O537">
        <v>0.19900000000000001</v>
      </c>
      <c r="P537">
        <v>1.325</v>
      </c>
      <c r="R537">
        <v>0</v>
      </c>
      <c r="S537">
        <v>1.35</v>
      </c>
      <c r="T537">
        <v>2</v>
      </c>
      <c r="U537">
        <v>2.33</v>
      </c>
      <c r="V537">
        <v>1.03</v>
      </c>
      <c r="Z537">
        <v>118</v>
      </c>
      <c r="AA537">
        <v>5.9785631593242253E-2</v>
      </c>
      <c r="AE537" t="s">
        <v>49</v>
      </c>
      <c r="AF537" t="s">
        <v>545</v>
      </c>
      <c r="AH537" t="s">
        <v>683</v>
      </c>
      <c r="AI537">
        <v>1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1</v>
      </c>
      <c r="AQ537">
        <v>0</v>
      </c>
      <c r="AR537">
        <v>0</v>
      </c>
      <c r="AS537">
        <v>0</v>
      </c>
      <c r="AT537">
        <v>0</v>
      </c>
      <c r="AU537">
        <v>2</v>
      </c>
      <c r="AV537">
        <v>0</v>
      </c>
      <c r="AW537">
        <v>0</v>
      </c>
      <c r="AX537">
        <v>2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</row>
    <row r="538" spans="1:60" x14ac:dyDescent="0.25">
      <c r="A538">
        <v>1</v>
      </c>
      <c r="B538" t="s">
        <v>149</v>
      </c>
      <c r="D538" t="s">
        <v>149</v>
      </c>
      <c r="E538">
        <v>537</v>
      </c>
      <c r="F538" t="s">
        <v>60</v>
      </c>
      <c r="H538" t="s">
        <v>802</v>
      </c>
      <c r="I538" t="s">
        <v>1106</v>
      </c>
      <c r="J538" t="s">
        <v>1107</v>
      </c>
      <c r="K538" t="s">
        <v>3408</v>
      </c>
      <c r="L538" t="s">
        <v>1108</v>
      </c>
      <c r="M538">
        <v>0.20100000000000001</v>
      </c>
      <c r="N538">
        <v>0.20100000000000001</v>
      </c>
      <c r="O538">
        <v>0.20100000000000001</v>
      </c>
      <c r="P538">
        <v>2.54</v>
      </c>
      <c r="R538">
        <v>0</v>
      </c>
      <c r="S538">
        <v>2.6</v>
      </c>
      <c r="T538">
        <v>2</v>
      </c>
      <c r="U538">
        <v>3.7</v>
      </c>
      <c r="V538">
        <v>2.21</v>
      </c>
      <c r="Z538">
        <v>118</v>
      </c>
      <c r="AA538">
        <v>6.0386492212269813E-2</v>
      </c>
      <c r="AE538" t="s">
        <v>49</v>
      </c>
      <c r="AF538" t="s">
        <v>545</v>
      </c>
      <c r="AH538" t="s">
        <v>636</v>
      </c>
      <c r="AI538">
        <v>1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1</v>
      </c>
      <c r="AQ538">
        <v>0</v>
      </c>
      <c r="AR538">
        <v>0</v>
      </c>
      <c r="AS538">
        <v>0</v>
      </c>
      <c r="AT538">
        <v>0</v>
      </c>
      <c r="AU538">
        <v>2</v>
      </c>
      <c r="AV538">
        <v>0</v>
      </c>
      <c r="AW538">
        <v>0</v>
      </c>
      <c r="AX538">
        <v>2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</row>
    <row r="539" spans="1:60" x14ac:dyDescent="0.25">
      <c r="A539">
        <v>1</v>
      </c>
      <c r="B539" t="s">
        <v>149</v>
      </c>
      <c r="D539" t="s">
        <v>149</v>
      </c>
      <c r="E539">
        <v>538</v>
      </c>
      <c r="G539" t="s">
        <v>74</v>
      </c>
      <c r="H539" t="s">
        <v>680</v>
      </c>
      <c r="I539" t="s">
        <v>1109</v>
      </c>
      <c r="J539" t="s">
        <v>1110</v>
      </c>
      <c r="K539" t="s">
        <v>3973</v>
      </c>
      <c r="L539" t="s">
        <v>1108</v>
      </c>
      <c r="M539">
        <v>0.20100000000000001</v>
      </c>
      <c r="N539">
        <v>0.20100000000000001</v>
      </c>
      <c r="O539">
        <v>0.20100000000000001</v>
      </c>
      <c r="P539">
        <v>1.3</v>
      </c>
      <c r="R539">
        <v>0</v>
      </c>
      <c r="S539">
        <v>1.325</v>
      </c>
      <c r="T539">
        <v>2</v>
      </c>
      <c r="U539">
        <v>2.31</v>
      </c>
      <c r="V539">
        <v>1.01</v>
      </c>
      <c r="Z539">
        <v>118</v>
      </c>
      <c r="AA539">
        <v>6.0386492212269813E-2</v>
      </c>
      <c r="AE539" t="s">
        <v>49</v>
      </c>
      <c r="AF539" t="s">
        <v>545</v>
      </c>
      <c r="AH539" t="s">
        <v>683</v>
      </c>
      <c r="AI539">
        <v>1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1</v>
      </c>
      <c r="AQ539">
        <v>0</v>
      </c>
      <c r="AR539">
        <v>0</v>
      </c>
      <c r="AS539">
        <v>0</v>
      </c>
      <c r="AT539">
        <v>0</v>
      </c>
      <c r="AU539">
        <v>2</v>
      </c>
      <c r="AV539">
        <v>0</v>
      </c>
      <c r="AW539">
        <v>0</v>
      </c>
      <c r="AX539">
        <v>2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</row>
    <row r="540" spans="1:60" x14ac:dyDescent="0.25">
      <c r="A540">
        <v>1</v>
      </c>
      <c r="B540" t="s">
        <v>149</v>
      </c>
      <c r="D540" t="s">
        <v>149</v>
      </c>
      <c r="E540">
        <v>539</v>
      </c>
      <c r="G540" t="s">
        <v>74</v>
      </c>
      <c r="H540" t="s">
        <v>680</v>
      </c>
      <c r="I540" t="s">
        <v>1111</v>
      </c>
      <c r="J540" t="s">
        <v>1112</v>
      </c>
      <c r="K540" t="s">
        <v>3972</v>
      </c>
      <c r="L540" t="s">
        <v>1113</v>
      </c>
      <c r="M540">
        <v>0.2031</v>
      </c>
      <c r="N540">
        <v>0.2031</v>
      </c>
      <c r="O540">
        <v>0.2031</v>
      </c>
      <c r="P540">
        <v>1.325</v>
      </c>
      <c r="R540">
        <v>0</v>
      </c>
      <c r="S540">
        <v>1.35</v>
      </c>
      <c r="T540">
        <v>2</v>
      </c>
      <c r="U540">
        <v>2.31</v>
      </c>
      <c r="V540">
        <v>0.97</v>
      </c>
      <c r="Z540">
        <v>118</v>
      </c>
      <c r="AA540">
        <v>6.1017395862248747E-2</v>
      </c>
      <c r="AE540" t="s">
        <v>49</v>
      </c>
      <c r="AF540" t="s">
        <v>545</v>
      </c>
      <c r="AH540" t="s">
        <v>683</v>
      </c>
      <c r="AI540">
        <v>1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1</v>
      </c>
      <c r="AQ540">
        <v>0</v>
      </c>
      <c r="AR540">
        <v>0</v>
      </c>
      <c r="AS540">
        <v>0</v>
      </c>
      <c r="AT540">
        <v>0</v>
      </c>
      <c r="AU540">
        <v>2</v>
      </c>
      <c r="AV540">
        <v>0</v>
      </c>
      <c r="AW540">
        <v>0</v>
      </c>
      <c r="AX540">
        <v>2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</row>
    <row r="541" spans="1:60" x14ac:dyDescent="0.25">
      <c r="A541">
        <v>1</v>
      </c>
      <c r="B541" t="s">
        <v>149</v>
      </c>
      <c r="D541" t="s">
        <v>149</v>
      </c>
      <c r="E541">
        <v>540</v>
      </c>
      <c r="G541" t="s">
        <v>74</v>
      </c>
      <c r="H541" t="s">
        <v>802</v>
      </c>
      <c r="I541" t="s">
        <v>1114</v>
      </c>
      <c r="K541" t="s">
        <v>3971</v>
      </c>
      <c r="L541" t="s">
        <v>1113</v>
      </c>
      <c r="M541">
        <v>0.2031</v>
      </c>
      <c r="N541">
        <v>0.2031</v>
      </c>
      <c r="O541">
        <v>0.2031</v>
      </c>
      <c r="P541">
        <v>2.58</v>
      </c>
      <c r="R541">
        <v>0</v>
      </c>
      <c r="S541">
        <v>2.64</v>
      </c>
      <c r="T541">
        <v>2</v>
      </c>
      <c r="U541">
        <v>3.76</v>
      </c>
      <c r="V541">
        <v>2.2000000000000002</v>
      </c>
      <c r="Z541">
        <v>118</v>
      </c>
      <c r="AA541">
        <v>6.1017395862248747E-2</v>
      </c>
      <c r="AE541" t="s">
        <v>49</v>
      </c>
      <c r="AF541" t="s">
        <v>545</v>
      </c>
      <c r="AH541" t="s">
        <v>636</v>
      </c>
      <c r="AI541">
        <v>1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1</v>
      </c>
      <c r="AQ541">
        <v>0</v>
      </c>
      <c r="AR541">
        <v>0</v>
      </c>
      <c r="AS541">
        <v>0</v>
      </c>
      <c r="AT541">
        <v>0</v>
      </c>
      <c r="AU541">
        <v>2</v>
      </c>
      <c r="AV541">
        <v>0</v>
      </c>
      <c r="AW541">
        <v>0</v>
      </c>
      <c r="AX541">
        <v>2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</row>
    <row r="542" spans="1:60" x14ac:dyDescent="0.25">
      <c r="A542">
        <v>1</v>
      </c>
      <c r="B542" t="s">
        <v>149</v>
      </c>
      <c r="D542" t="s">
        <v>149</v>
      </c>
      <c r="E542">
        <v>541</v>
      </c>
      <c r="F542" t="s">
        <v>60</v>
      </c>
      <c r="H542" t="s">
        <v>802</v>
      </c>
      <c r="I542" t="s">
        <v>1115</v>
      </c>
      <c r="J542" t="s">
        <v>1116</v>
      </c>
      <c r="K542" t="s">
        <v>3970</v>
      </c>
      <c r="L542" t="s">
        <v>1117</v>
      </c>
      <c r="M542">
        <v>0.20399999999999999</v>
      </c>
      <c r="N542">
        <v>0.20399999999999999</v>
      </c>
      <c r="O542">
        <v>0.20399999999999999</v>
      </c>
      <c r="P542">
        <v>2.67</v>
      </c>
      <c r="R542">
        <v>0</v>
      </c>
      <c r="S542">
        <v>2.73</v>
      </c>
      <c r="T542">
        <v>2</v>
      </c>
      <c r="U542">
        <v>3.9</v>
      </c>
      <c r="V542">
        <v>2.3199999999999998</v>
      </c>
      <c r="Z542">
        <v>118</v>
      </c>
      <c r="AA542">
        <v>6.1287783140811146E-2</v>
      </c>
      <c r="AE542" t="s">
        <v>49</v>
      </c>
      <c r="AF542" t="s">
        <v>545</v>
      </c>
      <c r="AH542" t="s">
        <v>636</v>
      </c>
      <c r="AI542">
        <v>1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1</v>
      </c>
      <c r="AQ542">
        <v>0</v>
      </c>
      <c r="AR542">
        <v>0</v>
      </c>
      <c r="AS542">
        <v>0</v>
      </c>
      <c r="AT542">
        <v>0</v>
      </c>
      <c r="AU542">
        <v>2</v>
      </c>
      <c r="AV542">
        <v>0</v>
      </c>
      <c r="AW542">
        <v>0</v>
      </c>
      <c r="AX542">
        <v>2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</row>
    <row r="543" spans="1:60" x14ac:dyDescent="0.25">
      <c r="A543">
        <v>1</v>
      </c>
      <c r="B543" t="s">
        <v>149</v>
      </c>
      <c r="D543" t="s">
        <v>149</v>
      </c>
      <c r="E543">
        <v>542</v>
      </c>
      <c r="G543" t="s">
        <v>74</v>
      </c>
      <c r="H543" t="s">
        <v>680</v>
      </c>
      <c r="I543" t="s">
        <v>1118</v>
      </c>
      <c r="J543" t="s">
        <v>1119</v>
      </c>
      <c r="K543" t="s">
        <v>3969</v>
      </c>
      <c r="L543" t="s">
        <v>1117</v>
      </c>
      <c r="M543">
        <v>0.20399999999999999</v>
      </c>
      <c r="N543">
        <v>0.20399999999999999</v>
      </c>
      <c r="O543">
        <v>0.20399999999999999</v>
      </c>
      <c r="P543">
        <v>1.425</v>
      </c>
      <c r="R543">
        <v>0</v>
      </c>
      <c r="S543">
        <v>1.45</v>
      </c>
      <c r="T543">
        <v>2</v>
      </c>
      <c r="U543">
        <v>2.44</v>
      </c>
      <c r="V543">
        <v>1.0900000000000001</v>
      </c>
      <c r="Z543">
        <v>118</v>
      </c>
      <c r="AA543">
        <v>6.1287783140811146E-2</v>
      </c>
      <c r="AE543" t="s">
        <v>49</v>
      </c>
      <c r="AF543" t="s">
        <v>545</v>
      </c>
      <c r="AH543" t="s">
        <v>683</v>
      </c>
      <c r="AI543">
        <v>1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1</v>
      </c>
      <c r="AQ543">
        <v>0</v>
      </c>
      <c r="AR543">
        <v>0</v>
      </c>
      <c r="AS543">
        <v>0</v>
      </c>
      <c r="AT543">
        <v>0</v>
      </c>
      <c r="AU543">
        <v>2</v>
      </c>
      <c r="AV543">
        <v>0</v>
      </c>
      <c r="AW543">
        <v>0</v>
      </c>
      <c r="AX543">
        <v>2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</row>
    <row r="544" spans="1:60" x14ac:dyDescent="0.25">
      <c r="A544">
        <v>1</v>
      </c>
      <c r="B544" t="s">
        <v>149</v>
      </c>
      <c r="D544" t="s">
        <v>149</v>
      </c>
      <c r="E544">
        <v>543</v>
      </c>
      <c r="F544" t="s">
        <v>60</v>
      </c>
      <c r="H544" t="s">
        <v>802</v>
      </c>
      <c r="I544" t="s">
        <v>1120</v>
      </c>
      <c r="J544" t="s">
        <v>1121</v>
      </c>
      <c r="K544" t="s">
        <v>3968</v>
      </c>
      <c r="L544" t="s">
        <v>1122</v>
      </c>
      <c r="M544">
        <v>0.20549999999999999</v>
      </c>
      <c r="N544">
        <v>0.20549999999999999</v>
      </c>
      <c r="O544">
        <v>0.20549999999999999</v>
      </c>
      <c r="P544">
        <v>2.67</v>
      </c>
      <c r="R544">
        <v>0</v>
      </c>
      <c r="S544">
        <v>2.73</v>
      </c>
      <c r="T544">
        <v>2</v>
      </c>
      <c r="U544">
        <v>3.9</v>
      </c>
      <c r="V544">
        <v>2.25</v>
      </c>
      <c r="Z544">
        <v>118</v>
      </c>
      <c r="AA544">
        <v>6.1738428605081816E-2</v>
      </c>
      <c r="AE544" t="s">
        <v>49</v>
      </c>
      <c r="AF544" t="s">
        <v>545</v>
      </c>
      <c r="AH544" t="s">
        <v>636</v>
      </c>
      <c r="AI544">
        <v>1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1</v>
      </c>
      <c r="AQ544">
        <v>0</v>
      </c>
      <c r="AR544">
        <v>0</v>
      </c>
      <c r="AS544">
        <v>0</v>
      </c>
      <c r="AT544">
        <v>0</v>
      </c>
      <c r="AU544">
        <v>2</v>
      </c>
      <c r="AV544">
        <v>0</v>
      </c>
      <c r="AW544">
        <v>0</v>
      </c>
      <c r="AX544">
        <v>2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</row>
    <row r="545" spans="1:60" x14ac:dyDescent="0.25">
      <c r="A545">
        <v>1</v>
      </c>
      <c r="B545" t="s">
        <v>149</v>
      </c>
      <c r="D545" t="s">
        <v>149</v>
      </c>
      <c r="E545">
        <v>544</v>
      </c>
      <c r="G545" t="s">
        <v>74</v>
      </c>
      <c r="H545" t="s">
        <v>680</v>
      </c>
      <c r="I545" t="s">
        <v>1123</v>
      </c>
      <c r="J545" t="s">
        <v>1124</v>
      </c>
      <c r="K545" t="s">
        <v>3827</v>
      </c>
      <c r="L545" t="s">
        <v>1122</v>
      </c>
      <c r="M545">
        <v>0.20549999999999999</v>
      </c>
      <c r="N545">
        <v>0.20549999999999999</v>
      </c>
      <c r="O545">
        <v>0.20549999999999999</v>
      </c>
      <c r="P545">
        <v>1.375</v>
      </c>
      <c r="R545">
        <v>0</v>
      </c>
      <c r="S545">
        <v>1.8</v>
      </c>
      <c r="T545">
        <v>2</v>
      </c>
      <c r="U545">
        <v>2.46</v>
      </c>
      <c r="V545">
        <v>1.1000000000000001</v>
      </c>
      <c r="Z545">
        <v>118</v>
      </c>
      <c r="AA545">
        <v>6.1738428605081816E-2</v>
      </c>
      <c r="AE545" t="s">
        <v>49</v>
      </c>
      <c r="AF545" t="s">
        <v>545</v>
      </c>
      <c r="AH545" t="s">
        <v>683</v>
      </c>
      <c r="AI545">
        <v>1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1</v>
      </c>
      <c r="AQ545">
        <v>0</v>
      </c>
      <c r="AR545">
        <v>0</v>
      </c>
      <c r="AS545">
        <v>0</v>
      </c>
      <c r="AT545">
        <v>0</v>
      </c>
      <c r="AU545">
        <v>2</v>
      </c>
      <c r="AV545">
        <v>0</v>
      </c>
      <c r="AW545">
        <v>0</v>
      </c>
      <c r="AX545">
        <v>2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</row>
    <row r="546" spans="1:60" x14ac:dyDescent="0.25">
      <c r="A546">
        <v>1</v>
      </c>
      <c r="B546" t="s">
        <v>149</v>
      </c>
      <c r="D546" t="s">
        <v>149</v>
      </c>
      <c r="E546">
        <v>545</v>
      </c>
      <c r="F546" t="s">
        <v>60</v>
      </c>
      <c r="H546" t="s">
        <v>802</v>
      </c>
      <c r="I546" t="s">
        <v>1125</v>
      </c>
      <c r="J546" t="s">
        <v>1126</v>
      </c>
      <c r="K546" t="s">
        <v>3826</v>
      </c>
      <c r="L546" t="s">
        <v>1127</v>
      </c>
      <c r="M546">
        <v>0.20899999999999999</v>
      </c>
      <c r="N546">
        <v>0.20899999999999999</v>
      </c>
      <c r="O546">
        <v>0.20899999999999999</v>
      </c>
      <c r="P546">
        <v>2.65</v>
      </c>
      <c r="R546">
        <v>0</v>
      </c>
      <c r="S546">
        <v>2.71</v>
      </c>
      <c r="T546">
        <v>2</v>
      </c>
      <c r="U546">
        <v>3.88</v>
      </c>
      <c r="V546">
        <v>2.2799999999999998</v>
      </c>
      <c r="Z546">
        <v>118</v>
      </c>
      <c r="AA546">
        <v>6.2789934688380053E-2</v>
      </c>
      <c r="AE546" t="s">
        <v>49</v>
      </c>
      <c r="AF546" t="s">
        <v>545</v>
      </c>
      <c r="AH546" t="s">
        <v>636</v>
      </c>
      <c r="AI546">
        <v>1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1</v>
      </c>
      <c r="AQ546">
        <v>0</v>
      </c>
      <c r="AR546">
        <v>0</v>
      </c>
      <c r="AS546">
        <v>0</v>
      </c>
      <c r="AT546">
        <v>0</v>
      </c>
      <c r="AU546">
        <v>2</v>
      </c>
      <c r="AV546">
        <v>0</v>
      </c>
      <c r="AW546">
        <v>0</v>
      </c>
      <c r="AX546">
        <v>2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</row>
    <row r="547" spans="1:60" x14ac:dyDescent="0.25">
      <c r="A547">
        <v>1</v>
      </c>
      <c r="B547" t="s">
        <v>149</v>
      </c>
      <c r="D547" t="s">
        <v>149</v>
      </c>
      <c r="E547">
        <v>546</v>
      </c>
      <c r="G547" t="s">
        <v>74</v>
      </c>
      <c r="H547" t="s">
        <v>680</v>
      </c>
      <c r="I547" t="s">
        <v>1128</v>
      </c>
      <c r="J547" t="s">
        <v>1129</v>
      </c>
      <c r="K547" t="s">
        <v>3825</v>
      </c>
      <c r="L547" t="s">
        <v>1127</v>
      </c>
      <c r="M547">
        <v>0.20899999999999999</v>
      </c>
      <c r="N547">
        <v>0.20899999999999999</v>
      </c>
      <c r="O547">
        <v>0.20899999999999999</v>
      </c>
      <c r="P547">
        <v>1.375</v>
      </c>
      <c r="R547">
        <v>0</v>
      </c>
      <c r="S547">
        <v>1.4</v>
      </c>
      <c r="T547">
        <v>2</v>
      </c>
      <c r="U547">
        <v>2.44</v>
      </c>
      <c r="V547">
        <v>1.0900000000000001</v>
      </c>
      <c r="Z547">
        <v>118</v>
      </c>
      <c r="AA547">
        <v>6.2789934688380053E-2</v>
      </c>
      <c r="AE547" t="s">
        <v>49</v>
      </c>
      <c r="AF547" t="s">
        <v>545</v>
      </c>
      <c r="AH547" t="s">
        <v>683</v>
      </c>
      <c r="AI547">
        <v>1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1</v>
      </c>
      <c r="AQ547">
        <v>0</v>
      </c>
      <c r="AR547">
        <v>0</v>
      </c>
      <c r="AS547">
        <v>0</v>
      </c>
      <c r="AT547">
        <v>0</v>
      </c>
      <c r="AU547">
        <v>2</v>
      </c>
      <c r="AV547">
        <v>0</v>
      </c>
      <c r="AW547">
        <v>0</v>
      </c>
      <c r="AX547">
        <v>2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</row>
    <row r="548" spans="1:60" x14ac:dyDescent="0.25">
      <c r="A548">
        <v>1</v>
      </c>
      <c r="B548" t="s">
        <v>149</v>
      </c>
      <c r="D548" t="s">
        <v>149</v>
      </c>
      <c r="E548">
        <v>547</v>
      </c>
      <c r="F548" t="s">
        <v>60</v>
      </c>
      <c r="H548" t="s">
        <v>802</v>
      </c>
      <c r="I548" t="s">
        <v>1130</v>
      </c>
      <c r="J548" t="s">
        <v>1131</v>
      </c>
      <c r="K548" t="s">
        <v>3824</v>
      </c>
      <c r="L548" t="s">
        <v>1132</v>
      </c>
      <c r="M548">
        <v>0.21299999999999999</v>
      </c>
      <c r="N548">
        <v>0.21299999999999999</v>
      </c>
      <c r="O548">
        <v>0.21299999999999999</v>
      </c>
      <c r="P548">
        <v>2.63</v>
      </c>
      <c r="R548">
        <v>0</v>
      </c>
      <c r="S548">
        <v>2.69</v>
      </c>
      <c r="T548">
        <v>2</v>
      </c>
      <c r="U548">
        <v>3.85</v>
      </c>
      <c r="V548">
        <v>2.2599999999999998</v>
      </c>
      <c r="Z548">
        <v>118</v>
      </c>
      <c r="AA548">
        <v>6.3991655926435173E-2</v>
      </c>
      <c r="AE548" t="s">
        <v>49</v>
      </c>
      <c r="AF548" t="s">
        <v>545</v>
      </c>
      <c r="AH548" t="s">
        <v>636</v>
      </c>
      <c r="AI548">
        <v>1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1</v>
      </c>
      <c r="AQ548">
        <v>0</v>
      </c>
      <c r="AR548">
        <v>0</v>
      </c>
      <c r="AS548">
        <v>0</v>
      </c>
      <c r="AT548">
        <v>0</v>
      </c>
      <c r="AU548">
        <v>2</v>
      </c>
      <c r="AV548">
        <v>0</v>
      </c>
      <c r="AW548">
        <v>0</v>
      </c>
      <c r="AX548">
        <v>2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</row>
    <row r="549" spans="1:60" x14ac:dyDescent="0.25">
      <c r="A549">
        <v>1</v>
      </c>
      <c r="B549" t="s">
        <v>149</v>
      </c>
      <c r="D549" t="s">
        <v>149</v>
      </c>
      <c r="E549">
        <v>548</v>
      </c>
      <c r="G549" t="s">
        <v>74</v>
      </c>
      <c r="H549" t="s">
        <v>680</v>
      </c>
      <c r="I549" t="s">
        <v>1133</v>
      </c>
      <c r="J549" t="s">
        <v>1134</v>
      </c>
      <c r="K549" t="s">
        <v>3823</v>
      </c>
      <c r="L549" t="s">
        <v>1132</v>
      </c>
      <c r="M549">
        <v>0.21299999999999999</v>
      </c>
      <c r="N549">
        <v>0.21299999999999999</v>
      </c>
      <c r="O549">
        <v>0.21299999999999999</v>
      </c>
      <c r="P549">
        <v>1.4</v>
      </c>
      <c r="R549">
        <v>0</v>
      </c>
      <c r="S549">
        <v>1.425</v>
      </c>
      <c r="T549">
        <v>2</v>
      </c>
      <c r="U549">
        <v>2.44</v>
      </c>
      <c r="V549">
        <v>1.03</v>
      </c>
      <c r="Z549">
        <v>118</v>
      </c>
      <c r="AA549">
        <v>6.3991655926435173E-2</v>
      </c>
      <c r="AE549" t="s">
        <v>49</v>
      </c>
      <c r="AF549" t="s">
        <v>545</v>
      </c>
      <c r="AH549" t="s">
        <v>683</v>
      </c>
      <c r="AI549">
        <v>1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1</v>
      </c>
      <c r="AQ549">
        <v>0</v>
      </c>
      <c r="AR549">
        <v>0</v>
      </c>
      <c r="AS549">
        <v>0</v>
      </c>
      <c r="AT549">
        <v>0</v>
      </c>
      <c r="AU549">
        <v>2</v>
      </c>
      <c r="AV549">
        <v>0</v>
      </c>
      <c r="AW549">
        <v>0</v>
      </c>
      <c r="AX549">
        <v>2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</row>
    <row r="550" spans="1:60" x14ac:dyDescent="0.25">
      <c r="A550">
        <v>1</v>
      </c>
      <c r="B550" t="s">
        <v>149</v>
      </c>
      <c r="D550" t="s">
        <v>149</v>
      </c>
      <c r="E550">
        <v>549</v>
      </c>
      <c r="G550" t="s">
        <v>74</v>
      </c>
      <c r="H550" t="s">
        <v>680</v>
      </c>
      <c r="I550" t="s">
        <v>1135</v>
      </c>
      <c r="J550" t="s">
        <v>1136</v>
      </c>
      <c r="K550" t="s">
        <v>3821</v>
      </c>
      <c r="L550" t="s">
        <v>2435</v>
      </c>
      <c r="M550">
        <v>0.21879999999999999</v>
      </c>
      <c r="N550">
        <v>0.21879999999999999</v>
      </c>
      <c r="O550">
        <v>0.21879999999999999</v>
      </c>
      <c r="P550">
        <v>1.375</v>
      </c>
      <c r="R550">
        <v>0</v>
      </c>
      <c r="S550">
        <v>1.4</v>
      </c>
      <c r="T550">
        <v>2</v>
      </c>
      <c r="U550">
        <v>2.41</v>
      </c>
      <c r="V550">
        <v>1.02</v>
      </c>
      <c r="Z550">
        <v>118</v>
      </c>
      <c r="AA550">
        <v>6.5734151721615092E-2</v>
      </c>
      <c r="AE550" t="s">
        <v>49</v>
      </c>
      <c r="AF550" t="s">
        <v>545</v>
      </c>
      <c r="AH550" t="s">
        <v>683</v>
      </c>
      <c r="AI550">
        <v>1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1</v>
      </c>
      <c r="AQ550">
        <v>0</v>
      </c>
      <c r="AR550">
        <v>0</v>
      </c>
      <c r="AS550">
        <v>0</v>
      </c>
      <c r="AT550">
        <v>0</v>
      </c>
      <c r="AU550">
        <v>2</v>
      </c>
      <c r="AV550">
        <v>0</v>
      </c>
      <c r="AW550">
        <v>0</v>
      </c>
      <c r="AX550">
        <v>2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</row>
    <row r="551" spans="1:60" x14ac:dyDescent="0.25">
      <c r="A551">
        <v>1</v>
      </c>
      <c r="B551" t="s">
        <v>149</v>
      </c>
      <c r="D551" t="s">
        <v>149</v>
      </c>
      <c r="E551">
        <v>550</v>
      </c>
      <c r="F551" t="s">
        <v>60</v>
      </c>
      <c r="H551" t="s">
        <v>802</v>
      </c>
      <c r="I551" t="s">
        <v>1137</v>
      </c>
      <c r="K551" t="s">
        <v>3822</v>
      </c>
      <c r="L551" t="s">
        <v>2435</v>
      </c>
      <c r="M551">
        <v>0.21879999999999999</v>
      </c>
      <c r="N551">
        <v>0.21879999999999999</v>
      </c>
      <c r="O551">
        <v>0.21879999999999999</v>
      </c>
      <c r="P551">
        <v>2.67</v>
      </c>
      <c r="R551">
        <v>0</v>
      </c>
      <c r="S551">
        <v>2.7</v>
      </c>
      <c r="T551">
        <v>2</v>
      </c>
      <c r="U551">
        <v>3.9</v>
      </c>
      <c r="V551">
        <v>2.2799999999999998</v>
      </c>
      <c r="Z551">
        <v>118</v>
      </c>
      <c r="AA551">
        <v>6.5734151721615092E-2</v>
      </c>
      <c r="AE551" t="s">
        <v>49</v>
      </c>
      <c r="AF551" t="s">
        <v>545</v>
      </c>
      <c r="AH551" t="s">
        <v>636</v>
      </c>
      <c r="AI551">
        <v>1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1</v>
      </c>
      <c r="AQ551">
        <v>0</v>
      </c>
      <c r="AR551">
        <v>0</v>
      </c>
      <c r="AS551">
        <v>0</v>
      </c>
      <c r="AT551">
        <v>0</v>
      </c>
      <c r="AU551">
        <v>2</v>
      </c>
      <c r="AV551">
        <v>0</v>
      </c>
      <c r="AW551">
        <v>0</v>
      </c>
      <c r="AX551">
        <v>2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</row>
    <row r="552" spans="1:60" x14ac:dyDescent="0.25">
      <c r="A552">
        <v>1</v>
      </c>
      <c r="B552" t="s">
        <v>149</v>
      </c>
      <c r="D552" t="s">
        <v>149</v>
      </c>
      <c r="E552">
        <v>551</v>
      </c>
      <c r="F552" t="s">
        <v>60</v>
      </c>
      <c r="H552" t="s">
        <v>802</v>
      </c>
      <c r="I552" t="s">
        <v>1138</v>
      </c>
      <c r="J552" t="s">
        <v>1139</v>
      </c>
      <c r="K552" t="s">
        <v>3819</v>
      </c>
      <c r="L552" t="s">
        <v>1140</v>
      </c>
      <c r="M552">
        <v>0.221</v>
      </c>
      <c r="N552">
        <v>0.221</v>
      </c>
      <c r="O552">
        <v>0.221</v>
      </c>
      <c r="P552">
        <v>2.7</v>
      </c>
      <c r="R552">
        <v>0</v>
      </c>
      <c r="S552">
        <v>2.76</v>
      </c>
      <c r="T552">
        <v>2</v>
      </c>
      <c r="U552">
        <v>3.99</v>
      </c>
      <c r="V552">
        <v>2.38</v>
      </c>
      <c r="Z552">
        <v>118</v>
      </c>
      <c r="AA552">
        <v>6.6395098402545413E-2</v>
      </c>
      <c r="AE552" t="s">
        <v>49</v>
      </c>
      <c r="AF552" t="s">
        <v>545</v>
      </c>
      <c r="AH552" t="s">
        <v>636</v>
      </c>
      <c r="AI552">
        <v>1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1</v>
      </c>
      <c r="AQ552">
        <v>0</v>
      </c>
      <c r="AR552">
        <v>0</v>
      </c>
      <c r="AS552">
        <v>0</v>
      </c>
      <c r="AT552">
        <v>0</v>
      </c>
      <c r="AU552">
        <v>2</v>
      </c>
      <c r="AV552">
        <v>0</v>
      </c>
      <c r="AW552">
        <v>0</v>
      </c>
      <c r="AX552">
        <v>2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</row>
    <row r="553" spans="1:60" x14ac:dyDescent="0.25">
      <c r="A553">
        <v>1</v>
      </c>
      <c r="B553" t="s">
        <v>149</v>
      </c>
      <c r="D553" t="s">
        <v>149</v>
      </c>
      <c r="E553">
        <v>552</v>
      </c>
      <c r="F553" t="s">
        <v>60</v>
      </c>
      <c r="H553" t="s">
        <v>680</v>
      </c>
      <c r="I553" t="s">
        <v>1141</v>
      </c>
      <c r="J553" t="s">
        <v>1142</v>
      </c>
      <c r="K553" t="s">
        <v>3818</v>
      </c>
      <c r="L553" t="s">
        <v>1140</v>
      </c>
      <c r="M553">
        <v>0.221</v>
      </c>
      <c r="N553">
        <v>0.221</v>
      </c>
      <c r="O553">
        <v>0.221</v>
      </c>
      <c r="P553">
        <v>1.44</v>
      </c>
      <c r="R553">
        <v>0</v>
      </c>
      <c r="S553">
        <v>1.5</v>
      </c>
      <c r="T553">
        <v>2</v>
      </c>
      <c r="U553">
        <v>2.54</v>
      </c>
      <c r="V553">
        <v>1.1000000000000001</v>
      </c>
      <c r="Z553">
        <v>118</v>
      </c>
      <c r="AA553">
        <v>6.6395098402545413E-2</v>
      </c>
      <c r="AE553" t="s">
        <v>49</v>
      </c>
      <c r="AF553" t="s">
        <v>545</v>
      </c>
      <c r="AH553" t="s">
        <v>683</v>
      </c>
      <c r="AI553">
        <v>1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1</v>
      </c>
      <c r="AQ553">
        <v>0</v>
      </c>
      <c r="AR553">
        <v>0</v>
      </c>
      <c r="AS553">
        <v>0</v>
      </c>
      <c r="AT553">
        <v>0</v>
      </c>
      <c r="AU553">
        <v>2</v>
      </c>
      <c r="AV553">
        <v>0</v>
      </c>
      <c r="AW553">
        <v>0</v>
      </c>
      <c r="AX553">
        <v>2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</row>
    <row r="554" spans="1:60" x14ac:dyDescent="0.25">
      <c r="A554">
        <v>1</v>
      </c>
      <c r="B554" t="s">
        <v>149</v>
      </c>
      <c r="D554" t="s">
        <v>149</v>
      </c>
      <c r="E554">
        <v>553</v>
      </c>
      <c r="F554" t="s">
        <v>60</v>
      </c>
      <c r="H554" t="s">
        <v>802</v>
      </c>
      <c r="I554" t="s">
        <v>1143</v>
      </c>
      <c r="J554" t="s">
        <v>1144</v>
      </c>
      <c r="K554" t="s">
        <v>3421</v>
      </c>
      <c r="L554" t="s">
        <v>1145</v>
      </c>
      <c r="M554">
        <v>0.22800000000000001</v>
      </c>
      <c r="N554">
        <v>0.22800000000000001</v>
      </c>
      <c r="O554">
        <v>0.22800000000000001</v>
      </c>
      <c r="P554">
        <v>2.84</v>
      </c>
      <c r="R554">
        <v>0</v>
      </c>
      <c r="S554">
        <v>2.9</v>
      </c>
      <c r="T554">
        <v>2</v>
      </c>
      <c r="U554">
        <v>4.0199999999999996</v>
      </c>
      <c r="V554">
        <v>2.33</v>
      </c>
      <c r="Z554">
        <v>118</v>
      </c>
      <c r="AA554">
        <v>6.8498110569141873E-2</v>
      </c>
      <c r="AE554" t="s">
        <v>49</v>
      </c>
      <c r="AF554" t="s">
        <v>545</v>
      </c>
      <c r="AH554" t="s">
        <v>636</v>
      </c>
      <c r="AI554">
        <v>1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1</v>
      </c>
      <c r="AQ554">
        <v>0</v>
      </c>
      <c r="AR554">
        <v>0</v>
      </c>
      <c r="AS554">
        <v>0</v>
      </c>
      <c r="AT554">
        <v>0</v>
      </c>
      <c r="AU554">
        <v>2</v>
      </c>
      <c r="AV554">
        <v>0</v>
      </c>
      <c r="AW554">
        <v>0</v>
      </c>
      <c r="AX554">
        <v>2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</row>
    <row r="555" spans="1:60" x14ac:dyDescent="0.25">
      <c r="A555">
        <v>1</v>
      </c>
      <c r="B555" t="s">
        <v>149</v>
      </c>
      <c r="D555" t="s">
        <v>149</v>
      </c>
      <c r="E555">
        <v>554</v>
      </c>
      <c r="G555" t="s">
        <v>74</v>
      </c>
      <c r="H555" t="s">
        <v>680</v>
      </c>
      <c r="I555" t="s">
        <v>1146</v>
      </c>
      <c r="J555" t="s">
        <v>1147</v>
      </c>
      <c r="K555" t="s">
        <v>3816</v>
      </c>
      <c r="L555" t="s">
        <v>1145</v>
      </c>
      <c r="M555">
        <v>0.22800000000000001</v>
      </c>
      <c r="N555">
        <v>0.22800000000000001</v>
      </c>
      <c r="O555">
        <v>0.22800000000000001</v>
      </c>
      <c r="P555">
        <v>1.45</v>
      </c>
      <c r="R555">
        <v>0</v>
      </c>
      <c r="S555">
        <v>1.4750000000000001</v>
      </c>
      <c r="T555">
        <v>2</v>
      </c>
      <c r="U555">
        <v>2.5299999999999998</v>
      </c>
      <c r="V555">
        <v>1.05</v>
      </c>
      <c r="Z555">
        <v>118</v>
      </c>
      <c r="AA555">
        <v>6.8498110569141873E-2</v>
      </c>
      <c r="AE555" t="s">
        <v>49</v>
      </c>
      <c r="AF555" t="s">
        <v>545</v>
      </c>
      <c r="AH555" t="s">
        <v>683</v>
      </c>
      <c r="AI555">
        <v>1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1</v>
      </c>
      <c r="AQ555">
        <v>0</v>
      </c>
      <c r="AR555">
        <v>0</v>
      </c>
      <c r="AS555">
        <v>0</v>
      </c>
      <c r="AT555">
        <v>0</v>
      </c>
      <c r="AU555">
        <v>2</v>
      </c>
      <c r="AV555">
        <v>0</v>
      </c>
      <c r="AW555">
        <v>0</v>
      </c>
      <c r="AX555">
        <v>2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</row>
    <row r="556" spans="1:60" x14ac:dyDescent="0.25">
      <c r="A556">
        <v>1</v>
      </c>
      <c r="B556" t="s">
        <v>149</v>
      </c>
      <c r="D556" t="s">
        <v>149</v>
      </c>
      <c r="E556">
        <v>555</v>
      </c>
      <c r="F556" t="s">
        <v>60</v>
      </c>
      <c r="H556" t="s">
        <v>802</v>
      </c>
      <c r="I556" t="s">
        <v>1148</v>
      </c>
      <c r="J556" t="s">
        <v>1149</v>
      </c>
      <c r="K556" t="s">
        <v>3967</v>
      </c>
      <c r="L556" t="s">
        <v>42</v>
      </c>
      <c r="M556">
        <v>0.23400000000000001</v>
      </c>
      <c r="N556">
        <v>0.23400000000000001</v>
      </c>
      <c r="O556">
        <v>0.23400000000000001</v>
      </c>
      <c r="P556">
        <v>2.7</v>
      </c>
      <c r="R556">
        <v>0</v>
      </c>
      <c r="S556">
        <v>2.76</v>
      </c>
      <c r="T556">
        <v>2</v>
      </c>
      <c r="U556">
        <v>3.95</v>
      </c>
      <c r="V556">
        <v>2.21</v>
      </c>
      <c r="Z556">
        <v>118</v>
      </c>
      <c r="AA556">
        <v>7.0300692426224554E-2</v>
      </c>
      <c r="AE556" t="s">
        <v>49</v>
      </c>
      <c r="AF556" t="s">
        <v>545</v>
      </c>
      <c r="AH556" t="s">
        <v>636</v>
      </c>
      <c r="AI556">
        <v>1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1</v>
      </c>
      <c r="AQ556">
        <v>0</v>
      </c>
      <c r="AR556">
        <v>0</v>
      </c>
      <c r="AS556">
        <v>0</v>
      </c>
      <c r="AT556">
        <v>0</v>
      </c>
      <c r="AU556">
        <v>2</v>
      </c>
      <c r="AV556">
        <v>0</v>
      </c>
      <c r="AW556">
        <v>0</v>
      </c>
      <c r="AX556">
        <v>2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</row>
    <row r="557" spans="1:60" x14ac:dyDescent="0.25">
      <c r="A557">
        <v>1</v>
      </c>
      <c r="B557" t="s">
        <v>149</v>
      </c>
      <c r="D557" t="s">
        <v>149</v>
      </c>
      <c r="E557">
        <v>556</v>
      </c>
      <c r="F557" t="s">
        <v>60</v>
      </c>
      <c r="H557" t="s">
        <v>680</v>
      </c>
      <c r="I557" t="s">
        <v>1150</v>
      </c>
      <c r="J557">
        <v>42801</v>
      </c>
      <c r="K557" t="s">
        <v>3815</v>
      </c>
      <c r="L557" t="s">
        <v>42</v>
      </c>
      <c r="M557">
        <v>0.23400000000000001</v>
      </c>
      <c r="N557">
        <v>0.23400000000000001</v>
      </c>
      <c r="O557">
        <v>0.23400000000000001</v>
      </c>
      <c r="P557">
        <v>1.46</v>
      </c>
      <c r="R557">
        <v>0</v>
      </c>
      <c r="S557">
        <v>1.52</v>
      </c>
      <c r="T557">
        <v>2</v>
      </c>
      <c r="U557">
        <v>2.5299999999999998</v>
      </c>
      <c r="V557">
        <v>1.1000000000000001</v>
      </c>
      <c r="Z557">
        <v>118</v>
      </c>
      <c r="AA557">
        <v>7.0300692426224554E-2</v>
      </c>
      <c r="AE557" t="s">
        <v>49</v>
      </c>
      <c r="AF557" t="s">
        <v>545</v>
      </c>
      <c r="AH557" t="s">
        <v>683</v>
      </c>
      <c r="AI557">
        <v>1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1</v>
      </c>
      <c r="AQ557">
        <v>0</v>
      </c>
      <c r="AR557">
        <v>0</v>
      </c>
      <c r="AS557">
        <v>0</v>
      </c>
      <c r="AT557">
        <v>0</v>
      </c>
      <c r="AU557">
        <v>2</v>
      </c>
      <c r="AV557">
        <v>0</v>
      </c>
      <c r="AW557">
        <v>0</v>
      </c>
      <c r="AX557">
        <v>2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</row>
    <row r="558" spans="1:60" x14ac:dyDescent="0.25">
      <c r="A558">
        <v>1</v>
      </c>
      <c r="B558" t="s">
        <v>149</v>
      </c>
      <c r="D558" t="s">
        <v>149</v>
      </c>
      <c r="E558">
        <v>557</v>
      </c>
      <c r="F558" t="s">
        <v>60</v>
      </c>
      <c r="H558" t="s">
        <v>680</v>
      </c>
      <c r="I558" t="s">
        <v>1151</v>
      </c>
      <c r="J558" t="s">
        <v>1152</v>
      </c>
      <c r="K558" t="s">
        <v>3966</v>
      </c>
      <c r="L558" t="s">
        <v>1153</v>
      </c>
      <c r="M558">
        <v>0.2344</v>
      </c>
      <c r="N558">
        <v>0.2344</v>
      </c>
      <c r="O558">
        <v>0.2344</v>
      </c>
      <c r="P558">
        <v>1.45</v>
      </c>
      <c r="R558">
        <v>0</v>
      </c>
      <c r="S558">
        <v>1.51</v>
      </c>
      <c r="T558">
        <v>2</v>
      </c>
      <c r="U558">
        <v>2.4500000000000002</v>
      </c>
      <c r="V558">
        <v>1.07</v>
      </c>
      <c r="Z558">
        <v>118</v>
      </c>
      <c r="AA558">
        <v>7.0420864550030063E-2</v>
      </c>
      <c r="AE558" t="s">
        <v>49</v>
      </c>
      <c r="AF558" t="s">
        <v>545</v>
      </c>
      <c r="AH558" t="s">
        <v>683</v>
      </c>
      <c r="AI558">
        <v>1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1</v>
      </c>
      <c r="AQ558">
        <v>0</v>
      </c>
      <c r="AR558">
        <v>0</v>
      </c>
      <c r="AS558">
        <v>0</v>
      </c>
      <c r="AT558">
        <v>0</v>
      </c>
      <c r="AU558">
        <v>2</v>
      </c>
      <c r="AV558">
        <v>0</v>
      </c>
      <c r="AW558">
        <v>0</v>
      </c>
      <c r="AX558">
        <v>2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</row>
    <row r="559" spans="1:60" x14ac:dyDescent="0.25">
      <c r="A559">
        <v>1</v>
      </c>
      <c r="B559" t="s">
        <v>149</v>
      </c>
      <c r="D559" t="s">
        <v>149</v>
      </c>
      <c r="E559">
        <v>558</v>
      </c>
      <c r="F559" t="s">
        <v>60</v>
      </c>
      <c r="H559" t="s">
        <v>802</v>
      </c>
      <c r="I559" t="s">
        <v>1154</v>
      </c>
      <c r="K559" t="s">
        <v>3965</v>
      </c>
      <c r="L559" t="s">
        <v>1153</v>
      </c>
      <c r="M559">
        <v>0.2344</v>
      </c>
      <c r="N559">
        <v>0.2344</v>
      </c>
      <c r="O559">
        <v>0.2344</v>
      </c>
      <c r="P559">
        <v>2.87</v>
      </c>
      <c r="R559">
        <v>0</v>
      </c>
      <c r="S559">
        <v>2.93</v>
      </c>
      <c r="T559">
        <v>2</v>
      </c>
      <c r="U559">
        <v>4</v>
      </c>
      <c r="V559">
        <v>2.2999999999999998</v>
      </c>
      <c r="Z559">
        <v>118</v>
      </c>
      <c r="AA559">
        <v>7.0420864550030063E-2</v>
      </c>
      <c r="AE559" t="s">
        <v>49</v>
      </c>
      <c r="AF559" t="s">
        <v>545</v>
      </c>
      <c r="AH559" t="s">
        <v>636</v>
      </c>
      <c r="AI559">
        <v>1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1</v>
      </c>
      <c r="AQ559">
        <v>0</v>
      </c>
      <c r="AR559">
        <v>0</v>
      </c>
      <c r="AS559">
        <v>0</v>
      </c>
      <c r="AT559">
        <v>0</v>
      </c>
      <c r="AU559">
        <v>2</v>
      </c>
      <c r="AV559">
        <v>0</v>
      </c>
      <c r="AW559">
        <v>0</v>
      </c>
      <c r="AX559">
        <v>2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</row>
    <row r="560" spans="1:60" x14ac:dyDescent="0.25">
      <c r="A560">
        <v>1</v>
      </c>
      <c r="B560" t="s">
        <v>149</v>
      </c>
      <c r="D560" t="s">
        <v>149</v>
      </c>
      <c r="E560">
        <v>559</v>
      </c>
      <c r="F560" t="s">
        <v>60</v>
      </c>
      <c r="H560" t="s">
        <v>802</v>
      </c>
      <c r="I560" t="s">
        <v>1155</v>
      </c>
      <c r="J560" t="s">
        <v>1156</v>
      </c>
      <c r="K560" t="s">
        <v>3422</v>
      </c>
      <c r="L560" t="s">
        <v>43</v>
      </c>
      <c r="M560">
        <v>0.23799999999999999</v>
      </c>
      <c r="N560">
        <v>0.23799999999999999</v>
      </c>
      <c r="O560">
        <v>0.23799999999999999</v>
      </c>
      <c r="P560">
        <v>2.91</v>
      </c>
      <c r="R560">
        <v>0</v>
      </c>
      <c r="S560">
        <v>2.97</v>
      </c>
      <c r="T560">
        <v>2</v>
      </c>
      <c r="U560">
        <v>4.0599999999999996</v>
      </c>
      <c r="V560">
        <v>2.4500000000000002</v>
      </c>
      <c r="Z560">
        <v>118</v>
      </c>
      <c r="AA560">
        <v>7.1502413664279674E-2</v>
      </c>
      <c r="AE560" t="s">
        <v>49</v>
      </c>
      <c r="AF560" t="s">
        <v>545</v>
      </c>
      <c r="AH560" t="s">
        <v>636</v>
      </c>
      <c r="AI560">
        <v>1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1</v>
      </c>
      <c r="AQ560">
        <v>0</v>
      </c>
      <c r="AR560">
        <v>0</v>
      </c>
      <c r="AS560">
        <v>0</v>
      </c>
      <c r="AT560">
        <v>0</v>
      </c>
      <c r="AU560">
        <v>2</v>
      </c>
      <c r="AV560">
        <v>0</v>
      </c>
      <c r="AW560">
        <v>0</v>
      </c>
      <c r="AX560">
        <v>2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</row>
    <row r="561" spans="1:60" x14ac:dyDescent="0.25">
      <c r="A561">
        <v>1</v>
      </c>
      <c r="B561" t="s">
        <v>149</v>
      </c>
      <c r="D561" t="s">
        <v>149</v>
      </c>
      <c r="E561">
        <v>560</v>
      </c>
      <c r="G561" t="s">
        <v>74</v>
      </c>
      <c r="H561" t="s">
        <v>680</v>
      </c>
      <c r="I561" t="s">
        <v>1157</v>
      </c>
      <c r="J561" t="s">
        <v>1158</v>
      </c>
      <c r="K561" t="s">
        <v>3964</v>
      </c>
      <c r="L561" t="s">
        <v>43</v>
      </c>
      <c r="M561">
        <v>0.23799999999999999</v>
      </c>
      <c r="N561">
        <v>0.23799999999999999</v>
      </c>
      <c r="O561">
        <v>0.23799999999999999</v>
      </c>
      <c r="P561">
        <v>1.45</v>
      </c>
      <c r="R561">
        <v>0</v>
      </c>
      <c r="S561">
        <v>1.4750000000000001</v>
      </c>
      <c r="T561">
        <v>2</v>
      </c>
      <c r="U561">
        <v>2.59</v>
      </c>
      <c r="V561">
        <v>1.1299999999999999</v>
      </c>
      <c r="Z561">
        <v>118</v>
      </c>
      <c r="AA561">
        <v>7.1502413664279674E-2</v>
      </c>
      <c r="AE561" t="s">
        <v>49</v>
      </c>
      <c r="AF561" t="s">
        <v>545</v>
      </c>
      <c r="AH561" t="s">
        <v>683</v>
      </c>
      <c r="AI561">
        <v>1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1</v>
      </c>
      <c r="AQ561">
        <v>0</v>
      </c>
      <c r="AR561">
        <v>0</v>
      </c>
      <c r="AS561">
        <v>0</v>
      </c>
      <c r="AT561">
        <v>0</v>
      </c>
      <c r="AU561">
        <v>2</v>
      </c>
      <c r="AV561">
        <v>0</v>
      </c>
      <c r="AW561">
        <v>0</v>
      </c>
      <c r="AX561">
        <v>2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</row>
    <row r="562" spans="1:60" x14ac:dyDescent="0.25">
      <c r="A562">
        <v>1</v>
      </c>
      <c r="B562" t="s">
        <v>149</v>
      </c>
      <c r="D562" t="s">
        <v>149</v>
      </c>
      <c r="E562">
        <v>561</v>
      </c>
      <c r="F562" t="s">
        <v>60</v>
      </c>
      <c r="H562" t="s">
        <v>802</v>
      </c>
      <c r="I562" t="s">
        <v>1159</v>
      </c>
      <c r="J562" t="s">
        <v>1160</v>
      </c>
      <c r="K562" t="s">
        <v>3814</v>
      </c>
      <c r="L562" t="s">
        <v>44</v>
      </c>
      <c r="M562">
        <v>0.24199999999999999</v>
      </c>
      <c r="N562">
        <v>0.24199999999999999</v>
      </c>
      <c r="O562">
        <v>0.24199999999999999</v>
      </c>
      <c r="P562">
        <v>2.89</v>
      </c>
      <c r="R562">
        <v>0</v>
      </c>
      <c r="S562">
        <v>2.95</v>
      </c>
      <c r="T562">
        <v>2</v>
      </c>
      <c r="U562">
        <v>4.09</v>
      </c>
      <c r="V562">
        <v>2.48</v>
      </c>
      <c r="Z562">
        <v>118</v>
      </c>
      <c r="AA562">
        <v>7.2704134902334794E-2</v>
      </c>
      <c r="AE562" t="s">
        <v>49</v>
      </c>
      <c r="AF562" t="s">
        <v>545</v>
      </c>
      <c r="AH562" t="s">
        <v>636</v>
      </c>
      <c r="AI562">
        <v>1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1</v>
      </c>
      <c r="AQ562">
        <v>0</v>
      </c>
      <c r="AR562">
        <v>0</v>
      </c>
      <c r="AS562">
        <v>0</v>
      </c>
      <c r="AT562">
        <v>0</v>
      </c>
      <c r="AU562">
        <v>2</v>
      </c>
      <c r="AV562">
        <v>0</v>
      </c>
      <c r="AW562">
        <v>0</v>
      </c>
      <c r="AX562">
        <v>2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</row>
    <row r="563" spans="1:60" x14ac:dyDescent="0.25">
      <c r="A563">
        <v>1</v>
      </c>
      <c r="B563" t="s">
        <v>149</v>
      </c>
      <c r="D563" t="s">
        <v>149</v>
      </c>
      <c r="E563">
        <v>562</v>
      </c>
      <c r="G563" t="s">
        <v>74</v>
      </c>
      <c r="H563" t="s">
        <v>680</v>
      </c>
      <c r="I563" t="s">
        <v>1161</v>
      </c>
      <c r="J563" t="s">
        <v>1162</v>
      </c>
      <c r="K563" t="s">
        <v>3813</v>
      </c>
      <c r="L563" t="s">
        <v>44</v>
      </c>
      <c r="M563">
        <v>0.24199999999999999</v>
      </c>
      <c r="N563">
        <v>0.24199999999999999</v>
      </c>
      <c r="O563">
        <v>0.24199999999999999</v>
      </c>
      <c r="P563">
        <v>1.5249999999999999</v>
      </c>
      <c r="R563">
        <v>0</v>
      </c>
      <c r="S563">
        <v>1.55</v>
      </c>
      <c r="T563">
        <v>2</v>
      </c>
      <c r="U563">
        <v>2.61</v>
      </c>
      <c r="V563">
        <v>1.19</v>
      </c>
      <c r="Z563">
        <v>118</v>
      </c>
      <c r="AA563">
        <v>7.2704134902334794E-2</v>
      </c>
      <c r="AE563" t="s">
        <v>49</v>
      </c>
      <c r="AF563" t="s">
        <v>545</v>
      </c>
      <c r="AH563" t="s">
        <v>683</v>
      </c>
      <c r="AI563">
        <v>1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1</v>
      </c>
      <c r="AQ563">
        <v>0</v>
      </c>
      <c r="AR563">
        <v>0</v>
      </c>
      <c r="AS563">
        <v>0</v>
      </c>
      <c r="AT563">
        <v>0</v>
      </c>
      <c r="AU563">
        <v>2</v>
      </c>
      <c r="AV563">
        <v>0</v>
      </c>
      <c r="AW563">
        <v>0</v>
      </c>
      <c r="AX563">
        <v>2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</row>
    <row r="564" spans="1:60" x14ac:dyDescent="0.25">
      <c r="A564">
        <v>1</v>
      </c>
      <c r="B564" t="s">
        <v>149</v>
      </c>
      <c r="D564" t="s">
        <v>149</v>
      </c>
      <c r="E564">
        <v>563</v>
      </c>
      <c r="F564" t="s">
        <v>60</v>
      </c>
      <c r="H564" t="s">
        <v>802</v>
      </c>
      <c r="I564" t="s">
        <v>1163</v>
      </c>
      <c r="J564" t="s">
        <v>1164</v>
      </c>
      <c r="K564" t="s">
        <v>3963</v>
      </c>
      <c r="L564" t="s">
        <v>45</v>
      </c>
      <c r="M564">
        <v>0.246</v>
      </c>
      <c r="N564">
        <v>0.246</v>
      </c>
      <c r="O564">
        <v>0.246</v>
      </c>
      <c r="P564">
        <v>2.88</v>
      </c>
      <c r="R564">
        <v>0</v>
      </c>
      <c r="S564">
        <v>2.94</v>
      </c>
      <c r="T564">
        <v>2</v>
      </c>
      <c r="U564">
        <v>4.1100000000000003</v>
      </c>
      <c r="V564">
        <v>2.5099999999999998</v>
      </c>
      <c r="Z564">
        <v>118</v>
      </c>
      <c r="AA564">
        <v>7.3905856140389914E-2</v>
      </c>
      <c r="AE564" t="s">
        <v>49</v>
      </c>
      <c r="AF564" t="s">
        <v>545</v>
      </c>
      <c r="AH564" t="s">
        <v>636</v>
      </c>
      <c r="AI564">
        <v>1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1</v>
      </c>
      <c r="AQ564">
        <v>0</v>
      </c>
      <c r="AR564">
        <v>0</v>
      </c>
      <c r="AS564">
        <v>0</v>
      </c>
      <c r="AT564">
        <v>0</v>
      </c>
      <c r="AU564">
        <v>2</v>
      </c>
      <c r="AV564">
        <v>0</v>
      </c>
      <c r="AW564">
        <v>0</v>
      </c>
      <c r="AX564">
        <v>2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</row>
    <row r="565" spans="1:60" x14ac:dyDescent="0.25">
      <c r="A565">
        <v>1</v>
      </c>
      <c r="B565" t="s">
        <v>149</v>
      </c>
      <c r="D565" t="s">
        <v>149</v>
      </c>
      <c r="E565">
        <v>564</v>
      </c>
      <c r="G565" t="s">
        <v>74</v>
      </c>
      <c r="H565" t="s">
        <v>680</v>
      </c>
      <c r="I565" t="s">
        <v>1165</v>
      </c>
      <c r="J565" t="s">
        <v>1166</v>
      </c>
      <c r="K565" t="s">
        <v>3812</v>
      </c>
      <c r="L565" t="s">
        <v>45</v>
      </c>
      <c r="M565">
        <v>0.246</v>
      </c>
      <c r="N565">
        <v>0.246</v>
      </c>
      <c r="O565">
        <v>0.246</v>
      </c>
      <c r="P565">
        <v>1.5</v>
      </c>
      <c r="R565">
        <v>0</v>
      </c>
      <c r="S565">
        <v>1.5249999999999999</v>
      </c>
      <c r="T565">
        <v>2</v>
      </c>
      <c r="U565">
        <v>2.62</v>
      </c>
      <c r="V565">
        <v>1.1399999999999999</v>
      </c>
      <c r="Z565">
        <v>118</v>
      </c>
      <c r="AA565">
        <v>7.3905856140389914E-2</v>
      </c>
      <c r="AE565" t="s">
        <v>49</v>
      </c>
      <c r="AF565" t="s">
        <v>545</v>
      </c>
      <c r="AH565" t="s">
        <v>683</v>
      </c>
      <c r="AI565">
        <v>1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1</v>
      </c>
      <c r="AQ565">
        <v>0</v>
      </c>
      <c r="AR565">
        <v>0</v>
      </c>
      <c r="AS565">
        <v>0</v>
      </c>
      <c r="AT565">
        <v>0</v>
      </c>
      <c r="AU565">
        <v>2</v>
      </c>
      <c r="AV565">
        <v>0</v>
      </c>
      <c r="AW565">
        <v>0</v>
      </c>
      <c r="AX565">
        <v>2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</row>
    <row r="566" spans="1:60" x14ac:dyDescent="0.25">
      <c r="A566">
        <v>1</v>
      </c>
      <c r="B566" t="s">
        <v>149</v>
      </c>
      <c r="D566" t="s">
        <v>149</v>
      </c>
      <c r="E566">
        <v>565</v>
      </c>
      <c r="F566" t="s">
        <v>60</v>
      </c>
      <c r="H566" t="s">
        <v>802</v>
      </c>
      <c r="I566" t="s">
        <v>1167</v>
      </c>
      <c r="J566" t="s">
        <v>1168</v>
      </c>
      <c r="K566" t="s">
        <v>3811</v>
      </c>
      <c r="L566" t="s">
        <v>46</v>
      </c>
      <c r="M566">
        <v>0.25</v>
      </c>
      <c r="N566">
        <v>0.25</v>
      </c>
      <c r="O566">
        <v>0.25</v>
      </c>
      <c r="P566">
        <v>2.97</v>
      </c>
      <c r="R566">
        <v>0</v>
      </c>
      <c r="S566">
        <v>3.03</v>
      </c>
      <c r="T566">
        <v>2</v>
      </c>
      <c r="U566">
        <v>4.1100000000000003</v>
      </c>
      <c r="V566">
        <v>2.48</v>
      </c>
      <c r="Z566">
        <v>118</v>
      </c>
      <c r="AA566">
        <v>7.5107577378445034E-2</v>
      </c>
      <c r="AE566" t="s">
        <v>49</v>
      </c>
      <c r="AF566" t="s">
        <v>545</v>
      </c>
      <c r="AH566" t="s">
        <v>636</v>
      </c>
      <c r="AI566">
        <v>1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1</v>
      </c>
      <c r="AQ566">
        <v>0</v>
      </c>
      <c r="AR566">
        <v>0</v>
      </c>
      <c r="AS566">
        <v>0</v>
      </c>
      <c r="AT566">
        <v>0</v>
      </c>
      <c r="AU566">
        <v>2</v>
      </c>
      <c r="AV566">
        <v>0</v>
      </c>
      <c r="AW566">
        <v>0</v>
      </c>
      <c r="AX566">
        <v>2</v>
      </c>
      <c r="AY566">
        <v>2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</row>
    <row r="567" spans="1:60" x14ac:dyDescent="0.25">
      <c r="A567">
        <v>1</v>
      </c>
      <c r="B567" t="s">
        <v>149</v>
      </c>
      <c r="D567" t="s">
        <v>149</v>
      </c>
      <c r="E567">
        <v>566</v>
      </c>
      <c r="G567" t="s">
        <v>74</v>
      </c>
      <c r="H567" t="s">
        <v>680</v>
      </c>
      <c r="I567" t="s">
        <v>1169</v>
      </c>
      <c r="J567" t="s">
        <v>1170</v>
      </c>
      <c r="K567" t="s">
        <v>3810</v>
      </c>
      <c r="L567" t="s">
        <v>2420</v>
      </c>
      <c r="M567">
        <v>0.25</v>
      </c>
      <c r="N567">
        <v>0.25</v>
      </c>
      <c r="O567">
        <v>0.25</v>
      </c>
      <c r="P567">
        <v>1.4750000000000001</v>
      </c>
      <c r="R567">
        <v>0</v>
      </c>
      <c r="S567">
        <v>1.5</v>
      </c>
      <c r="T567">
        <v>2</v>
      </c>
      <c r="U567">
        <v>2.57</v>
      </c>
      <c r="V567">
        <v>1.1000000000000001</v>
      </c>
      <c r="Z567">
        <v>118</v>
      </c>
      <c r="AA567">
        <v>7.5107577378445034E-2</v>
      </c>
      <c r="AE567" t="s">
        <v>49</v>
      </c>
      <c r="AF567" t="s">
        <v>545</v>
      </c>
      <c r="AH567" t="s">
        <v>683</v>
      </c>
      <c r="AI567">
        <v>1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1</v>
      </c>
      <c r="AQ567">
        <v>0</v>
      </c>
      <c r="AR567">
        <v>0</v>
      </c>
      <c r="AS567">
        <v>0</v>
      </c>
      <c r="AT567">
        <v>0</v>
      </c>
      <c r="AU567">
        <v>2</v>
      </c>
      <c r="AV567">
        <v>0</v>
      </c>
      <c r="AW567">
        <v>0</v>
      </c>
      <c r="AX567">
        <v>2</v>
      </c>
      <c r="AY567">
        <v>2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</row>
    <row r="568" spans="1:60" x14ac:dyDescent="0.25">
      <c r="A568">
        <v>1</v>
      </c>
      <c r="B568" t="s">
        <v>149</v>
      </c>
      <c r="D568" t="s">
        <v>149</v>
      </c>
      <c r="E568">
        <v>567</v>
      </c>
      <c r="F568" t="s">
        <v>60</v>
      </c>
      <c r="H568" t="s">
        <v>680</v>
      </c>
      <c r="I568" t="s">
        <v>1171</v>
      </c>
      <c r="J568" t="s">
        <v>1172</v>
      </c>
      <c r="K568" t="s">
        <v>3810</v>
      </c>
      <c r="L568" t="s">
        <v>46</v>
      </c>
      <c r="M568">
        <v>0.25</v>
      </c>
      <c r="N568">
        <v>0.25</v>
      </c>
      <c r="O568">
        <v>0.25</v>
      </c>
      <c r="P568">
        <v>1.4750000000000001</v>
      </c>
      <c r="R568">
        <v>0</v>
      </c>
      <c r="S568">
        <v>1.5</v>
      </c>
      <c r="T568">
        <v>2</v>
      </c>
      <c r="U568">
        <v>2.6</v>
      </c>
      <c r="V568">
        <v>1.17</v>
      </c>
      <c r="Z568">
        <v>118</v>
      </c>
      <c r="AA568">
        <v>7.5107577378445034E-2</v>
      </c>
      <c r="AE568" t="s">
        <v>49</v>
      </c>
      <c r="AF568" t="s">
        <v>545</v>
      </c>
      <c r="AH568" t="s">
        <v>683</v>
      </c>
      <c r="AI568">
        <v>1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1</v>
      </c>
      <c r="AQ568">
        <v>0</v>
      </c>
      <c r="AR568">
        <v>0</v>
      </c>
      <c r="AS568">
        <v>0</v>
      </c>
      <c r="AT568">
        <v>0</v>
      </c>
      <c r="AU568">
        <v>2</v>
      </c>
      <c r="AV568">
        <v>0</v>
      </c>
      <c r="AW568">
        <v>0</v>
      </c>
      <c r="AX568">
        <v>2</v>
      </c>
      <c r="AY568">
        <v>2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</row>
    <row r="569" spans="1:60" x14ac:dyDescent="0.25">
      <c r="A569">
        <v>1</v>
      </c>
      <c r="B569" t="s">
        <v>149</v>
      </c>
      <c r="D569" t="s">
        <v>149</v>
      </c>
      <c r="E569">
        <v>568</v>
      </c>
      <c r="F569" t="s">
        <v>60</v>
      </c>
      <c r="H569" t="s">
        <v>802</v>
      </c>
      <c r="I569" t="s">
        <v>1173</v>
      </c>
      <c r="K569" t="s">
        <v>3811</v>
      </c>
      <c r="L569" t="s">
        <v>2420</v>
      </c>
      <c r="M569">
        <v>0.25</v>
      </c>
      <c r="N569">
        <v>0.25</v>
      </c>
      <c r="O569">
        <v>0.25</v>
      </c>
      <c r="P569">
        <v>2.97</v>
      </c>
      <c r="R569">
        <v>0</v>
      </c>
      <c r="S569">
        <v>3.03</v>
      </c>
      <c r="T569">
        <v>2</v>
      </c>
      <c r="U569">
        <v>4.09</v>
      </c>
      <c r="V569">
        <v>2.39</v>
      </c>
      <c r="Z569">
        <v>118</v>
      </c>
      <c r="AA569">
        <v>7.5107577378445034E-2</v>
      </c>
      <c r="AE569" t="s">
        <v>49</v>
      </c>
      <c r="AF569" t="s">
        <v>545</v>
      </c>
      <c r="AH569" t="s">
        <v>636</v>
      </c>
      <c r="AI569">
        <v>1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1</v>
      </c>
      <c r="AQ569">
        <v>0</v>
      </c>
      <c r="AR569">
        <v>0</v>
      </c>
      <c r="AS569">
        <v>0</v>
      </c>
      <c r="AT569">
        <v>0</v>
      </c>
      <c r="AU569">
        <v>2</v>
      </c>
      <c r="AV569">
        <v>0</v>
      </c>
      <c r="AW569">
        <v>0</v>
      </c>
      <c r="AX569">
        <v>2</v>
      </c>
      <c r="AY569">
        <v>2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</row>
    <row r="570" spans="1:60" x14ac:dyDescent="0.25">
      <c r="A570">
        <v>1</v>
      </c>
      <c r="B570" t="s">
        <v>149</v>
      </c>
      <c r="D570" t="s">
        <v>149</v>
      </c>
      <c r="E570">
        <v>569</v>
      </c>
      <c r="F570" t="s">
        <v>60</v>
      </c>
      <c r="H570" t="s">
        <v>802</v>
      </c>
      <c r="I570" t="s">
        <v>1174</v>
      </c>
      <c r="J570" t="s">
        <v>1175</v>
      </c>
      <c r="K570" t="s">
        <v>3962</v>
      </c>
      <c r="L570" t="s">
        <v>47</v>
      </c>
      <c r="M570">
        <v>0.25700000000000001</v>
      </c>
      <c r="N570">
        <v>0.25700000000000001</v>
      </c>
      <c r="O570">
        <v>0.25700000000000001</v>
      </c>
      <c r="P570">
        <v>3.08</v>
      </c>
      <c r="R570">
        <v>0</v>
      </c>
      <c r="S570">
        <v>3.14</v>
      </c>
      <c r="T570">
        <v>2</v>
      </c>
      <c r="U570">
        <v>4.3</v>
      </c>
      <c r="V570">
        <v>2.6</v>
      </c>
      <c r="Z570">
        <v>118</v>
      </c>
      <c r="AA570">
        <v>7.7210589545041494E-2</v>
      </c>
      <c r="AE570" t="s">
        <v>49</v>
      </c>
      <c r="AF570" t="s">
        <v>545</v>
      </c>
      <c r="AH570" t="s">
        <v>636</v>
      </c>
      <c r="AI570">
        <v>1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1</v>
      </c>
      <c r="AQ570">
        <v>0</v>
      </c>
      <c r="AR570">
        <v>0</v>
      </c>
      <c r="AS570">
        <v>0</v>
      </c>
      <c r="AT570">
        <v>0</v>
      </c>
      <c r="AU570">
        <v>2</v>
      </c>
      <c r="AV570">
        <v>0</v>
      </c>
      <c r="AW570">
        <v>0</v>
      </c>
      <c r="AX570">
        <v>2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</row>
    <row r="571" spans="1:60" x14ac:dyDescent="0.25">
      <c r="A571">
        <v>1</v>
      </c>
      <c r="B571" t="s">
        <v>149</v>
      </c>
      <c r="D571" t="s">
        <v>149</v>
      </c>
      <c r="E571">
        <v>570</v>
      </c>
      <c r="G571" t="s">
        <v>74</v>
      </c>
      <c r="H571" t="s">
        <v>680</v>
      </c>
      <c r="I571" t="s">
        <v>1176</v>
      </c>
      <c r="J571" t="s">
        <v>1177</v>
      </c>
      <c r="K571" t="s">
        <v>3961</v>
      </c>
      <c r="L571" t="s">
        <v>47</v>
      </c>
      <c r="M571">
        <v>0.25700000000000001</v>
      </c>
      <c r="N571">
        <v>0.25700000000000001</v>
      </c>
      <c r="O571">
        <v>0.25700000000000001</v>
      </c>
      <c r="P571">
        <v>1.2749999999999999</v>
      </c>
      <c r="R571">
        <v>0</v>
      </c>
      <c r="S571">
        <v>1.3</v>
      </c>
      <c r="T571">
        <v>2</v>
      </c>
      <c r="U571">
        <v>2.73</v>
      </c>
      <c r="V571">
        <v>1.2</v>
      </c>
      <c r="Z571">
        <v>118</v>
      </c>
      <c r="AA571">
        <v>7.7210589545041494E-2</v>
      </c>
      <c r="AE571" t="s">
        <v>49</v>
      </c>
      <c r="AF571" t="s">
        <v>545</v>
      </c>
      <c r="AH571" t="s">
        <v>683</v>
      </c>
      <c r="AI571">
        <v>1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1</v>
      </c>
      <c r="AQ571">
        <v>0</v>
      </c>
      <c r="AR571">
        <v>0</v>
      </c>
      <c r="AS571">
        <v>0</v>
      </c>
      <c r="AT571">
        <v>0</v>
      </c>
      <c r="AU571">
        <v>2</v>
      </c>
      <c r="AV571">
        <v>0</v>
      </c>
      <c r="AW571">
        <v>0</v>
      </c>
      <c r="AX571">
        <v>2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</row>
    <row r="572" spans="1:60" x14ac:dyDescent="0.25">
      <c r="A572">
        <v>1</v>
      </c>
      <c r="B572" t="s">
        <v>149</v>
      </c>
      <c r="D572" t="s">
        <v>149</v>
      </c>
      <c r="E572">
        <v>571</v>
      </c>
      <c r="F572" t="s">
        <v>60</v>
      </c>
      <c r="H572" t="s">
        <v>802</v>
      </c>
      <c r="I572" t="s">
        <v>1178</v>
      </c>
      <c r="J572" t="s">
        <v>1179</v>
      </c>
      <c r="K572" t="s">
        <v>3423</v>
      </c>
      <c r="L572" t="s">
        <v>48</v>
      </c>
      <c r="M572">
        <v>0.26100000000000001</v>
      </c>
      <c r="N572">
        <v>0.26100000000000001</v>
      </c>
      <c r="O572">
        <v>0.26100000000000001</v>
      </c>
      <c r="P572">
        <v>3.08</v>
      </c>
      <c r="R572">
        <v>0</v>
      </c>
      <c r="S572">
        <v>3.14</v>
      </c>
      <c r="T572">
        <v>2</v>
      </c>
      <c r="U572">
        <v>4.3</v>
      </c>
      <c r="V572">
        <v>2.6</v>
      </c>
      <c r="Z572">
        <v>118</v>
      </c>
      <c r="AA572">
        <v>7.8412310783096614E-2</v>
      </c>
      <c r="AE572" t="s">
        <v>49</v>
      </c>
      <c r="AF572" t="s">
        <v>545</v>
      </c>
      <c r="AH572" t="s">
        <v>636</v>
      </c>
      <c r="AI572">
        <v>1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1</v>
      </c>
      <c r="AQ572">
        <v>0</v>
      </c>
      <c r="AR572">
        <v>0</v>
      </c>
      <c r="AS572">
        <v>0</v>
      </c>
      <c r="AT572">
        <v>0</v>
      </c>
      <c r="AU572">
        <v>2</v>
      </c>
      <c r="AV572">
        <v>0</v>
      </c>
      <c r="AW572">
        <v>0</v>
      </c>
      <c r="AX572">
        <v>2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</row>
    <row r="573" spans="1:60" x14ac:dyDescent="0.25">
      <c r="A573">
        <v>1</v>
      </c>
      <c r="B573" t="s">
        <v>149</v>
      </c>
      <c r="D573" t="s">
        <v>149</v>
      </c>
      <c r="E573">
        <v>572</v>
      </c>
      <c r="G573" t="s">
        <v>74</v>
      </c>
      <c r="H573" t="s">
        <v>680</v>
      </c>
      <c r="I573" t="s">
        <v>1180</v>
      </c>
      <c r="J573" t="s">
        <v>1181</v>
      </c>
      <c r="K573" t="s">
        <v>3960</v>
      </c>
      <c r="L573" t="s">
        <v>48</v>
      </c>
      <c r="M573">
        <v>0.26100000000000001</v>
      </c>
      <c r="N573">
        <v>0.26100000000000001</v>
      </c>
      <c r="O573">
        <v>0.26100000000000001</v>
      </c>
      <c r="P573">
        <v>1.55</v>
      </c>
      <c r="R573">
        <v>0</v>
      </c>
      <c r="S573">
        <v>1.575</v>
      </c>
      <c r="T573">
        <v>2</v>
      </c>
      <c r="U573">
        <v>2.73</v>
      </c>
      <c r="V573">
        <v>1.1599999999999999</v>
      </c>
      <c r="Z573">
        <v>118</v>
      </c>
      <c r="AA573">
        <v>7.8412310783096614E-2</v>
      </c>
      <c r="AE573" t="s">
        <v>49</v>
      </c>
      <c r="AF573" t="s">
        <v>545</v>
      </c>
      <c r="AH573" t="s">
        <v>683</v>
      </c>
      <c r="AI573">
        <v>1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1</v>
      </c>
      <c r="AQ573">
        <v>0</v>
      </c>
      <c r="AR573">
        <v>0</v>
      </c>
      <c r="AS573">
        <v>0</v>
      </c>
      <c r="AT573">
        <v>0</v>
      </c>
      <c r="AU573">
        <v>2</v>
      </c>
      <c r="AV573">
        <v>0</v>
      </c>
      <c r="AW573">
        <v>0</v>
      </c>
      <c r="AX573">
        <v>2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</row>
    <row r="574" spans="1:60" x14ac:dyDescent="0.25">
      <c r="A574">
        <v>1</v>
      </c>
      <c r="B574" t="s">
        <v>149</v>
      </c>
      <c r="D574" t="s">
        <v>149</v>
      </c>
      <c r="E574">
        <v>573</v>
      </c>
      <c r="G574" t="s">
        <v>74</v>
      </c>
      <c r="H574" t="s">
        <v>680</v>
      </c>
      <c r="I574" t="s">
        <v>1182</v>
      </c>
      <c r="J574" t="s">
        <v>1183</v>
      </c>
      <c r="K574" t="s">
        <v>3808</v>
      </c>
      <c r="L574" t="s">
        <v>1184</v>
      </c>
      <c r="M574">
        <v>0.2656</v>
      </c>
      <c r="N574">
        <v>0.2656</v>
      </c>
      <c r="O574">
        <v>0.2656</v>
      </c>
      <c r="P574">
        <v>1.625</v>
      </c>
      <c r="R574">
        <v>0</v>
      </c>
      <c r="S574">
        <v>1.65</v>
      </c>
      <c r="T574">
        <v>2</v>
      </c>
      <c r="U574">
        <v>2.77</v>
      </c>
      <c r="V574">
        <v>1.18</v>
      </c>
      <c r="Z574">
        <v>118</v>
      </c>
      <c r="AA574">
        <v>7.9794290206860005E-2</v>
      </c>
      <c r="AE574" t="s">
        <v>49</v>
      </c>
      <c r="AF574" t="s">
        <v>545</v>
      </c>
      <c r="AH574" t="s">
        <v>683</v>
      </c>
      <c r="AI574">
        <v>1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1</v>
      </c>
      <c r="AQ574">
        <v>0</v>
      </c>
      <c r="AR574">
        <v>0</v>
      </c>
      <c r="AS574">
        <v>0</v>
      </c>
      <c r="AT574">
        <v>0</v>
      </c>
      <c r="AU574">
        <v>2</v>
      </c>
      <c r="AV574">
        <v>0</v>
      </c>
      <c r="AW574">
        <v>0</v>
      </c>
      <c r="AX574">
        <v>2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</row>
    <row r="575" spans="1:60" x14ac:dyDescent="0.25">
      <c r="A575">
        <v>1</v>
      </c>
      <c r="B575" t="s">
        <v>149</v>
      </c>
      <c r="D575" t="s">
        <v>149</v>
      </c>
      <c r="E575">
        <v>574</v>
      </c>
      <c r="F575" t="s">
        <v>60</v>
      </c>
      <c r="H575" t="s">
        <v>802</v>
      </c>
      <c r="I575" t="s">
        <v>1185</v>
      </c>
      <c r="K575" t="s">
        <v>3959</v>
      </c>
      <c r="L575" t="s">
        <v>1184</v>
      </c>
      <c r="M575">
        <v>0.2656</v>
      </c>
      <c r="N575">
        <v>0.2656</v>
      </c>
      <c r="O575">
        <v>0.2656</v>
      </c>
      <c r="P575">
        <v>3.05</v>
      </c>
      <c r="R575">
        <v>0</v>
      </c>
      <c r="T575">
        <v>2</v>
      </c>
      <c r="U575">
        <v>4.2300000000000004</v>
      </c>
      <c r="V575">
        <v>2.5</v>
      </c>
      <c r="Z575">
        <v>118</v>
      </c>
      <c r="AA575">
        <v>7.9794290206860005E-2</v>
      </c>
      <c r="AE575" t="s">
        <v>49</v>
      </c>
      <c r="AF575" t="s">
        <v>545</v>
      </c>
      <c r="AH575" t="s">
        <v>636</v>
      </c>
      <c r="AI575">
        <v>1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1</v>
      </c>
      <c r="AQ575">
        <v>0</v>
      </c>
      <c r="AR575">
        <v>0</v>
      </c>
      <c r="AS575">
        <v>0</v>
      </c>
      <c r="AT575">
        <v>0</v>
      </c>
      <c r="AU575">
        <v>2</v>
      </c>
      <c r="AV575">
        <v>0</v>
      </c>
      <c r="AW575">
        <v>0</v>
      </c>
      <c r="AX575">
        <v>2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</row>
    <row r="576" spans="1:60" x14ac:dyDescent="0.25">
      <c r="A576">
        <v>1</v>
      </c>
      <c r="B576" t="s">
        <v>149</v>
      </c>
      <c r="D576" t="s">
        <v>149</v>
      </c>
      <c r="E576">
        <v>575</v>
      </c>
      <c r="F576" t="s">
        <v>60</v>
      </c>
      <c r="H576" t="s">
        <v>802</v>
      </c>
      <c r="I576" t="s">
        <v>1186</v>
      </c>
      <c r="J576" t="s">
        <v>1187</v>
      </c>
      <c r="K576" t="s">
        <v>3807</v>
      </c>
      <c r="L576" t="s">
        <v>49</v>
      </c>
      <c r="M576">
        <v>0.26600000000000001</v>
      </c>
      <c r="N576">
        <v>0.26600000000000001</v>
      </c>
      <c r="O576">
        <v>0.26600000000000001</v>
      </c>
      <c r="P576">
        <v>3.05</v>
      </c>
      <c r="R576">
        <v>0</v>
      </c>
      <c r="S576">
        <v>3.11</v>
      </c>
      <c r="T576">
        <v>2</v>
      </c>
      <c r="U576">
        <v>4.25</v>
      </c>
      <c r="V576">
        <v>2.61</v>
      </c>
      <c r="Z576">
        <v>118</v>
      </c>
      <c r="AA576">
        <v>7.9914462330665528E-2</v>
      </c>
      <c r="AE576" t="s">
        <v>49</v>
      </c>
      <c r="AF576" t="s">
        <v>545</v>
      </c>
      <c r="AH576" t="s">
        <v>636</v>
      </c>
      <c r="AI576">
        <v>1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1</v>
      </c>
      <c r="AQ576">
        <v>0</v>
      </c>
      <c r="AR576">
        <v>0</v>
      </c>
      <c r="AS576">
        <v>0</v>
      </c>
      <c r="AT576">
        <v>0</v>
      </c>
      <c r="AU576">
        <v>2</v>
      </c>
      <c r="AV576">
        <v>0</v>
      </c>
      <c r="AW576">
        <v>0</v>
      </c>
      <c r="AX576">
        <v>2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</row>
    <row r="577" spans="1:60" x14ac:dyDescent="0.25">
      <c r="A577">
        <v>1</v>
      </c>
      <c r="B577" t="s">
        <v>149</v>
      </c>
      <c r="D577" t="s">
        <v>149</v>
      </c>
      <c r="E577">
        <v>576</v>
      </c>
      <c r="G577" t="s">
        <v>74</v>
      </c>
      <c r="H577" t="s">
        <v>680</v>
      </c>
      <c r="I577" t="s">
        <v>1188</v>
      </c>
      <c r="J577" t="s">
        <v>1189</v>
      </c>
      <c r="K577" t="s">
        <v>3806</v>
      </c>
      <c r="L577" t="s">
        <v>49</v>
      </c>
      <c r="M577">
        <v>0.26600000000000001</v>
      </c>
      <c r="N577">
        <v>0.26600000000000001</v>
      </c>
      <c r="O577">
        <v>0.26600000000000001</v>
      </c>
      <c r="P577">
        <v>1.625</v>
      </c>
      <c r="R577">
        <v>0</v>
      </c>
      <c r="S577">
        <v>1.65</v>
      </c>
      <c r="T577">
        <v>2</v>
      </c>
      <c r="U577">
        <v>2.76</v>
      </c>
      <c r="V577">
        <v>1.18</v>
      </c>
      <c r="Z577">
        <v>118</v>
      </c>
      <c r="AA577">
        <v>7.9914462330665528E-2</v>
      </c>
      <c r="AE577" t="s">
        <v>49</v>
      </c>
      <c r="AF577" t="s">
        <v>545</v>
      </c>
      <c r="AH577" t="s">
        <v>683</v>
      </c>
      <c r="AI577">
        <v>1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1</v>
      </c>
      <c r="AQ577">
        <v>0</v>
      </c>
      <c r="AR577">
        <v>0</v>
      </c>
      <c r="AS577">
        <v>0</v>
      </c>
      <c r="AT577">
        <v>0</v>
      </c>
      <c r="AU577">
        <v>2</v>
      </c>
      <c r="AV577">
        <v>0</v>
      </c>
      <c r="AW577">
        <v>0</v>
      </c>
      <c r="AX577">
        <v>2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</row>
    <row r="578" spans="1:60" x14ac:dyDescent="0.25">
      <c r="A578">
        <v>1</v>
      </c>
      <c r="B578" t="s">
        <v>149</v>
      </c>
      <c r="D578" t="s">
        <v>149</v>
      </c>
      <c r="E578">
        <v>577</v>
      </c>
      <c r="F578" t="s">
        <v>60</v>
      </c>
      <c r="H578" t="s">
        <v>802</v>
      </c>
      <c r="I578" t="s">
        <v>1190</v>
      </c>
      <c r="J578" t="s">
        <v>1191</v>
      </c>
      <c r="K578" t="s">
        <v>3805</v>
      </c>
      <c r="L578" t="s">
        <v>50</v>
      </c>
      <c r="M578">
        <v>0.27200000000000002</v>
      </c>
      <c r="N578">
        <v>0.27200000000000002</v>
      </c>
      <c r="O578">
        <v>0.27200000000000002</v>
      </c>
      <c r="P578">
        <v>3</v>
      </c>
      <c r="R578">
        <v>0</v>
      </c>
      <c r="S578">
        <v>3.06</v>
      </c>
      <c r="T578">
        <v>2</v>
      </c>
      <c r="U578">
        <v>4.2699999999999996</v>
      </c>
      <c r="V578">
        <v>2.6</v>
      </c>
      <c r="Z578">
        <v>118</v>
      </c>
      <c r="AA578">
        <v>8.1717044187748208E-2</v>
      </c>
      <c r="AE578" t="s">
        <v>49</v>
      </c>
      <c r="AF578" t="s">
        <v>545</v>
      </c>
      <c r="AH578" t="s">
        <v>636</v>
      </c>
      <c r="AI578">
        <v>1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1</v>
      </c>
      <c r="AQ578">
        <v>0</v>
      </c>
      <c r="AR578">
        <v>0</v>
      </c>
      <c r="AS578">
        <v>0</v>
      </c>
      <c r="AT578">
        <v>0</v>
      </c>
      <c r="AU578">
        <v>2</v>
      </c>
      <c r="AV578">
        <v>0</v>
      </c>
      <c r="AW578">
        <v>0</v>
      </c>
      <c r="AX578">
        <v>2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</row>
    <row r="579" spans="1:60" x14ac:dyDescent="0.25">
      <c r="A579">
        <v>1</v>
      </c>
      <c r="B579" t="s">
        <v>149</v>
      </c>
      <c r="D579" t="s">
        <v>149</v>
      </c>
      <c r="E579">
        <v>578</v>
      </c>
      <c r="G579" t="s">
        <v>74</v>
      </c>
      <c r="H579" t="s">
        <v>680</v>
      </c>
      <c r="I579" t="s">
        <v>1192</v>
      </c>
      <c r="J579" t="s">
        <v>1193</v>
      </c>
      <c r="K579" t="s">
        <v>3804</v>
      </c>
      <c r="L579" t="s">
        <v>50</v>
      </c>
      <c r="M579">
        <v>0.27200000000000002</v>
      </c>
      <c r="N579">
        <v>0.27200000000000002</v>
      </c>
      <c r="O579">
        <v>0.27200000000000002</v>
      </c>
      <c r="P579">
        <v>1.625</v>
      </c>
      <c r="R579">
        <v>0</v>
      </c>
      <c r="S579">
        <v>1.65</v>
      </c>
      <c r="T579">
        <v>2</v>
      </c>
      <c r="U579">
        <v>2.77</v>
      </c>
      <c r="V579">
        <v>1.2</v>
      </c>
      <c r="Z579">
        <v>118</v>
      </c>
      <c r="AA579">
        <v>8.1717044187748208E-2</v>
      </c>
      <c r="AE579" t="s">
        <v>49</v>
      </c>
      <c r="AF579" t="s">
        <v>545</v>
      </c>
      <c r="AH579" t="s">
        <v>683</v>
      </c>
      <c r="AI579">
        <v>1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1</v>
      </c>
      <c r="AQ579">
        <v>0</v>
      </c>
      <c r="AR579">
        <v>0</v>
      </c>
      <c r="AS579">
        <v>0</v>
      </c>
      <c r="AT579">
        <v>0</v>
      </c>
      <c r="AU579">
        <v>2</v>
      </c>
      <c r="AV579">
        <v>0</v>
      </c>
      <c r="AW579">
        <v>0</v>
      </c>
      <c r="AX579">
        <v>2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</row>
    <row r="580" spans="1:60" x14ac:dyDescent="0.25">
      <c r="A580">
        <v>1</v>
      </c>
      <c r="B580" t="s">
        <v>149</v>
      </c>
      <c r="D580" t="s">
        <v>149</v>
      </c>
      <c r="E580">
        <v>579</v>
      </c>
      <c r="F580" t="s">
        <v>60</v>
      </c>
      <c r="H580" t="s">
        <v>802</v>
      </c>
      <c r="I580" t="s">
        <v>1194</v>
      </c>
      <c r="J580" t="s">
        <v>1195</v>
      </c>
      <c r="K580" t="s">
        <v>3958</v>
      </c>
      <c r="L580" t="s">
        <v>51</v>
      </c>
      <c r="M580">
        <v>0.27700000000000002</v>
      </c>
      <c r="N580">
        <v>0.27700000000000002</v>
      </c>
      <c r="O580">
        <v>0.27700000000000002</v>
      </c>
      <c r="P580">
        <v>3.05</v>
      </c>
      <c r="R580">
        <v>0</v>
      </c>
      <c r="S580">
        <v>3.11</v>
      </c>
      <c r="T580">
        <v>2</v>
      </c>
      <c r="U580">
        <v>4.28</v>
      </c>
      <c r="V580">
        <v>2.5499999999999998</v>
      </c>
      <c r="Z580">
        <v>118</v>
      </c>
      <c r="AA580">
        <v>8.3219195735317109E-2</v>
      </c>
      <c r="AE580" t="s">
        <v>49</v>
      </c>
      <c r="AF580" t="s">
        <v>545</v>
      </c>
      <c r="AH580" t="s">
        <v>636</v>
      </c>
      <c r="AI580">
        <v>1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1</v>
      </c>
      <c r="AQ580">
        <v>0</v>
      </c>
      <c r="AR580">
        <v>0</v>
      </c>
      <c r="AS580">
        <v>0</v>
      </c>
      <c r="AT580">
        <v>0</v>
      </c>
      <c r="AU580">
        <v>2</v>
      </c>
      <c r="AV580">
        <v>0</v>
      </c>
      <c r="AW580">
        <v>0</v>
      </c>
      <c r="AX580">
        <v>2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</row>
    <row r="581" spans="1:60" x14ac:dyDescent="0.25">
      <c r="A581">
        <v>1</v>
      </c>
      <c r="B581" t="s">
        <v>149</v>
      </c>
      <c r="D581" t="s">
        <v>149</v>
      </c>
      <c r="E581">
        <v>580</v>
      </c>
      <c r="G581" t="s">
        <v>74</v>
      </c>
      <c r="H581" t="s">
        <v>680</v>
      </c>
      <c r="I581" t="s">
        <v>1196</v>
      </c>
      <c r="J581" t="s">
        <v>1197</v>
      </c>
      <c r="K581" t="s">
        <v>3957</v>
      </c>
      <c r="L581" t="s">
        <v>51</v>
      </c>
      <c r="M581">
        <v>0.27700000000000002</v>
      </c>
      <c r="N581">
        <v>0.27700000000000002</v>
      </c>
      <c r="O581">
        <v>0.27700000000000002</v>
      </c>
      <c r="P581">
        <v>1.65</v>
      </c>
      <c r="R581">
        <v>0</v>
      </c>
      <c r="S581">
        <v>1.675</v>
      </c>
      <c r="T581">
        <v>2</v>
      </c>
      <c r="U581">
        <v>2.78</v>
      </c>
      <c r="V581">
        <v>1.1599999999999999</v>
      </c>
      <c r="Z581">
        <v>118</v>
      </c>
      <c r="AA581">
        <v>8.3219195735317109E-2</v>
      </c>
      <c r="AE581" t="s">
        <v>49</v>
      </c>
      <c r="AF581" t="s">
        <v>545</v>
      </c>
      <c r="AH581" t="s">
        <v>683</v>
      </c>
      <c r="AI581">
        <v>1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1</v>
      </c>
      <c r="AQ581">
        <v>0</v>
      </c>
      <c r="AR581">
        <v>0</v>
      </c>
      <c r="AS581">
        <v>0</v>
      </c>
      <c r="AT581">
        <v>0</v>
      </c>
      <c r="AU581">
        <v>2</v>
      </c>
      <c r="AV581">
        <v>0</v>
      </c>
      <c r="AW581">
        <v>0</v>
      </c>
      <c r="AX581">
        <v>2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</row>
    <row r="582" spans="1:60" x14ac:dyDescent="0.25">
      <c r="A582">
        <v>1</v>
      </c>
      <c r="B582" t="s">
        <v>149</v>
      </c>
      <c r="D582" t="s">
        <v>149</v>
      </c>
      <c r="E582">
        <v>581</v>
      </c>
      <c r="F582" t="s">
        <v>60</v>
      </c>
      <c r="H582" t="s">
        <v>802</v>
      </c>
      <c r="I582" t="s">
        <v>1198</v>
      </c>
      <c r="J582" t="s">
        <v>1199</v>
      </c>
      <c r="K582" t="s">
        <v>3956</v>
      </c>
      <c r="L582" t="s">
        <v>52</v>
      </c>
      <c r="M582">
        <v>0.28100000000000003</v>
      </c>
      <c r="N582">
        <v>0.28100000000000003</v>
      </c>
      <c r="O582">
        <v>0.28100000000000003</v>
      </c>
      <c r="P582">
        <v>3.13</v>
      </c>
      <c r="R582">
        <v>0</v>
      </c>
      <c r="S582">
        <v>3.19</v>
      </c>
      <c r="T582">
        <v>2</v>
      </c>
      <c r="U582">
        <v>4.3600000000000003</v>
      </c>
      <c r="V582">
        <v>2.66</v>
      </c>
      <c r="Z582">
        <v>118</v>
      </c>
      <c r="AA582">
        <v>8.4420916973372229E-2</v>
      </c>
      <c r="AE582" t="s">
        <v>49</v>
      </c>
      <c r="AF582" t="s">
        <v>545</v>
      </c>
      <c r="AH582" t="s">
        <v>636</v>
      </c>
      <c r="AI582">
        <v>1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1</v>
      </c>
      <c r="AQ582">
        <v>0</v>
      </c>
      <c r="AR582">
        <v>0</v>
      </c>
      <c r="AS582">
        <v>0</v>
      </c>
      <c r="AT582">
        <v>0</v>
      </c>
      <c r="AU582">
        <v>2</v>
      </c>
      <c r="AV582">
        <v>0</v>
      </c>
      <c r="AW582">
        <v>0</v>
      </c>
      <c r="AX582">
        <v>2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</row>
    <row r="583" spans="1:60" x14ac:dyDescent="0.25">
      <c r="A583">
        <v>1</v>
      </c>
      <c r="B583" t="s">
        <v>149</v>
      </c>
      <c r="D583" t="s">
        <v>149</v>
      </c>
      <c r="E583">
        <v>582</v>
      </c>
      <c r="F583" t="s">
        <v>60</v>
      </c>
      <c r="H583" t="s">
        <v>680</v>
      </c>
      <c r="I583" t="s">
        <v>1200</v>
      </c>
      <c r="J583" t="s">
        <v>1201</v>
      </c>
      <c r="K583" t="s">
        <v>3955</v>
      </c>
      <c r="L583" t="s">
        <v>52</v>
      </c>
      <c r="M583">
        <v>0.28100000000000003</v>
      </c>
      <c r="N583">
        <v>0.28100000000000003</v>
      </c>
      <c r="O583">
        <v>0.28100000000000003</v>
      </c>
      <c r="P583">
        <v>1.68</v>
      </c>
      <c r="R583">
        <v>0</v>
      </c>
      <c r="S583">
        <v>1.74</v>
      </c>
      <c r="T583">
        <v>2</v>
      </c>
      <c r="U583">
        <v>2.76</v>
      </c>
      <c r="V583">
        <v>1.21</v>
      </c>
      <c r="Z583">
        <v>118</v>
      </c>
      <c r="AA583">
        <v>8.4420916973372229E-2</v>
      </c>
      <c r="AE583" t="s">
        <v>49</v>
      </c>
      <c r="AF583" t="s">
        <v>545</v>
      </c>
      <c r="AH583" t="s">
        <v>683</v>
      </c>
      <c r="AI583">
        <v>1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1</v>
      </c>
      <c r="AQ583">
        <v>0</v>
      </c>
      <c r="AR583">
        <v>0</v>
      </c>
      <c r="AS583">
        <v>0</v>
      </c>
      <c r="AT583">
        <v>0</v>
      </c>
      <c r="AU583">
        <v>2</v>
      </c>
      <c r="AV583">
        <v>0</v>
      </c>
      <c r="AW583">
        <v>0</v>
      </c>
      <c r="AX583">
        <v>2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</row>
    <row r="584" spans="1:60" x14ac:dyDescent="0.25">
      <c r="A584">
        <v>1</v>
      </c>
      <c r="B584" t="s">
        <v>149</v>
      </c>
      <c r="D584" t="s">
        <v>149</v>
      </c>
      <c r="E584">
        <v>583</v>
      </c>
      <c r="G584" t="s">
        <v>74</v>
      </c>
      <c r="H584" t="s">
        <v>680</v>
      </c>
      <c r="I584" t="s">
        <v>1202</v>
      </c>
      <c r="J584" t="s">
        <v>1203</v>
      </c>
      <c r="K584" t="s">
        <v>3954</v>
      </c>
      <c r="L584" t="s">
        <v>2434</v>
      </c>
      <c r="M584">
        <v>0.28129999999999999</v>
      </c>
      <c r="N584">
        <v>0.28129999999999999</v>
      </c>
      <c r="O584">
        <v>0.28129999999999999</v>
      </c>
      <c r="P584">
        <v>1.625</v>
      </c>
      <c r="R584">
        <v>0</v>
      </c>
      <c r="S584">
        <v>1.65</v>
      </c>
      <c r="T584">
        <v>2</v>
      </c>
      <c r="U584">
        <v>2.76</v>
      </c>
      <c r="V584">
        <v>1.19</v>
      </c>
      <c r="Z584">
        <v>118</v>
      </c>
      <c r="AA584">
        <v>8.451104606622635E-2</v>
      </c>
      <c r="AE584" t="s">
        <v>49</v>
      </c>
      <c r="AF584" t="s">
        <v>545</v>
      </c>
      <c r="AH584" t="s">
        <v>683</v>
      </c>
      <c r="AI584">
        <v>1</v>
      </c>
      <c r="AJ584">
        <v>1</v>
      </c>
      <c r="AK584">
        <v>0</v>
      </c>
      <c r="AL584">
        <v>0</v>
      </c>
      <c r="AM584">
        <v>0</v>
      </c>
      <c r="AN584">
        <v>0</v>
      </c>
      <c r="AO584">
        <v>1</v>
      </c>
      <c r="AQ584">
        <v>0</v>
      </c>
      <c r="AR584">
        <v>0</v>
      </c>
      <c r="AS584">
        <v>0</v>
      </c>
      <c r="AT584">
        <v>0</v>
      </c>
      <c r="AU584">
        <v>2</v>
      </c>
      <c r="AV584">
        <v>0</v>
      </c>
      <c r="AW584">
        <v>0</v>
      </c>
      <c r="AX584">
        <v>2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</row>
    <row r="585" spans="1:60" x14ac:dyDescent="0.25">
      <c r="A585">
        <v>1</v>
      </c>
      <c r="B585" t="s">
        <v>149</v>
      </c>
      <c r="D585" t="s">
        <v>149</v>
      </c>
      <c r="E585">
        <v>584</v>
      </c>
      <c r="F585" t="s">
        <v>60</v>
      </c>
      <c r="H585" t="s">
        <v>802</v>
      </c>
      <c r="I585" t="s">
        <v>1204</v>
      </c>
      <c r="K585" t="s">
        <v>3953</v>
      </c>
      <c r="L585" t="s">
        <v>2434</v>
      </c>
      <c r="M585">
        <v>0.28129999999999999</v>
      </c>
      <c r="N585">
        <v>0.28129999999999999</v>
      </c>
      <c r="O585">
        <v>0.28129999999999999</v>
      </c>
      <c r="P585">
        <v>3.13</v>
      </c>
      <c r="R585">
        <v>0</v>
      </c>
      <c r="S585">
        <v>3.19</v>
      </c>
      <c r="T585">
        <v>2</v>
      </c>
      <c r="U585">
        <v>4.38</v>
      </c>
      <c r="V585">
        <v>2.67</v>
      </c>
      <c r="Z585">
        <v>118</v>
      </c>
      <c r="AA585">
        <v>8.451104606622635E-2</v>
      </c>
      <c r="AE585" t="s">
        <v>49</v>
      </c>
      <c r="AF585" t="s">
        <v>545</v>
      </c>
      <c r="AH585" t="s">
        <v>636</v>
      </c>
      <c r="AI585">
        <v>1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1</v>
      </c>
      <c r="AQ585">
        <v>0</v>
      </c>
      <c r="AR585">
        <v>0</v>
      </c>
      <c r="AS585">
        <v>0</v>
      </c>
      <c r="AT585">
        <v>0</v>
      </c>
      <c r="AU585">
        <v>2</v>
      </c>
      <c r="AV585">
        <v>0</v>
      </c>
      <c r="AW585">
        <v>0</v>
      </c>
      <c r="AX585">
        <v>2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</row>
    <row r="586" spans="1:60" x14ac:dyDescent="0.25">
      <c r="A586">
        <v>1</v>
      </c>
      <c r="B586" t="s">
        <v>149</v>
      </c>
      <c r="D586" t="s">
        <v>149</v>
      </c>
      <c r="E586">
        <v>585</v>
      </c>
      <c r="F586" t="s">
        <v>60</v>
      </c>
      <c r="H586" t="s">
        <v>802</v>
      </c>
      <c r="I586" t="s">
        <v>1205</v>
      </c>
      <c r="J586" t="s">
        <v>1206</v>
      </c>
      <c r="K586" t="s">
        <v>3802</v>
      </c>
      <c r="L586" t="s">
        <v>53</v>
      </c>
      <c r="M586">
        <v>0.28999999999999998</v>
      </c>
      <c r="N586">
        <v>0.28999999999999998</v>
      </c>
      <c r="O586">
        <v>0.28999999999999998</v>
      </c>
      <c r="P586">
        <v>3.13</v>
      </c>
      <c r="R586">
        <v>0</v>
      </c>
      <c r="S586">
        <v>3.19</v>
      </c>
      <c r="T586">
        <v>2</v>
      </c>
      <c r="U586">
        <v>4.4000000000000004</v>
      </c>
      <c r="V586">
        <v>2.6</v>
      </c>
      <c r="Z586">
        <v>118</v>
      </c>
      <c r="AA586">
        <v>8.7124789758996235E-2</v>
      </c>
      <c r="AE586" t="s">
        <v>49</v>
      </c>
      <c r="AF586" t="s">
        <v>545</v>
      </c>
      <c r="AH586" t="s">
        <v>636</v>
      </c>
      <c r="AI586">
        <v>1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1</v>
      </c>
      <c r="AQ586">
        <v>0</v>
      </c>
      <c r="AR586">
        <v>0</v>
      </c>
      <c r="AS586">
        <v>0</v>
      </c>
      <c r="AT586">
        <v>0</v>
      </c>
      <c r="AU586">
        <v>2</v>
      </c>
      <c r="AV586">
        <v>0</v>
      </c>
      <c r="AW586">
        <v>0</v>
      </c>
      <c r="AX586">
        <v>2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</row>
    <row r="587" spans="1:60" x14ac:dyDescent="0.25">
      <c r="A587">
        <v>1</v>
      </c>
      <c r="B587" t="s">
        <v>149</v>
      </c>
      <c r="D587" t="s">
        <v>149</v>
      </c>
      <c r="E587">
        <v>586</v>
      </c>
      <c r="G587" t="s">
        <v>74</v>
      </c>
      <c r="H587" t="s">
        <v>680</v>
      </c>
      <c r="I587" t="s">
        <v>1207</v>
      </c>
      <c r="J587" t="s">
        <v>1208</v>
      </c>
      <c r="K587" t="s">
        <v>3801</v>
      </c>
      <c r="L587" t="s">
        <v>53</v>
      </c>
      <c r="M587">
        <v>0.28999999999999998</v>
      </c>
      <c r="N587">
        <v>0.28999999999999998</v>
      </c>
      <c r="O587">
        <v>0.28999999999999998</v>
      </c>
      <c r="P587">
        <v>1.75</v>
      </c>
      <c r="R587">
        <v>0</v>
      </c>
      <c r="S587">
        <v>1.7749999999999999</v>
      </c>
      <c r="T587">
        <v>2</v>
      </c>
      <c r="U587">
        <v>2.79</v>
      </c>
      <c r="V587">
        <v>1.21</v>
      </c>
      <c r="Z587">
        <v>118</v>
      </c>
      <c r="AA587">
        <v>8.7124789758996235E-2</v>
      </c>
      <c r="AE587" t="s">
        <v>49</v>
      </c>
      <c r="AF587" t="s">
        <v>545</v>
      </c>
      <c r="AH587" t="s">
        <v>683</v>
      </c>
      <c r="AI587">
        <v>1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1</v>
      </c>
      <c r="AQ587">
        <v>0</v>
      </c>
      <c r="AR587">
        <v>0</v>
      </c>
      <c r="AS587">
        <v>0</v>
      </c>
      <c r="AT587">
        <v>0</v>
      </c>
      <c r="AU587">
        <v>2</v>
      </c>
      <c r="AV587">
        <v>0</v>
      </c>
      <c r="AW587">
        <v>0</v>
      </c>
      <c r="AX587">
        <v>2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</row>
    <row r="588" spans="1:60" x14ac:dyDescent="0.25">
      <c r="A588">
        <v>1</v>
      </c>
      <c r="B588" t="s">
        <v>149</v>
      </c>
      <c r="D588" t="s">
        <v>149</v>
      </c>
      <c r="E588">
        <v>587</v>
      </c>
      <c r="F588" t="s">
        <v>60</v>
      </c>
      <c r="H588" t="s">
        <v>802</v>
      </c>
      <c r="I588" t="s">
        <v>1209</v>
      </c>
      <c r="J588" t="s">
        <v>1210</v>
      </c>
      <c r="K588" t="s">
        <v>3952</v>
      </c>
      <c r="L588" t="s">
        <v>54</v>
      </c>
      <c r="M588">
        <v>0.29499999999999998</v>
      </c>
      <c r="N588">
        <v>0.29499999999999998</v>
      </c>
      <c r="O588">
        <v>0.29499999999999998</v>
      </c>
      <c r="P588">
        <v>3.19</v>
      </c>
      <c r="R588">
        <v>0</v>
      </c>
      <c r="S588">
        <v>3.25</v>
      </c>
      <c r="T588">
        <v>2</v>
      </c>
      <c r="U588">
        <v>4.47</v>
      </c>
      <c r="V588">
        <v>2.5</v>
      </c>
      <c r="Z588">
        <v>118</v>
      </c>
      <c r="AA588">
        <v>8.8626941306565135E-2</v>
      </c>
      <c r="AE588" t="s">
        <v>49</v>
      </c>
      <c r="AF588" t="s">
        <v>545</v>
      </c>
      <c r="AH588" t="s">
        <v>636</v>
      </c>
      <c r="AI588">
        <v>1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1</v>
      </c>
      <c r="AQ588">
        <v>0</v>
      </c>
      <c r="AR588">
        <v>0</v>
      </c>
      <c r="AS588">
        <v>0</v>
      </c>
      <c r="AT588">
        <v>0</v>
      </c>
      <c r="AU588">
        <v>2</v>
      </c>
      <c r="AV588">
        <v>0</v>
      </c>
      <c r="AW588">
        <v>0</v>
      </c>
      <c r="AX588">
        <v>2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</row>
    <row r="589" spans="1:60" x14ac:dyDescent="0.25">
      <c r="A589">
        <v>1</v>
      </c>
      <c r="B589" t="s">
        <v>149</v>
      </c>
      <c r="D589" t="s">
        <v>149</v>
      </c>
      <c r="E589">
        <v>588</v>
      </c>
      <c r="F589" t="s">
        <v>60</v>
      </c>
      <c r="H589" t="s">
        <v>680</v>
      </c>
      <c r="I589" t="s">
        <v>1211</v>
      </c>
      <c r="J589" t="s">
        <v>1212</v>
      </c>
      <c r="K589" t="s">
        <v>3951</v>
      </c>
      <c r="L589" t="s">
        <v>54</v>
      </c>
      <c r="M589">
        <v>0.29499999999999998</v>
      </c>
      <c r="N589">
        <v>0.29499999999999998</v>
      </c>
      <c r="O589">
        <v>0.29499999999999998</v>
      </c>
      <c r="P589">
        <v>1.69</v>
      </c>
      <c r="R589">
        <v>0</v>
      </c>
      <c r="S589">
        <v>1.75</v>
      </c>
      <c r="T589">
        <v>2</v>
      </c>
      <c r="U589">
        <v>2.9</v>
      </c>
      <c r="V589">
        <v>1.24</v>
      </c>
      <c r="Z589">
        <v>118</v>
      </c>
      <c r="AA589">
        <v>8.8626941306565135E-2</v>
      </c>
      <c r="AE589" t="s">
        <v>49</v>
      </c>
      <c r="AF589" t="s">
        <v>545</v>
      </c>
      <c r="AH589" t="s">
        <v>683</v>
      </c>
      <c r="AI589">
        <v>1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1</v>
      </c>
      <c r="AQ589">
        <v>0</v>
      </c>
      <c r="AR589">
        <v>0</v>
      </c>
      <c r="AS589">
        <v>0</v>
      </c>
      <c r="AT589">
        <v>0</v>
      </c>
      <c r="AU589">
        <v>2</v>
      </c>
      <c r="AV589">
        <v>0</v>
      </c>
      <c r="AW589">
        <v>0</v>
      </c>
      <c r="AX589">
        <v>2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</row>
    <row r="590" spans="1:60" x14ac:dyDescent="0.25">
      <c r="A590">
        <v>1</v>
      </c>
      <c r="B590" t="s">
        <v>149</v>
      </c>
      <c r="D590" t="s">
        <v>149</v>
      </c>
      <c r="E590">
        <v>589</v>
      </c>
      <c r="F590" t="s">
        <v>60</v>
      </c>
      <c r="H590" t="s">
        <v>680</v>
      </c>
      <c r="I590" t="s">
        <v>1213</v>
      </c>
      <c r="J590" t="s">
        <v>1214</v>
      </c>
      <c r="K590" t="s">
        <v>3950</v>
      </c>
      <c r="L590" t="s">
        <v>1215</v>
      </c>
      <c r="M590">
        <v>0.2969</v>
      </c>
      <c r="N590">
        <v>0.2969</v>
      </c>
      <c r="O590">
        <v>0.2969</v>
      </c>
      <c r="P590">
        <v>1.78</v>
      </c>
      <c r="R590">
        <v>0</v>
      </c>
      <c r="S590">
        <v>1.84</v>
      </c>
      <c r="T590">
        <v>2</v>
      </c>
      <c r="U590">
        <v>2.89</v>
      </c>
      <c r="V590">
        <v>1.27</v>
      </c>
      <c r="Z590">
        <v>118</v>
      </c>
      <c r="AA590">
        <v>8.9197758894641321E-2</v>
      </c>
      <c r="AE590" t="s">
        <v>49</v>
      </c>
      <c r="AF590" t="s">
        <v>545</v>
      </c>
      <c r="AH590" t="s">
        <v>683</v>
      </c>
      <c r="AI590">
        <v>1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1</v>
      </c>
      <c r="AQ590">
        <v>0</v>
      </c>
      <c r="AR590">
        <v>0</v>
      </c>
      <c r="AS590">
        <v>0</v>
      </c>
      <c r="AT590">
        <v>0</v>
      </c>
      <c r="AU590">
        <v>2</v>
      </c>
      <c r="AV590">
        <v>0</v>
      </c>
      <c r="AW590">
        <v>0</v>
      </c>
      <c r="AX590">
        <v>2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</row>
    <row r="591" spans="1:60" x14ac:dyDescent="0.25">
      <c r="A591">
        <v>1</v>
      </c>
      <c r="B591" t="s">
        <v>149</v>
      </c>
      <c r="D591" t="s">
        <v>149</v>
      </c>
      <c r="E591">
        <v>590</v>
      </c>
      <c r="F591" t="s">
        <v>60</v>
      </c>
      <c r="H591" t="s">
        <v>802</v>
      </c>
      <c r="I591" t="s">
        <v>1216</v>
      </c>
      <c r="K591" t="s">
        <v>3949</v>
      </c>
      <c r="L591" t="s">
        <v>1215</v>
      </c>
      <c r="M591">
        <v>0.2969</v>
      </c>
      <c r="N591">
        <v>0.2969</v>
      </c>
      <c r="O591">
        <v>0.2969</v>
      </c>
      <c r="P591">
        <v>3.22</v>
      </c>
      <c r="R591">
        <v>0</v>
      </c>
      <c r="S591">
        <v>3.28</v>
      </c>
      <c r="T591">
        <v>2</v>
      </c>
      <c r="U591">
        <v>4.47</v>
      </c>
      <c r="V591">
        <v>2.46</v>
      </c>
      <c r="Z591">
        <v>118</v>
      </c>
      <c r="AA591">
        <v>8.9197758894641321E-2</v>
      </c>
      <c r="AE591" t="s">
        <v>49</v>
      </c>
      <c r="AF591" t="s">
        <v>545</v>
      </c>
      <c r="AH591" t="s">
        <v>636</v>
      </c>
      <c r="AI591">
        <v>1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1</v>
      </c>
      <c r="AQ591">
        <v>0</v>
      </c>
      <c r="AR591">
        <v>0</v>
      </c>
      <c r="AS591">
        <v>0</v>
      </c>
      <c r="AT591">
        <v>0</v>
      </c>
      <c r="AU591">
        <v>2</v>
      </c>
      <c r="AV591">
        <v>0</v>
      </c>
      <c r="AW591">
        <v>0</v>
      </c>
      <c r="AX591">
        <v>2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</row>
    <row r="592" spans="1:60" x14ac:dyDescent="0.25">
      <c r="A592">
        <v>1</v>
      </c>
      <c r="B592" t="s">
        <v>149</v>
      </c>
      <c r="D592" t="s">
        <v>149</v>
      </c>
      <c r="E592">
        <v>591</v>
      </c>
      <c r="F592" t="s">
        <v>60</v>
      </c>
      <c r="H592" t="s">
        <v>802</v>
      </c>
      <c r="I592" t="s">
        <v>1217</v>
      </c>
      <c r="J592" t="s">
        <v>1218</v>
      </c>
      <c r="K592" t="s">
        <v>3948</v>
      </c>
      <c r="L592" t="s">
        <v>55</v>
      </c>
      <c r="M592">
        <v>0.30199999999999999</v>
      </c>
      <c r="N592">
        <v>0.30199999999999999</v>
      </c>
      <c r="O592">
        <v>0.30199999999999999</v>
      </c>
      <c r="P592">
        <v>3.25</v>
      </c>
      <c r="R592">
        <v>0</v>
      </c>
      <c r="S592">
        <v>3.31</v>
      </c>
      <c r="T592">
        <v>2</v>
      </c>
      <c r="U592">
        <v>4.5199999999999996</v>
      </c>
      <c r="V592">
        <v>2.72</v>
      </c>
      <c r="Z592">
        <v>118</v>
      </c>
      <c r="AA592">
        <v>9.0729953473161595E-2</v>
      </c>
      <c r="AE592" t="s">
        <v>49</v>
      </c>
      <c r="AF592" t="s">
        <v>545</v>
      </c>
      <c r="AH592" t="s">
        <v>636</v>
      </c>
      <c r="AI592">
        <v>1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1</v>
      </c>
      <c r="AQ592">
        <v>0</v>
      </c>
      <c r="AR592">
        <v>0</v>
      </c>
      <c r="AS592">
        <v>0</v>
      </c>
      <c r="AT592">
        <v>0</v>
      </c>
      <c r="AU592">
        <v>2</v>
      </c>
      <c r="AV592">
        <v>0</v>
      </c>
      <c r="AW592">
        <v>0</v>
      </c>
      <c r="AX592">
        <v>2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</row>
    <row r="593" spans="1:60" x14ac:dyDescent="0.25">
      <c r="A593">
        <v>1</v>
      </c>
      <c r="B593" t="s">
        <v>149</v>
      </c>
      <c r="D593" t="s">
        <v>149</v>
      </c>
      <c r="E593">
        <v>592</v>
      </c>
      <c r="F593" t="s">
        <v>60</v>
      </c>
      <c r="H593" t="s">
        <v>680</v>
      </c>
      <c r="I593" t="s">
        <v>1219</v>
      </c>
      <c r="J593" t="s">
        <v>1220</v>
      </c>
      <c r="K593" t="s">
        <v>3947</v>
      </c>
      <c r="L593" t="s">
        <v>55</v>
      </c>
      <c r="M593">
        <v>0.30199999999999999</v>
      </c>
      <c r="N593">
        <v>0.30199999999999999</v>
      </c>
      <c r="O593">
        <v>0.30199999999999999</v>
      </c>
      <c r="P593">
        <v>1.83</v>
      </c>
      <c r="R593">
        <v>0</v>
      </c>
      <c r="S593">
        <v>1.89</v>
      </c>
      <c r="T593">
        <v>2</v>
      </c>
      <c r="U593">
        <v>2.92</v>
      </c>
      <c r="V593">
        <v>1.31</v>
      </c>
      <c r="Z593">
        <v>118</v>
      </c>
      <c r="AA593">
        <v>9.0729953473161595E-2</v>
      </c>
      <c r="AE593" t="s">
        <v>49</v>
      </c>
      <c r="AF593" t="s">
        <v>545</v>
      </c>
      <c r="AH593" t="s">
        <v>683</v>
      </c>
      <c r="AI593">
        <v>1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1</v>
      </c>
      <c r="AQ593">
        <v>0</v>
      </c>
      <c r="AR593">
        <v>0</v>
      </c>
      <c r="AS593">
        <v>0</v>
      </c>
      <c r="AT593">
        <v>0</v>
      </c>
      <c r="AU593">
        <v>2</v>
      </c>
      <c r="AV593">
        <v>0</v>
      </c>
      <c r="AW593">
        <v>0</v>
      </c>
      <c r="AX593">
        <v>2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</row>
    <row r="594" spans="1:60" x14ac:dyDescent="0.25">
      <c r="A594">
        <v>1</v>
      </c>
      <c r="B594" t="s">
        <v>149</v>
      </c>
      <c r="D594" t="s">
        <v>149</v>
      </c>
      <c r="E594">
        <v>593</v>
      </c>
      <c r="G594" t="s">
        <v>74</v>
      </c>
      <c r="H594" t="s">
        <v>680</v>
      </c>
      <c r="I594" t="s">
        <v>1221</v>
      </c>
      <c r="J594" t="s">
        <v>1222</v>
      </c>
      <c r="K594" t="s">
        <v>3946</v>
      </c>
      <c r="L594" t="s">
        <v>2433</v>
      </c>
      <c r="M594">
        <v>0.3125</v>
      </c>
      <c r="N594">
        <v>0.3125</v>
      </c>
      <c r="O594">
        <v>0.3125</v>
      </c>
      <c r="P594">
        <v>1.7749999999999999</v>
      </c>
      <c r="R594">
        <v>0</v>
      </c>
      <c r="S594">
        <v>1.8</v>
      </c>
      <c r="T594">
        <v>2</v>
      </c>
      <c r="U594">
        <v>2.9</v>
      </c>
      <c r="V594">
        <v>1.31</v>
      </c>
      <c r="Z594">
        <v>118</v>
      </c>
      <c r="AA594">
        <v>9.3884471723056293E-2</v>
      </c>
      <c r="AE594" t="s">
        <v>49</v>
      </c>
      <c r="AF594" t="s">
        <v>545</v>
      </c>
      <c r="AH594" t="s">
        <v>683</v>
      </c>
      <c r="AI594">
        <v>1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1</v>
      </c>
      <c r="AQ594">
        <v>0</v>
      </c>
      <c r="AR594">
        <v>0</v>
      </c>
      <c r="AS594">
        <v>0</v>
      </c>
      <c r="AT594">
        <v>0</v>
      </c>
      <c r="AU594">
        <v>2</v>
      </c>
      <c r="AV594">
        <v>0</v>
      </c>
      <c r="AW594">
        <v>0</v>
      </c>
      <c r="AX594">
        <v>2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</row>
    <row r="595" spans="1:60" x14ac:dyDescent="0.25">
      <c r="A595">
        <v>1</v>
      </c>
      <c r="B595" t="s">
        <v>149</v>
      </c>
      <c r="D595" t="s">
        <v>149</v>
      </c>
      <c r="E595">
        <v>594</v>
      </c>
      <c r="F595" t="s">
        <v>60</v>
      </c>
      <c r="H595" t="s">
        <v>802</v>
      </c>
      <c r="I595" t="s">
        <v>1223</v>
      </c>
      <c r="K595" t="s">
        <v>3945</v>
      </c>
      <c r="L595" t="s">
        <v>2433</v>
      </c>
      <c r="M595">
        <v>0.3125</v>
      </c>
      <c r="N595">
        <v>0.3125</v>
      </c>
      <c r="O595">
        <v>0.3125</v>
      </c>
      <c r="P595">
        <v>3.28</v>
      </c>
      <c r="R595">
        <v>0</v>
      </c>
      <c r="S595">
        <v>3.34</v>
      </c>
      <c r="T595">
        <v>2</v>
      </c>
      <c r="U595">
        <v>4.6399999999999997</v>
      </c>
      <c r="V595">
        <v>2.72</v>
      </c>
      <c r="Z595">
        <v>118</v>
      </c>
      <c r="AA595">
        <v>9.3884471723056293E-2</v>
      </c>
      <c r="AE595" t="s">
        <v>49</v>
      </c>
      <c r="AF595" t="s">
        <v>545</v>
      </c>
      <c r="AH595" t="s">
        <v>636</v>
      </c>
      <c r="AI595">
        <v>1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1</v>
      </c>
      <c r="AQ595">
        <v>0</v>
      </c>
      <c r="AR595">
        <v>0</v>
      </c>
      <c r="AS595">
        <v>0</v>
      </c>
      <c r="AT595">
        <v>0</v>
      </c>
      <c r="AU595">
        <v>2</v>
      </c>
      <c r="AV595">
        <v>0</v>
      </c>
      <c r="AW595">
        <v>0</v>
      </c>
      <c r="AX595">
        <v>2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</row>
    <row r="596" spans="1:60" x14ac:dyDescent="0.25">
      <c r="A596">
        <v>1</v>
      </c>
      <c r="B596" t="s">
        <v>149</v>
      </c>
      <c r="D596" t="s">
        <v>149</v>
      </c>
      <c r="E596">
        <v>595</v>
      </c>
      <c r="F596" t="s">
        <v>60</v>
      </c>
      <c r="H596" t="s">
        <v>802</v>
      </c>
      <c r="I596" t="s">
        <v>1224</v>
      </c>
      <c r="J596" t="s">
        <v>1225</v>
      </c>
      <c r="K596" t="s">
        <v>3944</v>
      </c>
      <c r="L596" t="s">
        <v>56</v>
      </c>
      <c r="M596">
        <v>0.316</v>
      </c>
      <c r="N596">
        <v>0.316</v>
      </c>
      <c r="O596">
        <v>0.316</v>
      </c>
      <c r="P596">
        <v>3.32</v>
      </c>
      <c r="R596">
        <v>0</v>
      </c>
      <c r="S596">
        <v>3.38</v>
      </c>
      <c r="T596">
        <v>2</v>
      </c>
      <c r="U596">
        <v>4.6500000000000004</v>
      </c>
      <c r="V596">
        <v>2.71</v>
      </c>
      <c r="Z596">
        <v>118</v>
      </c>
      <c r="AA596">
        <v>9.493597780635453E-2</v>
      </c>
      <c r="AE596" t="s">
        <v>49</v>
      </c>
      <c r="AF596" t="s">
        <v>545</v>
      </c>
      <c r="AH596" t="s">
        <v>636</v>
      </c>
      <c r="AI596">
        <v>1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1</v>
      </c>
      <c r="AQ596">
        <v>0</v>
      </c>
      <c r="AR596">
        <v>0</v>
      </c>
      <c r="AS596">
        <v>0</v>
      </c>
      <c r="AT596">
        <v>0</v>
      </c>
      <c r="AU596">
        <v>2</v>
      </c>
      <c r="AV596">
        <v>0</v>
      </c>
      <c r="AW596">
        <v>0</v>
      </c>
      <c r="AX596">
        <v>2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</row>
    <row r="597" spans="1:60" x14ac:dyDescent="0.25">
      <c r="A597">
        <v>1</v>
      </c>
      <c r="B597" t="s">
        <v>149</v>
      </c>
      <c r="D597" t="s">
        <v>149</v>
      </c>
      <c r="E597">
        <v>596</v>
      </c>
      <c r="F597" t="s">
        <v>60</v>
      </c>
      <c r="H597" t="s">
        <v>680</v>
      </c>
      <c r="I597" t="s">
        <v>1226</v>
      </c>
      <c r="J597" t="s">
        <v>1227</v>
      </c>
      <c r="K597" t="s">
        <v>3943</v>
      </c>
      <c r="L597" t="s">
        <v>56</v>
      </c>
      <c r="M597">
        <v>0.316</v>
      </c>
      <c r="N597">
        <v>0.316</v>
      </c>
      <c r="O597">
        <v>0.316</v>
      </c>
      <c r="P597">
        <v>1.85</v>
      </c>
      <c r="R597">
        <v>0</v>
      </c>
      <c r="S597">
        <v>1.9</v>
      </c>
      <c r="T597">
        <v>2</v>
      </c>
      <c r="U597">
        <v>3.1</v>
      </c>
      <c r="V597">
        <v>1.32</v>
      </c>
      <c r="Z597">
        <v>118</v>
      </c>
      <c r="AA597">
        <v>9.493597780635453E-2</v>
      </c>
      <c r="AE597" t="s">
        <v>49</v>
      </c>
      <c r="AF597" t="s">
        <v>545</v>
      </c>
      <c r="AH597" t="s">
        <v>683</v>
      </c>
      <c r="AI597">
        <v>1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1</v>
      </c>
      <c r="AQ597">
        <v>0</v>
      </c>
      <c r="AR597">
        <v>0</v>
      </c>
      <c r="AS597">
        <v>0</v>
      </c>
      <c r="AT597">
        <v>0</v>
      </c>
      <c r="AU597">
        <v>2</v>
      </c>
      <c r="AV597">
        <v>0</v>
      </c>
      <c r="AW597">
        <v>0</v>
      </c>
      <c r="AX597">
        <v>2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</row>
    <row r="598" spans="1:60" x14ac:dyDescent="0.25">
      <c r="A598">
        <v>1</v>
      </c>
      <c r="B598" t="s">
        <v>149</v>
      </c>
      <c r="D598" t="s">
        <v>149</v>
      </c>
      <c r="E598">
        <v>597</v>
      </c>
      <c r="F598" t="s">
        <v>60</v>
      </c>
      <c r="H598" t="s">
        <v>802</v>
      </c>
      <c r="I598" t="s">
        <v>1228</v>
      </c>
      <c r="J598" t="s">
        <v>1229</v>
      </c>
      <c r="K598" t="s">
        <v>3942</v>
      </c>
      <c r="L598" t="s">
        <v>57</v>
      </c>
      <c r="M598">
        <v>0.32300000000000001</v>
      </c>
      <c r="N598">
        <v>0.32300000000000001</v>
      </c>
      <c r="O598">
        <v>0.32300000000000001</v>
      </c>
      <c r="P598">
        <v>3.45</v>
      </c>
      <c r="R598">
        <v>0</v>
      </c>
      <c r="S598">
        <v>3.51</v>
      </c>
      <c r="T598">
        <v>2</v>
      </c>
      <c r="U598">
        <v>4.74</v>
      </c>
      <c r="V598">
        <v>2.74</v>
      </c>
      <c r="Z598">
        <v>118</v>
      </c>
      <c r="AA598">
        <v>9.703898997295099E-2</v>
      </c>
      <c r="AE598" t="s">
        <v>49</v>
      </c>
      <c r="AF598" t="s">
        <v>545</v>
      </c>
      <c r="AH598" t="s">
        <v>636</v>
      </c>
      <c r="AI598">
        <v>1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1</v>
      </c>
      <c r="AQ598">
        <v>0</v>
      </c>
      <c r="AR598">
        <v>0</v>
      </c>
      <c r="AS598">
        <v>0</v>
      </c>
      <c r="AT598">
        <v>0</v>
      </c>
      <c r="AU598">
        <v>2</v>
      </c>
      <c r="AV598">
        <v>0</v>
      </c>
      <c r="AW598">
        <v>0</v>
      </c>
      <c r="AX598">
        <v>2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</row>
    <row r="599" spans="1:60" x14ac:dyDescent="0.25">
      <c r="A599">
        <v>1</v>
      </c>
      <c r="B599" t="s">
        <v>149</v>
      </c>
      <c r="D599" t="s">
        <v>149</v>
      </c>
      <c r="E599">
        <v>598</v>
      </c>
      <c r="F599" t="s">
        <v>60</v>
      </c>
      <c r="H599" t="s">
        <v>680</v>
      </c>
      <c r="I599" t="s">
        <v>1230</v>
      </c>
      <c r="J599" t="s">
        <v>1231</v>
      </c>
      <c r="K599" t="s">
        <v>3941</v>
      </c>
      <c r="L599" t="s">
        <v>57</v>
      </c>
      <c r="M599">
        <v>0.32300000000000001</v>
      </c>
      <c r="N599">
        <v>0.32300000000000001</v>
      </c>
      <c r="O599">
        <v>0.32300000000000001</v>
      </c>
      <c r="P599">
        <v>1.83</v>
      </c>
      <c r="R599">
        <v>0</v>
      </c>
      <c r="S599">
        <v>1.89</v>
      </c>
      <c r="T599">
        <v>2</v>
      </c>
      <c r="U599">
        <v>3.08</v>
      </c>
      <c r="V599">
        <v>1.39</v>
      </c>
      <c r="Z599">
        <v>118</v>
      </c>
      <c r="AA599">
        <v>9.703898997295099E-2</v>
      </c>
      <c r="AE599" t="s">
        <v>49</v>
      </c>
      <c r="AF599" t="s">
        <v>545</v>
      </c>
      <c r="AH599" t="s">
        <v>683</v>
      </c>
      <c r="AI599">
        <v>1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1</v>
      </c>
      <c r="AQ599">
        <v>0</v>
      </c>
      <c r="AR599">
        <v>0</v>
      </c>
      <c r="AS599">
        <v>0</v>
      </c>
      <c r="AT599">
        <v>0</v>
      </c>
      <c r="AU599">
        <v>2</v>
      </c>
      <c r="AV599">
        <v>0</v>
      </c>
      <c r="AW599">
        <v>0</v>
      </c>
      <c r="AX599">
        <v>2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</row>
    <row r="600" spans="1:60" x14ac:dyDescent="0.25">
      <c r="A600">
        <v>1</v>
      </c>
      <c r="B600" t="s">
        <v>149</v>
      </c>
      <c r="D600" t="s">
        <v>149</v>
      </c>
      <c r="E600">
        <v>599</v>
      </c>
      <c r="F600" t="s">
        <v>60</v>
      </c>
      <c r="H600" t="s">
        <v>680</v>
      </c>
      <c r="I600" t="s">
        <v>1232</v>
      </c>
      <c r="J600" t="s">
        <v>1233</v>
      </c>
      <c r="K600" t="s">
        <v>3940</v>
      </c>
      <c r="L600" t="s">
        <v>1234</v>
      </c>
      <c r="M600">
        <v>0.3281</v>
      </c>
      <c r="N600">
        <v>0.3281</v>
      </c>
      <c r="O600">
        <v>0.3281</v>
      </c>
      <c r="P600">
        <v>1.87</v>
      </c>
      <c r="R600">
        <v>0</v>
      </c>
      <c r="S600">
        <v>1.93</v>
      </c>
      <c r="T600">
        <v>2</v>
      </c>
      <c r="U600">
        <v>3.05</v>
      </c>
      <c r="V600">
        <v>1.33</v>
      </c>
      <c r="Z600">
        <v>118</v>
      </c>
      <c r="AA600">
        <v>9.8571184551471264E-2</v>
      </c>
      <c r="AE600" t="s">
        <v>49</v>
      </c>
      <c r="AF600" t="s">
        <v>545</v>
      </c>
      <c r="AH600" t="s">
        <v>683</v>
      </c>
      <c r="AI600">
        <v>1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1</v>
      </c>
      <c r="AQ600">
        <v>0</v>
      </c>
      <c r="AR600">
        <v>0</v>
      </c>
      <c r="AS600">
        <v>0</v>
      </c>
      <c r="AT600">
        <v>0</v>
      </c>
      <c r="AU600">
        <v>2</v>
      </c>
      <c r="AV600">
        <v>0</v>
      </c>
      <c r="AW600">
        <v>0</v>
      </c>
      <c r="AX600">
        <v>2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</row>
    <row r="601" spans="1:60" x14ac:dyDescent="0.25">
      <c r="A601">
        <v>1</v>
      </c>
      <c r="B601" t="s">
        <v>149</v>
      </c>
      <c r="D601" t="s">
        <v>149</v>
      </c>
      <c r="E601">
        <v>600</v>
      </c>
      <c r="F601" t="s">
        <v>60</v>
      </c>
      <c r="H601" t="s">
        <v>802</v>
      </c>
      <c r="I601" t="s">
        <v>1235</v>
      </c>
      <c r="K601" t="s">
        <v>3939</v>
      </c>
      <c r="L601" t="s">
        <v>1234</v>
      </c>
      <c r="M601">
        <v>0.3281</v>
      </c>
      <c r="N601">
        <v>0.3281</v>
      </c>
      <c r="O601">
        <v>0.3281</v>
      </c>
      <c r="P601">
        <v>3.48</v>
      </c>
      <c r="R601">
        <v>0</v>
      </c>
      <c r="S601">
        <v>3.54</v>
      </c>
      <c r="T601">
        <v>2</v>
      </c>
      <c r="U601">
        <v>4.76</v>
      </c>
      <c r="V601">
        <v>2.93</v>
      </c>
      <c r="Z601">
        <v>118</v>
      </c>
      <c r="AA601">
        <v>9.8571184551471264E-2</v>
      </c>
      <c r="AE601" t="s">
        <v>49</v>
      </c>
      <c r="AF601" t="s">
        <v>545</v>
      </c>
      <c r="AH601" t="s">
        <v>636</v>
      </c>
      <c r="AI601">
        <v>1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1</v>
      </c>
      <c r="AQ601">
        <v>0</v>
      </c>
      <c r="AR601">
        <v>0</v>
      </c>
      <c r="AS601">
        <v>0</v>
      </c>
      <c r="AT601">
        <v>0</v>
      </c>
      <c r="AU601">
        <v>2</v>
      </c>
      <c r="AV601">
        <v>0</v>
      </c>
      <c r="AW601">
        <v>0</v>
      </c>
      <c r="AX601">
        <v>2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</row>
    <row r="602" spans="1:60" x14ac:dyDescent="0.25">
      <c r="A602">
        <v>1</v>
      </c>
      <c r="B602" t="s">
        <v>149</v>
      </c>
      <c r="D602" t="s">
        <v>149</v>
      </c>
      <c r="E602">
        <v>601</v>
      </c>
      <c r="F602" t="s">
        <v>60</v>
      </c>
      <c r="H602" t="s">
        <v>802</v>
      </c>
      <c r="I602" t="s">
        <v>1236</v>
      </c>
      <c r="J602" t="s">
        <v>1237</v>
      </c>
      <c r="K602" t="s">
        <v>3798</v>
      </c>
      <c r="L602" t="s">
        <v>58</v>
      </c>
      <c r="M602">
        <v>0.33200000000000002</v>
      </c>
      <c r="N602">
        <v>0.33200000000000002</v>
      </c>
      <c r="O602">
        <v>0.33200000000000002</v>
      </c>
      <c r="P602">
        <v>3.58</v>
      </c>
      <c r="R602">
        <v>0</v>
      </c>
      <c r="S602">
        <v>3.64</v>
      </c>
      <c r="T602">
        <v>2</v>
      </c>
      <c r="U602">
        <v>4.9000000000000004</v>
      </c>
      <c r="V602">
        <v>2.93</v>
      </c>
      <c r="Z602">
        <v>118</v>
      </c>
      <c r="AA602">
        <v>9.974286275857501E-2</v>
      </c>
      <c r="AE602" t="s">
        <v>49</v>
      </c>
      <c r="AF602" t="s">
        <v>545</v>
      </c>
      <c r="AH602" t="s">
        <v>636</v>
      </c>
      <c r="AI602">
        <v>1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1</v>
      </c>
      <c r="AQ602">
        <v>0</v>
      </c>
      <c r="AR602">
        <v>0</v>
      </c>
      <c r="AS602">
        <v>0</v>
      </c>
      <c r="AT602">
        <v>0</v>
      </c>
      <c r="AU602">
        <v>2</v>
      </c>
      <c r="AV602">
        <v>0</v>
      </c>
      <c r="AW602">
        <v>0</v>
      </c>
      <c r="AX602">
        <v>2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</row>
    <row r="603" spans="1:60" x14ac:dyDescent="0.25">
      <c r="A603">
        <v>1</v>
      </c>
      <c r="B603" t="s">
        <v>149</v>
      </c>
      <c r="D603" t="s">
        <v>149</v>
      </c>
      <c r="E603">
        <v>602</v>
      </c>
      <c r="G603" t="s">
        <v>74</v>
      </c>
      <c r="H603" t="s">
        <v>680</v>
      </c>
      <c r="I603" t="s">
        <v>1238</v>
      </c>
      <c r="J603" t="s">
        <v>1239</v>
      </c>
      <c r="K603" t="s">
        <v>3797</v>
      </c>
      <c r="L603" t="s">
        <v>58</v>
      </c>
      <c r="M603">
        <v>0.33200000000000002</v>
      </c>
      <c r="N603">
        <v>0.33200000000000002</v>
      </c>
      <c r="O603">
        <v>0.33200000000000002</v>
      </c>
      <c r="P603">
        <v>1.95</v>
      </c>
      <c r="R603">
        <v>0</v>
      </c>
      <c r="S603">
        <v>1.9750000000000001</v>
      </c>
      <c r="T603">
        <v>2</v>
      </c>
      <c r="U603">
        <v>3.14</v>
      </c>
      <c r="V603">
        <v>1.29</v>
      </c>
      <c r="Z603">
        <v>118</v>
      </c>
      <c r="AA603">
        <v>9.974286275857501E-2</v>
      </c>
      <c r="AE603" t="s">
        <v>49</v>
      </c>
      <c r="AF603" t="s">
        <v>545</v>
      </c>
      <c r="AH603" t="s">
        <v>683</v>
      </c>
      <c r="AI603">
        <v>1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1</v>
      </c>
      <c r="AQ603">
        <v>0</v>
      </c>
      <c r="AR603">
        <v>0</v>
      </c>
      <c r="AS603">
        <v>0</v>
      </c>
      <c r="AT603">
        <v>0</v>
      </c>
      <c r="AU603">
        <v>2</v>
      </c>
      <c r="AV603">
        <v>0</v>
      </c>
      <c r="AW603">
        <v>0</v>
      </c>
      <c r="AX603">
        <v>2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</row>
    <row r="604" spans="1:60" x14ac:dyDescent="0.25">
      <c r="A604">
        <v>1</v>
      </c>
      <c r="B604" t="s">
        <v>149</v>
      </c>
      <c r="D604" t="s">
        <v>149</v>
      </c>
      <c r="E604">
        <v>603</v>
      </c>
      <c r="F604" t="s">
        <v>60</v>
      </c>
      <c r="H604" t="s">
        <v>802</v>
      </c>
      <c r="I604" t="s">
        <v>1240</v>
      </c>
      <c r="J604" t="s">
        <v>1241</v>
      </c>
      <c r="K604" t="s">
        <v>3938</v>
      </c>
      <c r="L604" t="s">
        <v>1242</v>
      </c>
      <c r="M604">
        <v>0.33900000000000002</v>
      </c>
      <c r="N604">
        <v>0.33900000000000002</v>
      </c>
      <c r="O604">
        <v>0.33900000000000002</v>
      </c>
      <c r="P604">
        <v>3.57</v>
      </c>
      <c r="R604">
        <v>0</v>
      </c>
      <c r="S604">
        <v>3.63</v>
      </c>
      <c r="T604">
        <v>2</v>
      </c>
      <c r="U604">
        <v>4.84</v>
      </c>
      <c r="V604">
        <v>2.92</v>
      </c>
      <c r="Z604">
        <v>118</v>
      </c>
      <c r="AA604">
        <v>0.10184587492517147</v>
      </c>
      <c r="AE604" t="s">
        <v>49</v>
      </c>
      <c r="AF604" t="s">
        <v>545</v>
      </c>
      <c r="AH604" t="s">
        <v>636</v>
      </c>
      <c r="AI604">
        <v>1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1</v>
      </c>
      <c r="AQ604">
        <v>0</v>
      </c>
      <c r="AR604">
        <v>0</v>
      </c>
      <c r="AS604">
        <v>0</v>
      </c>
      <c r="AT604">
        <v>0</v>
      </c>
      <c r="AU604">
        <v>2</v>
      </c>
      <c r="AV604">
        <v>0</v>
      </c>
      <c r="AW604">
        <v>0</v>
      </c>
      <c r="AX604">
        <v>2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</row>
    <row r="605" spans="1:60" x14ac:dyDescent="0.25">
      <c r="A605">
        <v>1</v>
      </c>
      <c r="B605" t="s">
        <v>149</v>
      </c>
      <c r="D605" t="s">
        <v>149</v>
      </c>
      <c r="E605">
        <v>604</v>
      </c>
      <c r="F605" t="s">
        <v>60</v>
      </c>
      <c r="H605" t="s">
        <v>680</v>
      </c>
      <c r="I605" t="s">
        <v>1243</v>
      </c>
      <c r="J605" t="s">
        <v>1244</v>
      </c>
      <c r="K605" t="s">
        <v>3937</v>
      </c>
      <c r="L605" t="s">
        <v>1242</v>
      </c>
      <c r="M605">
        <v>0.33900000000000002</v>
      </c>
      <c r="N605">
        <v>0.33900000000000002</v>
      </c>
      <c r="O605">
        <v>0.33900000000000002</v>
      </c>
      <c r="P605">
        <v>1.84</v>
      </c>
      <c r="R605">
        <v>0</v>
      </c>
      <c r="S605">
        <v>1.9</v>
      </c>
      <c r="T605">
        <v>2</v>
      </c>
      <c r="U605">
        <v>3.08</v>
      </c>
      <c r="V605">
        <v>1.4</v>
      </c>
      <c r="Z605">
        <v>118</v>
      </c>
      <c r="AA605">
        <v>0.10184587492517147</v>
      </c>
      <c r="AE605" t="s">
        <v>49</v>
      </c>
      <c r="AF605" t="s">
        <v>545</v>
      </c>
      <c r="AH605" t="s">
        <v>683</v>
      </c>
      <c r="AI605">
        <v>1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1</v>
      </c>
      <c r="AQ605">
        <v>0</v>
      </c>
      <c r="AR605">
        <v>0</v>
      </c>
      <c r="AS605">
        <v>0</v>
      </c>
      <c r="AT605">
        <v>0</v>
      </c>
      <c r="AU605">
        <v>2</v>
      </c>
      <c r="AV605">
        <v>0</v>
      </c>
      <c r="AW605">
        <v>0</v>
      </c>
      <c r="AX605">
        <v>2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</row>
    <row r="606" spans="1:60" x14ac:dyDescent="0.25">
      <c r="A606">
        <v>1</v>
      </c>
      <c r="B606" t="s">
        <v>149</v>
      </c>
      <c r="D606" t="s">
        <v>149</v>
      </c>
      <c r="E606">
        <v>605</v>
      </c>
      <c r="G606" t="s">
        <v>74</v>
      </c>
      <c r="H606" t="s">
        <v>680</v>
      </c>
      <c r="I606" t="s">
        <v>1245</v>
      </c>
      <c r="J606" t="s">
        <v>1246</v>
      </c>
      <c r="K606" t="s">
        <v>3936</v>
      </c>
      <c r="L606" t="s">
        <v>2432</v>
      </c>
      <c r="M606">
        <v>0.34379999999999999</v>
      </c>
      <c r="N606">
        <v>0.34379999999999999</v>
      </c>
      <c r="O606">
        <v>0.34379999999999999</v>
      </c>
      <c r="P606">
        <v>1.825</v>
      </c>
      <c r="R606">
        <v>0</v>
      </c>
      <c r="S606">
        <v>1.85</v>
      </c>
      <c r="T606">
        <v>2</v>
      </c>
      <c r="U606">
        <v>3.1</v>
      </c>
      <c r="V606">
        <v>1.27</v>
      </c>
      <c r="Z606">
        <v>118</v>
      </c>
      <c r="AA606">
        <v>0.10328794041083761</v>
      </c>
      <c r="AE606" t="s">
        <v>49</v>
      </c>
      <c r="AF606" t="s">
        <v>545</v>
      </c>
      <c r="AH606" t="s">
        <v>683</v>
      </c>
      <c r="AI606">
        <v>1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1</v>
      </c>
      <c r="AQ606">
        <v>0</v>
      </c>
      <c r="AR606">
        <v>0</v>
      </c>
      <c r="AS606">
        <v>0</v>
      </c>
      <c r="AT606">
        <v>0</v>
      </c>
      <c r="AU606">
        <v>2</v>
      </c>
      <c r="AV606">
        <v>0</v>
      </c>
      <c r="AW606">
        <v>0</v>
      </c>
      <c r="AX606">
        <v>2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</row>
    <row r="607" spans="1:60" x14ac:dyDescent="0.25">
      <c r="A607">
        <v>1</v>
      </c>
      <c r="B607" t="s">
        <v>149</v>
      </c>
      <c r="D607" t="s">
        <v>149</v>
      </c>
      <c r="E607">
        <v>606</v>
      </c>
      <c r="F607" t="s">
        <v>60</v>
      </c>
      <c r="H607" t="s">
        <v>802</v>
      </c>
      <c r="I607" t="s">
        <v>1247</v>
      </c>
      <c r="K607" t="s">
        <v>3935</v>
      </c>
      <c r="L607" t="s">
        <v>2432</v>
      </c>
      <c r="M607">
        <v>0.34379999999999999</v>
      </c>
      <c r="N607">
        <v>0.34379999999999999</v>
      </c>
      <c r="O607">
        <v>0.34379999999999999</v>
      </c>
      <c r="P607">
        <v>3.6</v>
      </c>
      <c r="R607">
        <v>0</v>
      </c>
      <c r="S607">
        <v>3.66</v>
      </c>
      <c r="T607">
        <v>2</v>
      </c>
      <c r="U607">
        <v>4.82</v>
      </c>
      <c r="V607">
        <v>2.93</v>
      </c>
      <c r="Z607">
        <v>118</v>
      </c>
      <c r="AA607">
        <v>0.10328794041083761</v>
      </c>
      <c r="AE607" t="s">
        <v>49</v>
      </c>
      <c r="AF607" t="s">
        <v>545</v>
      </c>
      <c r="AH607" t="s">
        <v>636</v>
      </c>
      <c r="AI607">
        <v>1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1</v>
      </c>
      <c r="AQ607">
        <v>0</v>
      </c>
      <c r="AR607">
        <v>0</v>
      </c>
      <c r="AS607">
        <v>0</v>
      </c>
      <c r="AT607">
        <v>0</v>
      </c>
      <c r="AU607">
        <v>2</v>
      </c>
      <c r="AV607">
        <v>0</v>
      </c>
      <c r="AW607">
        <v>0</v>
      </c>
      <c r="AX607">
        <v>2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</row>
    <row r="608" spans="1:60" x14ac:dyDescent="0.25">
      <c r="A608">
        <v>1</v>
      </c>
      <c r="B608" t="s">
        <v>149</v>
      </c>
      <c r="D608" t="s">
        <v>149</v>
      </c>
      <c r="E608">
        <v>607</v>
      </c>
      <c r="F608" t="s">
        <v>60</v>
      </c>
      <c r="H608" t="s">
        <v>802</v>
      </c>
      <c r="I608" t="s">
        <v>1248</v>
      </c>
      <c r="J608" t="s">
        <v>1249</v>
      </c>
      <c r="K608" t="s">
        <v>3934</v>
      </c>
      <c r="L608" t="s">
        <v>1250</v>
      </c>
      <c r="M608">
        <v>0.34799999999999998</v>
      </c>
      <c r="N608">
        <v>0.34799999999999998</v>
      </c>
      <c r="O608">
        <v>0.34799999999999998</v>
      </c>
      <c r="P608">
        <v>3.67</v>
      </c>
      <c r="R608">
        <v>0</v>
      </c>
      <c r="S608">
        <v>3.73</v>
      </c>
      <c r="T608">
        <v>2</v>
      </c>
      <c r="U608">
        <v>5.0599999999999996</v>
      </c>
      <c r="V608">
        <v>3.16</v>
      </c>
      <c r="Z608">
        <v>118</v>
      </c>
      <c r="AA608">
        <v>0.10454974771079548</v>
      </c>
      <c r="AE608" t="s">
        <v>49</v>
      </c>
      <c r="AF608" t="s">
        <v>545</v>
      </c>
      <c r="AH608" t="s">
        <v>636</v>
      </c>
      <c r="AI608">
        <v>1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1</v>
      </c>
      <c r="AQ608">
        <v>0</v>
      </c>
      <c r="AR608">
        <v>0</v>
      </c>
      <c r="AS608">
        <v>0</v>
      </c>
      <c r="AT608">
        <v>0</v>
      </c>
      <c r="AU608">
        <v>2</v>
      </c>
      <c r="AV608">
        <v>0</v>
      </c>
      <c r="AW608">
        <v>0</v>
      </c>
      <c r="AX608">
        <v>2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</row>
    <row r="609" spans="1:60" x14ac:dyDescent="0.25">
      <c r="A609">
        <v>1</v>
      </c>
      <c r="B609" t="s">
        <v>149</v>
      </c>
      <c r="D609" t="s">
        <v>149</v>
      </c>
      <c r="E609">
        <v>608</v>
      </c>
      <c r="F609" t="s">
        <v>60</v>
      </c>
      <c r="H609" t="s">
        <v>680</v>
      </c>
      <c r="I609" t="s">
        <v>1251</v>
      </c>
      <c r="J609" t="s">
        <v>1252</v>
      </c>
      <c r="K609" t="s">
        <v>3933</v>
      </c>
      <c r="L609" t="s">
        <v>1250</v>
      </c>
      <c r="M609">
        <v>0.34799999999999998</v>
      </c>
      <c r="N609">
        <v>0.34799999999999998</v>
      </c>
      <c r="O609">
        <v>0.34799999999999998</v>
      </c>
      <c r="P609">
        <v>1.9</v>
      </c>
      <c r="R609">
        <v>0</v>
      </c>
      <c r="S609">
        <v>1.96</v>
      </c>
      <c r="T609">
        <v>2</v>
      </c>
      <c r="U609">
        <v>3.17</v>
      </c>
      <c r="V609">
        <v>1.4</v>
      </c>
      <c r="Z609">
        <v>118</v>
      </c>
      <c r="AA609">
        <v>0.10454974771079548</v>
      </c>
      <c r="AE609" t="s">
        <v>49</v>
      </c>
      <c r="AF609" t="s">
        <v>545</v>
      </c>
      <c r="AH609" t="s">
        <v>683</v>
      </c>
      <c r="AI609">
        <v>1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1</v>
      </c>
      <c r="AQ609">
        <v>0</v>
      </c>
      <c r="AR609">
        <v>0</v>
      </c>
      <c r="AS609">
        <v>0</v>
      </c>
      <c r="AT609">
        <v>0</v>
      </c>
      <c r="AU609">
        <v>2</v>
      </c>
      <c r="AV609">
        <v>0</v>
      </c>
      <c r="AW609">
        <v>0</v>
      </c>
      <c r="AX609">
        <v>2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</row>
    <row r="610" spans="1:60" x14ac:dyDescent="0.25">
      <c r="A610">
        <v>1</v>
      </c>
      <c r="B610" t="s">
        <v>149</v>
      </c>
      <c r="D610" t="s">
        <v>149</v>
      </c>
      <c r="E610">
        <v>609</v>
      </c>
      <c r="F610" t="s">
        <v>60</v>
      </c>
      <c r="H610" t="s">
        <v>802</v>
      </c>
      <c r="I610" t="s">
        <v>1253</v>
      </c>
      <c r="J610" t="s">
        <v>1254</v>
      </c>
      <c r="K610" t="s">
        <v>3932</v>
      </c>
      <c r="L610" t="s">
        <v>471</v>
      </c>
      <c r="M610">
        <v>0.35799999999999998</v>
      </c>
      <c r="N610">
        <v>0.35799999999999998</v>
      </c>
      <c r="O610">
        <v>0.35799999999999998</v>
      </c>
      <c r="P610">
        <v>3.7</v>
      </c>
      <c r="R610">
        <v>0</v>
      </c>
      <c r="S610">
        <v>3.75</v>
      </c>
      <c r="T610">
        <v>2</v>
      </c>
      <c r="U610">
        <v>5.03</v>
      </c>
      <c r="V610">
        <v>3.2</v>
      </c>
      <c r="Z610">
        <v>118</v>
      </c>
      <c r="AA610">
        <v>0.10755405080593329</v>
      </c>
      <c r="AE610" t="s">
        <v>49</v>
      </c>
      <c r="AF610" t="s">
        <v>545</v>
      </c>
      <c r="AH610" t="s">
        <v>636</v>
      </c>
      <c r="AI610">
        <v>1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1</v>
      </c>
      <c r="AQ610">
        <v>0</v>
      </c>
      <c r="AR610">
        <v>0</v>
      </c>
      <c r="AS610">
        <v>0</v>
      </c>
      <c r="AT610">
        <v>0</v>
      </c>
      <c r="AU610">
        <v>2</v>
      </c>
      <c r="AV610">
        <v>0</v>
      </c>
      <c r="AW610">
        <v>0</v>
      </c>
      <c r="AX610">
        <v>2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</row>
    <row r="611" spans="1:60" x14ac:dyDescent="0.25">
      <c r="A611">
        <v>1</v>
      </c>
      <c r="B611" t="s">
        <v>149</v>
      </c>
      <c r="D611" t="s">
        <v>149</v>
      </c>
      <c r="E611">
        <v>610</v>
      </c>
      <c r="F611" t="s">
        <v>60</v>
      </c>
      <c r="H611" t="s">
        <v>680</v>
      </c>
      <c r="I611" t="s">
        <v>1255</v>
      </c>
      <c r="J611" t="s">
        <v>1256</v>
      </c>
      <c r="K611" t="s">
        <v>3931</v>
      </c>
      <c r="L611" t="s">
        <v>471</v>
      </c>
      <c r="M611">
        <v>0.35799999999999998</v>
      </c>
      <c r="N611">
        <v>0.35799999999999998</v>
      </c>
      <c r="O611">
        <v>0.35799999999999998</v>
      </c>
      <c r="P611">
        <v>1.95</v>
      </c>
      <c r="R611">
        <v>0</v>
      </c>
      <c r="S611">
        <v>2.0099999999999998</v>
      </c>
      <c r="T611">
        <v>2</v>
      </c>
      <c r="U611">
        <v>3.19</v>
      </c>
      <c r="V611">
        <v>1.32</v>
      </c>
      <c r="Z611">
        <v>118</v>
      </c>
      <c r="AA611">
        <v>0.10755405080593329</v>
      </c>
      <c r="AE611" t="s">
        <v>49</v>
      </c>
      <c r="AF611" t="s">
        <v>545</v>
      </c>
      <c r="AH611" t="s">
        <v>683</v>
      </c>
      <c r="AI611">
        <v>1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1</v>
      </c>
      <c r="AQ611">
        <v>0</v>
      </c>
      <c r="AR611">
        <v>0</v>
      </c>
      <c r="AS611">
        <v>0</v>
      </c>
      <c r="AT611">
        <v>0</v>
      </c>
      <c r="AU611">
        <v>2</v>
      </c>
      <c r="AV611">
        <v>0</v>
      </c>
      <c r="AW611">
        <v>0</v>
      </c>
      <c r="AX611">
        <v>2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</row>
    <row r="612" spans="1:60" x14ac:dyDescent="0.25">
      <c r="A612">
        <v>1</v>
      </c>
      <c r="B612" t="s">
        <v>149</v>
      </c>
      <c r="D612" t="s">
        <v>149</v>
      </c>
      <c r="E612">
        <v>611</v>
      </c>
      <c r="F612" t="s">
        <v>60</v>
      </c>
      <c r="H612" t="s">
        <v>680</v>
      </c>
      <c r="I612" t="s">
        <v>1257</v>
      </c>
      <c r="J612" t="s">
        <v>1258</v>
      </c>
      <c r="K612" t="s">
        <v>3795</v>
      </c>
      <c r="L612" t="s">
        <v>1259</v>
      </c>
      <c r="M612">
        <v>0.3594</v>
      </c>
      <c r="N612">
        <v>0.3594</v>
      </c>
      <c r="O612">
        <v>0.3594</v>
      </c>
      <c r="P612">
        <v>1.9</v>
      </c>
      <c r="R612">
        <v>0</v>
      </c>
      <c r="S612">
        <v>1.96</v>
      </c>
      <c r="T612">
        <v>2</v>
      </c>
      <c r="U612">
        <v>3.1</v>
      </c>
      <c r="V612">
        <v>1.32</v>
      </c>
      <c r="Z612">
        <v>118</v>
      </c>
      <c r="AA612">
        <v>0.10797465323925258</v>
      </c>
      <c r="AE612" t="s">
        <v>49</v>
      </c>
      <c r="AF612" t="s">
        <v>545</v>
      </c>
      <c r="AH612" t="s">
        <v>683</v>
      </c>
      <c r="AI612">
        <v>1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1</v>
      </c>
      <c r="AQ612">
        <v>0</v>
      </c>
      <c r="AR612">
        <v>0</v>
      </c>
      <c r="AS612">
        <v>0</v>
      </c>
      <c r="AT612">
        <v>0</v>
      </c>
      <c r="AU612">
        <v>2</v>
      </c>
      <c r="AV612">
        <v>0</v>
      </c>
      <c r="AW612">
        <v>0</v>
      </c>
      <c r="AX612">
        <v>2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</row>
    <row r="613" spans="1:60" x14ac:dyDescent="0.25">
      <c r="A613">
        <v>1</v>
      </c>
      <c r="B613" t="s">
        <v>149</v>
      </c>
      <c r="D613" t="s">
        <v>149</v>
      </c>
      <c r="E613">
        <v>612</v>
      </c>
      <c r="F613" t="s">
        <v>60</v>
      </c>
      <c r="H613" t="s">
        <v>802</v>
      </c>
      <c r="I613" t="s">
        <v>1260</v>
      </c>
      <c r="K613" t="s">
        <v>3796</v>
      </c>
      <c r="L613" t="s">
        <v>1259</v>
      </c>
      <c r="M613">
        <v>0.3594</v>
      </c>
      <c r="N613">
        <v>0.3594</v>
      </c>
      <c r="O613">
        <v>0.3594</v>
      </c>
      <c r="P613">
        <v>3.68</v>
      </c>
      <c r="R613">
        <v>0</v>
      </c>
      <c r="S613">
        <v>3.74</v>
      </c>
      <c r="T613">
        <v>2</v>
      </c>
      <c r="U613">
        <v>5.03</v>
      </c>
      <c r="V613">
        <v>3.05</v>
      </c>
      <c r="Z613">
        <v>118</v>
      </c>
      <c r="AA613">
        <v>0.10797465323925258</v>
      </c>
      <c r="AE613" t="s">
        <v>49</v>
      </c>
      <c r="AF613" t="s">
        <v>545</v>
      </c>
      <c r="AH613" t="s">
        <v>636</v>
      </c>
      <c r="AI613">
        <v>1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1</v>
      </c>
      <c r="AQ613">
        <v>0</v>
      </c>
      <c r="AR613">
        <v>0</v>
      </c>
      <c r="AS613">
        <v>0</v>
      </c>
      <c r="AT613">
        <v>0</v>
      </c>
      <c r="AU613">
        <v>2</v>
      </c>
      <c r="AV613">
        <v>0</v>
      </c>
      <c r="AW613">
        <v>0</v>
      </c>
      <c r="AX613">
        <v>2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</row>
    <row r="614" spans="1:60" x14ac:dyDescent="0.25">
      <c r="A614">
        <v>1</v>
      </c>
      <c r="B614" t="s">
        <v>149</v>
      </c>
      <c r="D614" t="s">
        <v>149</v>
      </c>
      <c r="E614">
        <v>613</v>
      </c>
      <c r="F614" t="s">
        <v>60</v>
      </c>
      <c r="H614" t="s">
        <v>802</v>
      </c>
      <c r="I614" t="s">
        <v>1261</v>
      </c>
      <c r="J614" t="s">
        <v>1262</v>
      </c>
      <c r="K614" t="s">
        <v>3930</v>
      </c>
      <c r="L614" t="s">
        <v>1263</v>
      </c>
      <c r="M614">
        <v>0.36799999999999999</v>
      </c>
      <c r="N614">
        <v>0.36799999999999999</v>
      </c>
      <c r="O614">
        <v>0.36799999999999999</v>
      </c>
      <c r="P614">
        <v>3.7</v>
      </c>
      <c r="R614">
        <v>0</v>
      </c>
      <c r="S614">
        <v>3.76</v>
      </c>
      <c r="T614">
        <v>2</v>
      </c>
      <c r="U614">
        <v>5.16</v>
      </c>
      <c r="V614">
        <v>3.17</v>
      </c>
      <c r="Z614">
        <v>118</v>
      </c>
      <c r="AA614">
        <v>0.11055835390107109</v>
      </c>
      <c r="AE614" t="s">
        <v>49</v>
      </c>
      <c r="AF614" t="s">
        <v>545</v>
      </c>
      <c r="AH614" t="s">
        <v>636</v>
      </c>
      <c r="AI614">
        <v>1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1</v>
      </c>
      <c r="AQ614">
        <v>0</v>
      </c>
      <c r="AR614">
        <v>0</v>
      </c>
      <c r="AS614">
        <v>0</v>
      </c>
      <c r="AT614">
        <v>0</v>
      </c>
      <c r="AU614">
        <v>2</v>
      </c>
      <c r="AV614">
        <v>0</v>
      </c>
      <c r="AW614">
        <v>0</v>
      </c>
      <c r="AX614">
        <v>2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</row>
    <row r="615" spans="1:60" x14ac:dyDescent="0.25">
      <c r="A615">
        <v>1</v>
      </c>
      <c r="B615" t="s">
        <v>149</v>
      </c>
      <c r="D615" t="s">
        <v>149</v>
      </c>
      <c r="E615">
        <v>614</v>
      </c>
      <c r="G615" t="s">
        <v>74</v>
      </c>
      <c r="H615" t="s">
        <v>680</v>
      </c>
      <c r="I615" t="s">
        <v>1264</v>
      </c>
      <c r="J615" t="s">
        <v>1265</v>
      </c>
      <c r="K615" t="s">
        <v>3794</v>
      </c>
      <c r="L615" t="s">
        <v>1263</v>
      </c>
      <c r="M615">
        <v>0.36799999999999999</v>
      </c>
      <c r="N615">
        <v>0.36799999999999999</v>
      </c>
      <c r="O615">
        <v>0.36799999999999999</v>
      </c>
      <c r="P615">
        <v>1.95</v>
      </c>
      <c r="R615">
        <v>0</v>
      </c>
      <c r="S615">
        <v>1.9750000000000001</v>
      </c>
      <c r="T615">
        <v>2</v>
      </c>
      <c r="U615">
        <v>3.21</v>
      </c>
      <c r="V615">
        <v>1.42</v>
      </c>
      <c r="Z615">
        <v>118</v>
      </c>
      <c r="AA615">
        <v>0.11055835390107109</v>
      </c>
      <c r="AE615" t="s">
        <v>49</v>
      </c>
      <c r="AF615" t="s">
        <v>545</v>
      </c>
      <c r="AH615" t="s">
        <v>683</v>
      </c>
      <c r="AI615">
        <v>1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1</v>
      </c>
      <c r="AQ615">
        <v>0</v>
      </c>
      <c r="AR615">
        <v>0</v>
      </c>
      <c r="AS615">
        <v>0</v>
      </c>
      <c r="AT615">
        <v>0</v>
      </c>
      <c r="AU615">
        <v>2</v>
      </c>
      <c r="AV615">
        <v>0</v>
      </c>
      <c r="AW615">
        <v>0</v>
      </c>
      <c r="AX615">
        <v>2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</row>
    <row r="616" spans="1:60" x14ac:dyDescent="0.25">
      <c r="A616">
        <v>1</v>
      </c>
      <c r="B616" t="s">
        <v>149</v>
      </c>
      <c r="D616" t="s">
        <v>149</v>
      </c>
      <c r="E616">
        <v>615</v>
      </c>
      <c r="G616" t="s">
        <v>74</v>
      </c>
      <c r="H616" t="s">
        <v>680</v>
      </c>
      <c r="I616" t="s">
        <v>1266</v>
      </c>
      <c r="J616" t="s">
        <v>1267</v>
      </c>
      <c r="K616" t="s">
        <v>3929</v>
      </c>
      <c r="L616" t="s">
        <v>2431</v>
      </c>
      <c r="M616">
        <v>0.375</v>
      </c>
      <c r="N616">
        <v>0.375</v>
      </c>
      <c r="O616">
        <v>0.375</v>
      </c>
      <c r="P616">
        <v>1.9750000000000001</v>
      </c>
      <c r="R616">
        <v>0</v>
      </c>
      <c r="S616">
        <v>2</v>
      </c>
      <c r="T616">
        <v>2</v>
      </c>
      <c r="U616">
        <v>3.24</v>
      </c>
      <c r="V616">
        <v>1.46</v>
      </c>
      <c r="Z616">
        <v>118</v>
      </c>
      <c r="AA616">
        <v>0.11266136606766755</v>
      </c>
      <c r="AE616" t="s">
        <v>49</v>
      </c>
      <c r="AF616" t="s">
        <v>545</v>
      </c>
      <c r="AH616" t="s">
        <v>683</v>
      </c>
      <c r="AI616">
        <v>1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1</v>
      </c>
      <c r="AQ616">
        <v>0</v>
      </c>
      <c r="AR616">
        <v>0</v>
      </c>
      <c r="AS616">
        <v>0</v>
      </c>
      <c r="AT616">
        <v>0</v>
      </c>
      <c r="AU616">
        <v>2</v>
      </c>
      <c r="AV616">
        <v>0</v>
      </c>
      <c r="AW616">
        <v>0</v>
      </c>
      <c r="AX616">
        <v>2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</row>
    <row r="617" spans="1:60" x14ac:dyDescent="0.25">
      <c r="A617">
        <v>1</v>
      </c>
      <c r="B617" t="s">
        <v>149</v>
      </c>
      <c r="D617" t="s">
        <v>149</v>
      </c>
      <c r="E617">
        <v>616</v>
      </c>
      <c r="F617" t="s">
        <v>60</v>
      </c>
      <c r="H617" t="s">
        <v>802</v>
      </c>
      <c r="I617" t="s">
        <v>1268</v>
      </c>
      <c r="K617" t="s">
        <v>3928</v>
      </c>
      <c r="L617" t="s">
        <v>2431</v>
      </c>
      <c r="M617">
        <v>0.375</v>
      </c>
      <c r="N617">
        <v>0.375</v>
      </c>
      <c r="O617">
        <v>0.375</v>
      </c>
      <c r="P617">
        <v>3.89</v>
      </c>
      <c r="R617">
        <v>0</v>
      </c>
      <c r="S617">
        <v>3.96</v>
      </c>
      <c r="T617">
        <v>2</v>
      </c>
      <c r="U617">
        <v>5.2</v>
      </c>
      <c r="V617">
        <v>3.18</v>
      </c>
      <c r="Z617">
        <v>118</v>
      </c>
      <c r="AA617">
        <v>0.11266136606766755</v>
      </c>
      <c r="AE617" t="s">
        <v>49</v>
      </c>
      <c r="AF617" t="s">
        <v>545</v>
      </c>
      <c r="AH617" t="s">
        <v>636</v>
      </c>
      <c r="AI617">
        <v>1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1</v>
      </c>
      <c r="AQ617">
        <v>0</v>
      </c>
      <c r="AR617">
        <v>0</v>
      </c>
      <c r="AS617">
        <v>0</v>
      </c>
      <c r="AT617">
        <v>0</v>
      </c>
      <c r="AU617">
        <v>2</v>
      </c>
      <c r="AV617">
        <v>0</v>
      </c>
      <c r="AW617">
        <v>0</v>
      </c>
      <c r="AX617">
        <v>2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</row>
    <row r="618" spans="1:60" x14ac:dyDescent="0.25">
      <c r="A618">
        <v>1</v>
      </c>
      <c r="B618" t="s">
        <v>149</v>
      </c>
      <c r="D618" t="s">
        <v>149</v>
      </c>
      <c r="E618">
        <v>617</v>
      </c>
      <c r="F618" t="s">
        <v>60</v>
      </c>
      <c r="H618" t="s">
        <v>802</v>
      </c>
      <c r="I618" t="s">
        <v>1269</v>
      </c>
      <c r="J618" t="s">
        <v>1270</v>
      </c>
      <c r="K618" t="s">
        <v>3927</v>
      </c>
      <c r="L618" t="s">
        <v>1271</v>
      </c>
      <c r="M618">
        <v>0.377</v>
      </c>
      <c r="N618">
        <v>0.377</v>
      </c>
      <c r="O618">
        <v>0.377</v>
      </c>
      <c r="P618">
        <v>3.82</v>
      </c>
      <c r="R618">
        <v>0</v>
      </c>
      <c r="S618">
        <v>3.89</v>
      </c>
      <c r="T618">
        <v>2</v>
      </c>
      <c r="U618">
        <v>5.17</v>
      </c>
      <c r="V618">
        <v>3.22</v>
      </c>
      <c r="Z618">
        <v>118</v>
      </c>
      <c r="AA618">
        <v>0.11326222668669511</v>
      </c>
      <c r="AE618" t="s">
        <v>49</v>
      </c>
      <c r="AF618" t="s">
        <v>545</v>
      </c>
      <c r="AH618" t="s">
        <v>636</v>
      </c>
      <c r="AI618">
        <v>1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1</v>
      </c>
      <c r="AQ618">
        <v>0</v>
      </c>
      <c r="AR618">
        <v>0</v>
      </c>
      <c r="AS618">
        <v>0</v>
      </c>
      <c r="AT618">
        <v>0</v>
      </c>
      <c r="AU618">
        <v>2</v>
      </c>
      <c r="AV618">
        <v>0</v>
      </c>
      <c r="AW618">
        <v>0</v>
      </c>
      <c r="AX618">
        <v>2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</row>
    <row r="619" spans="1:60" x14ac:dyDescent="0.25">
      <c r="A619">
        <v>1</v>
      </c>
      <c r="B619" t="s">
        <v>149</v>
      </c>
      <c r="D619" t="s">
        <v>149</v>
      </c>
      <c r="E619">
        <v>618</v>
      </c>
      <c r="F619" t="s">
        <v>60</v>
      </c>
      <c r="H619" t="s">
        <v>680</v>
      </c>
      <c r="I619" t="s">
        <v>1272</v>
      </c>
      <c r="J619" t="s">
        <v>1273</v>
      </c>
      <c r="K619" t="s">
        <v>3926</v>
      </c>
      <c r="L619" t="s">
        <v>1271</v>
      </c>
      <c r="M619">
        <v>0.377</v>
      </c>
      <c r="N619">
        <v>0.377</v>
      </c>
      <c r="O619">
        <v>0.377</v>
      </c>
      <c r="P619">
        <v>2.13</v>
      </c>
      <c r="R619">
        <v>0</v>
      </c>
      <c r="S619">
        <v>2.2000000000000002</v>
      </c>
      <c r="T619">
        <v>2</v>
      </c>
      <c r="U619">
        <v>3.39</v>
      </c>
      <c r="V619">
        <v>1.42</v>
      </c>
      <c r="Z619">
        <v>118</v>
      </c>
      <c r="AA619">
        <v>0.11326222668669511</v>
      </c>
      <c r="AE619" t="s">
        <v>49</v>
      </c>
      <c r="AF619" t="s">
        <v>545</v>
      </c>
      <c r="AH619" t="s">
        <v>683</v>
      </c>
      <c r="AI619">
        <v>1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1</v>
      </c>
      <c r="AQ619">
        <v>0</v>
      </c>
      <c r="AR619">
        <v>0</v>
      </c>
      <c r="AS619">
        <v>0</v>
      </c>
      <c r="AT619">
        <v>0</v>
      </c>
      <c r="AU619">
        <v>2</v>
      </c>
      <c r="AV619">
        <v>0</v>
      </c>
      <c r="AW619">
        <v>0</v>
      </c>
      <c r="AX619">
        <v>2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</row>
    <row r="620" spans="1:60" x14ac:dyDescent="0.25">
      <c r="A620">
        <v>1</v>
      </c>
      <c r="B620" t="s">
        <v>149</v>
      </c>
      <c r="D620" t="s">
        <v>149</v>
      </c>
      <c r="E620">
        <v>619</v>
      </c>
      <c r="F620" t="s">
        <v>60</v>
      </c>
      <c r="H620" t="s">
        <v>802</v>
      </c>
      <c r="I620" t="s">
        <v>1274</v>
      </c>
      <c r="J620" t="s">
        <v>1275</v>
      </c>
      <c r="K620" t="s">
        <v>3925</v>
      </c>
      <c r="L620" t="s">
        <v>1276</v>
      </c>
      <c r="M620">
        <v>0.38600000000000001</v>
      </c>
      <c r="N620">
        <v>0.38600000000000001</v>
      </c>
      <c r="O620">
        <v>0.38600000000000001</v>
      </c>
      <c r="P620">
        <v>3.9</v>
      </c>
      <c r="R620">
        <v>0</v>
      </c>
      <c r="S620">
        <v>3.97</v>
      </c>
      <c r="T620">
        <v>2</v>
      </c>
      <c r="U620">
        <v>5.28</v>
      </c>
      <c r="V620">
        <v>3.31</v>
      </c>
      <c r="Z620">
        <v>118</v>
      </c>
      <c r="AA620">
        <v>0.11596609947231915</v>
      </c>
      <c r="AE620" t="s">
        <v>49</v>
      </c>
      <c r="AF620" t="s">
        <v>545</v>
      </c>
      <c r="AH620" t="s">
        <v>636</v>
      </c>
      <c r="AI620">
        <v>1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1</v>
      </c>
      <c r="AQ620">
        <v>0</v>
      </c>
      <c r="AR620">
        <v>0</v>
      </c>
      <c r="AS620">
        <v>0</v>
      </c>
      <c r="AT620">
        <v>0</v>
      </c>
      <c r="AU620">
        <v>2</v>
      </c>
      <c r="AV620">
        <v>0</v>
      </c>
      <c r="AW620">
        <v>0</v>
      </c>
      <c r="AX620">
        <v>2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</row>
    <row r="621" spans="1:60" x14ac:dyDescent="0.25">
      <c r="A621">
        <v>1</v>
      </c>
      <c r="B621" t="s">
        <v>149</v>
      </c>
      <c r="D621" t="s">
        <v>149</v>
      </c>
      <c r="E621">
        <v>620</v>
      </c>
      <c r="F621" t="s">
        <v>60</v>
      </c>
      <c r="H621" t="s">
        <v>680</v>
      </c>
      <c r="I621" t="s">
        <v>1277</v>
      </c>
      <c r="J621" t="s">
        <v>1278</v>
      </c>
      <c r="K621" t="s">
        <v>3924</v>
      </c>
      <c r="L621" t="s">
        <v>1276</v>
      </c>
      <c r="M621">
        <v>0.38600000000000001</v>
      </c>
      <c r="N621">
        <v>0.38600000000000001</v>
      </c>
      <c r="O621">
        <v>0.38600000000000001</v>
      </c>
      <c r="P621">
        <v>2.09</v>
      </c>
      <c r="R621">
        <v>0</v>
      </c>
      <c r="S621">
        <v>2.16</v>
      </c>
      <c r="T621">
        <v>2</v>
      </c>
      <c r="U621">
        <v>3.38</v>
      </c>
      <c r="V621">
        <v>1.46</v>
      </c>
      <c r="Z621">
        <v>118</v>
      </c>
      <c r="AA621">
        <v>0.11596609947231915</v>
      </c>
      <c r="AE621" t="s">
        <v>49</v>
      </c>
      <c r="AF621" t="s">
        <v>545</v>
      </c>
      <c r="AH621" t="s">
        <v>683</v>
      </c>
      <c r="AI621">
        <v>1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1</v>
      </c>
      <c r="AQ621">
        <v>0</v>
      </c>
      <c r="AR621">
        <v>0</v>
      </c>
      <c r="AS621">
        <v>0</v>
      </c>
      <c r="AT621">
        <v>0</v>
      </c>
      <c r="AU621">
        <v>2</v>
      </c>
      <c r="AV621">
        <v>0</v>
      </c>
      <c r="AW621">
        <v>0</v>
      </c>
      <c r="AX621">
        <v>2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</row>
    <row r="622" spans="1:60" x14ac:dyDescent="0.25">
      <c r="A622">
        <v>1</v>
      </c>
      <c r="B622" t="s">
        <v>149</v>
      </c>
      <c r="D622" t="s">
        <v>149</v>
      </c>
      <c r="E622">
        <v>621</v>
      </c>
      <c r="F622" t="s">
        <v>60</v>
      </c>
      <c r="H622" t="s">
        <v>680</v>
      </c>
      <c r="I622" t="s">
        <v>1279</v>
      </c>
      <c r="J622" t="s">
        <v>1280</v>
      </c>
      <c r="K622" t="s">
        <v>3923</v>
      </c>
      <c r="L622" t="s">
        <v>1281</v>
      </c>
      <c r="M622">
        <v>0.3906</v>
      </c>
      <c r="N622">
        <v>0.3906</v>
      </c>
      <c r="O622">
        <v>0.3906</v>
      </c>
      <c r="P622">
        <v>2.0299999999999998</v>
      </c>
      <c r="R622">
        <v>0</v>
      </c>
      <c r="S622">
        <v>2.1</v>
      </c>
      <c r="T622">
        <v>2</v>
      </c>
      <c r="U622">
        <v>3.4</v>
      </c>
      <c r="V622">
        <v>1.5</v>
      </c>
      <c r="Z622">
        <v>118</v>
      </c>
      <c r="AA622">
        <v>0.11734807889608252</v>
      </c>
      <c r="AE622" t="s">
        <v>49</v>
      </c>
      <c r="AF622" t="s">
        <v>545</v>
      </c>
      <c r="AH622" t="s">
        <v>683</v>
      </c>
      <c r="AI622">
        <v>1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1</v>
      </c>
      <c r="AQ622">
        <v>0</v>
      </c>
      <c r="AR622">
        <v>0</v>
      </c>
      <c r="AS622">
        <v>0</v>
      </c>
      <c r="AT622">
        <v>0</v>
      </c>
      <c r="AU622">
        <v>2</v>
      </c>
      <c r="AV622">
        <v>0</v>
      </c>
      <c r="AW622">
        <v>0</v>
      </c>
      <c r="AX622">
        <v>2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</row>
    <row r="623" spans="1:60" x14ac:dyDescent="0.25">
      <c r="A623">
        <v>1</v>
      </c>
      <c r="B623" t="s">
        <v>149</v>
      </c>
      <c r="D623" t="s">
        <v>149</v>
      </c>
      <c r="E623">
        <v>622</v>
      </c>
      <c r="F623" t="s">
        <v>60</v>
      </c>
      <c r="H623" t="s">
        <v>802</v>
      </c>
      <c r="I623" t="s">
        <v>1282</v>
      </c>
      <c r="K623" t="s">
        <v>3922</v>
      </c>
      <c r="L623" t="s">
        <v>1281</v>
      </c>
      <c r="M623">
        <v>0.3906</v>
      </c>
      <c r="N623">
        <v>0.3906</v>
      </c>
      <c r="O623">
        <v>0.3906</v>
      </c>
      <c r="P623">
        <v>3.97</v>
      </c>
      <c r="R623">
        <v>0</v>
      </c>
      <c r="S623">
        <v>4.03</v>
      </c>
      <c r="T623">
        <v>2</v>
      </c>
      <c r="U623">
        <v>5.3</v>
      </c>
      <c r="V623">
        <v>3.26</v>
      </c>
      <c r="Z623">
        <v>118</v>
      </c>
      <c r="AA623">
        <v>0.11734807889608252</v>
      </c>
      <c r="AE623" t="s">
        <v>49</v>
      </c>
      <c r="AF623" t="s">
        <v>545</v>
      </c>
      <c r="AH623" t="s">
        <v>636</v>
      </c>
      <c r="AI623">
        <v>1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1</v>
      </c>
      <c r="AQ623">
        <v>0</v>
      </c>
      <c r="AR623">
        <v>0</v>
      </c>
      <c r="AS623">
        <v>0</v>
      </c>
      <c r="AT623">
        <v>0</v>
      </c>
      <c r="AU623">
        <v>2</v>
      </c>
      <c r="AV623">
        <v>0</v>
      </c>
      <c r="AW623">
        <v>0</v>
      </c>
      <c r="AX623">
        <v>2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</row>
    <row r="624" spans="1:60" x14ac:dyDescent="0.25">
      <c r="A624">
        <v>1</v>
      </c>
      <c r="B624" t="s">
        <v>149</v>
      </c>
      <c r="D624" t="s">
        <v>149</v>
      </c>
      <c r="E624">
        <v>623</v>
      </c>
      <c r="F624" t="s">
        <v>60</v>
      </c>
      <c r="H624" t="s">
        <v>802</v>
      </c>
      <c r="I624" t="s">
        <v>1283</v>
      </c>
      <c r="J624" t="s">
        <v>1284</v>
      </c>
      <c r="K624" t="s">
        <v>3921</v>
      </c>
      <c r="L624" t="s">
        <v>74</v>
      </c>
      <c r="M624">
        <v>0.39700000000000002</v>
      </c>
      <c r="N624">
        <v>0.39700000000000002</v>
      </c>
      <c r="O624">
        <v>0.39700000000000002</v>
      </c>
      <c r="P624">
        <v>4</v>
      </c>
      <c r="R624">
        <v>0</v>
      </c>
      <c r="S624">
        <v>4.07</v>
      </c>
      <c r="T624">
        <v>2</v>
      </c>
      <c r="U624">
        <v>5.37</v>
      </c>
      <c r="V624">
        <v>3.27</v>
      </c>
      <c r="Z624">
        <v>118</v>
      </c>
      <c r="AA624">
        <v>0.11927083287697073</v>
      </c>
      <c r="AE624" t="s">
        <v>49</v>
      </c>
      <c r="AF624" t="s">
        <v>545</v>
      </c>
      <c r="AH624" t="s">
        <v>636</v>
      </c>
      <c r="AI624">
        <v>1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1</v>
      </c>
      <c r="AQ624">
        <v>0</v>
      </c>
      <c r="AR624">
        <v>0</v>
      </c>
      <c r="AS624">
        <v>0</v>
      </c>
      <c r="AT624">
        <v>0</v>
      </c>
      <c r="AU624">
        <v>2</v>
      </c>
      <c r="AV624">
        <v>0</v>
      </c>
      <c r="AW624">
        <v>0</v>
      </c>
      <c r="AX624">
        <v>2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</row>
    <row r="625" spans="1:60" x14ac:dyDescent="0.25">
      <c r="A625">
        <v>1</v>
      </c>
      <c r="B625" t="s">
        <v>149</v>
      </c>
      <c r="D625" t="s">
        <v>149</v>
      </c>
      <c r="E625">
        <v>624</v>
      </c>
      <c r="F625" t="s">
        <v>60</v>
      </c>
      <c r="H625" t="s">
        <v>680</v>
      </c>
      <c r="I625" t="s">
        <v>1285</v>
      </c>
      <c r="J625" t="s">
        <v>1286</v>
      </c>
      <c r="K625" t="s">
        <v>3920</v>
      </c>
      <c r="L625" t="s">
        <v>74</v>
      </c>
      <c r="M625">
        <v>0.39700000000000002</v>
      </c>
      <c r="N625">
        <v>0.39700000000000002</v>
      </c>
      <c r="O625">
        <v>0.39700000000000002</v>
      </c>
      <c r="P625">
        <v>2.09</v>
      </c>
      <c r="R625">
        <v>0</v>
      </c>
      <c r="S625">
        <v>2.16</v>
      </c>
      <c r="T625">
        <v>2</v>
      </c>
      <c r="U625">
        <v>3.43</v>
      </c>
      <c r="V625">
        <v>1.53</v>
      </c>
      <c r="Z625">
        <v>118</v>
      </c>
      <c r="AA625">
        <v>0.11927083287697073</v>
      </c>
      <c r="AE625" t="s">
        <v>49</v>
      </c>
      <c r="AF625" t="s">
        <v>545</v>
      </c>
      <c r="AH625" t="s">
        <v>683</v>
      </c>
      <c r="AI625">
        <v>1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1</v>
      </c>
      <c r="AQ625">
        <v>0</v>
      </c>
      <c r="AR625">
        <v>0</v>
      </c>
      <c r="AS625">
        <v>0</v>
      </c>
      <c r="AT625">
        <v>0</v>
      </c>
      <c r="AU625">
        <v>2</v>
      </c>
      <c r="AV625">
        <v>0</v>
      </c>
      <c r="AW625">
        <v>0</v>
      </c>
      <c r="AX625">
        <v>2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</row>
    <row r="626" spans="1:60" x14ac:dyDescent="0.25">
      <c r="A626">
        <v>1</v>
      </c>
      <c r="B626" t="s">
        <v>149</v>
      </c>
      <c r="D626" t="s">
        <v>149</v>
      </c>
      <c r="E626">
        <v>625</v>
      </c>
      <c r="F626" t="s">
        <v>60</v>
      </c>
      <c r="H626" t="s">
        <v>802</v>
      </c>
      <c r="I626" t="s">
        <v>1287</v>
      </c>
      <c r="J626" t="s">
        <v>1288</v>
      </c>
      <c r="K626" t="s">
        <v>3919</v>
      </c>
      <c r="L626" t="s">
        <v>1289</v>
      </c>
      <c r="M626">
        <v>0.40400000000000003</v>
      </c>
      <c r="N626">
        <v>0.40400000000000003</v>
      </c>
      <c r="O626">
        <v>0.40400000000000003</v>
      </c>
      <c r="P626">
        <v>4.07</v>
      </c>
      <c r="R626">
        <v>0</v>
      </c>
      <c r="S626">
        <v>4.1399999999999997</v>
      </c>
      <c r="T626">
        <v>2</v>
      </c>
      <c r="U626">
        <v>5.34</v>
      </c>
      <c r="V626">
        <v>3.45</v>
      </c>
      <c r="Z626">
        <v>118</v>
      </c>
      <c r="AA626">
        <v>0.12137384504356719</v>
      </c>
      <c r="AE626" t="s">
        <v>49</v>
      </c>
      <c r="AF626" t="s">
        <v>545</v>
      </c>
      <c r="AH626" t="s">
        <v>636</v>
      </c>
      <c r="AI626">
        <v>1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1</v>
      </c>
      <c r="AQ626">
        <v>0</v>
      </c>
      <c r="AR626">
        <v>0</v>
      </c>
      <c r="AS626">
        <v>0</v>
      </c>
      <c r="AT626">
        <v>0</v>
      </c>
      <c r="AU626">
        <v>2</v>
      </c>
      <c r="AV626">
        <v>0</v>
      </c>
      <c r="AW626">
        <v>0</v>
      </c>
      <c r="AX626">
        <v>2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</row>
    <row r="627" spans="1:60" x14ac:dyDescent="0.25">
      <c r="A627">
        <v>1</v>
      </c>
      <c r="B627" t="s">
        <v>149</v>
      </c>
      <c r="D627" t="s">
        <v>149</v>
      </c>
      <c r="E627">
        <v>626</v>
      </c>
      <c r="F627" t="s">
        <v>60</v>
      </c>
      <c r="H627" t="s">
        <v>680</v>
      </c>
      <c r="I627" t="s">
        <v>1290</v>
      </c>
      <c r="J627" t="s">
        <v>1291</v>
      </c>
      <c r="K627" t="s">
        <v>3918</v>
      </c>
      <c r="L627" t="s">
        <v>1289</v>
      </c>
      <c r="M627">
        <v>0.40400000000000003</v>
      </c>
      <c r="N627">
        <v>0.40400000000000003</v>
      </c>
      <c r="O627">
        <v>0.40400000000000003</v>
      </c>
      <c r="P627">
        <v>2.0299999999999998</v>
      </c>
      <c r="R627">
        <v>0</v>
      </c>
      <c r="S627">
        <v>2.1</v>
      </c>
      <c r="T627">
        <v>2</v>
      </c>
      <c r="U627">
        <v>3.4</v>
      </c>
      <c r="V627">
        <v>1.58</v>
      </c>
      <c r="Z627">
        <v>118</v>
      </c>
      <c r="AA627">
        <v>0.12137384504356719</v>
      </c>
      <c r="AE627" t="s">
        <v>49</v>
      </c>
      <c r="AF627" t="s">
        <v>545</v>
      </c>
      <c r="AH627" t="s">
        <v>683</v>
      </c>
      <c r="AI627">
        <v>1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1</v>
      </c>
      <c r="AQ627">
        <v>0</v>
      </c>
      <c r="AR627">
        <v>0</v>
      </c>
      <c r="AS627">
        <v>0</v>
      </c>
      <c r="AT627">
        <v>0</v>
      </c>
      <c r="AU627">
        <v>2</v>
      </c>
      <c r="AV627">
        <v>0</v>
      </c>
      <c r="AW627">
        <v>0</v>
      </c>
      <c r="AX627">
        <v>2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</row>
    <row r="628" spans="1:60" x14ac:dyDescent="0.25">
      <c r="A628">
        <v>1</v>
      </c>
      <c r="B628" t="s">
        <v>149</v>
      </c>
      <c r="D628" t="s">
        <v>149</v>
      </c>
      <c r="E628">
        <v>627</v>
      </c>
      <c r="G628" t="s">
        <v>74</v>
      </c>
      <c r="H628" t="s">
        <v>680</v>
      </c>
      <c r="I628" t="s">
        <v>1292</v>
      </c>
      <c r="J628" t="s">
        <v>1293</v>
      </c>
      <c r="K628" t="s">
        <v>3917</v>
      </c>
      <c r="L628" t="s">
        <v>1294</v>
      </c>
      <c r="M628">
        <v>0.40629999999999999</v>
      </c>
      <c r="N628">
        <v>0.40629999999999999</v>
      </c>
      <c r="O628">
        <v>0.40629999999999999</v>
      </c>
      <c r="P628">
        <v>2.0499999999999998</v>
      </c>
      <c r="R628">
        <v>0</v>
      </c>
      <c r="S628">
        <v>2.0750000000000002</v>
      </c>
      <c r="T628">
        <v>2</v>
      </c>
      <c r="U628">
        <v>3.42</v>
      </c>
      <c r="V628">
        <v>1.48</v>
      </c>
      <c r="Z628">
        <v>118</v>
      </c>
      <c r="AA628">
        <v>0.12206483475544887</v>
      </c>
      <c r="AE628" t="s">
        <v>49</v>
      </c>
      <c r="AF628" t="s">
        <v>545</v>
      </c>
      <c r="AH628" t="s">
        <v>683</v>
      </c>
      <c r="AI628">
        <v>1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1</v>
      </c>
      <c r="AQ628">
        <v>0</v>
      </c>
      <c r="AR628">
        <v>0</v>
      </c>
      <c r="AS628">
        <v>0</v>
      </c>
      <c r="AT628">
        <v>0</v>
      </c>
      <c r="AU628">
        <v>2</v>
      </c>
      <c r="AV628">
        <v>0</v>
      </c>
      <c r="AW628">
        <v>0</v>
      </c>
      <c r="AX628">
        <v>2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</row>
    <row r="629" spans="1:60" x14ac:dyDescent="0.25">
      <c r="A629">
        <v>1</v>
      </c>
      <c r="B629" t="s">
        <v>149</v>
      </c>
      <c r="D629" t="s">
        <v>149</v>
      </c>
      <c r="E629">
        <v>628</v>
      </c>
      <c r="F629" t="s">
        <v>60</v>
      </c>
      <c r="H629" t="s">
        <v>802</v>
      </c>
      <c r="I629" t="s">
        <v>1295</v>
      </c>
      <c r="K629" t="s">
        <v>3916</v>
      </c>
      <c r="L629" t="s">
        <v>1294</v>
      </c>
      <c r="M629">
        <v>0.40629999999999999</v>
      </c>
      <c r="N629">
        <v>0.40629999999999999</v>
      </c>
      <c r="O629">
        <v>0.40629999999999999</v>
      </c>
      <c r="P629">
        <v>4</v>
      </c>
      <c r="R629">
        <v>0</v>
      </c>
      <c r="S629">
        <v>4.07</v>
      </c>
      <c r="T629">
        <v>2</v>
      </c>
      <c r="U629">
        <v>5.38</v>
      </c>
      <c r="V629">
        <v>3.33</v>
      </c>
      <c r="Z629">
        <v>118</v>
      </c>
      <c r="AA629">
        <v>0.12206483475544887</v>
      </c>
      <c r="AE629" t="s">
        <v>49</v>
      </c>
      <c r="AF629" t="s">
        <v>545</v>
      </c>
      <c r="AH629" t="s">
        <v>636</v>
      </c>
      <c r="AI629">
        <v>1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1</v>
      </c>
      <c r="AQ629">
        <v>0</v>
      </c>
      <c r="AR629">
        <v>0</v>
      </c>
      <c r="AS629">
        <v>0</v>
      </c>
      <c r="AT629">
        <v>0</v>
      </c>
      <c r="AU629">
        <v>2</v>
      </c>
      <c r="AV629">
        <v>0</v>
      </c>
      <c r="AW629">
        <v>0</v>
      </c>
      <c r="AX629">
        <v>2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</row>
    <row r="630" spans="1:60" x14ac:dyDescent="0.25">
      <c r="A630">
        <v>1</v>
      </c>
      <c r="B630" t="s">
        <v>149</v>
      </c>
      <c r="D630" t="s">
        <v>149</v>
      </c>
      <c r="E630">
        <v>629</v>
      </c>
      <c r="F630" t="s">
        <v>60</v>
      </c>
      <c r="H630" t="s">
        <v>802</v>
      </c>
      <c r="I630" t="s">
        <v>1296</v>
      </c>
      <c r="J630" t="s">
        <v>1297</v>
      </c>
      <c r="K630" t="s">
        <v>3915</v>
      </c>
      <c r="L630" t="s">
        <v>1298</v>
      </c>
      <c r="M630">
        <v>0.41299999999999998</v>
      </c>
      <c r="N630">
        <v>0.41299999999999998</v>
      </c>
      <c r="O630">
        <v>0.41299999999999998</v>
      </c>
      <c r="P630">
        <v>4.07</v>
      </c>
      <c r="R630">
        <v>0</v>
      </c>
      <c r="S630">
        <v>4.1399999999999997</v>
      </c>
      <c r="T630">
        <v>2</v>
      </c>
      <c r="U630">
        <v>5.37</v>
      </c>
      <c r="V630">
        <v>3.5</v>
      </c>
      <c r="Z630">
        <v>118</v>
      </c>
      <c r="AA630">
        <v>0.12407771782919119</v>
      </c>
      <c r="AE630" t="s">
        <v>49</v>
      </c>
      <c r="AF630" t="s">
        <v>545</v>
      </c>
      <c r="AH630" t="s">
        <v>636</v>
      </c>
      <c r="AI630">
        <v>1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1</v>
      </c>
      <c r="AQ630">
        <v>0</v>
      </c>
      <c r="AR630">
        <v>0</v>
      </c>
      <c r="AS630">
        <v>0</v>
      </c>
      <c r="AT630">
        <v>0</v>
      </c>
      <c r="AU630">
        <v>2</v>
      </c>
      <c r="AV630">
        <v>0</v>
      </c>
      <c r="AW630">
        <v>0</v>
      </c>
      <c r="AX630">
        <v>2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</row>
    <row r="631" spans="1:60" x14ac:dyDescent="0.25">
      <c r="A631">
        <v>1</v>
      </c>
      <c r="B631" t="s">
        <v>149</v>
      </c>
      <c r="D631" t="s">
        <v>149</v>
      </c>
      <c r="E631">
        <v>630</v>
      </c>
      <c r="F631" t="s">
        <v>60</v>
      </c>
      <c r="H631" t="s">
        <v>680</v>
      </c>
      <c r="I631" t="s">
        <v>1299</v>
      </c>
      <c r="J631" t="s">
        <v>1300</v>
      </c>
      <c r="K631" t="s">
        <v>3914</v>
      </c>
      <c r="L631" t="s">
        <v>1298</v>
      </c>
      <c r="M631">
        <v>0.41299999999999998</v>
      </c>
      <c r="N631">
        <v>0.41299999999999998</v>
      </c>
      <c r="O631">
        <v>0.41299999999999998</v>
      </c>
      <c r="P631">
        <v>2.16</v>
      </c>
      <c r="R631">
        <v>0</v>
      </c>
      <c r="S631">
        <v>2.23</v>
      </c>
      <c r="T631">
        <v>2</v>
      </c>
      <c r="U631">
        <v>3.52</v>
      </c>
      <c r="V631">
        <v>1.53</v>
      </c>
      <c r="Z631">
        <v>118</v>
      </c>
      <c r="AA631">
        <v>0.12407771782919119</v>
      </c>
      <c r="AE631" t="s">
        <v>49</v>
      </c>
      <c r="AF631" t="s">
        <v>545</v>
      </c>
      <c r="AH631" t="s">
        <v>683</v>
      </c>
      <c r="AI631">
        <v>1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1</v>
      </c>
      <c r="AQ631">
        <v>0</v>
      </c>
      <c r="AR631">
        <v>0</v>
      </c>
      <c r="AS631">
        <v>0</v>
      </c>
      <c r="AT631">
        <v>0</v>
      </c>
      <c r="AU631">
        <v>2</v>
      </c>
      <c r="AV631">
        <v>0</v>
      </c>
      <c r="AW631">
        <v>0</v>
      </c>
      <c r="AX631">
        <v>2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</row>
    <row r="632" spans="1:60" x14ac:dyDescent="0.25">
      <c r="A632">
        <v>1</v>
      </c>
      <c r="B632" t="s">
        <v>149</v>
      </c>
      <c r="D632" t="s">
        <v>149</v>
      </c>
      <c r="E632">
        <v>631</v>
      </c>
      <c r="G632" t="s">
        <v>74</v>
      </c>
      <c r="H632" t="s">
        <v>680</v>
      </c>
      <c r="I632" t="s">
        <v>1301</v>
      </c>
      <c r="J632" t="s">
        <v>1302</v>
      </c>
      <c r="K632" t="s">
        <v>3913</v>
      </c>
      <c r="L632" t="s">
        <v>1303</v>
      </c>
      <c r="M632">
        <v>0.4219</v>
      </c>
      <c r="N632">
        <v>0.4219</v>
      </c>
      <c r="O632">
        <v>0.4219</v>
      </c>
      <c r="P632">
        <v>2.15</v>
      </c>
      <c r="R632">
        <v>0</v>
      </c>
      <c r="S632">
        <v>2.1749999999999998</v>
      </c>
      <c r="T632">
        <v>2</v>
      </c>
      <c r="U632">
        <v>3.48</v>
      </c>
      <c r="V632">
        <v>1.52</v>
      </c>
      <c r="Z632">
        <v>118</v>
      </c>
      <c r="AA632">
        <v>0.12675154758386384</v>
      </c>
      <c r="AE632" t="s">
        <v>49</v>
      </c>
      <c r="AF632" t="s">
        <v>545</v>
      </c>
      <c r="AH632" t="s">
        <v>683</v>
      </c>
      <c r="AI632">
        <v>1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1</v>
      </c>
      <c r="AQ632">
        <v>0</v>
      </c>
      <c r="AR632">
        <v>0</v>
      </c>
      <c r="AS632">
        <v>0</v>
      </c>
      <c r="AT632">
        <v>0</v>
      </c>
      <c r="AU632">
        <v>2</v>
      </c>
      <c r="AV632">
        <v>0</v>
      </c>
      <c r="AW632">
        <v>0</v>
      </c>
      <c r="AX632">
        <v>2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</row>
    <row r="633" spans="1:60" x14ac:dyDescent="0.25">
      <c r="A633">
        <v>1</v>
      </c>
      <c r="B633" t="s">
        <v>149</v>
      </c>
      <c r="D633" t="s">
        <v>149</v>
      </c>
      <c r="E633">
        <v>632</v>
      </c>
      <c r="F633" t="s">
        <v>60</v>
      </c>
      <c r="H633" t="s">
        <v>802</v>
      </c>
      <c r="I633" t="s">
        <v>1304</v>
      </c>
      <c r="K633" t="s">
        <v>3912</v>
      </c>
      <c r="L633" t="s">
        <v>1303</v>
      </c>
      <c r="M633">
        <v>0.4219</v>
      </c>
      <c r="N633">
        <v>0.4219</v>
      </c>
      <c r="O633">
        <v>0.4219</v>
      </c>
      <c r="P633">
        <v>4.0599999999999996</v>
      </c>
      <c r="R633">
        <v>0</v>
      </c>
      <c r="S633">
        <v>4.1500000000000004</v>
      </c>
      <c r="T633">
        <v>2</v>
      </c>
      <c r="U633">
        <v>5.6</v>
      </c>
      <c r="V633">
        <v>3.37</v>
      </c>
      <c r="Z633">
        <v>118</v>
      </c>
      <c r="AA633">
        <v>0.12675154758386384</v>
      </c>
      <c r="AE633" t="s">
        <v>49</v>
      </c>
      <c r="AF633" t="s">
        <v>545</v>
      </c>
      <c r="AH633" t="s">
        <v>636</v>
      </c>
      <c r="AI633">
        <v>1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1</v>
      </c>
      <c r="AQ633">
        <v>0</v>
      </c>
      <c r="AR633">
        <v>0</v>
      </c>
      <c r="AS633">
        <v>0</v>
      </c>
      <c r="AT633">
        <v>0</v>
      </c>
      <c r="AU633">
        <v>2</v>
      </c>
      <c r="AV633">
        <v>0</v>
      </c>
      <c r="AW633">
        <v>0</v>
      </c>
      <c r="AX633">
        <v>2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</row>
    <row r="634" spans="1:60" x14ac:dyDescent="0.25">
      <c r="A634">
        <v>1</v>
      </c>
      <c r="B634" t="s">
        <v>149</v>
      </c>
      <c r="D634" t="s">
        <v>149</v>
      </c>
      <c r="E634">
        <v>633</v>
      </c>
      <c r="F634" t="s">
        <v>60</v>
      </c>
      <c r="H634" t="s">
        <v>680</v>
      </c>
      <c r="I634" t="s">
        <v>1305</v>
      </c>
      <c r="J634" t="s">
        <v>1306</v>
      </c>
      <c r="K634" t="s">
        <v>3793</v>
      </c>
      <c r="L634" t="s">
        <v>2419</v>
      </c>
      <c r="M634">
        <v>0.4375</v>
      </c>
      <c r="N634">
        <v>0.4375</v>
      </c>
      <c r="O634">
        <v>0.4375</v>
      </c>
      <c r="P634">
        <v>2.27</v>
      </c>
      <c r="R634">
        <v>0</v>
      </c>
      <c r="S634">
        <v>2.34</v>
      </c>
      <c r="T634">
        <v>2</v>
      </c>
      <c r="U634">
        <v>3.56</v>
      </c>
      <c r="V634">
        <v>1.6</v>
      </c>
      <c r="Z634">
        <v>118</v>
      </c>
      <c r="AA634">
        <v>0.13143826041227882</v>
      </c>
      <c r="AE634" t="s">
        <v>49</v>
      </c>
      <c r="AF634" t="s">
        <v>545</v>
      </c>
      <c r="AH634" t="s">
        <v>683</v>
      </c>
      <c r="AI634">
        <v>1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1</v>
      </c>
      <c r="AQ634">
        <v>0</v>
      </c>
      <c r="AR634">
        <v>0</v>
      </c>
      <c r="AS634">
        <v>0</v>
      </c>
      <c r="AT634">
        <v>0</v>
      </c>
      <c r="AU634">
        <v>2</v>
      </c>
      <c r="AV634">
        <v>0</v>
      </c>
      <c r="AW634">
        <v>0</v>
      </c>
      <c r="AX634">
        <v>2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</row>
    <row r="635" spans="1:60" x14ac:dyDescent="0.25">
      <c r="A635">
        <v>1</v>
      </c>
      <c r="B635" t="s">
        <v>149</v>
      </c>
      <c r="D635" t="s">
        <v>149</v>
      </c>
      <c r="E635">
        <v>634</v>
      </c>
      <c r="F635" t="s">
        <v>60</v>
      </c>
      <c r="H635" t="s">
        <v>802</v>
      </c>
      <c r="I635" t="s">
        <v>1307</v>
      </c>
      <c r="K635" t="s">
        <v>3911</v>
      </c>
      <c r="L635" t="s">
        <v>2419</v>
      </c>
      <c r="M635">
        <v>0.4375</v>
      </c>
      <c r="N635">
        <v>0.4375</v>
      </c>
      <c r="O635">
        <v>0.4375</v>
      </c>
      <c r="P635">
        <v>4.2699999999999996</v>
      </c>
      <c r="R635">
        <v>0</v>
      </c>
      <c r="S635">
        <v>4.3600000000000003</v>
      </c>
      <c r="T635">
        <v>2</v>
      </c>
      <c r="U635">
        <v>5.66</v>
      </c>
      <c r="V635">
        <v>3.6</v>
      </c>
      <c r="Z635">
        <v>118</v>
      </c>
      <c r="AA635">
        <v>0.13143826041227882</v>
      </c>
      <c r="AE635" t="s">
        <v>49</v>
      </c>
      <c r="AF635" t="s">
        <v>545</v>
      </c>
      <c r="AH635" t="s">
        <v>636</v>
      </c>
      <c r="AI635">
        <v>1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1</v>
      </c>
      <c r="AQ635">
        <v>0</v>
      </c>
      <c r="AR635">
        <v>0</v>
      </c>
      <c r="AS635">
        <v>0</v>
      </c>
      <c r="AT635">
        <v>0</v>
      </c>
      <c r="AU635">
        <v>2</v>
      </c>
      <c r="AV635">
        <v>0</v>
      </c>
      <c r="AW635">
        <v>0</v>
      </c>
      <c r="AX635">
        <v>2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</row>
    <row r="636" spans="1:60" x14ac:dyDescent="0.25">
      <c r="A636">
        <v>1</v>
      </c>
      <c r="B636" t="s">
        <v>149</v>
      </c>
      <c r="D636" t="s">
        <v>149</v>
      </c>
      <c r="E636">
        <v>635</v>
      </c>
      <c r="F636" t="s">
        <v>60</v>
      </c>
      <c r="H636" t="s">
        <v>680</v>
      </c>
      <c r="I636" t="s">
        <v>1308</v>
      </c>
      <c r="J636" t="s">
        <v>1309</v>
      </c>
      <c r="K636" t="s">
        <v>3910</v>
      </c>
      <c r="L636" t="s">
        <v>1310</v>
      </c>
      <c r="M636">
        <v>0.4531</v>
      </c>
      <c r="N636">
        <v>0.4531</v>
      </c>
      <c r="O636">
        <v>0.4531</v>
      </c>
      <c r="P636">
        <v>2.3199999999999998</v>
      </c>
      <c r="R636">
        <v>0</v>
      </c>
      <c r="S636">
        <v>2.39</v>
      </c>
      <c r="T636">
        <v>2</v>
      </c>
      <c r="U636">
        <v>3.68</v>
      </c>
      <c r="V636">
        <v>1.57</v>
      </c>
      <c r="Z636">
        <v>118</v>
      </c>
      <c r="AA636">
        <v>0.13612497324069378</v>
      </c>
      <c r="AE636" t="s">
        <v>49</v>
      </c>
      <c r="AF636" t="s">
        <v>545</v>
      </c>
      <c r="AH636" t="s">
        <v>683</v>
      </c>
      <c r="AI636">
        <v>1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1</v>
      </c>
      <c r="AQ636">
        <v>0</v>
      </c>
      <c r="AR636">
        <v>0</v>
      </c>
      <c r="AS636">
        <v>0</v>
      </c>
      <c r="AT636">
        <v>0</v>
      </c>
      <c r="AU636">
        <v>2</v>
      </c>
      <c r="AV636">
        <v>0</v>
      </c>
      <c r="AW636">
        <v>0</v>
      </c>
      <c r="AX636">
        <v>2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</row>
    <row r="637" spans="1:60" x14ac:dyDescent="0.25">
      <c r="A637">
        <v>1</v>
      </c>
      <c r="B637" t="s">
        <v>149</v>
      </c>
      <c r="D637" t="s">
        <v>149</v>
      </c>
      <c r="E637">
        <v>636</v>
      </c>
      <c r="F637" t="s">
        <v>60</v>
      </c>
      <c r="H637" t="s">
        <v>802</v>
      </c>
      <c r="I637" t="s">
        <v>1311</v>
      </c>
      <c r="K637" t="s">
        <v>3909</v>
      </c>
      <c r="L637" t="s">
        <v>1310</v>
      </c>
      <c r="M637">
        <v>0.4531</v>
      </c>
      <c r="N637">
        <v>0.4531</v>
      </c>
      <c r="O637">
        <v>0.4531</v>
      </c>
      <c r="P637">
        <v>4.37</v>
      </c>
      <c r="R637">
        <v>0</v>
      </c>
      <c r="S637">
        <v>4.45</v>
      </c>
      <c r="T637">
        <v>2</v>
      </c>
      <c r="U637">
        <v>5.72</v>
      </c>
      <c r="V637">
        <v>3.7</v>
      </c>
      <c r="Z637">
        <v>118</v>
      </c>
      <c r="AA637">
        <v>0.13612497324069378</v>
      </c>
      <c r="AE637" t="s">
        <v>49</v>
      </c>
      <c r="AF637" t="s">
        <v>545</v>
      </c>
      <c r="AH637" t="s">
        <v>636</v>
      </c>
      <c r="AI637">
        <v>1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1</v>
      </c>
      <c r="AQ637">
        <v>0</v>
      </c>
      <c r="AR637">
        <v>0</v>
      </c>
      <c r="AS637">
        <v>0</v>
      </c>
      <c r="AT637">
        <v>0</v>
      </c>
      <c r="AU637">
        <v>2</v>
      </c>
      <c r="AV637">
        <v>0</v>
      </c>
      <c r="AW637">
        <v>0</v>
      </c>
      <c r="AX637">
        <v>2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</row>
    <row r="638" spans="1:60" x14ac:dyDescent="0.25">
      <c r="A638">
        <v>1</v>
      </c>
      <c r="B638" t="s">
        <v>149</v>
      </c>
      <c r="D638" t="s">
        <v>149</v>
      </c>
      <c r="E638">
        <v>637</v>
      </c>
      <c r="F638" t="s">
        <v>60</v>
      </c>
      <c r="H638" t="s">
        <v>680</v>
      </c>
      <c r="I638" t="s">
        <v>1312</v>
      </c>
      <c r="J638" t="s">
        <v>1313</v>
      </c>
      <c r="K638" t="s">
        <v>3908</v>
      </c>
      <c r="L638" t="s">
        <v>1314</v>
      </c>
      <c r="M638">
        <v>0.46879999999999999</v>
      </c>
      <c r="N638">
        <v>0.46879999999999999</v>
      </c>
      <c r="O638">
        <v>0.46879999999999999</v>
      </c>
      <c r="P638">
        <v>2.36</v>
      </c>
      <c r="R638">
        <v>0</v>
      </c>
      <c r="S638">
        <v>2.4300000000000002</v>
      </c>
      <c r="T638">
        <v>2</v>
      </c>
      <c r="U638">
        <v>3.8</v>
      </c>
      <c r="V638">
        <v>1.59</v>
      </c>
      <c r="Z638">
        <v>118</v>
      </c>
      <c r="AA638">
        <v>0.14084172910006013</v>
      </c>
      <c r="AE638" t="s">
        <v>49</v>
      </c>
      <c r="AF638" t="s">
        <v>545</v>
      </c>
      <c r="AH638" t="s">
        <v>683</v>
      </c>
      <c r="AI638">
        <v>1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1</v>
      </c>
      <c r="AQ638">
        <v>0</v>
      </c>
      <c r="AR638">
        <v>0</v>
      </c>
      <c r="AS638">
        <v>0</v>
      </c>
      <c r="AT638">
        <v>0</v>
      </c>
      <c r="AU638">
        <v>2</v>
      </c>
      <c r="AV638">
        <v>0</v>
      </c>
      <c r="AW638">
        <v>0</v>
      </c>
      <c r="AX638">
        <v>2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</row>
    <row r="639" spans="1:60" x14ac:dyDescent="0.25">
      <c r="A639">
        <v>1</v>
      </c>
      <c r="B639" t="s">
        <v>149</v>
      </c>
      <c r="D639" t="s">
        <v>149</v>
      </c>
      <c r="E639">
        <v>638</v>
      </c>
      <c r="F639" t="s">
        <v>60</v>
      </c>
      <c r="H639" t="s">
        <v>802</v>
      </c>
      <c r="I639" t="s">
        <v>1315</v>
      </c>
      <c r="K639" t="s">
        <v>3907</v>
      </c>
      <c r="L639" t="s">
        <v>1314</v>
      </c>
      <c r="M639">
        <v>0.46879999999999999</v>
      </c>
      <c r="N639">
        <v>0.46879999999999999</v>
      </c>
      <c r="O639">
        <v>0.46879999999999999</v>
      </c>
      <c r="P639">
        <v>4.5</v>
      </c>
      <c r="R639">
        <v>0</v>
      </c>
      <c r="S639">
        <v>4.58</v>
      </c>
      <c r="T639">
        <v>2</v>
      </c>
      <c r="U639">
        <v>5.94</v>
      </c>
      <c r="V639">
        <v>3.9</v>
      </c>
      <c r="Z639">
        <v>118</v>
      </c>
      <c r="AA639">
        <v>0.14084172910006013</v>
      </c>
      <c r="AE639" t="s">
        <v>49</v>
      </c>
      <c r="AF639" t="s">
        <v>545</v>
      </c>
      <c r="AH639" t="s">
        <v>636</v>
      </c>
      <c r="AI639">
        <v>1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1</v>
      </c>
      <c r="AQ639">
        <v>0</v>
      </c>
      <c r="AR639">
        <v>0</v>
      </c>
      <c r="AS639">
        <v>0</v>
      </c>
      <c r="AT639">
        <v>0</v>
      </c>
      <c r="AU639">
        <v>2</v>
      </c>
      <c r="AV639">
        <v>0</v>
      </c>
      <c r="AW639">
        <v>0</v>
      </c>
      <c r="AX639">
        <v>2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</row>
    <row r="640" spans="1:60" x14ac:dyDescent="0.25">
      <c r="A640">
        <v>1</v>
      </c>
      <c r="B640" t="s">
        <v>149</v>
      </c>
      <c r="D640" t="s">
        <v>149</v>
      </c>
      <c r="E640">
        <v>639</v>
      </c>
      <c r="F640" t="s">
        <v>60</v>
      </c>
      <c r="H640" t="s">
        <v>680</v>
      </c>
      <c r="I640" t="s">
        <v>1316</v>
      </c>
      <c r="J640" t="s">
        <v>1317</v>
      </c>
      <c r="K640" t="s">
        <v>3906</v>
      </c>
      <c r="L640" t="s">
        <v>1318</v>
      </c>
      <c r="M640">
        <v>0.4844</v>
      </c>
      <c r="N640">
        <v>0.4844</v>
      </c>
      <c r="O640">
        <v>0.4844</v>
      </c>
      <c r="P640">
        <v>2.34</v>
      </c>
      <c r="R640">
        <v>0</v>
      </c>
      <c r="S640">
        <v>2.41</v>
      </c>
      <c r="T640">
        <v>2</v>
      </c>
      <c r="U640">
        <v>3.79</v>
      </c>
      <c r="V640">
        <v>1.58</v>
      </c>
      <c r="Z640">
        <v>118</v>
      </c>
      <c r="AA640">
        <v>0.14552844192847511</v>
      </c>
      <c r="AE640" t="s">
        <v>49</v>
      </c>
      <c r="AF640" t="s">
        <v>545</v>
      </c>
      <c r="AH640" t="s">
        <v>683</v>
      </c>
      <c r="AI640">
        <v>1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1</v>
      </c>
      <c r="AQ640">
        <v>0</v>
      </c>
      <c r="AR640">
        <v>0</v>
      </c>
      <c r="AS640">
        <v>0</v>
      </c>
      <c r="AT640">
        <v>0</v>
      </c>
      <c r="AU640">
        <v>2</v>
      </c>
      <c r="AV640">
        <v>0</v>
      </c>
      <c r="AW640">
        <v>0</v>
      </c>
      <c r="AX640">
        <v>2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</row>
    <row r="641" spans="1:60" x14ac:dyDescent="0.25">
      <c r="A641">
        <v>1</v>
      </c>
      <c r="B641" t="s">
        <v>149</v>
      </c>
      <c r="D641" t="s">
        <v>149</v>
      </c>
      <c r="E641">
        <v>640</v>
      </c>
      <c r="F641" t="s">
        <v>60</v>
      </c>
      <c r="H641" t="s">
        <v>802</v>
      </c>
      <c r="I641" t="s">
        <v>1319</v>
      </c>
      <c r="K641" t="s">
        <v>3905</v>
      </c>
      <c r="L641" t="s">
        <v>1318</v>
      </c>
      <c r="M641">
        <v>0.4844</v>
      </c>
      <c r="N641">
        <v>0.4844</v>
      </c>
      <c r="O641">
        <v>0.4844</v>
      </c>
      <c r="P641">
        <v>4.53</v>
      </c>
      <c r="R641">
        <v>0</v>
      </c>
      <c r="S641">
        <v>4.62</v>
      </c>
      <c r="T641">
        <v>2</v>
      </c>
      <c r="Z641">
        <v>118</v>
      </c>
      <c r="AA641">
        <v>0.14552844192847511</v>
      </c>
      <c r="AE641" t="s">
        <v>49</v>
      </c>
      <c r="AF641" t="s">
        <v>545</v>
      </c>
      <c r="AH641" t="s">
        <v>636</v>
      </c>
      <c r="AI641">
        <v>1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1</v>
      </c>
      <c r="AQ641">
        <v>0</v>
      </c>
      <c r="AR641">
        <v>0</v>
      </c>
      <c r="AS641">
        <v>0</v>
      </c>
      <c r="AT641">
        <v>0</v>
      </c>
      <c r="AU641">
        <v>2</v>
      </c>
      <c r="AV641">
        <v>0</v>
      </c>
      <c r="AW641">
        <v>0</v>
      </c>
      <c r="AX641">
        <v>2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</row>
    <row r="642" spans="1:60" x14ac:dyDescent="0.25">
      <c r="A642">
        <v>1</v>
      </c>
      <c r="B642" t="s">
        <v>149</v>
      </c>
      <c r="D642" t="s">
        <v>149</v>
      </c>
      <c r="E642">
        <v>641</v>
      </c>
      <c r="G642" t="s">
        <v>74</v>
      </c>
      <c r="H642" t="s">
        <v>680</v>
      </c>
      <c r="I642" t="s">
        <v>1320</v>
      </c>
      <c r="J642" t="s">
        <v>1321</v>
      </c>
      <c r="K642" t="s">
        <v>3904</v>
      </c>
      <c r="L642" t="s">
        <v>1322</v>
      </c>
      <c r="M642">
        <v>0.5</v>
      </c>
      <c r="N642">
        <v>0.5</v>
      </c>
      <c r="O642">
        <v>0.5</v>
      </c>
      <c r="P642">
        <v>2.4249999999999998</v>
      </c>
      <c r="R642">
        <v>0</v>
      </c>
      <c r="S642">
        <v>2.4500000000000002</v>
      </c>
      <c r="T642">
        <v>2</v>
      </c>
      <c r="U642">
        <v>3.9</v>
      </c>
      <c r="V642">
        <v>1.73</v>
      </c>
      <c r="Z642">
        <v>118</v>
      </c>
      <c r="AA642">
        <v>0.15021515475689007</v>
      </c>
      <c r="AE642" t="s">
        <v>49</v>
      </c>
      <c r="AF642" t="s">
        <v>545</v>
      </c>
      <c r="AH642" t="s">
        <v>683</v>
      </c>
      <c r="AI642">
        <v>1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1</v>
      </c>
      <c r="AQ642">
        <v>0</v>
      </c>
      <c r="AR642">
        <v>0</v>
      </c>
      <c r="AS642">
        <v>0</v>
      </c>
      <c r="AT642">
        <v>0</v>
      </c>
      <c r="AU642">
        <v>2</v>
      </c>
      <c r="AV642">
        <v>0</v>
      </c>
      <c r="AW642">
        <v>0</v>
      </c>
      <c r="AX642">
        <v>2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</row>
    <row r="643" spans="1:60" x14ac:dyDescent="0.25">
      <c r="A643">
        <v>1</v>
      </c>
      <c r="B643" t="s">
        <v>149</v>
      </c>
      <c r="D643" t="s">
        <v>149</v>
      </c>
      <c r="E643">
        <v>642</v>
      </c>
      <c r="F643" t="s">
        <v>60</v>
      </c>
      <c r="H643" t="s">
        <v>802</v>
      </c>
      <c r="I643" t="s">
        <v>1323</v>
      </c>
      <c r="K643" t="s">
        <v>3903</v>
      </c>
      <c r="L643" t="s">
        <v>1322</v>
      </c>
      <c r="M643">
        <v>0.5</v>
      </c>
      <c r="N643">
        <v>0.5</v>
      </c>
      <c r="O643">
        <v>0.5</v>
      </c>
      <c r="P643">
        <v>4.6500000000000004</v>
      </c>
      <c r="R643">
        <v>0</v>
      </c>
      <c r="S643">
        <v>4.7300000000000004</v>
      </c>
      <c r="T643">
        <v>2</v>
      </c>
      <c r="U643">
        <v>6.2</v>
      </c>
      <c r="V643">
        <v>3.85</v>
      </c>
      <c r="Z643">
        <v>118</v>
      </c>
      <c r="AA643">
        <v>0.15021515475689007</v>
      </c>
      <c r="AE643" t="s">
        <v>49</v>
      </c>
      <c r="AF643" t="s">
        <v>545</v>
      </c>
      <c r="AH643" t="s">
        <v>636</v>
      </c>
      <c r="AI643">
        <v>1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1</v>
      </c>
      <c r="AQ643">
        <v>0</v>
      </c>
      <c r="AR643">
        <v>0</v>
      </c>
      <c r="AS643">
        <v>0</v>
      </c>
      <c r="AT643">
        <v>0</v>
      </c>
      <c r="AU643">
        <v>2</v>
      </c>
      <c r="AV643">
        <v>0</v>
      </c>
      <c r="AW643">
        <v>0</v>
      </c>
      <c r="AX643">
        <v>2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</row>
    <row r="644" spans="1:60" x14ac:dyDescent="0.25">
      <c r="A644">
        <v>1</v>
      </c>
      <c r="B644" t="s">
        <v>149</v>
      </c>
      <c r="D644" t="s">
        <v>149</v>
      </c>
      <c r="E644">
        <v>643</v>
      </c>
      <c r="H644" t="s">
        <v>802</v>
      </c>
      <c r="I644" t="s">
        <v>1324</v>
      </c>
      <c r="J644" t="s">
        <v>1325</v>
      </c>
      <c r="K644" t="s">
        <v>3902</v>
      </c>
      <c r="L644" t="s">
        <v>734</v>
      </c>
      <c r="M644">
        <v>4.1000000000000002E-2</v>
      </c>
      <c r="N644">
        <v>4.1000000000000002E-2</v>
      </c>
      <c r="R644">
        <v>0</v>
      </c>
      <c r="T644">
        <v>2</v>
      </c>
      <c r="U644">
        <v>1.46</v>
      </c>
      <c r="V644">
        <v>0.5</v>
      </c>
      <c r="Z644">
        <v>135</v>
      </c>
      <c r="AA644">
        <v>8.491378028648449E-3</v>
      </c>
      <c r="AE644" t="s">
        <v>471</v>
      </c>
      <c r="AF644" t="s">
        <v>62</v>
      </c>
      <c r="AH644" t="s">
        <v>636</v>
      </c>
      <c r="AI644">
        <v>0</v>
      </c>
      <c r="AJ644">
        <v>1</v>
      </c>
      <c r="AK644">
        <v>0</v>
      </c>
      <c r="AL644">
        <v>0</v>
      </c>
      <c r="AM644">
        <v>0</v>
      </c>
      <c r="AN644">
        <v>0</v>
      </c>
      <c r="AO644">
        <v>1</v>
      </c>
      <c r="AQ644">
        <v>0</v>
      </c>
      <c r="AR644">
        <v>0</v>
      </c>
      <c r="AS644">
        <v>0</v>
      </c>
      <c r="AT644">
        <v>0</v>
      </c>
      <c r="AU644">
        <v>2</v>
      </c>
      <c r="AV644">
        <v>0</v>
      </c>
      <c r="AW644">
        <v>0</v>
      </c>
      <c r="AX644">
        <v>2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</row>
    <row r="645" spans="1:60" x14ac:dyDescent="0.25">
      <c r="A645">
        <v>1</v>
      </c>
      <c r="B645" t="s">
        <v>149</v>
      </c>
      <c r="D645" t="s">
        <v>149</v>
      </c>
      <c r="E645">
        <v>644</v>
      </c>
      <c r="F645" t="s">
        <v>60</v>
      </c>
      <c r="H645" t="s">
        <v>680</v>
      </c>
      <c r="I645" t="s">
        <v>1326</v>
      </c>
      <c r="J645" t="s">
        <v>1327</v>
      </c>
      <c r="K645" t="s">
        <v>3901</v>
      </c>
      <c r="L645" t="s">
        <v>734</v>
      </c>
      <c r="M645">
        <v>4.1000000000000002E-2</v>
      </c>
      <c r="N645">
        <v>4.1000000000000002E-2</v>
      </c>
      <c r="O645">
        <v>4.1000000000000002E-2</v>
      </c>
      <c r="P645">
        <v>0.57999999999999996</v>
      </c>
      <c r="R645">
        <v>0</v>
      </c>
      <c r="S645">
        <v>0.61</v>
      </c>
      <c r="T645">
        <v>2</v>
      </c>
      <c r="U645">
        <v>1.45</v>
      </c>
      <c r="V645">
        <v>0.45</v>
      </c>
      <c r="Z645">
        <v>135</v>
      </c>
      <c r="AA645">
        <v>8.491378028648449E-3</v>
      </c>
      <c r="AE645" t="s">
        <v>471</v>
      </c>
      <c r="AF645" t="s">
        <v>62</v>
      </c>
      <c r="AH645" t="s">
        <v>683</v>
      </c>
      <c r="AI645">
        <v>0</v>
      </c>
      <c r="AJ645">
        <v>1</v>
      </c>
      <c r="AK645">
        <v>0</v>
      </c>
      <c r="AL645">
        <v>0</v>
      </c>
      <c r="AM645">
        <v>0</v>
      </c>
      <c r="AN645">
        <v>0</v>
      </c>
      <c r="AO645">
        <v>1</v>
      </c>
      <c r="AQ645">
        <v>0</v>
      </c>
      <c r="AR645">
        <v>0</v>
      </c>
      <c r="AS645">
        <v>0</v>
      </c>
      <c r="AT645">
        <v>0</v>
      </c>
      <c r="AU645">
        <v>2</v>
      </c>
      <c r="AV645">
        <v>0</v>
      </c>
      <c r="AW645">
        <v>0</v>
      </c>
      <c r="AX645">
        <v>2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</row>
    <row r="646" spans="1:60" x14ac:dyDescent="0.25">
      <c r="A646">
        <v>1</v>
      </c>
      <c r="B646" t="s">
        <v>149</v>
      </c>
      <c r="D646" t="s">
        <v>149</v>
      </c>
      <c r="E646">
        <v>645</v>
      </c>
      <c r="F646" t="s">
        <v>60</v>
      </c>
      <c r="H646" t="s">
        <v>680</v>
      </c>
      <c r="I646" t="s">
        <v>1328</v>
      </c>
      <c r="J646" t="s">
        <v>1329</v>
      </c>
      <c r="K646" t="s">
        <v>3900</v>
      </c>
      <c r="L646" t="s">
        <v>738</v>
      </c>
      <c r="M646">
        <v>4.2999999999999997E-2</v>
      </c>
      <c r="N646">
        <v>4.2999999999999997E-2</v>
      </c>
      <c r="O646">
        <v>4.2999999999999997E-2</v>
      </c>
      <c r="P646">
        <v>0.53</v>
      </c>
      <c r="R646">
        <v>0</v>
      </c>
      <c r="S646">
        <v>0.56000000000000005</v>
      </c>
      <c r="T646">
        <v>2</v>
      </c>
      <c r="U646">
        <v>1.45</v>
      </c>
      <c r="V646">
        <v>0.5</v>
      </c>
      <c r="Z646">
        <v>135</v>
      </c>
      <c r="AA646">
        <v>8.9055915910215434E-3</v>
      </c>
      <c r="AE646" t="s">
        <v>471</v>
      </c>
      <c r="AF646" t="s">
        <v>62</v>
      </c>
      <c r="AH646" t="s">
        <v>683</v>
      </c>
      <c r="AI646">
        <v>0</v>
      </c>
      <c r="AJ646">
        <v>1</v>
      </c>
      <c r="AK646">
        <v>0</v>
      </c>
      <c r="AL646">
        <v>0</v>
      </c>
      <c r="AM646">
        <v>0</v>
      </c>
      <c r="AN646">
        <v>0</v>
      </c>
      <c r="AO646">
        <v>1</v>
      </c>
      <c r="AQ646">
        <v>0</v>
      </c>
      <c r="AR646">
        <v>0</v>
      </c>
      <c r="AS646">
        <v>0</v>
      </c>
      <c r="AT646">
        <v>0</v>
      </c>
      <c r="AU646">
        <v>2</v>
      </c>
      <c r="AV646">
        <v>0</v>
      </c>
      <c r="AW646">
        <v>0</v>
      </c>
      <c r="AX646">
        <v>2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</row>
    <row r="647" spans="1:60" x14ac:dyDescent="0.25">
      <c r="A647">
        <v>1</v>
      </c>
      <c r="B647" t="s">
        <v>149</v>
      </c>
      <c r="D647" t="s">
        <v>149</v>
      </c>
      <c r="E647">
        <v>646</v>
      </c>
      <c r="F647" t="s">
        <v>60</v>
      </c>
      <c r="H647" t="s">
        <v>802</v>
      </c>
      <c r="I647" t="s">
        <v>1330</v>
      </c>
      <c r="J647" t="s">
        <v>1331</v>
      </c>
      <c r="K647" t="s">
        <v>3899</v>
      </c>
      <c r="L647" t="s">
        <v>740</v>
      </c>
      <c r="M647">
        <v>4.65E-2</v>
      </c>
      <c r="N647">
        <v>4.65E-2</v>
      </c>
      <c r="O647">
        <v>4.65E-2</v>
      </c>
      <c r="P647">
        <v>0.83</v>
      </c>
      <c r="R647">
        <v>0</v>
      </c>
      <c r="S647">
        <v>0.86</v>
      </c>
      <c r="T647">
        <v>2</v>
      </c>
      <c r="U647">
        <v>1.8</v>
      </c>
      <c r="V647">
        <v>0.7</v>
      </c>
      <c r="Z647">
        <v>135</v>
      </c>
      <c r="AA647">
        <v>9.6304653251744598E-3</v>
      </c>
      <c r="AE647" t="s">
        <v>471</v>
      </c>
      <c r="AF647" t="s">
        <v>62</v>
      </c>
      <c r="AH647" t="s">
        <v>636</v>
      </c>
      <c r="AI647">
        <v>0</v>
      </c>
      <c r="AJ647">
        <v>1</v>
      </c>
      <c r="AK647">
        <v>0</v>
      </c>
      <c r="AL647">
        <v>0</v>
      </c>
      <c r="AM647">
        <v>0</v>
      </c>
      <c r="AN647">
        <v>0</v>
      </c>
      <c r="AO647">
        <v>1</v>
      </c>
      <c r="AQ647">
        <v>0</v>
      </c>
      <c r="AR647">
        <v>0</v>
      </c>
      <c r="AS647">
        <v>0</v>
      </c>
      <c r="AT647">
        <v>0</v>
      </c>
      <c r="AU647">
        <v>2</v>
      </c>
      <c r="AV647">
        <v>0</v>
      </c>
      <c r="AW647">
        <v>0</v>
      </c>
      <c r="AX647">
        <v>2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</row>
    <row r="648" spans="1:60" x14ac:dyDescent="0.25">
      <c r="A648">
        <v>1</v>
      </c>
      <c r="B648" t="s">
        <v>149</v>
      </c>
      <c r="D648" t="s">
        <v>149</v>
      </c>
      <c r="E648">
        <v>647</v>
      </c>
      <c r="G648" t="s">
        <v>74</v>
      </c>
      <c r="H648" t="s">
        <v>680</v>
      </c>
      <c r="I648" t="s">
        <v>1332</v>
      </c>
      <c r="J648" t="s">
        <v>1333</v>
      </c>
      <c r="K648" t="s">
        <v>3898</v>
      </c>
      <c r="L648" t="s">
        <v>740</v>
      </c>
      <c r="M648">
        <v>4.65E-2</v>
      </c>
      <c r="N648">
        <v>4.65E-2</v>
      </c>
      <c r="O648">
        <v>4.65E-2</v>
      </c>
      <c r="P648">
        <v>0.625</v>
      </c>
      <c r="R648">
        <v>0</v>
      </c>
      <c r="S648">
        <v>0.65</v>
      </c>
      <c r="T648">
        <v>2</v>
      </c>
      <c r="U648">
        <v>1.45</v>
      </c>
      <c r="V648">
        <v>0.5</v>
      </c>
      <c r="Z648">
        <v>135</v>
      </c>
      <c r="AA648">
        <v>9.6304653251744598E-3</v>
      </c>
      <c r="AE648" t="s">
        <v>471</v>
      </c>
      <c r="AF648" t="s">
        <v>62</v>
      </c>
      <c r="AH648" t="s">
        <v>683</v>
      </c>
      <c r="AI648">
        <v>0</v>
      </c>
      <c r="AJ648">
        <v>1</v>
      </c>
      <c r="AK648">
        <v>0</v>
      </c>
      <c r="AL648">
        <v>0</v>
      </c>
      <c r="AM648">
        <v>0</v>
      </c>
      <c r="AN648">
        <v>0</v>
      </c>
      <c r="AO648">
        <v>1</v>
      </c>
      <c r="AQ648">
        <v>0</v>
      </c>
      <c r="AR648">
        <v>0</v>
      </c>
      <c r="AS648">
        <v>0</v>
      </c>
      <c r="AT648">
        <v>0</v>
      </c>
      <c r="AU648">
        <v>2</v>
      </c>
      <c r="AV648">
        <v>0</v>
      </c>
      <c r="AW648">
        <v>0</v>
      </c>
      <c r="AX648">
        <v>2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</row>
    <row r="649" spans="1:60" x14ac:dyDescent="0.25">
      <c r="A649">
        <v>1</v>
      </c>
      <c r="B649" t="s">
        <v>149</v>
      </c>
      <c r="D649" t="s">
        <v>149</v>
      </c>
      <c r="E649">
        <v>648</v>
      </c>
      <c r="G649" t="s">
        <v>74</v>
      </c>
      <c r="H649" t="s">
        <v>680</v>
      </c>
      <c r="I649" t="s">
        <v>1334</v>
      </c>
      <c r="J649" t="s">
        <v>1335</v>
      </c>
      <c r="K649" t="s">
        <v>3897</v>
      </c>
      <c r="L649" t="s">
        <v>750</v>
      </c>
      <c r="M649">
        <v>5.5E-2</v>
      </c>
      <c r="N649">
        <v>5.5E-2</v>
      </c>
      <c r="O649">
        <v>5.5E-2</v>
      </c>
      <c r="P649">
        <v>0.7</v>
      </c>
      <c r="R649">
        <v>0</v>
      </c>
      <c r="S649">
        <v>0.72499999999999998</v>
      </c>
      <c r="T649">
        <v>2</v>
      </c>
      <c r="U649">
        <v>1.65</v>
      </c>
      <c r="V649">
        <v>0.55000000000000004</v>
      </c>
      <c r="Z649">
        <v>135</v>
      </c>
      <c r="AA649">
        <v>1.1390872965260115E-2</v>
      </c>
      <c r="AE649" t="s">
        <v>471</v>
      </c>
      <c r="AF649" t="s">
        <v>62</v>
      </c>
      <c r="AH649" t="s">
        <v>683</v>
      </c>
      <c r="AI649">
        <v>0</v>
      </c>
      <c r="AJ649">
        <v>1</v>
      </c>
      <c r="AK649">
        <v>0</v>
      </c>
      <c r="AL649">
        <v>0</v>
      </c>
      <c r="AM649">
        <v>0</v>
      </c>
      <c r="AN649">
        <v>0</v>
      </c>
      <c r="AO649">
        <v>1</v>
      </c>
      <c r="AQ649">
        <v>0</v>
      </c>
      <c r="AR649">
        <v>0</v>
      </c>
      <c r="AS649">
        <v>0</v>
      </c>
      <c r="AT649">
        <v>0</v>
      </c>
      <c r="AU649">
        <v>2</v>
      </c>
      <c r="AV649">
        <v>0</v>
      </c>
      <c r="AW649">
        <v>0</v>
      </c>
      <c r="AX649">
        <v>2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</row>
    <row r="650" spans="1:60" x14ac:dyDescent="0.25">
      <c r="A650">
        <v>1</v>
      </c>
      <c r="B650" t="s">
        <v>149</v>
      </c>
      <c r="D650" t="s">
        <v>149</v>
      </c>
      <c r="E650">
        <v>649</v>
      </c>
      <c r="F650" t="s">
        <v>60</v>
      </c>
      <c r="H650" t="s">
        <v>802</v>
      </c>
      <c r="I650" t="s">
        <v>1336</v>
      </c>
      <c r="J650" t="s">
        <v>1337</v>
      </c>
      <c r="K650" t="s">
        <v>3896</v>
      </c>
      <c r="L650" t="s">
        <v>752</v>
      </c>
      <c r="M650">
        <v>5.7099999999999998E-2</v>
      </c>
      <c r="N650">
        <v>5.7099999999999998E-2</v>
      </c>
      <c r="O650">
        <v>5.7099999999999998E-2</v>
      </c>
      <c r="P650">
        <v>0.73</v>
      </c>
      <c r="R650">
        <v>0</v>
      </c>
      <c r="S650">
        <v>0.76</v>
      </c>
      <c r="T650">
        <v>2</v>
      </c>
      <c r="U650">
        <v>1.55</v>
      </c>
      <c r="V650">
        <v>0.7</v>
      </c>
      <c r="Z650">
        <v>135</v>
      </c>
      <c r="AA650">
        <v>1.1825797205751864E-2</v>
      </c>
      <c r="AE650" t="s">
        <v>471</v>
      </c>
      <c r="AF650" t="s">
        <v>62</v>
      </c>
      <c r="AH650" t="s">
        <v>636</v>
      </c>
      <c r="AI650">
        <v>0</v>
      </c>
      <c r="AJ650">
        <v>1</v>
      </c>
      <c r="AK650">
        <v>0</v>
      </c>
      <c r="AL650">
        <v>0</v>
      </c>
      <c r="AM650">
        <v>0</v>
      </c>
      <c r="AN650">
        <v>0</v>
      </c>
      <c r="AO650">
        <v>1</v>
      </c>
      <c r="AQ650">
        <v>0</v>
      </c>
      <c r="AR650">
        <v>0</v>
      </c>
      <c r="AS650">
        <v>0</v>
      </c>
      <c r="AT650">
        <v>0</v>
      </c>
      <c r="AU650">
        <v>2</v>
      </c>
      <c r="AV650">
        <v>0</v>
      </c>
      <c r="AW650">
        <v>0</v>
      </c>
      <c r="AX650">
        <v>2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</row>
    <row r="651" spans="1:60" x14ac:dyDescent="0.25">
      <c r="A651">
        <v>1</v>
      </c>
      <c r="B651" t="s">
        <v>149</v>
      </c>
      <c r="D651" t="s">
        <v>149</v>
      </c>
      <c r="E651">
        <v>650</v>
      </c>
      <c r="G651" t="s">
        <v>74</v>
      </c>
      <c r="H651" t="s">
        <v>680</v>
      </c>
      <c r="I651" t="s">
        <v>1338</v>
      </c>
      <c r="J651" t="s">
        <v>1339</v>
      </c>
      <c r="K651" t="s">
        <v>3895</v>
      </c>
      <c r="L651" t="s">
        <v>754</v>
      </c>
      <c r="M651">
        <v>5.9499999999999997E-2</v>
      </c>
      <c r="N651">
        <v>5.9499999999999997E-2</v>
      </c>
      <c r="O651">
        <v>5.9499999999999997E-2</v>
      </c>
      <c r="P651">
        <v>0.75</v>
      </c>
      <c r="R651">
        <v>0</v>
      </c>
      <c r="S651">
        <v>0.77500000000000002</v>
      </c>
      <c r="T651">
        <v>2</v>
      </c>
      <c r="U651">
        <v>1.7</v>
      </c>
      <c r="V651">
        <v>0.55000000000000004</v>
      </c>
      <c r="Z651">
        <v>135</v>
      </c>
      <c r="AA651">
        <v>1.2322853480599577E-2</v>
      </c>
      <c r="AE651" t="s">
        <v>471</v>
      </c>
      <c r="AF651" t="s">
        <v>62</v>
      </c>
      <c r="AH651" t="s">
        <v>683</v>
      </c>
      <c r="AI651">
        <v>0</v>
      </c>
      <c r="AJ651">
        <v>1</v>
      </c>
      <c r="AK651">
        <v>0</v>
      </c>
      <c r="AL651">
        <v>0</v>
      </c>
      <c r="AM651">
        <v>0</v>
      </c>
      <c r="AN651">
        <v>0</v>
      </c>
      <c r="AO651">
        <v>1</v>
      </c>
      <c r="AQ651">
        <v>0</v>
      </c>
      <c r="AR651">
        <v>0</v>
      </c>
      <c r="AS651">
        <v>0</v>
      </c>
      <c r="AT651">
        <v>0</v>
      </c>
      <c r="AU651">
        <v>2</v>
      </c>
      <c r="AV651">
        <v>0</v>
      </c>
      <c r="AW651">
        <v>0</v>
      </c>
      <c r="AX651">
        <v>2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</row>
    <row r="652" spans="1:60" x14ac:dyDescent="0.25">
      <c r="A652">
        <v>1</v>
      </c>
      <c r="B652" t="s">
        <v>149</v>
      </c>
      <c r="D652" t="s">
        <v>149</v>
      </c>
      <c r="E652">
        <v>651</v>
      </c>
      <c r="G652" t="s">
        <v>74</v>
      </c>
      <c r="H652" t="s">
        <v>680</v>
      </c>
      <c r="I652" t="s">
        <v>1340</v>
      </c>
      <c r="J652" t="s">
        <v>1341</v>
      </c>
      <c r="K652" t="s">
        <v>3894</v>
      </c>
      <c r="L652" t="s">
        <v>759</v>
      </c>
      <c r="M652">
        <v>6.3500000000000001E-2</v>
      </c>
      <c r="N652">
        <v>6.3500000000000001E-2</v>
      </c>
      <c r="O652">
        <v>6.3500000000000001E-2</v>
      </c>
      <c r="P652">
        <v>0.8</v>
      </c>
      <c r="R652">
        <v>0</v>
      </c>
      <c r="S652">
        <v>0.82499999999999996</v>
      </c>
      <c r="T652">
        <v>2</v>
      </c>
      <c r="U652">
        <v>1.7</v>
      </c>
      <c r="V652">
        <v>0.6</v>
      </c>
      <c r="Z652">
        <v>135</v>
      </c>
      <c r="AA652">
        <v>1.3151280605345768E-2</v>
      </c>
      <c r="AE652" t="s">
        <v>471</v>
      </c>
      <c r="AF652" t="s">
        <v>62</v>
      </c>
      <c r="AH652" t="s">
        <v>683</v>
      </c>
      <c r="AI652">
        <v>0</v>
      </c>
      <c r="AJ652">
        <v>1</v>
      </c>
      <c r="AK652">
        <v>0</v>
      </c>
      <c r="AL652">
        <v>0</v>
      </c>
      <c r="AM652">
        <v>0</v>
      </c>
      <c r="AN652">
        <v>0</v>
      </c>
      <c r="AO652">
        <v>1</v>
      </c>
      <c r="AQ652">
        <v>0</v>
      </c>
      <c r="AR652">
        <v>0</v>
      </c>
      <c r="AS652">
        <v>0</v>
      </c>
      <c r="AT652">
        <v>0</v>
      </c>
      <c r="AU652">
        <v>2</v>
      </c>
      <c r="AV652">
        <v>0</v>
      </c>
      <c r="AW652">
        <v>0</v>
      </c>
      <c r="AX652">
        <v>2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</row>
    <row r="653" spans="1:60" x14ac:dyDescent="0.25">
      <c r="A653">
        <v>1</v>
      </c>
      <c r="B653" t="s">
        <v>149</v>
      </c>
      <c r="D653" t="s">
        <v>149</v>
      </c>
      <c r="E653">
        <v>652</v>
      </c>
      <c r="G653" t="s">
        <v>74</v>
      </c>
      <c r="H653" t="s">
        <v>802</v>
      </c>
      <c r="I653" t="s">
        <v>1342</v>
      </c>
      <c r="J653" t="s">
        <v>1343</v>
      </c>
      <c r="K653" t="s">
        <v>3893</v>
      </c>
      <c r="L653" t="s">
        <v>766</v>
      </c>
      <c r="M653">
        <v>7.0000000000000007E-2</v>
      </c>
      <c r="N653">
        <v>7.0000000000000007E-2</v>
      </c>
      <c r="O653">
        <v>7.0000000000000007E-2</v>
      </c>
      <c r="P653">
        <v>1.0249999999999999</v>
      </c>
      <c r="R653">
        <v>0</v>
      </c>
      <c r="S653">
        <v>1.05</v>
      </c>
      <c r="T653">
        <v>2</v>
      </c>
      <c r="U653">
        <v>2</v>
      </c>
      <c r="V653">
        <v>0.85</v>
      </c>
      <c r="Z653">
        <v>135</v>
      </c>
      <c r="AA653">
        <v>1.4497474683058328E-2</v>
      </c>
      <c r="AE653" t="s">
        <v>471</v>
      </c>
      <c r="AF653" t="s">
        <v>62</v>
      </c>
      <c r="AH653" t="s">
        <v>636</v>
      </c>
      <c r="AI653">
        <v>0</v>
      </c>
      <c r="AJ653">
        <v>1</v>
      </c>
      <c r="AK653">
        <v>0</v>
      </c>
      <c r="AL653">
        <v>0</v>
      </c>
      <c r="AM653">
        <v>0</v>
      </c>
      <c r="AN653">
        <v>0</v>
      </c>
      <c r="AO653">
        <v>1</v>
      </c>
      <c r="AQ653">
        <v>0</v>
      </c>
      <c r="AR653">
        <v>0</v>
      </c>
      <c r="AS653">
        <v>0</v>
      </c>
      <c r="AT653">
        <v>0</v>
      </c>
      <c r="AU653">
        <v>2</v>
      </c>
      <c r="AV653">
        <v>0</v>
      </c>
      <c r="AW653">
        <v>0</v>
      </c>
      <c r="AX653">
        <v>2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</row>
    <row r="654" spans="1:60" x14ac:dyDescent="0.25">
      <c r="A654">
        <v>1</v>
      </c>
      <c r="B654" t="s">
        <v>149</v>
      </c>
      <c r="D654" t="s">
        <v>149</v>
      </c>
      <c r="E654">
        <v>653</v>
      </c>
      <c r="G654" t="s">
        <v>74</v>
      </c>
      <c r="H654" t="s">
        <v>680</v>
      </c>
      <c r="I654" t="s">
        <v>1344</v>
      </c>
      <c r="J654" t="s">
        <v>1345</v>
      </c>
      <c r="K654" t="s">
        <v>3892</v>
      </c>
      <c r="L654" t="s">
        <v>766</v>
      </c>
      <c r="M654">
        <v>7.0000000000000007E-2</v>
      </c>
      <c r="N654">
        <v>7.0000000000000007E-2</v>
      </c>
      <c r="O654">
        <v>7.0000000000000007E-2</v>
      </c>
      <c r="P654">
        <v>0.8</v>
      </c>
      <c r="R654">
        <v>0</v>
      </c>
      <c r="S654">
        <v>0.82499999999999996</v>
      </c>
      <c r="T654">
        <v>2</v>
      </c>
      <c r="U654">
        <v>1.7</v>
      </c>
      <c r="V654">
        <v>0.6</v>
      </c>
      <c r="Z654">
        <v>135</v>
      </c>
      <c r="AA654">
        <v>1.4497474683058328E-2</v>
      </c>
      <c r="AE654" t="s">
        <v>471</v>
      </c>
      <c r="AF654" t="s">
        <v>62</v>
      </c>
      <c r="AH654" t="s">
        <v>683</v>
      </c>
      <c r="AI654">
        <v>0</v>
      </c>
      <c r="AJ654">
        <v>1</v>
      </c>
      <c r="AK654">
        <v>0</v>
      </c>
      <c r="AL654">
        <v>0</v>
      </c>
      <c r="AM654">
        <v>0</v>
      </c>
      <c r="AN654">
        <v>0</v>
      </c>
      <c r="AO654">
        <v>1</v>
      </c>
      <c r="AQ654">
        <v>0</v>
      </c>
      <c r="AR654">
        <v>0</v>
      </c>
      <c r="AS654">
        <v>0</v>
      </c>
      <c r="AT654">
        <v>0</v>
      </c>
      <c r="AU654">
        <v>2</v>
      </c>
      <c r="AV654">
        <v>0</v>
      </c>
      <c r="AW654">
        <v>0</v>
      </c>
      <c r="AX654">
        <v>2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</row>
    <row r="655" spans="1:60" x14ac:dyDescent="0.25">
      <c r="A655">
        <v>1</v>
      </c>
      <c r="B655" t="s">
        <v>149</v>
      </c>
      <c r="D655" t="s">
        <v>149</v>
      </c>
      <c r="E655">
        <v>654</v>
      </c>
      <c r="F655" t="s">
        <v>60</v>
      </c>
      <c r="H655" t="s">
        <v>802</v>
      </c>
      <c r="I655" t="s">
        <v>1346</v>
      </c>
      <c r="J655" t="s">
        <v>1347</v>
      </c>
      <c r="K655" t="s">
        <v>3891</v>
      </c>
      <c r="L655" t="s">
        <v>768</v>
      </c>
      <c r="M655">
        <v>7.2999999999999995E-2</v>
      </c>
      <c r="N655">
        <v>7.2999999999999995E-2</v>
      </c>
      <c r="O655">
        <v>7.2999999999999995E-2</v>
      </c>
      <c r="P655">
        <v>1.08</v>
      </c>
      <c r="R655">
        <v>0</v>
      </c>
      <c r="S655">
        <v>1.1100000000000001</v>
      </c>
      <c r="T655">
        <v>2</v>
      </c>
      <c r="U655">
        <v>2.0499999999999998</v>
      </c>
      <c r="V655">
        <v>0.95</v>
      </c>
      <c r="Z655">
        <v>135</v>
      </c>
      <c r="AA655">
        <v>1.5118795026617969E-2</v>
      </c>
      <c r="AE655" t="s">
        <v>471</v>
      </c>
      <c r="AF655" t="s">
        <v>62</v>
      </c>
      <c r="AH655" t="s">
        <v>636</v>
      </c>
      <c r="AI655">
        <v>0</v>
      </c>
      <c r="AJ655">
        <v>1</v>
      </c>
      <c r="AK655">
        <v>0</v>
      </c>
      <c r="AL655">
        <v>0</v>
      </c>
      <c r="AM655">
        <v>0</v>
      </c>
      <c r="AN655">
        <v>0</v>
      </c>
      <c r="AO655">
        <v>1</v>
      </c>
      <c r="AQ655">
        <v>0</v>
      </c>
      <c r="AR655">
        <v>0</v>
      </c>
      <c r="AS655">
        <v>0</v>
      </c>
      <c r="AT655">
        <v>0</v>
      </c>
      <c r="AU655">
        <v>2</v>
      </c>
      <c r="AV655">
        <v>0</v>
      </c>
      <c r="AW655">
        <v>0</v>
      </c>
      <c r="AX655">
        <v>2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</row>
    <row r="656" spans="1:60" x14ac:dyDescent="0.25">
      <c r="A656">
        <v>1</v>
      </c>
      <c r="B656" t="s">
        <v>149</v>
      </c>
      <c r="D656" t="s">
        <v>149</v>
      </c>
      <c r="E656">
        <v>655</v>
      </c>
      <c r="G656" t="s">
        <v>74</v>
      </c>
      <c r="H656" t="s">
        <v>680</v>
      </c>
      <c r="I656" t="s">
        <v>1348</v>
      </c>
      <c r="J656" t="s">
        <v>1349</v>
      </c>
      <c r="K656" t="s">
        <v>3890</v>
      </c>
      <c r="L656" t="s">
        <v>768</v>
      </c>
      <c r="M656">
        <v>7.2999999999999995E-2</v>
      </c>
      <c r="N656">
        <v>7.2999999999999995E-2</v>
      </c>
      <c r="O656">
        <v>7.2999999999999995E-2</v>
      </c>
      <c r="P656">
        <v>0.8</v>
      </c>
      <c r="R656">
        <v>0</v>
      </c>
      <c r="S656">
        <v>0.82499999999999996</v>
      </c>
      <c r="T656">
        <v>2</v>
      </c>
      <c r="U656">
        <v>1.8</v>
      </c>
      <c r="V656">
        <v>0.6</v>
      </c>
      <c r="Z656">
        <v>135</v>
      </c>
      <c r="AA656">
        <v>1.5118795026617969E-2</v>
      </c>
      <c r="AE656" t="s">
        <v>471</v>
      </c>
      <c r="AF656" t="s">
        <v>62</v>
      </c>
      <c r="AH656" t="s">
        <v>683</v>
      </c>
      <c r="AI656">
        <v>0</v>
      </c>
      <c r="AJ656">
        <v>1</v>
      </c>
      <c r="AK656">
        <v>0</v>
      </c>
      <c r="AL656">
        <v>0</v>
      </c>
      <c r="AM656">
        <v>0</v>
      </c>
      <c r="AN656">
        <v>0</v>
      </c>
      <c r="AO656">
        <v>1</v>
      </c>
      <c r="AQ656">
        <v>0</v>
      </c>
      <c r="AR656">
        <v>0</v>
      </c>
      <c r="AS656">
        <v>0</v>
      </c>
      <c r="AT656">
        <v>0</v>
      </c>
      <c r="AU656">
        <v>2</v>
      </c>
      <c r="AV656">
        <v>0</v>
      </c>
      <c r="AW656">
        <v>0</v>
      </c>
      <c r="AX656">
        <v>2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</row>
    <row r="657" spans="1:60" x14ac:dyDescent="0.25">
      <c r="A657">
        <v>1</v>
      </c>
      <c r="B657" t="s">
        <v>149</v>
      </c>
      <c r="D657" t="s">
        <v>149</v>
      </c>
      <c r="E657">
        <v>656</v>
      </c>
      <c r="G657" t="s">
        <v>74</v>
      </c>
      <c r="H657" t="s">
        <v>680</v>
      </c>
      <c r="I657" t="s">
        <v>1350</v>
      </c>
      <c r="J657" t="s">
        <v>1351</v>
      </c>
      <c r="K657" t="s">
        <v>3889</v>
      </c>
      <c r="L657" t="s">
        <v>770</v>
      </c>
      <c r="M657">
        <v>7.5999999999999998E-2</v>
      </c>
      <c r="N657">
        <v>7.5999999999999998E-2</v>
      </c>
      <c r="O657">
        <v>7.5999999999999998E-2</v>
      </c>
      <c r="P657">
        <v>0.77500000000000002</v>
      </c>
      <c r="R657">
        <v>0</v>
      </c>
      <c r="S657">
        <v>0.8</v>
      </c>
      <c r="T657">
        <v>2</v>
      </c>
      <c r="U657">
        <v>1.85</v>
      </c>
      <c r="V657">
        <v>0.55000000000000004</v>
      </c>
      <c r="Z657">
        <v>135</v>
      </c>
      <c r="AA657">
        <v>1.5740115370177613E-2</v>
      </c>
      <c r="AE657" t="s">
        <v>471</v>
      </c>
      <c r="AF657" t="s">
        <v>62</v>
      </c>
      <c r="AH657" t="s">
        <v>683</v>
      </c>
      <c r="AI657">
        <v>0</v>
      </c>
      <c r="AJ657">
        <v>1</v>
      </c>
      <c r="AK657">
        <v>0</v>
      </c>
      <c r="AL657">
        <v>0</v>
      </c>
      <c r="AM657">
        <v>0</v>
      </c>
      <c r="AN657">
        <v>0</v>
      </c>
      <c r="AO657">
        <v>1</v>
      </c>
      <c r="AQ657">
        <v>0</v>
      </c>
      <c r="AR657">
        <v>0</v>
      </c>
      <c r="AS657">
        <v>0</v>
      </c>
      <c r="AT657">
        <v>0</v>
      </c>
      <c r="AU657">
        <v>2</v>
      </c>
      <c r="AV657">
        <v>0</v>
      </c>
      <c r="AW657">
        <v>0</v>
      </c>
      <c r="AX657">
        <v>2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</row>
    <row r="658" spans="1:60" x14ac:dyDescent="0.25">
      <c r="A658">
        <v>1</v>
      </c>
      <c r="B658" t="s">
        <v>149</v>
      </c>
      <c r="D658" t="s">
        <v>149</v>
      </c>
      <c r="E658">
        <v>657</v>
      </c>
      <c r="F658" t="s">
        <v>60</v>
      </c>
      <c r="H658" t="s">
        <v>802</v>
      </c>
      <c r="I658" t="s">
        <v>1352</v>
      </c>
      <c r="J658" t="s">
        <v>1353</v>
      </c>
      <c r="K658" t="s">
        <v>3413</v>
      </c>
      <c r="L658" t="s">
        <v>2430</v>
      </c>
      <c r="M658">
        <v>7.8100000000000003E-2</v>
      </c>
      <c r="N658">
        <v>7.8100000000000003E-2</v>
      </c>
      <c r="O658">
        <v>7.8100000000000003E-2</v>
      </c>
      <c r="P658">
        <v>1.0900000000000001</v>
      </c>
      <c r="R658">
        <v>0</v>
      </c>
      <c r="S658">
        <v>1.1200000000000001</v>
      </c>
      <c r="T658">
        <v>2</v>
      </c>
      <c r="U658">
        <v>2</v>
      </c>
      <c r="V658">
        <v>0.9</v>
      </c>
      <c r="Z658">
        <v>135</v>
      </c>
      <c r="AA658">
        <v>1.6175039610669364E-2</v>
      </c>
      <c r="AE658" t="s">
        <v>471</v>
      </c>
      <c r="AF658" t="s">
        <v>62</v>
      </c>
      <c r="AH658" t="s">
        <v>636</v>
      </c>
      <c r="AI658">
        <v>0</v>
      </c>
      <c r="AJ658">
        <v>1</v>
      </c>
      <c r="AK658">
        <v>0</v>
      </c>
      <c r="AL658">
        <v>0</v>
      </c>
      <c r="AM658">
        <v>0</v>
      </c>
      <c r="AN658">
        <v>0</v>
      </c>
      <c r="AO658">
        <v>1</v>
      </c>
      <c r="AQ658">
        <v>0</v>
      </c>
      <c r="AR658">
        <v>0</v>
      </c>
      <c r="AS658">
        <v>0</v>
      </c>
      <c r="AT658">
        <v>0</v>
      </c>
      <c r="AU658">
        <v>2</v>
      </c>
      <c r="AV658">
        <v>0</v>
      </c>
      <c r="AW658">
        <v>0</v>
      </c>
      <c r="AX658">
        <v>2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</row>
    <row r="659" spans="1:60" x14ac:dyDescent="0.25">
      <c r="A659">
        <v>1</v>
      </c>
      <c r="B659" t="s">
        <v>149</v>
      </c>
      <c r="D659" t="s">
        <v>149</v>
      </c>
      <c r="E659">
        <v>658</v>
      </c>
      <c r="F659" t="s">
        <v>60</v>
      </c>
      <c r="H659" t="s">
        <v>680</v>
      </c>
      <c r="I659" t="s">
        <v>1354</v>
      </c>
      <c r="J659" t="s">
        <v>1355</v>
      </c>
      <c r="K659" t="s">
        <v>3888</v>
      </c>
      <c r="L659" t="s">
        <v>2430</v>
      </c>
      <c r="M659">
        <v>7.8100000000000003E-2</v>
      </c>
      <c r="N659">
        <v>7.8100000000000003E-2</v>
      </c>
      <c r="O659">
        <v>7.8100000000000003E-2</v>
      </c>
      <c r="P659">
        <v>0.76</v>
      </c>
      <c r="R659">
        <v>0</v>
      </c>
      <c r="S659">
        <v>0.79</v>
      </c>
      <c r="T659">
        <v>2</v>
      </c>
      <c r="U659">
        <v>1.8</v>
      </c>
      <c r="V659">
        <v>0.6</v>
      </c>
      <c r="Z659">
        <v>135</v>
      </c>
      <c r="AA659">
        <v>1.6175039610669364E-2</v>
      </c>
      <c r="AE659" t="s">
        <v>471</v>
      </c>
      <c r="AF659" t="s">
        <v>62</v>
      </c>
      <c r="AH659" t="s">
        <v>683</v>
      </c>
      <c r="AI659">
        <v>0</v>
      </c>
      <c r="AJ659">
        <v>1</v>
      </c>
      <c r="AK659">
        <v>0</v>
      </c>
      <c r="AL659">
        <v>0</v>
      </c>
      <c r="AM659">
        <v>0</v>
      </c>
      <c r="AN659">
        <v>0</v>
      </c>
      <c r="AO659">
        <v>1</v>
      </c>
      <c r="AQ659">
        <v>0</v>
      </c>
      <c r="AR659">
        <v>0</v>
      </c>
      <c r="AS659">
        <v>0</v>
      </c>
      <c r="AT659">
        <v>0</v>
      </c>
      <c r="AU659">
        <v>2</v>
      </c>
      <c r="AV659">
        <v>0</v>
      </c>
      <c r="AW659">
        <v>0</v>
      </c>
      <c r="AX659">
        <v>2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</row>
    <row r="660" spans="1:60" x14ac:dyDescent="0.25">
      <c r="A660">
        <v>1</v>
      </c>
      <c r="B660" t="s">
        <v>149</v>
      </c>
      <c r="D660" t="s">
        <v>149</v>
      </c>
      <c r="E660">
        <v>659</v>
      </c>
      <c r="G660" t="s">
        <v>74</v>
      </c>
      <c r="H660" t="s">
        <v>680</v>
      </c>
      <c r="I660" t="s">
        <v>1356</v>
      </c>
      <c r="J660" t="s">
        <v>1357</v>
      </c>
      <c r="K660" t="s">
        <v>3887</v>
      </c>
      <c r="L660" t="s">
        <v>772</v>
      </c>
      <c r="M660">
        <v>7.85E-2</v>
      </c>
      <c r="N660">
        <v>7.85E-2</v>
      </c>
      <c r="O660">
        <v>7.85E-2</v>
      </c>
      <c r="P660">
        <v>0.82499999999999996</v>
      </c>
      <c r="R660">
        <v>0</v>
      </c>
      <c r="S660">
        <v>0.85</v>
      </c>
      <c r="T660">
        <v>2</v>
      </c>
      <c r="U660">
        <v>1.8</v>
      </c>
      <c r="V660">
        <v>0.6</v>
      </c>
      <c r="Z660">
        <v>135</v>
      </c>
      <c r="AA660">
        <v>1.6257882323143982E-2</v>
      </c>
      <c r="AE660" t="s">
        <v>471</v>
      </c>
      <c r="AF660" t="s">
        <v>62</v>
      </c>
      <c r="AH660" t="s">
        <v>683</v>
      </c>
      <c r="AI660">
        <v>0</v>
      </c>
      <c r="AJ660">
        <v>1</v>
      </c>
      <c r="AK660">
        <v>0</v>
      </c>
      <c r="AL660">
        <v>0</v>
      </c>
      <c r="AM660">
        <v>0</v>
      </c>
      <c r="AN660">
        <v>0</v>
      </c>
      <c r="AO660">
        <v>1</v>
      </c>
      <c r="AQ660">
        <v>0</v>
      </c>
      <c r="AR660">
        <v>0</v>
      </c>
      <c r="AS660">
        <v>0</v>
      </c>
      <c r="AT660">
        <v>0</v>
      </c>
      <c r="AU660">
        <v>2</v>
      </c>
      <c r="AV660">
        <v>0</v>
      </c>
      <c r="AW660">
        <v>0</v>
      </c>
      <c r="AX660">
        <v>2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</row>
    <row r="661" spans="1:60" x14ac:dyDescent="0.25">
      <c r="A661">
        <v>1</v>
      </c>
      <c r="B661" t="s">
        <v>149</v>
      </c>
      <c r="D661" t="s">
        <v>149</v>
      </c>
      <c r="E661">
        <v>660</v>
      </c>
      <c r="F661" t="s">
        <v>60</v>
      </c>
      <c r="H661" t="s">
        <v>680</v>
      </c>
      <c r="I661" t="s">
        <v>2429</v>
      </c>
      <c r="J661" t="s">
        <v>1358</v>
      </c>
      <c r="K661" t="s">
        <v>3886</v>
      </c>
      <c r="L661" t="s">
        <v>774</v>
      </c>
      <c r="M661">
        <v>8.1000000000000003E-2</v>
      </c>
      <c r="N661">
        <v>8.1000000000000003E-2</v>
      </c>
      <c r="O661">
        <v>8.1000000000000003E-2</v>
      </c>
      <c r="P661">
        <v>0.84</v>
      </c>
      <c r="R661">
        <v>0</v>
      </c>
      <c r="S661">
        <v>0.87</v>
      </c>
      <c r="T661">
        <v>2</v>
      </c>
      <c r="U661">
        <v>1.8</v>
      </c>
      <c r="V661">
        <v>0.65</v>
      </c>
      <c r="Z661">
        <v>135</v>
      </c>
      <c r="AA661">
        <v>1.677564927611035E-2</v>
      </c>
      <c r="AE661" t="s">
        <v>471</v>
      </c>
      <c r="AF661" t="s">
        <v>62</v>
      </c>
      <c r="AH661" t="s">
        <v>683</v>
      </c>
      <c r="AI661">
        <v>0</v>
      </c>
      <c r="AJ661">
        <v>1</v>
      </c>
      <c r="AK661">
        <v>0</v>
      </c>
      <c r="AL661">
        <v>0</v>
      </c>
      <c r="AM661">
        <v>0</v>
      </c>
      <c r="AN661">
        <v>0</v>
      </c>
      <c r="AO661">
        <v>1</v>
      </c>
      <c r="AQ661">
        <v>0</v>
      </c>
      <c r="AR661">
        <v>0</v>
      </c>
      <c r="AS661">
        <v>0</v>
      </c>
      <c r="AT661">
        <v>0</v>
      </c>
      <c r="AU661">
        <v>2</v>
      </c>
      <c r="AV661">
        <v>0</v>
      </c>
      <c r="AW661">
        <v>0</v>
      </c>
      <c r="AX661">
        <v>2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</row>
    <row r="662" spans="1:60" x14ac:dyDescent="0.25">
      <c r="A662">
        <v>1</v>
      </c>
      <c r="B662" t="s">
        <v>149</v>
      </c>
      <c r="D662" t="s">
        <v>149</v>
      </c>
      <c r="E662">
        <v>661</v>
      </c>
      <c r="F662" t="s">
        <v>60</v>
      </c>
      <c r="H662" t="s">
        <v>802</v>
      </c>
      <c r="I662" t="s">
        <v>1359</v>
      </c>
      <c r="J662" t="s">
        <v>1360</v>
      </c>
      <c r="K662" t="s">
        <v>3885</v>
      </c>
      <c r="L662" t="s">
        <v>776</v>
      </c>
      <c r="M662">
        <v>8.2000000000000003E-2</v>
      </c>
      <c r="N662">
        <v>8.2000000000000003E-2</v>
      </c>
      <c r="O662">
        <v>8.2000000000000003E-2</v>
      </c>
      <c r="P662">
        <v>1.24</v>
      </c>
      <c r="R662">
        <v>0</v>
      </c>
      <c r="S662">
        <v>1.27</v>
      </c>
      <c r="T662">
        <v>2</v>
      </c>
      <c r="U662">
        <v>2.1</v>
      </c>
      <c r="V662">
        <v>1.06</v>
      </c>
      <c r="Z662">
        <v>135</v>
      </c>
      <c r="AA662">
        <v>1.6982756057296898E-2</v>
      </c>
      <c r="AE662" t="s">
        <v>471</v>
      </c>
      <c r="AF662" t="s">
        <v>62</v>
      </c>
      <c r="AH662" t="s">
        <v>636</v>
      </c>
      <c r="AI662">
        <v>0</v>
      </c>
      <c r="AJ662">
        <v>1</v>
      </c>
      <c r="AK662">
        <v>0</v>
      </c>
      <c r="AL662">
        <v>0</v>
      </c>
      <c r="AM662">
        <v>0</v>
      </c>
      <c r="AN662">
        <v>0</v>
      </c>
      <c r="AO662">
        <v>1</v>
      </c>
      <c r="AQ662">
        <v>0</v>
      </c>
      <c r="AR662">
        <v>0</v>
      </c>
      <c r="AS662">
        <v>0</v>
      </c>
      <c r="AT662">
        <v>0</v>
      </c>
      <c r="AU662">
        <v>2</v>
      </c>
      <c r="AV662">
        <v>0</v>
      </c>
      <c r="AW662">
        <v>0</v>
      </c>
      <c r="AX662">
        <v>2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</row>
    <row r="663" spans="1:60" x14ac:dyDescent="0.25">
      <c r="A663">
        <v>1</v>
      </c>
      <c r="B663" t="s">
        <v>149</v>
      </c>
      <c r="D663" t="s">
        <v>149</v>
      </c>
      <c r="E663">
        <v>662</v>
      </c>
      <c r="F663" t="s">
        <v>60</v>
      </c>
      <c r="H663" t="s">
        <v>680</v>
      </c>
      <c r="I663" t="s">
        <v>1361</v>
      </c>
      <c r="J663" t="s">
        <v>1362</v>
      </c>
      <c r="K663" t="s">
        <v>3884</v>
      </c>
      <c r="L663" t="s">
        <v>776</v>
      </c>
      <c r="M663">
        <v>8.2000000000000003E-2</v>
      </c>
      <c r="N663">
        <v>8.2000000000000003E-2</v>
      </c>
      <c r="O663">
        <v>8.2000000000000003E-2</v>
      </c>
      <c r="P663">
        <v>0.84</v>
      </c>
      <c r="R663">
        <v>0</v>
      </c>
      <c r="S663">
        <v>0.87</v>
      </c>
      <c r="T663">
        <v>2</v>
      </c>
      <c r="U663">
        <v>1.8</v>
      </c>
      <c r="V663">
        <v>0.65</v>
      </c>
      <c r="Z663">
        <v>135</v>
      </c>
      <c r="AA663">
        <v>1.6982756057296898E-2</v>
      </c>
      <c r="AE663" t="s">
        <v>471</v>
      </c>
      <c r="AF663" t="s">
        <v>62</v>
      </c>
      <c r="AH663" t="s">
        <v>683</v>
      </c>
      <c r="AI663">
        <v>0</v>
      </c>
      <c r="AJ663">
        <v>1</v>
      </c>
      <c r="AK663">
        <v>0</v>
      </c>
      <c r="AL663">
        <v>0</v>
      </c>
      <c r="AM663">
        <v>0</v>
      </c>
      <c r="AN663">
        <v>0</v>
      </c>
      <c r="AO663">
        <v>1</v>
      </c>
      <c r="AQ663">
        <v>0</v>
      </c>
      <c r="AR663">
        <v>0</v>
      </c>
      <c r="AS663">
        <v>0</v>
      </c>
      <c r="AT663">
        <v>0</v>
      </c>
      <c r="AU663">
        <v>2</v>
      </c>
      <c r="AV663">
        <v>0</v>
      </c>
      <c r="AW663">
        <v>0</v>
      </c>
      <c r="AX663">
        <v>2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</row>
    <row r="664" spans="1:60" x14ac:dyDescent="0.25">
      <c r="A664">
        <v>1</v>
      </c>
      <c r="B664" t="s">
        <v>149</v>
      </c>
      <c r="D664" t="s">
        <v>149</v>
      </c>
      <c r="E664">
        <v>663</v>
      </c>
      <c r="G664" t="s">
        <v>74</v>
      </c>
      <c r="H664" t="s">
        <v>874</v>
      </c>
      <c r="I664" t="s">
        <v>1363</v>
      </c>
      <c r="J664" t="s">
        <v>1364</v>
      </c>
      <c r="K664" t="s">
        <v>3883</v>
      </c>
      <c r="L664" t="s">
        <v>778</v>
      </c>
      <c r="M664">
        <v>8.5999999999999993E-2</v>
      </c>
      <c r="N664">
        <v>8.5999999999999993E-2</v>
      </c>
      <c r="O664">
        <v>8.5999999999999993E-2</v>
      </c>
      <c r="P664">
        <v>2.35</v>
      </c>
      <c r="R664">
        <v>0</v>
      </c>
      <c r="S664">
        <v>2.375</v>
      </c>
      <c r="T664">
        <v>2</v>
      </c>
      <c r="U664">
        <v>3.55</v>
      </c>
      <c r="V664">
        <v>2.2400000000000002</v>
      </c>
      <c r="Z664">
        <v>135</v>
      </c>
      <c r="AA664">
        <v>1.7811183182043087E-2</v>
      </c>
      <c r="AE664" t="s">
        <v>471</v>
      </c>
      <c r="AF664" t="s">
        <v>62</v>
      </c>
      <c r="AH664" t="s">
        <v>621</v>
      </c>
      <c r="AI664">
        <v>0</v>
      </c>
      <c r="AJ664">
        <v>1</v>
      </c>
      <c r="AK664">
        <v>0</v>
      </c>
      <c r="AL664">
        <v>0</v>
      </c>
      <c r="AM664">
        <v>0</v>
      </c>
      <c r="AN664">
        <v>0</v>
      </c>
      <c r="AO664">
        <v>1</v>
      </c>
      <c r="AQ664">
        <v>0</v>
      </c>
      <c r="AR664">
        <v>0</v>
      </c>
      <c r="AS664">
        <v>0</v>
      </c>
      <c r="AT664">
        <v>0</v>
      </c>
      <c r="AU664">
        <v>2</v>
      </c>
      <c r="AV664">
        <v>0</v>
      </c>
      <c r="AW664">
        <v>0</v>
      </c>
      <c r="AX664">
        <v>2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</row>
    <row r="665" spans="1:60" x14ac:dyDescent="0.25">
      <c r="A665">
        <v>1</v>
      </c>
      <c r="B665" t="s">
        <v>149</v>
      </c>
      <c r="D665" t="s">
        <v>149</v>
      </c>
      <c r="E665">
        <v>664</v>
      </c>
      <c r="G665" t="s">
        <v>74</v>
      </c>
      <c r="H665" t="s">
        <v>680</v>
      </c>
      <c r="I665" t="s">
        <v>1365</v>
      </c>
      <c r="J665" t="s">
        <v>1366</v>
      </c>
      <c r="K665" t="s">
        <v>3882</v>
      </c>
      <c r="L665" t="s">
        <v>778</v>
      </c>
      <c r="M665">
        <v>8.5999999999999993E-2</v>
      </c>
      <c r="N665">
        <v>8.5999999999999993E-2</v>
      </c>
      <c r="O665">
        <v>8.5999999999999993E-2</v>
      </c>
      <c r="P665">
        <v>0.9</v>
      </c>
      <c r="R665">
        <v>0</v>
      </c>
      <c r="S665">
        <v>0.92500000000000004</v>
      </c>
      <c r="T665">
        <v>2</v>
      </c>
      <c r="U665">
        <v>1.8</v>
      </c>
      <c r="V665">
        <v>0.65</v>
      </c>
      <c r="Z665">
        <v>135</v>
      </c>
      <c r="AA665">
        <v>1.7811183182043087E-2</v>
      </c>
      <c r="AE665" t="s">
        <v>471</v>
      </c>
      <c r="AF665" t="s">
        <v>62</v>
      </c>
      <c r="AH665" t="s">
        <v>683</v>
      </c>
      <c r="AI665">
        <v>0</v>
      </c>
      <c r="AJ665">
        <v>1</v>
      </c>
      <c r="AK665">
        <v>0</v>
      </c>
      <c r="AL665">
        <v>0</v>
      </c>
      <c r="AM665">
        <v>0</v>
      </c>
      <c r="AN665">
        <v>0</v>
      </c>
      <c r="AO665">
        <v>1</v>
      </c>
      <c r="AQ665">
        <v>0</v>
      </c>
      <c r="AR665">
        <v>0</v>
      </c>
      <c r="AS665">
        <v>0</v>
      </c>
      <c r="AT665">
        <v>0</v>
      </c>
      <c r="AU665">
        <v>2</v>
      </c>
      <c r="AV665">
        <v>0</v>
      </c>
      <c r="AW665">
        <v>0</v>
      </c>
      <c r="AX665">
        <v>2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</row>
    <row r="666" spans="1:60" x14ac:dyDescent="0.25">
      <c r="A666">
        <v>1</v>
      </c>
      <c r="B666" t="s">
        <v>149</v>
      </c>
      <c r="D666" t="s">
        <v>149</v>
      </c>
      <c r="E666">
        <v>665</v>
      </c>
      <c r="F666" t="s">
        <v>60</v>
      </c>
      <c r="H666" t="s">
        <v>874</v>
      </c>
      <c r="I666" t="s">
        <v>1367</v>
      </c>
      <c r="J666" t="s">
        <v>1368</v>
      </c>
      <c r="K666" t="s">
        <v>3881</v>
      </c>
      <c r="L666" t="s">
        <v>780</v>
      </c>
      <c r="M666">
        <v>8.8999999999999996E-2</v>
      </c>
      <c r="N666">
        <v>8.8999999999999996E-2</v>
      </c>
      <c r="O666">
        <v>8.8999999999999996E-2</v>
      </c>
      <c r="P666">
        <v>2.3199999999999998</v>
      </c>
      <c r="R666">
        <v>0</v>
      </c>
      <c r="S666">
        <v>2.35</v>
      </c>
      <c r="T666">
        <v>2</v>
      </c>
      <c r="U666">
        <v>3.55</v>
      </c>
      <c r="V666">
        <v>2.2000000000000002</v>
      </c>
      <c r="Z666">
        <v>135</v>
      </c>
      <c r="AA666">
        <v>1.8432503525602731E-2</v>
      </c>
      <c r="AE666" t="s">
        <v>471</v>
      </c>
      <c r="AF666" t="s">
        <v>62</v>
      </c>
      <c r="AH666" t="s">
        <v>621</v>
      </c>
      <c r="AI666">
        <v>0</v>
      </c>
      <c r="AJ666">
        <v>1</v>
      </c>
      <c r="AK666">
        <v>0</v>
      </c>
      <c r="AL666">
        <v>0</v>
      </c>
      <c r="AM666">
        <v>0</v>
      </c>
      <c r="AN666">
        <v>0</v>
      </c>
      <c r="AO666">
        <v>1</v>
      </c>
      <c r="AQ666">
        <v>0</v>
      </c>
      <c r="AR666">
        <v>0</v>
      </c>
      <c r="AS666">
        <v>0</v>
      </c>
      <c r="AT666">
        <v>0</v>
      </c>
      <c r="AU666">
        <v>2</v>
      </c>
      <c r="AV666">
        <v>0</v>
      </c>
      <c r="AW666">
        <v>0</v>
      </c>
      <c r="AX666">
        <v>2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</row>
    <row r="667" spans="1:60" x14ac:dyDescent="0.25">
      <c r="A667">
        <v>1</v>
      </c>
      <c r="B667" t="s">
        <v>149</v>
      </c>
      <c r="D667" t="s">
        <v>149</v>
      </c>
      <c r="E667">
        <v>666</v>
      </c>
      <c r="F667" t="s">
        <v>60</v>
      </c>
      <c r="H667" t="s">
        <v>802</v>
      </c>
      <c r="I667" t="s">
        <v>1369</v>
      </c>
      <c r="J667" t="s">
        <v>1370</v>
      </c>
      <c r="K667" t="s">
        <v>3880</v>
      </c>
      <c r="L667" t="s">
        <v>780</v>
      </c>
      <c r="M667">
        <v>8.8999999999999996E-2</v>
      </c>
      <c r="N667">
        <v>8.8999999999999996E-2</v>
      </c>
      <c r="O667">
        <v>8.8999999999999996E-2</v>
      </c>
      <c r="P667">
        <v>1.37</v>
      </c>
      <c r="R667">
        <v>0</v>
      </c>
      <c r="S667">
        <v>1.4</v>
      </c>
      <c r="T667">
        <v>2</v>
      </c>
      <c r="U667">
        <v>2.25</v>
      </c>
      <c r="V667">
        <v>1.2</v>
      </c>
      <c r="Z667">
        <v>135</v>
      </c>
      <c r="AA667">
        <v>1.8432503525602731E-2</v>
      </c>
      <c r="AE667" t="s">
        <v>471</v>
      </c>
      <c r="AF667" t="s">
        <v>62</v>
      </c>
      <c r="AH667" t="s">
        <v>636</v>
      </c>
      <c r="AI667">
        <v>0</v>
      </c>
      <c r="AJ667">
        <v>1</v>
      </c>
      <c r="AK667">
        <v>0</v>
      </c>
      <c r="AL667">
        <v>0</v>
      </c>
      <c r="AM667">
        <v>0</v>
      </c>
      <c r="AN667">
        <v>0</v>
      </c>
      <c r="AO667">
        <v>1</v>
      </c>
      <c r="AQ667">
        <v>0</v>
      </c>
      <c r="AR667">
        <v>0</v>
      </c>
      <c r="AS667">
        <v>0</v>
      </c>
      <c r="AT667">
        <v>0</v>
      </c>
      <c r="AU667">
        <v>2</v>
      </c>
      <c r="AV667">
        <v>0</v>
      </c>
      <c r="AW667">
        <v>0</v>
      </c>
      <c r="AX667">
        <v>2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</row>
    <row r="668" spans="1:60" x14ac:dyDescent="0.25">
      <c r="A668">
        <v>1</v>
      </c>
      <c r="B668" t="s">
        <v>149</v>
      </c>
      <c r="D668" t="s">
        <v>149</v>
      </c>
      <c r="E668">
        <v>667</v>
      </c>
      <c r="G668" t="s">
        <v>74</v>
      </c>
      <c r="H668" t="s">
        <v>680</v>
      </c>
      <c r="I668" t="s">
        <v>1371</v>
      </c>
      <c r="J668" t="s">
        <v>1372</v>
      </c>
      <c r="K668" t="s">
        <v>3879</v>
      </c>
      <c r="L668" t="s">
        <v>780</v>
      </c>
      <c r="M668">
        <v>8.8999999999999996E-2</v>
      </c>
      <c r="N668">
        <v>8.8999999999999996E-2</v>
      </c>
      <c r="O668">
        <v>8.8999999999999996E-2</v>
      </c>
      <c r="P668">
        <v>0.85</v>
      </c>
      <c r="R668">
        <v>0</v>
      </c>
      <c r="S668">
        <v>0.875</v>
      </c>
      <c r="T668">
        <v>2</v>
      </c>
      <c r="U668">
        <v>1.85</v>
      </c>
      <c r="V668">
        <v>0.65</v>
      </c>
      <c r="Z668">
        <v>135</v>
      </c>
      <c r="AA668">
        <v>1.8432503525602731E-2</v>
      </c>
      <c r="AE668" t="s">
        <v>471</v>
      </c>
      <c r="AF668" t="s">
        <v>62</v>
      </c>
      <c r="AH668" t="s">
        <v>683</v>
      </c>
      <c r="AI668">
        <v>0</v>
      </c>
      <c r="AJ668">
        <v>1</v>
      </c>
      <c r="AK668">
        <v>0</v>
      </c>
      <c r="AL668">
        <v>0</v>
      </c>
      <c r="AM668">
        <v>0</v>
      </c>
      <c r="AN668">
        <v>0</v>
      </c>
      <c r="AO668">
        <v>1</v>
      </c>
      <c r="AQ668">
        <v>0</v>
      </c>
      <c r="AR668">
        <v>0</v>
      </c>
      <c r="AS668">
        <v>0</v>
      </c>
      <c r="AT668">
        <v>0</v>
      </c>
      <c r="AU668">
        <v>2</v>
      </c>
      <c r="AV668">
        <v>0</v>
      </c>
      <c r="AW668">
        <v>0</v>
      </c>
      <c r="AX668">
        <v>2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</row>
    <row r="669" spans="1:60" x14ac:dyDescent="0.25">
      <c r="A669">
        <v>1</v>
      </c>
      <c r="B669" t="s">
        <v>149</v>
      </c>
      <c r="D669" t="s">
        <v>149</v>
      </c>
      <c r="E669">
        <v>668</v>
      </c>
      <c r="H669" t="s">
        <v>874</v>
      </c>
      <c r="I669" t="s">
        <v>1373</v>
      </c>
      <c r="J669" t="s">
        <v>1374</v>
      </c>
      <c r="K669" t="s">
        <v>3878</v>
      </c>
      <c r="L669" t="s">
        <v>1375</v>
      </c>
      <c r="M669">
        <v>9.0499999999999997E-2</v>
      </c>
      <c r="N669">
        <v>9.0499999999999997E-2</v>
      </c>
      <c r="O669">
        <v>9.0499999999999997E-2</v>
      </c>
      <c r="P669">
        <v>1.1125</v>
      </c>
      <c r="R669">
        <v>0</v>
      </c>
      <c r="S669">
        <v>1.2</v>
      </c>
      <c r="T669">
        <v>2</v>
      </c>
      <c r="U669">
        <v>3.54</v>
      </c>
      <c r="V669">
        <v>2.19</v>
      </c>
      <c r="Z669">
        <v>135</v>
      </c>
      <c r="AA669">
        <v>1.8743163697382551E-2</v>
      </c>
      <c r="AE669" t="s">
        <v>471</v>
      </c>
      <c r="AF669" t="s">
        <v>62</v>
      </c>
      <c r="AH669" t="s">
        <v>621</v>
      </c>
      <c r="AI669">
        <v>0</v>
      </c>
      <c r="AJ669">
        <v>1</v>
      </c>
      <c r="AK669">
        <v>0</v>
      </c>
      <c r="AL669">
        <v>0</v>
      </c>
      <c r="AM669">
        <v>0</v>
      </c>
      <c r="AN669">
        <v>0</v>
      </c>
      <c r="AO669">
        <v>1</v>
      </c>
      <c r="AQ669">
        <v>0</v>
      </c>
      <c r="AR669">
        <v>0</v>
      </c>
      <c r="AS669">
        <v>0</v>
      </c>
      <c r="AT669">
        <v>0</v>
      </c>
      <c r="AU669">
        <v>2</v>
      </c>
      <c r="AV669">
        <v>0</v>
      </c>
      <c r="AW669">
        <v>0</v>
      </c>
      <c r="AX669">
        <v>2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</row>
    <row r="670" spans="1:60" x14ac:dyDescent="0.25">
      <c r="A670">
        <v>1</v>
      </c>
      <c r="B670" t="s">
        <v>149</v>
      </c>
      <c r="D670" t="s">
        <v>149</v>
      </c>
      <c r="E670">
        <v>669</v>
      </c>
      <c r="F670" t="s">
        <v>60</v>
      </c>
      <c r="H670" t="s">
        <v>874</v>
      </c>
      <c r="I670" t="s">
        <v>1376</v>
      </c>
      <c r="J670" t="s">
        <v>1377</v>
      </c>
      <c r="K670" t="s">
        <v>3877</v>
      </c>
      <c r="L670" t="s">
        <v>2428</v>
      </c>
      <c r="M670">
        <v>9.3799999999999994E-2</v>
      </c>
      <c r="N670">
        <v>9.3799999999999994E-2</v>
      </c>
      <c r="O670">
        <v>9.3799999999999994E-2</v>
      </c>
      <c r="P670">
        <v>2.5099999999999998</v>
      </c>
      <c r="R670">
        <v>0</v>
      </c>
      <c r="S670">
        <v>2.54</v>
      </c>
      <c r="T670">
        <v>2</v>
      </c>
      <c r="U670">
        <v>3.75</v>
      </c>
      <c r="V670">
        <v>2.2999999999999998</v>
      </c>
      <c r="Z670">
        <v>135</v>
      </c>
      <c r="AA670">
        <v>1.9426616075298157E-2</v>
      </c>
      <c r="AE670" t="s">
        <v>471</v>
      </c>
      <c r="AF670" t="s">
        <v>62</v>
      </c>
      <c r="AH670" t="s">
        <v>621</v>
      </c>
      <c r="AI670">
        <v>0</v>
      </c>
      <c r="AJ670">
        <v>1</v>
      </c>
      <c r="AK670">
        <v>0</v>
      </c>
      <c r="AL670">
        <v>0</v>
      </c>
      <c r="AM670">
        <v>0</v>
      </c>
      <c r="AN670">
        <v>0</v>
      </c>
      <c r="AO670">
        <v>1</v>
      </c>
      <c r="AQ670">
        <v>0</v>
      </c>
      <c r="AR670">
        <v>0</v>
      </c>
      <c r="AS670">
        <v>0</v>
      </c>
      <c r="AT670">
        <v>0</v>
      </c>
      <c r="AU670">
        <v>2</v>
      </c>
      <c r="AV670">
        <v>0</v>
      </c>
      <c r="AW670">
        <v>0</v>
      </c>
      <c r="AX670">
        <v>2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</row>
    <row r="671" spans="1:60" x14ac:dyDescent="0.25">
      <c r="A671">
        <v>1</v>
      </c>
      <c r="B671" t="s">
        <v>149</v>
      </c>
      <c r="D671" t="s">
        <v>149</v>
      </c>
      <c r="E671">
        <v>670</v>
      </c>
      <c r="G671" t="s">
        <v>74</v>
      </c>
      <c r="H671" t="s">
        <v>680</v>
      </c>
      <c r="I671" t="s">
        <v>1378</v>
      </c>
      <c r="J671" t="s">
        <v>1379</v>
      </c>
      <c r="K671" t="s">
        <v>3876</v>
      </c>
      <c r="L671" t="s">
        <v>2428</v>
      </c>
      <c r="M671">
        <v>9.3799999999999994E-2</v>
      </c>
      <c r="N671">
        <v>9.3799999999999994E-2</v>
      </c>
      <c r="O671">
        <v>9.3799999999999994E-2</v>
      </c>
      <c r="P671">
        <v>0.9</v>
      </c>
      <c r="R671">
        <v>0</v>
      </c>
      <c r="S671">
        <v>0.92500000000000004</v>
      </c>
      <c r="T671">
        <v>2</v>
      </c>
      <c r="U671">
        <v>1.8</v>
      </c>
      <c r="V671">
        <v>0.7</v>
      </c>
      <c r="Z671">
        <v>135</v>
      </c>
      <c r="AA671">
        <v>1.9426616075298157E-2</v>
      </c>
      <c r="AE671" t="s">
        <v>471</v>
      </c>
      <c r="AF671" t="s">
        <v>62</v>
      </c>
      <c r="AH671" t="s">
        <v>683</v>
      </c>
      <c r="AI671">
        <v>0</v>
      </c>
      <c r="AJ671">
        <v>1</v>
      </c>
      <c r="AK671">
        <v>0</v>
      </c>
      <c r="AL671">
        <v>0</v>
      </c>
      <c r="AM671">
        <v>0</v>
      </c>
      <c r="AN671">
        <v>0</v>
      </c>
      <c r="AO671">
        <v>1</v>
      </c>
      <c r="AQ671">
        <v>0</v>
      </c>
      <c r="AR671">
        <v>0</v>
      </c>
      <c r="AS671">
        <v>0</v>
      </c>
      <c r="AT671">
        <v>0</v>
      </c>
      <c r="AU671">
        <v>2</v>
      </c>
      <c r="AV671">
        <v>0</v>
      </c>
      <c r="AW671">
        <v>0</v>
      </c>
      <c r="AX671">
        <v>2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</row>
    <row r="672" spans="1:60" x14ac:dyDescent="0.25">
      <c r="A672">
        <v>1</v>
      </c>
      <c r="B672" t="s">
        <v>149</v>
      </c>
      <c r="D672" t="s">
        <v>149</v>
      </c>
      <c r="E672">
        <v>671</v>
      </c>
      <c r="F672" t="s">
        <v>60</v>
      </c>
      <c r="H672" t="s">
        <v>802</v>
      </c>
      <c r="I672" t="s">
        <v>1380</v>
      </c>
      <c r="J672" t="s">
        <v>1381</v>
      </c>
      <c r="K672" t="s">
        <v>3875</v>
      </c>
      <c r="L672" t="s">
        <v>784</v>
      </c>
      <c r="M672">
        <v>9.6000000000000002E-2</v>
      </c>
      <c r="N672">
        <v>9.6000000000000002E-2</v>
      </c>
      <c r="O672">
        <v>9.6000000000000002E-2</v>
      </c>
      <c r="P672">
        <v>1.54</v>
      </c>
      <c r="R672">
        <v>0</v>
      </c>
      <c r="S672">
        <v>1.57</v>
      </c>
      <c r="T672">
        <v>2</v>
      </c>
      <c r="U672">
        <v>2.4</v>
      </c>
      <c r="V672">
        <v>1.35</v>
      </c>
      <c r="Z672">
        <v>135</v>
      </c>
      <c r="AA672">
        <v>1.9882250993908564E-2</v>
      </c>
      <c r="AE672" t="s">
        <v>471</v>
      </c>
      <c r="AF672" t="s">
        <v>62</v>
      </c>
      <c r="AH672" t="s">
        <v>636</v>
      </c>
      <c r="AI672">
        <v>0</v>
      </c>
      <c r="AJ672">
        <v>1</v>
      </c>
      <c r="AK672">
        <v>0</v>
      </c>
      <c r="AL672">
        <v>0</v>
      </c>
      <c r="AM672">
        <v>0</v>
      </c>
      <c r="AN672">
        <v>0</v>
      </c>
      <c r="AO672">
        <v>1</v>
      </c>
      <c r="AQ672">
        <v>0</v>
      </c>
      <c r="AR672">
        <v>0</v>
      </c>
      <c r="AS672">
        <v>0</v>
      </c>
      <c r="AT672">
        <v>0</v>
      </c>
      <c r="AU672">
        <v>2</v>
      </c>
      <c r="AV672">
        <v>0</v>
      </c>
      <c r="AW672">
        <v>0</v>
      </c>
      <c r="AX672">
        <v>2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</row>
    <row r="673" spans="1:60" x14ac:dyDescent="0.25">
      <c r="A673">
        <v>1</v>
      </c>
      <c r="B673" t="s">
        <v>149</v>
      </c>
      <c r="D673" t="s">
        <v>149</v>
      </c>
      <c r="E673">
        <v>672</v>
      </c>
      <c r="F673" t="s">
        <v>60</v>
      </c>
      <c r="H673" t="s">
        <v>680</v>
      </c>
      <c r="I673" t="s">
        <v>1382</v>
      </c>
      <c r="J673" t="s">
        <v>1383</v>
      </c>
      <c r="K673" t="s">
        <v>3874</v>
      </c>
      <c r="L673" t="s">
        <v>784</v>
      </c>
      <c r="M673">
        <v>9.6000000000000002E-2</v>
      </c>
      <c r="N673">
        <v>9.6000000000000002E-2</v>
      </c>
      <c r="O673">
        <v>9.6000000000000002E-2</v>
      </c>
      <c r="P673">
        <v>0.91</v>
      </c>
      <c r="R673">
        <v>0</v>
      </c>
      <c r="S673">
        <v>0.94</v>
      </c>
      <c r="T673">
        <v>2</v>
      </c>
      <c r="U673">
        <v>1.9</v>
      </c>
      <c r="V673">
        <v>0.75</v>
      </c>
      <c r="Z673">
        <v>135</v>
      </c>
      <c r="AA673">
        <v>1.9882250993908564E-2</v>
      </c>
      <c r="AE673" t="s">
        <v>471</v>
      </c>
      <c r="AF673" t="s">
        <v>62</v>
      </c>
      <c r="AH673" t="s">
        <v>683</v>
      </c>
      <c r="AI673">
        <v>0</v>
      </c>
      <c r="AJ673">
        <v>1</v>
      </c>
      <c r="AK673">
        <v>0</v>
      </c>
      <c r="AL673">
        <v>0</v>
      </c>
      <c r="AM673">
        <v>0</v>
      </c>
      <c r="AN673">
        <v>0</v>
      </c>
      <c r="AO673">
        <v>1</v>
      </c>
      <c r="AQ673">
        <v>0</v>
      </c>
      <c r="AR673">
        <v>0</v>
      </c>
      <c r="AS673">
        <v>0</v>
      </c>
      <c r="AT673">
        <v>0</v>
      </c>
      <c r="AU673">
        <v>2</v>
      </c>
      <c r="AV673">
        <v>0</v>
      </c>
      <c r="AW673">
        <v>0</v>
      </c>
      <c r="AX673">
        <v>2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</row>
    <row r="674" spans="1:60" x14ac:dyDescent="0.25">
      <c r="A674">
        <v>1</v>
      </c>
      <c r="B674" t="s">
        <v>149</v>
      </c>
      <c r="D674" t="s">
        <v>149</v>
      </c>
      <c r="E674">
        <v>673</v>
      </c>
      <c r="H674" t="s">
        <v>874</v>
      </c>
      <c r="I674" t="s">
        <v>1384</v>
      </c>
      <c r="J674" t="s">
        <v>1385</v>
      </c>
      <c r="K674" t="s">
        <v>3873</v>
      </c>
      <c r="L674" t="s">
        <v>788</v>
      </c>
      <c r="M674">
        <v>9.9500000000000005E-2</v>
      </c>
      <c r="N674">
        <v>9.9500000000000005E-2</v>
      </c>
      <c r="R674">
        <v>0</v>
      </c>
      <c r="T674">
        <v>2</v>
      </c>
      <c r="U674">
        <v>3.75</v>
      </c>
      <c r="V674">
        <v>2.4</v>
      </c>
      <c r="Z674">
        <v>135</v>
      </c>
      <c r="AA674">
        <v>2.060712472806148E-2</v>
      </c>
      <c r="AE674" t="s">
        <v>471</v>
      </c>
      <c r="AF674" t="s">
        <v>62</v>
      </c>
      <c r="AH674" t="s">
        <v>621</v>
      </c>
      <c r="AI674">
        <v>0</v>
      </c>
      <c r="AJ674">
        <v>1</v>
      </c>
      <c r="AK674">
        <v>0</v>
      </c>
      <c r="AL674">
        <v>0</v>
      </c>
      <c r="AM674">
        <v>0</v>
      </c>
      <c r="AN674">
        <v>0</v>
      </c>
      <c r="AO674">
        <v>1</v>
      </c>
      <c r="AQ674">
        <v>0</v>
      </c>
      <c r="AR674">
        <v>0</v>
      </c>
      <c r="AS674">
        <v>0</v>
      </c>
      <c r="AT674">
        <v>0</v>
      </c>
      <c r="AU674">
        <v>2</v>
      </c>
      <c r="AV674">
        <v>0</v>
      </c>
      <c r="AW674">
        <v>0</v>
      </c>
      <c r="AX674">
        <v>2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</row>
    <row r="675" spans="1:60" x14ac:dyDescent="0.25">
      <c r="A675">
        <v>1</v>
      </c>
      <c r="B675" t="s">
        <v>149</v>
      </c>
      <c r="D675" t="s">
        <v>149</v>
      </c>
      <c r="E675">
        <v>674</v>
      </c>
      <c r="G675" t="s">
        <v>74</v>
      </c>
      <c r="H675" t="s">
        <v>802</v>
      </c>
      <c r="I675" t="s">
        <v>1386</v>
      </c>
      <c r="J675" t="s">
        <v>1387</v>
      </c>
      <c r="K675" t="s">
        <v>3872</v>
      </c>
      <c r="L675" t="s">
        <v>788</v>
      </c>
      <c r="M675">
        <v>9.9500000000000005E-2</v>
      </c>
      <c r="N675">
        <v>9.9500000000000005E-2</v>
      </c>
      <c r="O675">
        <v>9.9500000000000005E-2</v>
      </c>
      <c r="P675">
        <v>1.5249999999999999</v>
      </c>
      <c r="R675">
        <v>0</v>
      </c>
      <c r="S675">
        <v>1.55</v>
      </c>
      <c r="T675">
        <v>2</v>
      </c>
      <c r="U675">
        <v>2.2999999999999998</v>
      </c>
      <c r="V675">
        <v>1.25</v>
      </c>
      <c r="Z675">
        <v>135</v>
      </c>
      <c r="AA675">
        <v>2.060712472806148E-2</v>
      </c>
      <c r="AE675" t="s">
        <v>471</v>
      </c>
      <c r="AF675" t="s">
        <v>62</v>
      </c>
      <c r="AH675" t="s">
        <v>636</v>
      </c>
      <c r="AI675">
        <v>0</v>
      </c>
      <c r="AJ675">
        <v>1</v>
      </c>
      <c r="AK675">
        <v>0</v>
      </c>
      <c r="AL675">
        <v>0</v>
      </c>
      <c r="AM675">
        <v>0</v>
      </c>
      <c r="AN675">
        <v>0</v>
      </c>
      <c r="AO675">
        <v>1</v>
      </c>
      <c r="AQ675">
        <v>0</v>
      </c>
      <c r="AR675">
        <v>0</v>
      </c>
      <c r="AS675">
        <v>0</v>
      </c>
      <c r="AT675">
        <v>0</v>
      </c>
      <c r="AU675">
        <v>2</v>
      </c>
      <c r="AV675">
        <v>0</v>
      </c>
      <c r="AW675">
        <v>0</v>
      </c>
      <c r="AX675">
        <v>2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</row>
    <row r="676" spans="1:60" x14ac:dyDescent="0.25">
      <c r="A676">
        <v>1</v>
      </c>
      <c r="B676" t="s">
        <v>149</v>
      </c>
      <c r="D676" t="s">
        <v>149</v>
      </c>
      <c r="E676">
        <v>675</v>
      </c>
      <c r="G676" t="s">
        <v>74</v>
      </c>
      <c r="H676" t="s">
        <v>680</v>
      </c>
      <c r="I676" t="s">
        <v>1388</v>
      </c>
      <c r="J676" t="s">
        <v>1389</v>
      </c>
      <c r="K676" t="s">
        <v>3871</v>
      </c>
      <c r="L676" t="s">
        <v>788</v>
      </c>
      <c r="M676">
        <v>9.9500000000000005E-2</v>
      </c>
      <c r="N676">
        <v>9.9500000000000005E-2</v>
      </c>
      <c r="O676">
        <v>9.9500000000000005E-2</v>
      </c>
      <c r="P676">
        <v>0.9</v>
      </c>
      <c r="R676">
        <v>0</v>
      </c>
      <c r="S676">
        <v>0.92500000000000004</v>
      </c>
      <c r="T676">
        <v>2</v>
      </c>
      <c r="U676">
        <v>1.9</v>
      </c>
      <c r="V676">
        <v>0.7</v>
      </c>
      <c r="Z676">
        <v>135</v>
      </c>
      <c r="AA676">
        <v>2.060712472806148E-2</v>
      </c>
      <c r="AE676" t="s">
        <v>471</v>
      </c>
      <c r="AF676" t="s">
        <v>62</v>
      </c>
      <c r="AH676" t="s">
        <v>683</v>
      </c>
      <c r="AI676">
        <v>0</v>
      </c>
      <c r="AJ676">
        <v>1</v>
      </c>
      <c r="AK676">
        <v>0</v>
      </c>
      <c r="AL676">
        <v>0</v>
      </c>
      <c r="AM676">
        <v>0</v>
      </c>
      <c r="AN676">
        <v>0</v>
      </c>
      <c r="AO676">
        <v>1</v>
      </c>
      <c r="AQ676">
        <v>0</v>
      </c>
      <c r="AR676">
        <v>0</v>
      </c>
      <c r="AS676">
        <v>0</v>
      </c>
      <c r="AT676">
        <v>0</v>
      </c>
      <c r="AU676">
        <v>2</v>
      </c>
      <c r="AV676">
        <v>0</v>
      </c>
      <c r="AW676">
        <v>0</v>
      </c>
      <c r="AX676">
        <v>2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</row>
    <row r="677" spans="1:60" x14ac:dyDescent="0.25">
      <c r="A677">
        <v>1</v>
      </c>
      <c r="B677" t="s">
        <v>149</v>
      </c>
      <c r="D677" t="s">
        <v>149</v>
      </c>
      <c r="E677">
        <v>676</v>
      </c>
      <c r="G677" t="s">
        <v>74</v>
      </c>
      <c r="H677" t="s">
        <v>680</v>
      </c>
      <c r="I677" t="s">
        <v>1390</v>
      </c>
      <c r="J677" t="s">
        <v>1391</v>
      </c>
      <c r="K677" t="s">
        <v>3870</v>
      </c>
      <c r="L677" t="s">
        <v>955</v>
      </c>
      <c r="M677">
        <v>0.10150000000000001</v>
      </c>
      <c r="N677">
        <v>0.10150000000000001</v>
      </c>
      <c r="O677">
        <v>0.10150000000000001</v>
      </c>
      <c r="P677">
        <v>0.92500000000000004</v>
      </c>
      <c r="R677">
        <v>0</v>
      </c>
      <c r="S677">
        <v>0.95</v>
      </c>
      <c r="T677">
        <v>2</v>
      </c>
      <c r="U677">
        <v>1.85</v>
      </c>
      <c r="V677">
        <v>0.7</v>
      </c>
      <c r="Z677">
        <v>135</v>
      </c>
      <c r="AA677">
        <v>2.1021338290434576E-2</v>
      </c>
      <c r="AE677" t="s">
        <v>471</v>
      </c>
      <c r="AF677" t="s">
        <v>62</v>
      </c>
      <c r="AH677" t="s">
        <v>683</v>
      </c>
      <c r="AI677">
        <v>0</v>
      </c>
      <c r="AJ677">
        <v>1</v>
      </c>
      <c r="AK677">
        <v>0</v>
      </c>
      <c r="AL677">
        <v>0</v>
      </c>
      <c r="AM677">
        <v>0</v>
      </c>
      <c r="AN677">
        <v>0</v>
      </c>
      <c r="AO677">
        <v>1</v>
      </c>
      <c r="AQ677">
        <v>0</v>
      </c>
      <c r="AR677">
        <v>0</v>
      </c>
      <c r="AS677">
        <v>0</v>
      </c>
      <c r="AT677">
        <v>0</v>
      </c>
      <c r="AU677">
        <v>2</v>
      </c>
      <c r="AV677">
        <v>0</v>
      </c>
      <c r="AW677">
        <v>0</v>
      </c>
      <c r="AX677">
        <v>2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</row>
    <row r="678" spans="1:60" x14ac:dyDescent="0.25">
      <c r="A678">
        <v>1</v>
      </c>
      <c r="B678" t="s">
        <v>149</v>
      </c>
      <c r="D678" t="s">
        <v>149</v>
      </c>
      <c r="E678">
        <v>677</v>
      </c>
      <c r="F678" t="s">
        <v>60</v>
      </c>
      <c r="H678" t="s">
        <v>802</v>
      </c>
      <c r="I678" t="s">
        <v>1392</v>
      </c>
      <c r="J678" t="s">
        <v>1393</v>
      </c>
      <c r="K678" t="s">
        <v>3869</v>
      </c>
      <c r="L678" t="s">
        <v>790</v>
      </c>
      <c r="M678">
        <v>0.104</v>
      </c>
      <c r="N678">
        <v>0.104</v>
      </c>
      <c r="O678">
        <v>0.104</v>
      </c>
      <c r="P678">
        <v>1.56</v>
      </c>
      <c r="R678">
        <v>0</v>
      </c>
      <c r="S678">
        <v>1.59</v>
      </c>
      <c r="T678">
        <v>2</v>
      </c>
      <c r="U678">
        <v>2.5</v>
      </c>
      <c r="V678">
        <v>1.35</v>
      </c>
      <c r="Z678">
        <v>135</v>
      </c>
      <c r="AA678">
        <v>2.1539105243400941E-2</v>
      </c>
      <c r="AE678" t="s">
        <v>471</v>
      </c>
      <c r="AF678" t="s">
        <v>62</v>
      </c>
      <c r="AH678" t="s">
        <v>636</v>
      </c>
      <c r="AI678">
        <v>0</v>
      </c>
      <c r="AJ678">
        <v>1</v>
      </c>
      <c r="AK678">
        <v>0</v>
      </c>
      <c r="AL678">
        <v>0</v>
      </c>
      <c r="AM678">
        <v>0</v>
      </c>
      <c r="AN678">
        <v>0</v>
      </c>
      <c r="AO678">
        <v>1</v>
      </c>
      <c r="AQ678">
        <v>0</v>
      </c>
      <c r="AR678">
        <v>0</v>
      </c>
      <c r="AS678">
        <v>0</v>
      </c>
      <c r="AT678">
        <v>0</v>
      </c>
      <c r="AU678">
        <v>2</v>
      </c>
      <c r="AV678">
        <v>0</v>
      </c>
      <c r="AW678">
        <v>0</v>
      </c>
      <c r="AX678">
        <v>2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</row>
    <row r="679" spans="1:60" x14ac:dyDescent="0.25">
      <c r="A679">
        <v>1</v>
      </c>
      <c r="B679" t="s">
        <v>149</v>
      </c>
      <c r="D679" t="s">
        <v>149</v>
      </c>
      <c r="E679">
        <v>678</v>
      </c>
      <c r="G679" t="s">
        <v>74</v>
      </c>
      <c r="H679" t="s">
        <v>680</v>
      </c>
      <c r="I679" t="s">
        <v>1394</v>
      </c>
      <c r="J679" t="s">
        <v>1395</v>
      </c>
      <c r="K679" t="s">
        <v>3868</v>
      </c>
      <c r="L679" t="s">
        <v>790</v>
      </c>
      <c r="M679">
        <v>0.104</v>
      </c>
      <c r="N679">
        <v>0.104</v>
      </c>
      <c r="O679">
        <v>0.104</v>
      </c>
      <c r="P679">
        <v>0.92500000000000004</v>
      </c>
      <c r="R679">
        <v>0</v>
      </c>
      <c r="S679">
        <v>0.95</v>
      </c>
      <c r="T679">
        <v>2</v>
      </c>
      <c r="U679">
        <v>1.85</v>
      </c>
      <c r="V679">
        <v>0.6</v>
      </c>
      <c r="Z679">
        <v>135</v>
      </c>
      <c r="AA679">
        <v>2.1539105243400941E-2</v>
      </c>
      <c r="AE679" t="s">
        <v>471</v>
      </c>
      <c r="AF679" t="s">
        <v>62</v>
      </c>
      <c r="AH679" t="s">
        <v>683</v>
      </c>
      <c r="AI679">
        <v>0</v>
      </c>
      <c r="AJ679">
        <v>1</v>
      </c>
      <c r="AK679">
        <v>0</v>
      </c>
      <c r="AL679">
        <v>0</v>
      </c>
      <c r="AM679">
        <v>0</v>
      </c>
      <c r="AN679">
        <v>0</v>
      </c>
      <c r="AO679">
        <v>1</v>
      </c>
      <c r="AQ679">
        <v>0</v>
      </c>
      <c r="AR679">
        <v>0</v>
      </c>
      <c r="AS679">
        <v>0</v>
      </c>
      <c r="AT679">
        <v>0</v>
      </c>
      <c r="AU679">
        <v>2</v>
      </c>
      <c r="AV679">
        <v>0</v>
      </c>
      <c r="AW679">
        <v>0</v>
      </c>
      <c r="AX679">
        <v>2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</row>
    <row r="680" spans="1:60" x14ac:dyDescent="0.25">
      <c r="A680">
        <v>1</v>
      </c>
      <c r="B680" t="s">
        <v>149</v>
      </c>
      <c r="D680" t="s">
        <v>149</v>
      </c>
      <c r="E680">
        <v>679</v>
      </c>
      <c r="F680" t="s">
        <v>60</v>
      </c>
      <c r="H680" t="s">
        <v>802</v>
      </c>
      <c r="I680" t="s">
        <v>1396</v>
      </c>
      <c r="J680" t="s">
        <v>1397</v>
      </c>
      <c r="K680" t="s">
        <v>3867</v>
      </c>
      <c r="L680" t="s">
        <v>794</v>
      </c>
      <c r="M680">
        <v>0.11</v>
      </c>
      <c r="N680">
        <v>0.11</v>
      </c>
      <c r="O680">
        <v>0.11</v>
      </c>
      <c r="P680">
        <v>1.59</v>
      </c>
      <c r="R680">
        <v>0</v>
      </c>
      <c r="S680">
        <v>1.62</v>
      </c>
      <c r="T680">
        <v>2</v>
      </c>
      <c r="U680">
        <v>2.6</v>
      </c>
      <c r="V680">
        <v>1.4</v>
      </c>
      <c r="Z680">
        <v>135</v>
      </c>
      <c r="AA680">
        <v>2.2781745930520229E-2</v>
      </c>
      <c r="AE680" t="s">
        <v>471</v>
      </c>
      <c r="AF680" t="s">
        <v>62</v>
      </c>
      <c r="AH680" t="s">
        <v>636</v>
      </c>
      <c r="AI680">
        <v>0</v>
      </c>
      <c r="AJ680">
        <v>1</v>
      </c>
      <c r="AK680">
        <v>0</v>
      </c>
      <c r="AL680">
        <v>0</v>
      </c>
      <c r="AM680">
        <v>0</v>
      </c>
      <c r="AN680">
        <v>0</v>
      </c>
      <c r="AO680">
        <v>1</v>
      </c>
      <c r="AQ680">
        <v>0</v>
      </c>
      <c r="AR680">
        <v>0</v>
      </c>
      <c r="AS680">
        <v>0</v>
      </c>
      <c r="AT680">
        <v>0</v>
      </c>
      <c r="AU680">
        <v>2</v>
      </c>
      <c r="AV680">
        <v>0</v>
      </c>
      <c r="AW680">
        <v>0</v>
      </c>
      <c r="AX680">
        <v>2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</row>
    <row r="681" spans="1:60" x14ac:dyDescent="0.25">
      <c r="A681">
        <v>1</v>
      </c>
      <c r="B681" t="s">
        <v>149</v>
      </c>
      <c r="D681" t="s">
        <v>149</v>
      </c>
      <c r="E681">
        <v>680</v>
      </c>
      <c r="G681" t="s">
        <v>74</v>
      </c>
      <c r="H681" t="s">
        <v>680</v>
      </c>
      <c r="I681" t="s">
        <v>1398</v>
      </c>
      <c r="J681" t="s">
        <v>1399</v>
      </c>
      <c r="K681" t="s">
        <v>3866</v>
      </c>
      <c r="L681" t="s">
        <v>794</v>
      </c>
      <c r="M681">
        <v>0.11</v>
      </c>
      <c r="N681">
        <v>0.11</v>
      </c>
      <c r="O681">
        <v>0.11</v>
      </c>
      <c r="P681">
        <v>1</v>
      </c>
      <c r="R681">
        <v>0</v>
      </c>
      <c r="S681">
        <v>1.0249999999999999</v>
      </c>
      <c r="T681">
        <v>2</v>
      </c>
      <c r="U681">
        <v>1.95</v>
      </c>
      <c r="V681">
        <v>0.75</v>
      </c>
      <c r="Z681">
        <v>135</v>
      </c>
      <c r="AA681">
        <v>2.2781745930520229E-2</v>
      </c>
      <c r="AE681" t="s">
        <v>471</v>
      </c>
      <c r="AF681" t="s">
        <v>62</v>
      </c>
      <c r="AH681" t="s">
        <v>683</v>
      </c>
      <c r="AI681">
        <v>0</v>
      </c>
      <c r="AJ681">
        <v>1</v>
      </c>
      <c r="AK681">
        <v>0</v>
      </c>
      <c r="AL681">
        <v>0</v>
      </c>
      <c r="AM681">
        <v>0</v>
      </c>
      <c r="AN681">
        <v>0</v>
      </c>
      <c r="AO681">
        <v>1</v>
      </c>
      <c r="AQ681">
        <v>0</v>
      </c>
      <c r="AR681">
        <v>0</v>
      </c>
      <c r="AS681">
        <v>0</v>
      </c>
      <c r="AT681">
        <v>0</v>
      </c>
      <c r="AU681">
        <v>2</v>
      </c>
      <c r="AV681">
        <v>0</v>
      </c>
      <c r="AW681">
        <v>0</v>
      </c>
      <c r="AX681">
        <v>2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</row>
    <row r="682" spans="1:60" x14ac:dyDescent="0.25">
      <c r="A682">
        <v>1</v>
      </c>
      <c r="B682" t="s">
        <v>149</v>
      </c>
      <c r="D682" t="s">
        <v>149</v>
      </c>
      <c r="E682">
        <v>681</v>
      </c>
      <c r="F682" t="s">
        <v>60</v>
      </c>
      <c r="H682" t="s">
        <v>802</v>
      </c>
      <c r="I682" t="s">
        <v>1400</v>
      </c>
      <c r="J682" t="s">
        <v>1401</v>
      </c>
      <c r="K682" t="s">
        <v>3865</v>
      </c>
      <c r="L682" t="s">
        <v>796</v>
      </c>
      <c r="M682">
        <v>0.113</v>
      </c>
      <c r="N682">
        <v>0.113</v>
      </c>
      <c r="O682">
        <v>0.113</v>
      </c>
      <c r="P682">
        <v>1.56</v>
      </c>
      <c r="R682">
        <v>0</v>
      </c>
      <c r="S682">
        <v>1.59</v>
      </c>
      <c r="T682">
        <v>2</v>
      </c>
      <c r="U682">
        <v>2.6</v>
      </c>
      <c r="V682">
        <v>1.3</v>
      </c>
      <c r="Z682">
        <v>135</v>
      </c>
      <c r="AA682">
        <v>2.3403066274079874E-2</v>
      </c>
      <c r="AE682" t="s">
        <v>471</v>
      </c>
      <c r="AF682" t="s">
        <v>62</v>
      </c>
      <c r="AH682" t="s">
        <v>636</v>
      </c>
      <c r="AI682">
        <v>0</v>
      </c>
      <c r="AJ682">
        <v>1</v>
      </c>
      <c r="AK682">
        <v>0</v>
      </c>
      <c r="AL682">
        <v>0</v>
      </c>
      <c r="AM682">
        <v>0</v>
      </c>
      <c r="AN682">
        <v>0</v>
      </c>
      <c r="AO682">
        <v>1</v>
      </c>
      <c r="AQ682">
        <v>0</v>
      </c>
      <c r="AR682">
        <v>0</v>
      </c>
      <c r="AS682">
        <v>0</v>
      </c>
      <c r="AT682">
        <v>0</v>
      </c>
      <c r="AU682">
        <v>2</v>
      </c>
      <c r="AV682">
        <v>0</v>
      </c>
      <c r="AW682">
        <v>0</v>
      </c>
      <c r="AX682">
        <v>2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</row>
    <row r="683" spans="1:60" x14ac:dyDescent="0.25">
      <c r="A683">
        <v>1</v>
      </c>
      <c r="B683" t="s">
        <v>149</v>
      </c>
      <c r="D683" t="s">
        <v>149</v>
      </c>
      <c r="E683">
        <v>682</v>
      </c>
      <c r="F683" t="s">
        <v>60</v>
      </c>
      <c r="H683" t="s">
        <v>802</v>
      </c>
      <c r="I683" t="s">
        <v>1402</v>
      </c>
      <c r="J683" t="s">
        <v>1403</v>
      </c>
      <c r="K683" t="s">
        <v>3864</v>
      </c>
      <c r="L683" t="s">
        <v>798</v>
      </c>
      <c r="M683">
        <v>0.11600000000000001</v>
      </c>
      <c r="N683">
        <v>0.11600000000000001</v>
      </c>
      <c r="O683">
        <v>0.11600000000000001</v>
      </c>
      <c r="P683">
        <v>1.72</v>
      </c>
      <c r="R683">
        <v>0</v>
      </c>
      <c r="S683">
        <v>1.75</v>
      </c>
      <c r="T683">
        <v>2</v>
      </c>
      <c r="U683">
        <v>2.75</v>
      </c>
      <c r="V683">
        <v>1.5</v>
      </c>
      <c r="Z683">
        <v>135</v>
      </c>
      <c r="AA683">
        <v>2.4024386617639514E-2</v>
      </c>
      <c r="AE683" t="s">
        <v>471</v>
      </c>
      <c r="AF683" t="s">
        <v>62</v>
      </c>
      <c r="AH683" t="s">
        <v>636</v>
      </c>
      <c r="AI683">
        <v>0</v>
      </c>
      <c r="AJ683">
        <v>1</v>
      </c>
      <c r="AK683">
        <v>0</v>
      </c>
      <c r="AL683">
        <v>0</v>
      </c>
      <c r="AM683">
        <v>0</v>
      </c>
      <c r="AN683">
        <v>0</v>
      </c>
      <c r="AO683">
        <v>1</v>
      </c>
      <c r="AQ683">
        <v>0</v>
      </c>
      <c r="AR683">
        <v>0</v>
      </c>
      <c r="AS683">
        <v>0</v>
      </c>
      <c r="AT683">
        <v>0</v>
      </c>
      <c r="AU683">
        <v>2</v>
      </c>
      <c r="AV683">
        <v>0</v>
      </c>
      <c r="AW683">
        <v>0</v>
      </c>
      <c r="AX683">
        <v>2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</row>
    <row r="684" spans="1:60" x14ac:dyDescent="0.25">
      <c r="A684">
        <v>1</v>
      </c>
      <c r="B684" t="s">
        <v>149</v>
      </c>
      <c r="D684" t="s">
        <v>149</v>
      </c>
      <c r="E684">
        <v>683</v>
      </c>
      <c r="G684" t="s">
        <v>74</v>
      </c>
      <c r="H684" t="s">
        <v>680</v>
      </c>
      <c r="I684" t="s">
        <v>1404</v>
      </c>
      <c r="J684" t="s">
        <v>1405</v>
      </c>
      <c r="K684" t="s">
        <v>3863</v>
      </c>
      <c r="L684" t="s">
        <v>798</v>
      </c>
      <c r="M684">
        <v>0.11600000000000001</v>
      </c>
      <c r="N684">
        <v>0.11600000000000001</v>
      </c>
      <c r="O684">
        <v>0.11600000000000001</v>
      </c>
      <c r="P684">
        <v>1</v>
      </c>
      <c r="R684">
        <v>0</v>
      </c>
      <c r="S684">
        <v>1.0249999999999999</v>
      </c>
      <c r="T684">
        <v>2</v>
      </c>
      <c r="U684">
        <v>1.9</v>
      </c>
      <c r="V684">
        <v>0.8</v>
      </c>
      <c r="Z684">
        <v>135</v>
      </c>
      <c r="AA684">
        <v>2.4024386617639514E-2</v>
      </c>
      <c r="AE684" t="s">
        <v>471</v>
      </c>
      <c r="AF684" t="s">
        <v>62</v>
      </c>
      <c r="AH684" t="s">
        <v>683</v>
      </c>
      <c r="AI684">
        <v>0</v>
      </c>
      <c r="AJ684">
        <v>1</v>
      </c>
      <c r="AK684">
        <v>0</v>
      </c>
      <c r="AL684">
        <v>0</v>
      </c>
      <c r="AM684">
        <v>0</v>
      </c>
      <c r="AN684">
        <v>0</v>
      </c>
      <c r="AO684">
        <v>1</v>
      </c>
      <c r="AQ684">
        <v>0</v>
      </c>
      <c r="AR684">
        <v>0</v>
      </c>
      <c r="AS684">
        <v>0</v>
      </c>
      <c r="AT684">
        <v>0</v>
      </c>
      <c r="AU684">
        <v>2</v>
      </c>
      <c r="AV684">
        <v>0</v>
      </c>
      <c r="AW684">
        <v>0</v>
      </c>
      <c r="AX684">
        <v>2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</row>
    <row r="685" spans="1:60" x14ac:dyDescent="0.25">
      <c r="A685">
        <v>1</v>
      </c>
      <c r="B685" t="s">
        <v>149</v>
      </c>
      <c r="D685" t="s">
        <v>149</v>
      </c>
      <c r="E685">
        <v>684</v>
      </c>
      <c r="G685" t="s">
        <v>74</v>
      </c>
      <c r="H685" t="s">
        <v>680</v>
      </c>
      <c r="I685" t="s">
        <v>1406</v>
      </c>
      <c r="J685" t="s">
        <v>1407</v>
      </c>
      <c r="K685" t="s">
        <v>3862</v>
      </c>
      <c r="L685" t="s">
        <v>806</v>
      </c>
      <c r="M685">
        <v>0.12</v>
      </c>
      <c r="N685">
        <v>0.12</v>
      </c>
      <c r="O685">
        <v>0.12</v>
      </c>
      <c r="P685">
        <v>0.8</v>
      </c>
      <c r="R685">
        <v>0</v>
      </c>
      <c r="S685">
        <v>0.82499999999999996</v>
      </c>
      <c r="T685">
        <v>2</v>
      </c>
      <c r="U685">
        <v>2</v>
      </c>
      <c r="V685">
        <v>0.625</v>
      </c>
      <c r="Z685">
        <v>135</v>
      </c>
      <c r="AA685">
        <v>2.4852813742385703E-2</v>
      </c>
      <c r="AE685" t="s">
        <v>471</v>
      </c>
      <c r="AF685" t="s">
        <v>545</v>
      </c>
      <c r="AH685" t="s">
        <v>683</v>
      </c>
      <c r="AI685">
        <v>0</v>
      </c>
      <c r="AJ685">
        <v>1</v>
      </c>
      <c r="AK685">
        <v>0</v>
      </c>
      <c r="AL685">
        <v>0</v>
      </c>
      <c r="AM685">
        <v>0</v>
      </c>
      <c r="AN685">
        <v>0</v>
      </c>
      <c r="AO685">
        <v>1</v>
      </c>
      <c r="AQ685">
        <v>0</v>
      </c>
      <c r="AR685">
        <v>0</v>
      </c>
      <c r="AS685">
        <v>0</v>
      </c>
      <c r="AT685">
        <v>0</v>
      </c>
      <c r="AU685">
        <v>2</v>
      </c>
      <c r="AV685">
        <v>0</v>
      </c>
      <c r="AW685">
        <v>0</v>
      </c>
      <c r="AX685">
        <v>2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</row>
    <row r="686" spans="1:60" x14ac:dyDescent="0.25">
      <c r="A686">
        <v>1</v>
      </c>
      <c r="B686" t="s">
        <v>149</v>
      </c>
      <c r="D686" t="s">
        <v>149</v>
      </c>
      <c r="E686">
        <v>685</v>
      </c>
      <c r="F686" t="s">
        <v>60</v>
      </c>
      <c r="H686" t="s">
        <v>802</v>
      </c>
      <c r="I686" t="s">
        <v>1408</v>
      </c>
      <c r="J686" t="s">
        <v>1409</v>
      </c>
      <c r="K686" t="s">
        <v>3861</v>
      </c>
      <c r="L686" t="s">
        <v>2427</v>
      </c>
      <c r="M686">
        <v>0.125</v>
      </c>
      <c r="N686">
        <v>0.125</v>
      </c>
      <c r="O686">
        <v>0.125</v>
      </c>
      <c r="P686">
        <v>1.73</v>
      </c>
      <c r="R686">
        <v>0</v>
      </c>
      <c r="S686">
        <v>1.76</v>
      </c>
      <c r="T686">
        <v>2</v>
      </c>
      <c r="U686">
        <v>2.7</v>
      </c>
      <c r="V686">
        <v>1.5</v>
      </c>
      <c r="Z686">
        <v>135</v>
      </c>
      <c r="AA686">
        <v>2.5888347648318443E-2</v>
      </c>
      <c r="AE686" t="s">
        <v>471</v>
      </c>
      <c r="AF686" t="s">
        <v>62</v>
      </c>
      <c r="AH686" t="s">
        <v>636</v>
      </c>
      <c r="AI686">
        <v>0</v>
      </c>
      <c r="AJ686">
        <v>1</v>
      </c>
      <c r="AK686">
        <v>0</v>
      </c>
      <c r="AL686">
        <v>0</v>
      </c>
      <c r="AM686">
        <v>0</v>
      </c>
      <c r="AN686">
        <v>0</v>
      </c>
      <c r="AO686">
        <v>1</v>
      </c>
      <c r="AQ686">
        <v>0</v>
      </c>
      <c r="AR686">
        <v>0</v>
      </c>
      <c r="AS686">
        <v>0</v>
      </c>
      <c r="AT686">
        <v>0</v>
      </c>
      <c r="AU686">
        <v>2</v>
      </c>
      <c r="AV686">
        <v>0</v>
      </c>
      <c r="AW686">
        <v>0</v>
      </c>
      <c r="AX686">
        <v>2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</row>
    <row r="687" spans="1:60" x14ac:dyDescent="0.25">
      <c r="A687">
        <v>1</v>
      </c>
      <c r="B687" t="s">
        <v>149</v>
      </c>
      <c r="D687" t="s">
        <v>149</v>
      </c>
      <c r="E687">
        <v>686</v>
      </c>
      <c r="G687" t="s">
        <v>74</v>
      </c>
      <c r="H687" t="s">
        <v>680</v>
      </c>
      <c r="I687" t="s">
        <v>1410</v>
      </c>
      <c r="J687" t="s">
        <v>1411</v>
      </c>
      <c r="K687" t="s">
        <v>3860</v>
      </c>
      <c r="L687" t="s">
        <v>2427</v>
      </c>
      <c r="M687">
        <v>0.125</v>
      </c>
      <c r="N687">
        <v>0.125</v>
      </c>
      <c r="O687">
        <v>0.125</v>
      </c>
      <c r="P687">
        <v>1</v>
      </c>
      <c r="R687">
        <v>0</v>
      </c>
      <c r="S687">
        <v>1.0249999999999999</v>
      </c>
      <c r="T687">
        <v>2</v>
      </c>
      <c r="U687">
        <v>1.95</v>
      </c>
      <c r="V687">
        <v>0.8</v>
      </c>
      <c r="Z687">
        <v>135</v>
      </c>
      <c r="AA687">
        <v>2.5888347648318443E-2</v>
      </c>
      <c r="AE687" t="s">
        <v>471</v>
      </c>
      <c r="AF687" t="s">
        <v>62</v>
      </c>
      <c r="AH687" t="s">
        <v>683</v>
      </c>
      <c r="AI687">
        <v>0</v>
      </c>
      <c r="AJ687">
        <v>1</v>
      </c>
      <c r="AK687">
        <v>0</v>
      </c>
      <c r="AL687">
        <v>0</v>
      </c>
      <c r="AM687">
        <v>0</v>
      </c>
      <c r="AN687">
        <v>0</v>
      </c>
      <c r="AO687">
        <v>1</v>
      </c>
      <c r="AQ687">
        <v>0</v>
      </c>
      <c r="AR687">
        <v>0</v>
      </c>
      <c r="AS687">
        <v>0</v>
      </c>
      <c r="AT687">
        <v>0</v>
      </c>
      <c r="AU687">
        <v>2</v>
      </c>
      <c r="AV687">
        <v>0</v>
      </c>
      <c r="AW687">
        <v>0</v>
      </c>
      <c r="AX687">
        <v>2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</row>
    <row r="688" spans="1:60" x14ac:dyDescent="0.25">
      <c r="A688">
        <v>1</v>
      </c>
      <c r="B688" t="s">
        <v>149</v>
      </c>
      <c r="D688" t="s">
        <v>149</v>
      </c>
      <c r="E688">
        <v>687</v>
      </c>
      <c r="G688" t="s">
        <v>74</v>
      </c>
      <c r="H688" t="s">
        <v>874</v>
      </c>
      <c r="I688" t="s">
        <v>1412</v>
      </c>
      <c r="J688" t="s">
        <v>1413</v>
      </c>
      <c r="K688" t="s">
        <v>3859</v>
      </c>
      <c r="L688" t="s">
        <v>813</v>
      </c>
      <c r="M688">
        <v>0.126</v>
      </c>
      <c r="N688">
        <v>0.157</v>
      </c>
      <c r="O688">
        <v>0.126</v>
      </c>
      <c r="P688">
        <v>0.73499999999999999</v>
      </c>
      <c r="Q688">
        <v>0.78500000000000003</v>
      </c>
      <c r="R688">
        <v>17.223436191131455</v>
      </c>
      <c r="S688">
        <v>0.8</v>
      </c>
      <c r="T688">
        <v>2</v>
      </c>
      <c r="U688">
        <v>1.95</v>
      </c>
      <c r="V688">
        <v>0.6</v>
      </c>
      <c r="Z688">
        <v>135</v>
      </c>
      <c r="AA688">
        <v>2.6095454429504991E-2</v>
      </c>
      <c r="AE688" t="s">
        <v>471</v>
      </c>
      <c r="AF688" t="s">
        <v>62</v>
      </c>
      <c r="AH688" t="s">
        <v>621</v>
      </c>
      <c r="AI688">
        <v>0</v>
      </c>
      <c r="AJ688">
        <v>1</v>
      </c>
      <c r="AK688">
        <v>0</v>
      </c>
      <c r="AL688">
        <v>0</v>
      </c>
      <c r="AM688">
        <v>0</v>
      </c>
      <c r="AN688">
        <v>0</v>
      </c>
      <c r="AO688">
        <v>1</v>
      </c>
      <c r="AQ688">
        <v>0</v>
      </c>
      <c r="AR688">
        <v>0</v>
      </c>
      <c r="AS688">
        <v>0</v>
      </c>
      <c r="AT688">
        <v>0</v>
      </c>
      <c r="AU688">
        <v>2</v>
      </c>
      <c r="AV688">
        <v>0</v>
      </c>
      <c r="AW688">
        <v>0</v>
      </c>
      <c r="AX688">
        <v>2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</row>
    <row r="689" spans="1:60" x14ac:dyDescent="0.25">
      <c r="A689">
        <v>1</v>
      </c>
      <c r="B689" t="s">
        <v>149</v>
      </c>
      <c r="D689" t="s">
        <v>149</v>
      </c>
      <c r="E689">
        <v>688</v>
      </c>
      <c r="G689" t="s">
        <v>74</v>
      </c>
      <c r="H689" t="s">
        <v>680</v>
      </c>
      <c r="I689" t="s">
        <v>1414</v>
      </c>
      <c r="J689" t="s">
        <v>1415</v>
      </c>
      <c r="K689" t="s">
        <v>3858</v>
      </c>
      <c r="L689" t="s">
        <v>815</v>
      </c>
      <c r="M689">
        <v>0.1285</v>
      </c>
      <c r="N689">
        <v>0.1285</v>
      </c>
      <c r="O689">
        <v>0.1285</v>
      </c>
      <c r="P689">
        <v>1.05</v>
      </c>
      <c r="R689">
        <v>0</v>
      </c>
      <c r="S689">
        <v>1.075</v>
      </c>
      <c r="T689">
        <v>2</v>
      </c>
      <c r="U689">
        <v>1.95</v>
      </c>
      <c r="V689">
        <v>0.85</v>
      </c>
      <c r="Z689">
        <v>135</v>
      </c>
      <c r="AA689">
        <v>2.661322138247136E-2</v>
      </c>
      <c r="AE689" t="s">
        <v>471</v>
      </c>
      <c r="AF689" t="s">
        <v>62</v>
      </c>
      <c r="AH689" t="s">
        <v>683</v>
      </c>
      <c r="AI689">
        <v>0</v>
      </c>
      <c r="AJ689">
        <v>1</v>
      </c>
      <c r="AK689">
        <v>0</v>
      </c>
      <c r="AL689">
        <v>0</v>
      </c>
      <c r="AM689">
        <v>0</v>
      </c>
      <c r="AN689">
        <v>0</v>
      </c>
      <c r="AO689">
        <v>1</v>
      </c>
      <c r="AQ689">
        <v>0</v>
      </c>
      <c r="AR689">
        <v>0</v>
      </c>
      <c r="AS689">
        <v>0</v>
      </c>
      <c r="AT689">
        <v>0</v>
      </c>
      <c r="AU689">
        <v>2</v>
      </c>
      <c r="AV689">
        <v>0</v>
      </c>
      <c r="AW689">
        <v>0</v>
      </c>
      <c r="AX689">
        <v>2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</row>
    <row r="690" spans="1:60" x14ac:dyDescent="0.25">
      <c r="A690">
        <v>1</v>
      </c>
      <c r="B690" t="s">
        <v>149</v>
      </c>
      <c r="D690" t="s">
        <v>149</v>
      </c>
      <c r="E690">
        <v>689</v>
      </c>
      <c r="G690" t="s">
        <v>74</v>
      </c>
      <c r="H690" t="s">
        <v>680</v>
      </c>
      <c r="I690" t="s">
        <v>1416</v>
      </c>
      <c r="J690" t="s">
        <v>1417</v>
      </c>
      <c r="K690" t="s">
        <v>3857</v>
      </c>
      <c r="L690" t="s">
        <v>821</v>
      </c>
      <c r="M690">
        <v>0.13600000000000001</v>
      </c>
      <c r="N690">
        <v>0.13600000000000001</v>
      </c>
      <c r="O690">
        <v>0.13600000000000001</v>
      </c>
      <c r="P690">
        <v>1.05</v>
      </c>
      <c r="R690">
        <v>0</v>
      </c>
      <c r="S690">
        <v>1.075</v>
      </c>
      <c r="T690">
        <v>2</v>
      </c>
      <c r="U690">
        <v>2</v>
      </c>
      <c r="V690">
        <v>0.8</v>
      </c>
      <c r="Z690">
        <v>135</v>
      </c>
      <c r="AA690">
        <v>2.8166522241370468E-2</v>
      </c>
      <c r="AE690" t="s">
        <v>471</v>
      </c>
      <c r="AF690" t="s">
        <v>62</v>
      </c>
      <c r="AH690" t="s">
        <v>683</v>
      </c>
      <c r="AI690">
        <v>0</v>
      </c>
      <c r="AJ690">
        <v>1</v>
      </c>
      <c r="AK690">
        <v>0</v>
      </c>
      <c r="AL690">
        <v>0</v>
      </c>
      <c r="AM690">
        <v>0</v>
      </c>
      <c r="AN690">
        <v>0</v>
      </c>
      <c r="AO690">
        <v>1</v>
      </c>
      <c r="AQ690">
        <v>0</v>
      </c>
      <c r="AR690">
        <v>0</v>
      </c>
      <c r="AS690">
        <v>0</v>
      </c>
      <c r="AT690">
        <v>0</v>
      </c>
      <c r="AU690">
        <v>2</v>
      </c>
      <c r="AV690">
        <v>0</v>
      </c>
      <c r="AW690">
        <v>0</v>
      </c>
      <c r="AX690">
        <v>2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</row>
    <row r="691" spans="1:60" x14ac:dyDescent="0.25">
      <c r="A691">
        <v>1</v>
      </c>
      <c r="B691" t="s">
        <v>149</v>
      </c>
      <c r="D691" t="s">
        <v>149</v>
      </c>
      <c r="E691">
        <v>690</v>
      </c>
      <c r="F691" t="s">
        <v>60</v>
      </c>
      <c r="H691" t="s">
        <v>802</v>
      </c>
      <c r="I691" t="s">
        <v>1418</v>
      </c>
      <c r="J691" t="s">
        <v>1419</v>
      </c>
      <c r="K691" t="s">
        <v>3856</v>
      </c>
      <c r="L691" t="s">
        <v>823</v>
      </c>
      <c r="M691">
        <v>0.14050000000000001</v>
      </c>
      <c r="N691">
        <v>0.14050000000000001</v>
      </c>
      <c r="O691">
        <v>0.14050000000000001</v>
      </c>
      <c r="P691">
        <v>1.82</v>
      </c>
      <c r="R691">
        <v>0</v>
      </c>
      <c r="S691">
        <v>1.86</v>
      </c>
      <c r="T691">
        <v>2</v>
      </c>
      <c r="U691">
        <v>2.85</v>
      </c>
      <c r="V691">
        <v>1.65</v>
      </c>
      <c r="Z691">
        <v>135</v>
      </c>
      <c r="AA691">
        <v>2.9098502756709933E-2</v>
      </c>
      <c r="AE691" t="s">
        <v>471</v>
      </c>
      <c r="AF691" t="s">
        <v>62</v>
      </c>
      <c r="AH691" t="s">
        <v>636</v>
      </c>
      <c r="AI691">
        <v>0</v>
      </c>
      <c r="AJ691">
        <v>1</v>
      </c>
      <c r="AK691">
        <v>0</v>
      </c>
      <c r="AL691">
        <v>0</v>
      </c>
      <c r="AM691">
        <v>0</v>
      </c>
      <c r="AN691">
        <v>0</v>
      </c>
      <c r="AO691">
        <v>1</v>
      </c>
      <c r="AQ691">
        <v>0</v>
      </c>
      <c r="AR691">
        <v>0</v>
      </c>
      <c r="AS691">
        <v>0</v>
      </c>
      <c r="AT691">
        <v>0</v>
      </c>
      <c r="AU691">
        <v>2</v>
      </c>
      <c r="AV691">
        <v>0</v>
      </c>
      <c r="AW691">
        <v>0</v>
      </c>
      <c r="AX691">
        <v>2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</row>
    <row r="692" spans="1:60" x14ac:dyDescent="0.25">
      <c r="A692">
        <v>1</v>
      </c>
      <c r="B692" t="s">
        <v>149</v>
      </c>
      <c r="D692" t="s">
        <v>149</v>
      </c>
      <c r="E692">
        <v>691</v>
      </c>
      <c r="F692" t="s">
        <v>60</v>
      </c>
      <c r="H692" t="s">
        <v>680</v>
      </c>
      <c r="I692" t="s">
        <v>1420</v>
      </c>
      <c r="J692" t="s">
        <v>1421</v>
      </c>
      <c r="K692" t="s">
        <v>3855</v>
      </c>
      <c r="L692" t="s">
        <v>823</v>
      </c>
      <c r="M692">
        <v>0.14050000000000001</v>
      </c>
      <c r="N692">
        <v>0.14050000000000001</v>
      </c>
      <c r="O692">
        <v>0.14050000000000001</v>
      </c>
      <c r="P692">
        <v>1</v>
      </c>
      <c r="R692">
        <v>0</v>
      </c>
      <c r="S692">
        <v>1.04</v>
      </c>
      <c r="T692">
        <v>2</v>
      </c>
      <c r="U692">
        <v>2.0499999999999998</v>
      </c>
      <c r="V692">
        <v>0.7</v>
      </c>
      <c r="Z692">
        <v>135</v>
      </c>
      <c r="AA692">
        <v>2.9098502756709933E-2</v>
      </c>
      <c r="AE692" t="s">
        <v>471</v>
      </c>
      <c r="AF692" t="s">
        <v>62</v>
      </c>
      <c r="AH692" t="s">
        <v>683</v>
      </c>
      <c r="AI692">
        <v>0</v>
      </c>
      <c r="AJ692">
        <v>1</v>
      </c>
      <c r="AK692">
        <v>0</v>
      </c>
      <c r="AL692">
        <v>0</v>
      </c>
      <c r="AM692">
        <v>0</v>
      </c>
      <c r="AN692">
        <v>0</v>
      </c>
      <c r="AO692">
        <v>1</v>
      </c>
      <c r="AQ692">
        <v>0</v>
      </c>
      <c r="AR692">
        <v>0</v>
      </c>
      <c r="AS692">
        <v>0</v>
      </c>
      <c r="AT692">
        <v>0</v>
      </c>
      <c r="AU692">
        <v>2</v>
      </c>
      <c r="AV692">
        <v>0</v>
      </c>
      <c r="AW692">
        <v>0</v>
      </c>
      <c r="AX692">
        <v>2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</row>
    <row r="693" spans="1:60" x14ac:dyDescent="0.25">
      <c r="A693">
        <v>1</v>
      </c>
      <c r="B693" t="s">
        <v>149</v>
      </c>
      <c r="D693" t="s">
        <v>149</v>
      </c>
      <c r="E693">
        <v>692</v>
      </c>
      <c r="F693" t="s">
        <v>60</v>
      </c>
      <c r="H693" t="s">
        <v>802</v>
      </c>
      <c r="I693" t="s">
        <v>1422</v>
      </c>
      <c r="J693" t="s">
        <v>1423</v>
      </c>
      <c r="K693" t="s">
        <v>3854</v>
      </c>
      <c r="L693" t="s">
        <v>2426</v>
      </c>
      <c r="M693">
        <v>0.1406</v>
      </c>
      <c r="N693">
        <v>0.1406</v>
      </c>
      <c r="O693">
        <v>0.1046</v>
      </c>
      <c r="P693">
        <v>1.85</v>
      </c>
      <c r="R693">
        <v>0</v>
      </c>
      <c r="S693">
        <v>1.88</v>
      </c>
      <c r="T693">
        <v>2</v>
      </c>
      <c r="U693">
        <v>2.85</v>
      </c>
      <c r="V693">
        <v>1.65</v>
      </c>
      <c r="Z693">
        <v>135</v>
      </c>
      <c r="AA693">
        <v>2.9119213434828584E-2</v>
      </c>
      <c r="AE693" t="s">
        <v>471</v>
      </c>
      <c r="AF693" t="s">
        <v>62</v>
      </c>
      <c r="AH693" t="s">
        <v>636</v>
      </c>
      <c r="AI693">
        <v>0</v>
      </c>
      <c r="AJ693">
        <v>1</v>
      </c>
      <c r="AK693">
        <v>0</v>
      </c>
      <c r="AL693">
        <v>0</v>
      </c>
      <c r="AM693">
        <v>0</v>
      </c>
      <c r="AN693">
        <v>0</v>
      </c>
      <c r="AO693">
        <v>1</v>
      </c>
      <c r="AQ693">
        <v>0</v>
      </c>
      <c r="AR693">
        <v>0</v>
      </c>
      <c r="AS693">
        <v>0</v>
      </c>
      <c r="AT693">
        <v>0</v>
      </c>
      <c r="AU693">
        <v>2</v>
      </c>
      <c r="AV693">
        <v>0</v>
      </c>
      <c r="AW693">
        <v>0</v>
      </c>
      <c r="AX693">
        <v>2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</row>
    <row r="694" spans="1:60" x14ac:dyDescent="0.25">
      <c r="A694">
        <v>1</v>
      </c>
      <c r="B694" t="s">
        <v>149</v>
      </c>
      <c r="D694" t="s">
        <v>149</v>
      </c>
      <c r="E694">
        <v>693</v>
      </c>
      <c r="G694" t="s">
        <v>74</v>
      </c>
      <c r="H694" t="s">
        <v>680</v>
      </c>
      <c r="I694" t="s">
        <v>1424</v>
      </c>
      <c r="J694" t="s">
        <v>1425</v>
      </c>
      <c r="K694" t="s">
        <v>3853</v>
      </c>
      <c r="L694" t="s">
        <v>2426</v>
      </c>
      <c r="M694">
        <v>0.1406</v>
      </c>
      <c r="N694">
        <v>0.1406</v>
      </c>
      <c r="O694">
        <v>0.1406</v>
      </c>
      <c r="P694">
        <v>1.05</v>
      </c>
      <c r="R694">
        <v>0</v>
      </c>
      <c r="S694">
        <v>1.075</v>
      </c>
      <c r="T694">
        <v>2</v>
      </c>
      <c r="U694">
        <v>2</v>
      </c>
      <c r="V694">
        <v>0.8</v>
      </c>
      <c r="Z694">
        <v>135</v>
      </c>
      <c r="AA694">
        <v>2.9119213434828584E-2</v>
      </c>
      <c r="AE694" t="s">
        <v>471</v>
      </c>
      <c r="AF694" t="s">
        <v>62</v>
      </c>
      <c r="AH694" t="s">
        <v>683</v>
      </c>
      <c r="AI694">
        <v>0</v>
      </c>
      <c r="AJ694">
        <v>1</v>
      </c>
      <c r="AK694">
        <v>0</v>
      </c>
      <c r="AL694">
        <v>0</v>
      </c>
      <c r="AM694">
        <v>0</v>
      </c>
      <c r="AN694">
        <v>0</v>
      </c>
      <c r="AO694">
        <v>1</v>
      </c>
      <c r="AQ694">
        <v>0</v>
      </c>
      <c r="AR694">
        <v>0</v>
      </c>
      <c r="AS694">
        <v>0</v>
      </c>
      <c r="AT694">
        <v>0</v>
      </c>
      <c r="AU694">
        <v>2</v>
      </c>
      <c r="AV694">
        <v>0</v>
      </c>
      <c r="AW694">
        <v>0</v>
      </c>
      <c r="AX694">
        <v>2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</row>
    <row r="695" spans="1:60" x14ac:dyDescent="0.25">
      <c r="A695">
        <v>1</v>
      </c>
      <c r="B695" t="s">
        <v>149</v>
      </c>
      <c r="D695" t="s">
        <v>149</v>
      </c>
      <c r="E695">
        <v>694</v>
      </c>
      <c r="F695" t="s">
        <v>60</v>
      </c>
      <c r="H695" t="s">
        <v>802</v>
      </c>
      <c r="I695" t="s">
        <v>1426</v>
      </c>
      <c r="J695" t="s">
        <v>1427</v>
      </c>
      <c r="K695" t="s">
        <v>3852</v>
      </c>
      <c r="L695" t="s">
        <v>827</v>
      </c>
      <c r="M695">
        <v>0.14399999999999999</v>
      </c>
      <c r="N695">
        <v>0.14399999999999999</v>
      </c>
      <c r="O695">
        <v>0.14399999999999999</v>
      </c>
      <c r="P695">
        <v>2</v>
      </c>
      <c r="R695">
        <v>0</v>
      </c>
      <c r="S695">
        <v>2.0299999999999998</v>
      </c>
      <c r="T695">
        <v>2</v>
      </c>
      <c r="U695">
        <v>3</v>
      </c>
      <c r="V695">
        <v>1.75</v>
      </c>
      <c r="Z695">
        <v>135</v>
      </c>
      <c r="AA695">
        <v>2.9823376490862842E-2</v>
      </c>
      <c r="AE695" t="s">
        <v>471</v>
      </c>
      <c r="AF695" t="s">
        <v>62</v>
      </c>
      <c r="AH695" t="s">
        <v>636</v>
      </c>
      <c r="AI695">
        <v>0</v>
      </c>
      <c r="AJ695">
        <v>1</v>
      </c>
      <c r="AK695">
        <v>0</v>
      </c>
      <c r="AL695">
        <v>0</v>
      </c>
      <c r="AM695">
        <v>0</v>
      </c>
      <c r="AN695">
        <v>0</v>
      </c>
      <c r="AO695">
        <v>1</v>
      </c>
      <c r="AQ695">
        <v>0</v>
      </c>
      <c r="AR695">
        <v>0</v>
      </c>
      <c r="AS695">
        <v>0</v>
      </c>
      <c r="AT695">
        <v>0</v>
      </c>
      <c r="AU695">
        <v>2</v>
      </c>
      <c r="AV695">
        <v>0</v>
      </c>
      <c r="AW695">
        <v>0</v>
      </c>
      <c r="AX695">
        <v>2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</row>
    <row r="696" spans="1:60" x14ac:dyDescent="0.25">
      <c r="A696">
        <v>1</v>
      </c>
      <c r="B696" t="s">
        <v>149</v>
      </c>
      <c r="D696" t="s">
        <v>149</v>
      </c>
      <c r="E696">
        <v>695</v>
      </c>
      <c r="F696" t="s">
        <v>60</v>
      </c>
      <c r="H696" t="s">
        <v>680</v>
      </c>
      <c r="I696" t="s">
        <v>1428</v>
      </c>
      <c r="J696" t="s">
        <v>1429</v>
      </c>
      <c r="K696" t="s">
        <v>3851</v>
      </c>
      <c r="L696" t="s">
        <v>827</v>
      </c>
      <c r="M696">
        <v>0.14399999999999999</v>
      </c>
      <c r="N696">
        <v>0.14399999999999999</v>
      </c>
      <c r="O696">
        <v>0.14399999999999999</v>
      </c>
      <c r="P696">
        <v>1.0900000000000001</v>
      </c>
      <c r="R696">
        <v>0</v>
      </c>
      <c r="S696">
        <v>1.1200000000000001</v>
      </c>
      <c r="T696">
        <v>2</v>
      </c>
      <c r="U696">
        <v>2.1</v>
      </c>
      <c r="V696">
        <v>0.9</v>
      </c>
      <c r="Z696">
        <v>135</v>
      </c>
      <c r="AA696">
        <v>2.9823376490862842E-2</v>
      </c>
      <c r="AE696" t="s">
        <v>471</v>
      </c>
      <c r="AF696" t="s">
        <v>62</v>
      </c>
      <c r="AH696" t="s">
        <v>683</v>
      </c>
      <c r="AI696">
        <v>0</v>
      </c>
      <c r="AJ696">
        <v>1</v>
      </c>
      <c r="AK696">
        <v>0</v>
      </c>
      <c r="AL696">
        <v>0</v>
      </c>
      <c r="AM696">
        <v>0</v>
      </c>
      <c r="AN696">
        <v>0</v>
      </c>
      <c r="AO696">
        <v>1</v>
      </c>
      <c r="AQ696">
        <v>0</v>
      </c>
      <c r="AR696">
        <v>0</v>
      </c>
      <c r="AS696">
        <v>0</v>
      </c>
      <c r="AT696">
        <v>0</v>
      </c>
      <c r="AU696">
        <v>2</v>
      </c>
      <c r="AV696">
        <v>0</v>
      </c>
      <c r="AW696">
        <v>0</v>
      </c>
      <c r="AX696">
        <v>2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</row>
    <row r="697" spans="1:60" x14ac:dyDescent="0.25">
      <c r="A697">
        <v>1</v>
      </c>
      <c r="B697" t="s">
        <v>149</v>
      </c>
      <c r="D697" t="s">
        <v>149</v>
      </c>
      <c r="E697">
        <v>696</v>
      </c>
      <c r="F697" t="s">
        <v>60</v>
      </c>
      <c r="H697" t="s">
        <v>874</v>
      </c>
      <c r="I697" t="s">
        <v>1430</v>
      </c>
      <c r="J697" t="s">
        <v>1431</v>
      </c>
      <c r="K697" t="s">
        <v>3850</v>
      </c>
      <c r="L697" t="s">
        <v>829</v>
      </c>
      <c r="M697">
        <v>0.14699999999999999</v>
      </c>
      <c r="N697">
        <v>0.14699999999999999</v>
      </c>
      <c r="O697">
        <v>0.14699999999999999</v>
      </c>
      <c r="P697">
        <v>2.92</v>
      </c>
      <c r="R697">
        <v>0</v>
      </c>
      <c r="S697">
        <v>2.95</v>
      </c>
      <c r="T697">
        <v>2</v>
      </c>
      <c r="U697">
        <v>4.4000000000000004</v>
      </c>
      <c r="V697">
        <v>2.7</v>
      </c>
      <c r="Z697">
        <v>135</v>
      </c>
      <c r="AA697">
        <v>3.0444696834422486E-2</v>
      </c>
      <c r="AE697" t="s">
        <v>471</v>
      </c>
      <c r="AF697" t="s">
        <v>62</v>
      </c>
      <c r="AH697" t="s">
        <v>621</v>
      </c>
      <c r="AI697">
        <v>0</v>
      </c>
      <c r="AJ697">
        <v>1</v>
      </c>
      <c r="AK697">
        <v>0</v>
      </c>
      <c r="AL697">
        <v>0</v>
      </c>
      <c r="AM697">
        <v>0</v>
      </c>
      <c r="AN697">
        <v>0</v>
      </c>
      <c r="AO697">
        <v>1</v>
      </c>
      <c r="AQ697">
        <v>0</v>
      </c>
      <c r="AR697">
        <v>0</v>
      </c>
      <c r="AS697">
        <v>0</v>
      </c>
      <c r="AT697">
        <v>0</v>
      </c>
      <c r="AU697">
        <v>2</v>
      </c>
      <c r="AV697">
        <v>0</v>
      </c>
      <c r="AW697">
        <v>0</v>
      </c>
      <c r="AX697">
        <v>2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</row>
    <row r="698" spans="1:60" x14ac:dyDescent="0.25">
      <c r="A698">
        <v>1</v>
      </c>
      <c r="B698" t="s">
        <v>149</v>
      </c>
      <c r="D698" t="s">
        <v>149</v>
      </c>
      <c r="E698">
        <v>697</v>
      </c>
      <c r="G698" t="s">
        <v>74</v>
      </c>
      <c r="H698" t="s">
        <v>680</v>
      </c>
      <c r="I698" t="s">
        <v>1432</v>
      </c>
      <c r="J698" t="s">
        <v>1433</v>
      </c>
      <c r="K698" t="s">
        <v>3849</v>
      </c>
      <c r="L698" t="s">
        <v>831</v>
      </c>
      <c r="M698">
        <v>0.14949999999999999</v>
      </c>
      <c r="N698">
        <v>0.14949999999999999</v>
      </c>
      <c r="O698">
        <v>0.14949999999999999</v>
      </c>
      <c r="P698">
        <v>1.1499999999999999</v>
      </c>
      <c r="R698">
        <v>0</v>
      </c>
      <c r="S698">
        <v>1.175</v>
      </c>
      <c r="T698">
        <v>2</v>
      </c>
      <c r="U698">
        <v>2.1</v>
      </c>
      <c r="V698">
        <v>0.8</v>
      </c>
      <c r="Z698">
        <v>135</v>
      </c>
      <c r="AA698">
        <v>3.0962463787388855E-2</v>
      </c>
      <c r="AE698" t="s">
        <v>471</v>
      </c>
      <c r="AF698" t="s">
        <v>62</v>
      </c>
      <c r="AH698" t="s">
        <v>683</v>
      </c>
      <c r="AI698">
        <v>0</v>
      </c>
      <c r="AJ698">
        <v>1</v>
      </c>
      <c r="AK698">
        <v>0</v>
      </c>
      <c r="AL698">
        <v>0</v>
      </c>
      <c r="AM698">
        <v>0</v>
      </c>
      <c r="AN698">
        <v>0</v>
      </c>
      <c r="AO698">
        <v>1</v>
      </c>
      <c r="AQ698">
        <v>0</v>
      </c>
      <c r="AR698">
        <v>0</v>
      </c>
      <c r="AS698">
        <v>0</v>
      </c>
      <c r="AT698">
        <v>0</v>
      </c>
      <c r="AU698">
        <v>2</v>
      </c>
      <c r="AV698">
        <v>0</v>
      </c>
      <c r="AW698">
        <v>0</v>
      </c>
      <c r="AX698">
        <v>2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</row>
    <row r="699" spans="1:60" x14ac:dyDescent="0.25">
      <c r="A699">
        <v>1</v>
      </c>
      <c r="B699" t="s">
        <v>149</v>
      </c>
      <c r="D699" t="s">
        <v>149</v>
      </c>
      <c r="E699">
        <v>698</v>
      </c>
      <c r="F699" t="s">
        <v>60</v>
      </c>
      <c r="H699" t="s">
        <v>680</v>
      </c>
      <c r="I699" t="s">
        <v>1434</v>
      </c>
      <c r="J699" t="s">
        <v>1435</v>
      </c>
      <c r="K699" t="s">
        <v>3848</v>
      </c>
      <c r="L699" t="s">
        <v>1021</v>
      </c>
      <c r="M699">
        <v>0.152</v>
      </c>
      <c r="N699">
        <v>0.152</v>
      </c>
      <c r="O699">
        <v>0.152</v>
      </c>
      <c r="P699">
        <v>0.89500000000000002</v>
      </c>
      <c r="R699">
        <v>0</v>
      </c>
      <c r="S699">
        <v>0.92500000000000004</v>
      </c>
      <c r="T699">
        <v>2</v>
      </c>
      <c r="U699">
        <v>2.2000000000000002</v>
      </c>
      <c r="V699">
        <v>0.75</v>
      </c>
      <c r="Z699">
        <v>135</v>
      </c>
      <c r="AA699">
        <v>3.1480230740355226E-2</v>
      </c>
      <c r="AE699" t="s">
        <v>471</v>
      </c>
      <c r="AF699" t="s">
        <v>545</v>
      </c>
      <c r="AH699" t="s">
        <v>683</v>
      </c>
      <c r="AI699">
        <v>0</v>
      </c>
      <c r="AJ699">
        <v>1</v>
      </c>
      <c r="AK699">
        <v>0</v>
      </c>
      <c r="AL699">
        <v>0</v>
      </c>
      <c r="AM699">
        <v>0</v>
      </c>
      <c r="AN699">
        <v>0</v>
      </c>
      <c r="AO699">
        <v>1</v>
      </c>
      <c r="AQ699">
        <v>0</v>
      </c>
      <c r="AR699">
        <v>0</v>
      </c>
      <c r="AS699">
        <v>0</v>
      </c>
      <c r="AT699">
        <v>0</v>
      </c>
      <c r="AU699">
        <v>2</v>
      </c>
      <c r="AV699">
        <v>0</v>
      </c>
      <c r="AW699">
        <v>0</v>
      </c>
      <c r="AX699">
        <v>2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</row>
    <row r="700" spans="1:60" x14ac:dyDescent="0.25">
      <c r="A700">
        <v>1</v>
      </c>
      <c r="B700" t="s">
        <v>149</v>
      </c>
      <c r="D700" t="s">
        <v>149</v>
      </c>
      <c r="E700">
        <v>699</v>
      </c>
      <c r="G700" t="s">
        <v>74</v>
      </c>
      <c r="H700" t="s">
        <v>802</v>
      </c>
      <c r="I700" t="s">
        <v>1436</v>
      </c>
      <c r="J700" t="s">
        <v>1437</v>
      </c>
      <c r="K700" t="s">
        <v>3847</v>
      </c>
      <c r="L700" t="s">
        <v>2425</v>
      </c>
      <c r="M700">
        <v>0.15629999999999999</v>
      </c>
      <c r="N700">
        <v>0.15629999999999999</v>
      </c>
      <c r="O700">
        <v>0.15629999999999999</v>
      </c>
      <c r="P700">
        <v>2.125</v>
      </c>
      <c r="R700">
        <v>0</v>
      </c>
      <c r="S700">
        <v>2.15</v>
      </c>
      <c r="T700">
        <v>2</v>
      </c>
      <c r="U700">
        <v>3.05</v>
      </c>
      <c r="V700">
        <v>1.9</v>
      </c>
      <c r="Z700">
        <v>135</v>
      </c>
      <c r="AA700">
        <v>3.2370789899457381E-2</v>
      </c>
      <c r="AE700" t="s">
        <v>471</v>
      </c>
      <c r="AF700" t="s">
        <v>62</v>
      </c>
      <c r="AH700" t="s">
        <v>636</v>
      </c>
      <c r="AI700">
        <v>0</v>
      </c>
      <c r="AJ700">
        <v>1</v>
      </c>
      <c r="AK700">
        <v>0</v>
      </c>
      <c r="AL700">
        <v>0</v>
      </c>
      <c r="AM700">
        <v>0</v>
      </c>
      <c r="AN700">
        <v>0</v>
      </c>
      <c r="AO700">
        <v>1</v>
      </c>
      <c r="AQ700">
        <v>0</v>
      </c>
      <c r="AR700">
        <v>0</v>
      </c>
      <c r="AS700">
        <v>0</v>
      </c>
      <c r="AT700">
        <v>0</v>
      </c>
      <c r="AU700">
        <v>2</v>
      </c>
      <c r="AV700">
        <v>0</v>
      </c>
      <c r="AW700">
        <v>0</v>
      </c>
      <c r="AX700">
        <v>2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</row>
    <row r="701" spans="1:60" x14ac:dyDescent="0.25">
      <c r="A701">
        <v>1</v>
      </c>
      <c r="B701" t="s">
        <v>149</v>
      </c>
      <c r="D701" t="s">
        <v>149</v>
      </c>
      <c r="E701">
        <v>700</v>
      </c>
      <c r="G701" t="s">
        <v>74</v>
      </c>
      <c r="H701" t="s">
        <v>680</v>
      </c>
      <c r="I701" t="s">
        <v>1438</v>
      </c>
      <c r="J701" t="s">
        <v>1439</v>
      </c>
      <c r="K701" t="s">
        <v>3846</v>
      </c>
      <c r="L701" t="s">
        <v>2425</v>
      </c>
      <c r="M701">
        <v>0.15629999999999999</v>
      </c>
      <c r="N701">
        <v>0.15629999999999999</v>
      </c>
      <c r="O701">
        <v>0.15629999999999999</v>
      </c>
      <c r="P701">
        <v>1.05</v>
      </c>
      <c r="R701">
        <v>0</v>
      </c>
      <c r="S701">
        <v>1.075</v>
      </c>
      <c r="T701">
        <v>2</v>
      </c>
      <c r="U701">
        <v>2.1</v>
      </c>
      <c r="V701">
        <v>0.8</v>
      </c>
      <c r="Z701">
        <v>135</v>
      </c>
      <c r="AA701">
        <v>3.2370789899457381E-2</v>
      </c>
      <c r="AE701" t="s">
        <v>471</v>
      </c>
      <c r="AF701" t="s">
        <v>62</v>
      </c>
      <c r="AH701" t="s">
        <v>683</v>
      </c>
      <c r="AI701">
        <v>0</v>
      </c>
      <c r="AJ701">
        <v>1</v>
      </c>
      <c r="AK701">
        <v>0</v>
      </c>
      <c r="AL701">
        <v>0</v>
      </c>
      <c r="AM701">
        <v>0</v>
      </c>
      <c r="AN701">
        <v>0</v>
      </c>
      <c r="AO701">
        <v>1</v>
      </c>
      <c r="AQ701">
        <v>0</v>
      </c>
      <c r="AR701">
        <v>0</v>
      </c>
      <c r="AS701">
        <v>0</v>
      </c>
      <c r="AT701">
        <v>0</v>
      </c>
      <c r="AU701">
        <v>2</v>
      </c>
      <c r="AV701">
        <v>0</v>
      </c>
      <c r="AW701">
        <v>0</v>
      </c>
      <c r="AX701">
        <v>2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</row>
    <row r="702" spans="1:60" x14ac:dyDescent="0.25">
      <c r="A702">
        <v>1</v>
      </c>
      <c r="B702" t="s">
        <v>149</v>
      </c>
      <c r="D702" t="s">
        <v>149</v>
      </c>
      <c r="E702">
        <v>701</v>
      </c>
      <c r="F702" t="s">
        <v>60</v>
      </c>
      <c r="H702" t="s">
        <v>874</v>
      </c>
      <c r="I702" t="s">
        <v>1440</v>
      </c>
      <c r="J702" t="s">
        <v>1441</v>
      </c>
      <c r="K702" t="s">
        <v>3845</v>
      </c>
      <c r="L702" t="s">
        <v>837</v>
      </c>
      <c r="M702">
        <v>0.157</v>
      </c>
      <c r="N702">
        <v>0.157</v>
      </c>
      <c r="O702">
        <v>0.157</v>
      </c>
      <c r="P702">
        <v>3.1</v>
      </c>
      <c r="R702">
        <v>0</v>
      </c>
      <c r="S702">
        <v>3.14</v>
      </c>
      <c r="T702">
        <v>2</v>
      </c>
      <c r="U702">
        <v>4.6500000000000004</v>
      </c>
      <c r="V702">
        <v>2.9</v>
      </c>
      <c r="Z702">
        <v>135</v>
      </c>
      <c r="AA702">
        <v>3.2515764646287963E-2</v>
      </c>
      <c r="AE702" t="s">
        <v>471</v>
      </c>
      <c r="AF702" t="s">
        <v>62</v>
      </c>
      <c r="AH702" t="s">
        <v>621</v>
      </c>
      <c r="AI702">
        <v>0</v>
      </c>
      <c r="AJ702">
        <v>1</v>
      </c>
      <c r="AK702">
        <v>0</v>
      </c>
      <c r="AL702">
        <v>0</v>
      </c>
      <c r="AM702">
        <v>0</v>
      </c>
      <c r="AN702">
        <v>0</v>
      </c>
      <c r="AO702">
        <v>1</v>
      </c>
      <c r="AQ702">
        <v>0</v>
      </c>
      <c r="AR702">
        <v>0</v>
      </c>
      <c r="AS702">
        <v>0</v>
      </c>
      <c r="AT702">
        <v>0</v>
      </c>
      <c r="AU702">
        <v>2</v>
      </c>
      <c r="AV702">
        <v>0</v>
      </c>
      <c r="AW702">
        <v>0</v>
      </c>
      <c r="AX702">
        <v>2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</row>
    <row r="703" spans="1:60" x14ac:dyDescent="0.25">
      <c r="A703">
        <v>1</v>
      </c>
      <c r="B703" t="s">
        <v>149</v>
      </c>
      <c r="D703" t="s">
        <v>149</v>
      </c>
      <c r="E703">
        <v>702</v>
      </c>
      <c r="F703" t="s">
        <v>60</v>
      </c>
      <c r="H703" t="s">
        <v>680</v>
      </c>
      <c r="I703" t="s">
        <v>1442</v>
      </c>
      <c r="J703" t="s">
        <v>1443</v>
      </c>
      <c r="K703" t="s">
        <v>3844</v>
      </c>
      <c r="L703" t="s">
        <v>841</v>
      </c>
      <c r="M703">
        <v>0.159</v>
      </c>
      <c r="N703">
        <v>0.159</v>
      </c>
      <c r="O703">
        <v>0.159</v>
      </c>
      <c r="P703">
        <v>1.1200000000000001</v>
      </c>
      <c r="R703">
        <v>0</v>
      </c>
      <c r="S703">
        <v>1.1499999999999999</v>
      </c>
      <c r="T703">
        <v>2</v>
      </c>
      <c r="U703">
        <v>2.2000000000000002</v>
      </c>
      <c r="V703">
        <v>0.85</v>
      </c>
      <c r="Z703">
        <v>135</v>
      </c>
      <c r="AA703">
        <v>3.2929978208661059E-2</v>
      </c>
      <c r="AE703" t="s">
        <v>471</v>
      </c>
      <c r="AF703" t="s">
        <v>62</v>
      </c>
      <c r="AH703" t="s">
        <v>683</v>
      </c>
      <c r="AI703">
        <v>0</v>
      </c>
      <c r="AJ703">
        <v>1</v>
      </c>
      <c r="AK703">
        <v>0</v>
      </c>
      <c r="AL703">
        <v>0</v>
      </c>
      <c r="AM703">
        <v>0</v>
      </c>
      <c r="AN703">
        <v>0</v>
      </c>
      <c r="AO703">
        <v>1</v>
      </c>
      <c r="AQ703">
        <v>0</v>
      </c>
      <c r="AR703">
        <v>0</v>
      </c>
      <c r="AS703">
        <v>0</v>
      </c>
      <c r="AT703">
        <v>0</v>
      </c>
      <c r="AU703">
        <v>2</v>
      </c>
      <c r="AV703">
        <v>0</v>
      </c>
      <c r="AW703">
        <v>0</v>
      </c>
      <c r="AX703">
        <v>2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</row>
    <row r="704" spans="1:60" x14ac:dyDescent="0.25">
      <c r="A704">
        <v>1</v>
      </c>
      <c r="B704" t="s">
        <v>149</v>
      </c>
      <c r="D704" t="s">
        <v>149</v>
      </c>
      <c r="E704">
        <v>703</v>
      </c>
      <c r="F704" t="s">
        <v>60</v>
      </c>
      <c r="H704" t="s">
        <v>802</v>
      </c>
      <c r="I704" t="s">
        <v>1444</v>
      </c>
      <c r="J704" t="s">
        <v>1445</v>
      </c>
      <c r="K704" t="s">
        <v>3843</v>
      </c>
      <c r="L704" t="s">
        <v>1046</v>
      </c>
      <c r="M704">
        <v>0.16600000000000001</v>
      </c>
      <c r="N704">
        <v>0.16600000000000001</v>
      </c>
      <c r="O704">
        <v>0.16600000000000001</v>
      </c>
      <c r="P704">
        <v>2.23</v>
      </c>
      <c r="R704">
        <v>0</v>
      </c>
      <c r="S704">
        <v>2.27</v>
      </c>
      <c r="T704">
        <v>2</v>
      </c>
      <c r="U704">
        <v>3.3</v>
      </c>
      <c r="V704">
        <v>1.9</v>
      </c>
      <c r="Z704">
        <v>135</v>
      </c>
      <c r="AA704">
        <v>3.4379725676966892E-2</v>
      </c>
      <c r="AE704" t="s">
        <v>471</v>
      </c>
      <c r="AF704" t="s">
        <v>62</v>
      </c>
      <c r="AH704" t="s">
        <v>636</v>
      </c>
      <c r="AI704">
        <v>0</v>
      </c>
      <c r="AJ704">
        <v>1</v>
      </c>
      <c r="AK704">
        <v>0</v>
      </c>
      <c r="AL704">
        <v>0</v>
      </c>
      <c r="AM704">
        <v>0</v>
      </c>
      <c r="AN704">
        <v>0</v>
      </c>
      <c r="AO704">
        <v>1</v>
      </c>
      <c r="AQ704">
        <v>0</v>
      </c>
      <c r="AR704">
        <v>0</v>
      </c>
      <c r="AS704">
        <v>0</v>
      </c>
      <c r="AT704">
        <v>0</v>
      </c>
      <c r="AU704">
        <v>2</v>
      </c>
      <c r="AV704">
        <v>0</v>
      </c>
      <c r="AW704">
        <v>0</v>
      </c>
      <c r="AX704">
        <v>2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</row>
    <row r="705" spans="1:60" x14ac:dyDescent="0.25">
      <c r="A705">
        <v>1</v>
      </c>
      <c r="B705" t="s">
        <v>149</v>
      </c>
      <c r="D705" t="s">
        <v>149</v>
      </c>
      <c r="E705">
        <v>704</v>
      </c>
      <c r="G705" t="s">
        <v>74</v>
      </c>
      <c r="H705" t="s">
        <v>680</v>
      </c>
      <c r="I705" t="s">
        <v>1446</v>
      </c>
      <c r="J705" t="s">
        <v>1447</v>
      </c>
      <c r="K705" t="s">
        <v>3842</v>
      </c>
      <c r="L705" t="s">
        <v>1046</v>
      </c>
      <c r="M705">
        <v>0.16600000000000001</v>
      </c>
      <c r="N705">
        <v>0.16600000000000001</v>
      </c>
      <c r="O705">
        <v>0.16600000000000001</v>
      </c>
      <c r="P705">
        <v>1.175</v>
      </c>
      <c r="R705">
        <v>0</v>
      </c>
      <c r="S705">
        <v>1.2</v>
      </c>
      <c r="T705">
        <v>2</v>
      </c>
      <c r="U705">
        <v>2.15</v>
      </c>
      <c r="V705">
        <v>0.9</v>
      </c>
      <c r="Z705">
        <v>135</v>
      </c>
      <c r="AA705">
        <v>3.4379725676966892E-2</v>
      </c>
      <c r="AE705" t="s">
        <v>471</v>
      </c>
      <c r="AF705" t="s">
        <v>545</v>
      </c>
      <c r="AH705" t="s">
        <v>683</v>
      </c>
      <c r="AI705">
        <v>0</v>
      </c>
      <c r="AJ705">
        <v>1</v>
      </c>
      <c r="AK705">
        <v>0</v>
      </c>
      <c r="AL705">
        <v>0</v>
      </c>
      <c r="AM705">
        <v>0</v>
      </c>
      <c r="AN705">
        <v>0</v>
      </c>
      <c r="AO705">
        <v>1</v>
      </c>
      <c r="AQ705">
        <v>0</v>
      </c>
      <c r="AR705">
        <v>0</v>
      </c>
      <c r="AS705">
        <v>0</v>
      </c>
      <c r="AT705">
        <v>0</v>
      </c>
      <c r="AU705">
        <v>2</v>
      </c>
      <c r="AV705">
        <v>0</v>
      </c>
      <c r="AW705">
        <v>0</v>
      </c>
      <c r="AX705">
        <v>2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</row>
    <row r="706" spans="1:60" x14ac:dyDescent="0.25">
      <c r="A706">
        <v>1</v>
      </c>
      <c r="B706" t="s">
        <v>149</v>
      </c>
      <c r="D706" t="s">
        <v>149</v>
      </c>
      <c r="E706">
        <v>705</v>
      </c>
      <c r="G706" t="s">
        <v>74</v>
      </c>
      <c r="H706" t="s">
        <v>680</v>
      </c>
      <c r="I706" t="s">
        <v>1448</v>
      </c>
      <c r="J706" t="s">
        <v>1449</v>
      </c>
      <c r="K706" t="s">
        <v>3841</v>
      </c>
      <c r="L706" t="s">
        <v>1051</v>
      </c>
      <c r="M706">
        <v>0.16950000000000001</v>
      </c>
      <c r="N706">
        <v>0.16950000000000001</v>
      </c>
      <c r="O706">
        <v>0.16950000000000001</v>
      </c>
      <c r="P706">
        <v>1.23</v>
      </c>
      <c r="R706">
        <v>0</v>
      </c>
      <c r="S706">
        <v>1.2549999999999999</v>
      </c>
      <c r="T706">
        <v>2</v>
      </c>
      <c r="U706">
        <v>2.25</v>
      </c>
      <c r="V706">
        <v>1</v>
      </c>
      <c r="Z706">
        <v>135</v>
      </c>
      <c r="AA706">
        <v>3.5104599411119812E-2</v>
      </c>
      <c r="AE706" t="s">
        <v>471</v>
      </c>
      <c r="AF706" t="s">
        <v>62</v>
      </c>
      <c r="AH706" t="s">
        <v>683</v>
      </c>
      <c r="AI706">
        <v>0</v>
      </c>
      <c r="AJ706">
        <v>1</v>
      </c>
      <c r="AK706">
        <v>0</v>
      </c>
      <c r="AL706">
        <v>0</v>
      </c>
      <c r="AM706">
        <v>0</v>
      </c>
      <c r="AN706">
        <v>0</v>
      </c>
      <c r="AO706">
        <v>1</v>
      </c>
      <c r="AQ706">
        <v>0</v>
      </c>
      <c r="AR706">
        <v>0</v>
      </c>
      <c r="AS706">
        <v>0</v>
      </c>
      <c r="AT706">
        <v>0</v>
      </c>
      <c r="AU706">
        <v>2</v>
      </c>
      <c r="AV706">
        <v>0</v>
      </c>
      <c r="AW706">
        <v>0</v>
      </c>
      <c r="AX706">
        <v>2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</row>
    <row r="707" spans="1:60" x14ac:dyDescent="0.25">
      <c r="A707">
        <v>1</v>
      </c>
      <c r="B707" t="s">
        <v>149</v>
      </c>
      <c r="D707" t="s">
        <v>149</v>
      </c>
      <c r="E707">
        <v>706</v>
      </c>
      <c r="F707" t="s">
        <v>60</v>
      </c>
      <c r="H707" t="s">
        <v>802</v>
      </c>
      <c r="I707" t="s">
        <v>1450</v>
      </c>
      <c r="J707" t="s">
        <v>1451</v>
      </c>
      <c r="K707" t="s">
        <v>3840</v>
      </c>
      <c r="L707" t="s">
        <v>2424</v>
      </c>
      <c r="M707">
        <v>0.1719</v>
      </c>
      <c r="N707">
        <v>0.1719</v>
      </c>
      <c r="O707">
        <v>0.1719</v>
      </c>
      <c r="P707">
        <v>2.25</v>
      </c>
      <c r="R707">
        <v>0</v>
      </c>
      <c r="S707">
        <v>2.2799999999999998</v>
      </c>
      <c r="T707">
        <v>2</v>
      </c>
      <c r="U707">
        <v>3.25</v>
      </c>
      <c r="V707">
        <v>1.95</v>
      </c>
      <c r="Z707">
        <v>135</v>
      </c>
      <c r="AA707">
        <v>3.5601655685967522E-2</v>
      </c>
      <c r="AE707" t="s">
        <v>471</v>
      </c>
      <c r="AF707" t="s">
        <v>62</v>
      </c>
      <c r="AH707" t="s">
        <v>636</v>
      </c>
      <c r="AI707">
        <v>0</v>
      </c>
      <c r="AJ707">
        <v>1</v>
      </c>
      <c r="AK707">
        <v>0</v>
      </c>
      <c r="AL707">
        <v>0</v>
      </c>
      <c r="AM707">
        <v>0</v>
      </c>
      <c r="AN707">
        <v>0</v>
      </c>
      <c r="AO707">
        <v>1</v>
      </c>
      <c r="AQ707">
        <v>0</v>
      </c>
      <c r="AR707">
        <v>0</v>
      </c>
      <c r="AS707">
        <v>0</v>
      </c>
      <c r="AT707">
        <v>0</v>
      </c>
      <c r="AU707">
        <v>2</v>
      </c>
      <c r="AV707">
        <v>0</v>
      </c>
      <c r="AW707">
        <v>0</v>
      </c>
      <c r="AX707">
        <v>2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</row>
    <row r="708" spans="1:60" x14ac:dyDescent="0.25">
      <c r="A708">
        <v>1</v>
      </c>
      <c r="B708" t="s">
        <v>149</v>
      </c>
      <c r="D708" t="s">
        <v>149</v>
      </c>
      <c r="E708">
        <v>707</v>
      </c>
      <c r="F708" t="s">
        <v>60</v>
      </c>
      <c r="H708" t="s">
        <v>680</v>
      </c>
      <c r="I708" t="s">
        <v>1452</v>
      </c>
      <c r="J708" t="s">
        <v>1453</v>
      </c>
      <c r="K708" t="s">
        <v>3839</v>
      </c>
      <c r="L708" t="s">
        <v>2424</v>
      </c>
      <c r="M708">
        <v>0.1719</v>
      </c>
      <c r="N708">
        <v>0.1719</v>
      </c>
      <c r="O708">
        <v>0.1719</v>
      </c>
      <c r="P708">
        <v>1.17</v>
      </c>
      <c r="R708">
        <v>0</v>
      </c>
      <c r="S708">
        <v>1.2</v>
      </c>
      <c r="T708">
        <v>2</v>
      </c>
      <c r="U708">
        <v>2.2000000000000002</v>
      </c>
      <c r="V708">
        <v>0.9</v>
      </c>
      <c r="Z708">
        <v>135</v>
      </c>
      <c r="AA708">
        <v>3.5601655685967522E-2</v>
      </c>
      <c r="AE708" t="s">
        <v>471</v>
      </c>
      <c r="AF708" t="s">
        <v>62</v>
      </c>
      <c r="AH708" t="s">
        <v>683</v>
      </c>
      <c r="AI708">
        <v>0</v>
      </c>
      <c r="AJ708">
        <v>1</v>
      </c>
      <c r="AK708">
        <v>0</v>
      </c>
      <c r="AL708">
        <v>0</v>
      </c>
      <c r="AM708">
        <v>0</v>
      </c>
      <c r="AN708">
        <v>0</v>
      </c>
      <c r="AO708">
        <v>1</v>
      </c>
      <c r="AQ708">
        <v>0</v>
      </c>
      <c r="AR708">
        <v>0</v>
      </c>
      <c r="AS708">
        <v>0</v>
      </c>
      <c r="AT708">
        <v>0</v>
      </c>
      <c r="AU708">
        <v>2</v>
      </c>
      <c r="AV708">
        <v>0</v>
      </c>
      <c r="AW708">
        <v>0</v>
      </c>
      <c r="AX708">
        <v>2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</row>
    <row r="709" spans="1:60" x14ac:dyDescent="0.25">
      <c r="A709">
        <v>1</v>
      </c>
      <c r="B709" t="s">
        <v>149</v>
      </c>
      <c r="D709" t="s">
        <v>149</v>
      </c>
      <c r="E709">
        <v>708</v>
      </c>
      <c r="G709" t="s">
        <v>74</v>
      </c>
      <c r="H709" t="s">
        <v>802</v>
      </c>
      <c r="I709" t="s">
        <v>1454</v>
      </c>
      <c r="J709" t="s">
        <v>1455</v>
      </c>
      <c r="K709" t="s">
        <v>3838</v>
      </c>
      <c r="L709" t="s">
        <v>1059</v>
      </c>
      <c r="M709">
        <v>0.17299999999999999</v>
      </c>
      <c r="N709">
        <v>0.17299999999999999</v>
      </c>
      <c r="O709">
        <v>0.17299999999999999</v>
      </c>
      <c r="P709">
        <v>2.3250000000000002</v>
      </c>
      <c r="R709">
        <v>0</v>
      </c>
      <c r="S709">
        <v>2.35</v>
      </c>
      <c r="T709">
        <v>2</v>
      </c>
      <c r="U709">
        <v>3.3</v>
      </c>
      <c r="V709">
        <v>2</v>
      </c>
      <c r="Z709">
        <v>135</v>
      </c>
      <c r="AA709">
        <v>3.5829473145272718E-2</v>
      </c>
      <c r="AE709" t="s">
        <v>471</v>
      </c>
      <c r="AF709" t="s">
        <v>62</v>
      </c>
      <c r="AH709" t="s">
        <v>636</v>
      </c>
      <c r="AI709">
        <v>0</v>
      </c>
      <c r="AJ709">
        <v>1</v>
      </c>
      <c r="AK709">
        <v>0</v>
      </c>
      <c r="AL709">
        <v>0</v>
      </c>
      <c r="AM709">
        <v>0</v>
      </c>
      <c r="AN709">
        <v>0</v>
      </c>
      <c r="AO709">
        <v>1</v>
      </c>
      <c r="AQ709">
        <v>0</v>
      </c>
      <c r="AR709">
        <v>0</v>
      </c>
      <c r="AS709">
        <v>0</v>
      </c>
      <c r="AT709">
        <v>0</v>
      </c>
      <c r="AU709">
        <v>2</v>
      </c>
      <c r="AV709">
        <v>0</v>
      </c>
      <c r="AW709">
        <v>0</v>
      </c>
      <c r="AX709">
        <v>2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</row>
    <row r="710" spans="1:60" x14ac:dyDescent="0.25">
      <c r="A710">
        <v>1</v>
      </c>
      <c r="B710" t="s">
        <v>149</v>
      </c>
      <c r="D710" t="s">
        <v>149</v>
      </c>
      <c r="E710">
        <v>709</v>
      </c>
      <c r="F710" t="s">
        <v>60</v>
      </c>
      <c r="H710" t="s">
        <v>680</v>
      </c>
      <c r="I710" t="s">
        <v>1456</v>
      </c>
      <c r="J710" t="s">
        <v>1457</v>
      </c>
      <c r="K710" t="s">
        <v>3837</v>
      </c>
      <c r="L710" t="s">
        <v>1059</v>
      </c>
      <c r="M710">
        <v>0.17299999999999999</v>
      </c>
      <c r="N710">
        <v>0.17299999999999999</v>
      </c>
      <c r="O710">
        <v>0.17299999999999999</v>
      </c>
      <c r="P710">
        <v>1.28</v>
      </c>
      <c r="R710">
        <v>0</v>
      </c>
      <c r="S710">
        <v>1.32</v>
      </c>
      <c r="T710">
        <v>2</v>
      </c>
      <c r="U710">
        <v>2.33</v>
      </c>
      <c r="V710">
        <v>0.95</v>
      </c>
      <c r="Z710">
        <v>135</v>
      </c>
      <c r="AA710">
        <v>3.5829473145272718E-2</v>
      </c>
      <c r="AE710" t="s">
        <v>471</v>
      </c>
      <c r="AF710" t="s">
        <v>62</v>
      </c>
      <c r="AH710" t="s">
        <v>683</v>
      </c>
      <c r="AI710">
        <v>0</v>
      </c>
      <c r="AJ710">
        <v>1</v>
      </c>
      <c r="AK710">
        <v>0</v>
      </c>
      <c r="AL710">
        <v>0</v>
      </c>
      <c r="AM710">
        <v>0</v>
      </c>
      <c r="AN710">
        <v>0</v>
      </c>
      <c r="AO710">
        <v>1</v>
      </c>
      <c r="AQ710">
        <v>0</v>
      </c>
      <c r="AR710">
        <v>0</v>
      </c>
      <c r="AS710">
        <v>0</v>
      </c>
      <c r="AT710">
        <v>0</v>
      </c>
      <c r="AU710">
        <v>2</v>
      </c>
      <c r="AV710">
        <v>0</v>
      </c>
      <c r="AW710">
        <v>0</v>
      </c>
      <c r="AX710">
        <v>2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</row>
    <row r="711" spans="1:60" x14ac:dyDescent="0.25">
      <c r="A711">
        <v>1</v>
      </c>
      <c r="B711" t="s">
        <v>149</v>
      </c>
      <c r="D711" t="s">
        <v>149</v>
      </c>
      <c r="E711">
        <v>710</v>
      </c>
      <c r="F711" t="s">
        <v>60</v>
      </c>
      <c r="H711" t="s">
        <v>802</v>
      </c>
      <c r="I711" t="s">
        <v>1458</v>
      </c>
      <c r="J711" t="s">
        <v>1459</v>
      </c>
      <c r="K711" t="s">
        <v>3836</v>
      </c>
      <c r="L711" t="s">
        <v>844</v>
      </c>
      <c r="M711">
        <v>0.17699999999999999</v>
      </c>
      <c r="N711">
        <v>0.17699999999999999</v>
      </c>
      <c r="O711">
        <v>0.17699999999999999</v>
      </c>
      <c r="P711">
        <v>2.35</v>
      </c>
      <c r="R711">
        <v>0</v>
      </c>
      <c r="S711">
        <v>2.39</v>
      </c>
      <c r="T711">
        <v>2</v>
      </c>
      <c r="U711">
        <v>3.3</v>
      </c>
      <c r="V711">
        <v>2</v>
      </c>
      <c r="Z711">
        <v>135</v>
      </c>
      <c r="AA711">
        <v>3.665790027001891E-2</v>
      </c>
      <c r="AE711" t="s">
        <v>471</v>
      </c>
      <c r="AF711" t="s">
        <v>62</v>
      </c>
      <c r="AH711" t="s">
        <v>636</v>
      </c>
      <c r="AI711">
        <v>0</v>
      </c>
      <c r="AJ711">
        <v>1</v>
      </c>
      <c r="AK711">
        <v>0</v>
      </c>
      <c r="AL711">
        <v>0</v>
      </c>
      <c r="AM711">
        <v>0</v>
      </c>
      <c r="AN711">
        <v>0</v>
      </c>
      <c r="AO711">
        <v>1</v>
      </c>
      <c r="AQ711">
        <v>0</v>
      </c>
      <c r="AR711">
        <v>0</v>
      </c>
      <c r="AS711">
        <v>0</v>
      </c>
      <c r="AT711">
        <v>0</v>
      </c>
      <c r="AU711">
        <v>2</v>
      </c>
      <c r="AV711">
        <v>0</v>
      </c>
      <c r="AW711">
        <v>0</v>
      </c>
      <c r="AX711">
        <v>2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</row>
    <row r="712" spans="1:60" x14ac:dyDescent="0.25">
      <c r="A712">
        <v>1</v>
      </c>
      <c r="B712" t="s">
        <v>149</v>
      </c>
      <c r="D712" t="s">
        <v>149</v>
      </c>
      <c r="E712">
        <v>711</v>
      </c>
      <c r="G712" t="s">
        <v>74</v>
      </c>
      <c r="H712" t="s">
        <v>680</v>
      </c>
      <c r="I712" t="s">
        <v>1460</v>
      </c>
      <c r="J712" t="s">
        <v>1461</v>
      </c>
      <c r="K712" t="s">
        <v>3835</v>
      </c>
      <c r="L712" t="s">
        <v>844</v>
      </c>
      <c r="M712">
        <v>0.17699999999999999</v>
      </c>
      <c r="N712">
        <v>0.17699999999999999</v>
      </c>
      <c r="O712">
        <v>0.17699999999999999</v>
      </c>
      <c r="P712">
        <v>1.3</v>
      </c>
      <c r="R712">
        <v>0</v>
      </c>
      <c r="S712">
        <v>1.325</v>
      </c>
      <c r="T712">
        <v>2</v>
      </c>
      <c r="U712">
        <v>2.2999999999999998</v>
      </c>
      <c r="V712">
        <v>1</v>
      </c>
      <c r="Z712">
        <v>135</v>
      </c>
      <c r="AA712">
        <v>3.665790027001891E-2</v>
      </c>
      <c r="AE712" t="s">
        <v>471</v>
      </c>
      <c r="AF712" t="s">
        <v>62</v>
      </c>
      <c r="AH712" t="s">
        <v>683</v>
      </c>
      <c r="AI712">
        <v>0</v>
      </c>
      <c r="AJ712">
        <v>1</v>
      </c>
      <c r="AK712">
        <v>0</v>
      </c>
      <c r="AL712">
        <v>0</v>
      </c>
      <c r="AM712">
        <v>0</v>
      </c>
      <c r="AN712">
        <v>0</v>
      </c>
      <c r="AO712">
        <v>1</v>
      </c>
      <c r="AQ712">
        <v>0</v>
      </c>
      <c r="AR712">
        <v>0</v>
      </c>
      <c r="AS712">
        <v>0</v>
      </c>
      <c r="AT712">
        <v>0</v>
      </c>
      <c r="AU712">
        <v>2</v>
      </c>
      <c r="AV712">
        <v>0</v>
      </c>
      <c r="AW712">
        <v>0</v>
      </c>
      <c r="AX712">
        <v>2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</row>
    <row r="713" spans="1:60" x14ac:dyDescent="0.25">
      <c r="A713">
        <v>1</v>
      </c>
      <c r="B713" t="s">
        <v>149</v>
      </c>
      <c r="D713" t="s">
        <v>149</v>
      </c>
      <c r="E713">
        <v>712</v>
      </c>
      <c r="F713" t="s">
        <v>60</v>
      </c>
      <c r="H713" t="s">
        <v>874</v>
      </c>
      <c r="I713" t="s">
        <v>1462</v>
      </c>
      <c r="J713" t="s">
        <v>1463</v>
      </c>
      <c r="K713" t="s">
        <v>3834</v>
      </c>
      <c r="L713" t="s">
        <v>1072</v>
      </c>
      <c r="M713">
        <v>0.182</v>
      </c>
      <c r="N713">
        <v>0.182</v>
      </c>
      <c r="O713">
        <v>0.182</v>
      </c>
      <c r="P713">
        <v>3.25</v>
      </c>
      <c r="R713">
        <v>0</v>
      </c>
      <c r="S713">
        <v>3.3</v>
      </c>
      <c r="T713">
        <v>2</v>
      </c>
      <c r="U713">
        <v>4.95</v>
      </c>
      <c r="V713">
        <v>3</v>
      </c>
      <c r="Z713">
        <v>135</v>
      </c>
      <c r="AA713">
        <v>3.7693434175951647E-2</v>
      </c>
      <c r="AE713" t="s">
        <v>471</v>
      </c>
      <c r="AF713" t="s">
        <v>369</v>
      </c>
      <c r="AH713" t="s">
        <v>621</v>
      </c>
      <c r="AI713">
        <v>0</v>
      </c>
      <c r="AJ713">
        <v>1</v>
      </c>
      <c r="AK713">
        <v>0</v>
      </c>
      <c r="AL713">
        <v>0</v>
      </c>
      <c r="AM713">
        <v>0</v>
      </c>
      <c r="AN713">
        <v>0</v>
      </c>
      <c r="AO713">
        <v>1</v>
      </c>
      <c r="AQ713">
        <v>0</v>
      </c>
      <c r="AR713">
        <v>0</v>
      </c>
      <c r="AS713">
        <v>0</v>
      </c>
      <c r="AT713">
        <v>0</v>
      </c>
      <c r="AU713">
        <v>2</v>
      </c>
      <c r="AV713">
        <v>0</v>
      </c>
      <c r="AW713">
        <v>0</v>
      </c>
      <c r="AX713">
        <v>2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</row>
    <row r="714" spans="1:60" x14ac:dyDescent="0.25">
      <c r="A714">
        <v>1</v>
      </c>
      <c r="B714" t="s">
        <v>149</v>
      </c>
      <c r="D714" t="s">
        <v>149</v>
      </c>
      <c r="E714">
        <v>713</v>
      </c>
      <c r="F714" t="s">
        <v>60</v>
      </c>
      <c r="H714" t="s">
        <v>802</v>
      </c>
      <c r="I714" t="s">
        <v>1464</v>
      </c>
      <c r="J714" t="s">
        <v>1465</v>
      </c>
      <c r="K714" t="s">
        <v>3833</v>
      </c>
      <c r="L714" t="s">
        <v>1072</v>
      </c>
      <c r="M714">
        <v>0.182</v>
      </c>
      <c r="N714">
        <v>0.182</v>
      </c>
      <c r="O714">
        <v>0.182</v>
      </c>
      <c r="P714">
        <v>2.33</v>
      </c>
      <c r="R714">
        <v>0</v>
      </c>
      <c r="S714">
        <v>2.37</v>
      </c>
      <c r="T714">
        <v>2</v>
      </c>
      <c r="U714">
        <v>3.4</v>
      </c>
      <c r="V714">
        <v>2</v>
      </c>
      <c r="Z714">
        <v>135</v>
      </c>
      <c r="AA714">
        <v>3.7693434175951647E-2</v>
      </c>
      <c r="AE714" t="s">
        <v>471</v>
      </c>
      <c r="AF714" t="s">
        <v>62</v>
      </c>
      <c r="AH714" t="s">
        <v>636</v>
      </c>
      <c r="AI714">
        <v>0</v>
      </c>
      <c r="AJ714">
        <v>1</v>
      </c>
      <c r="AK714">
        <v>0</v>
      </c>
      <c r="AL714">
        <v>0</v>
      </c>
      <c r="AM714">
        <v>0</v>
      </c>
      <c r="AN714">
        <v>0</v>
      </c>
      <c r="AO714">
        <v>1</v>
      </c>
      <c r="AQ714">
        <v>0</v>
      </c>
      <c r="AR714">
        <v>0</v>
      </c>
      <c r="AS714">
        <v>0</v>
      </c>
      <c r="AT714">
        <v>0</v>
      </c>
      <c r="AU714">
        <v>2</v>
      </c>
      <c r="AV714">
        <v>0</v>
      </c>
      <c r="AW714">
        <v>0</v>
      </c>
      <c r="AX714">
        <v>2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</row>
    <row r="715" spans="1:60" x14ac:dyDescent="0.25">
      <c r="A715">
        <v>1</v>
      </c>
      <c r="B715" t="s">
        <v>149</v>
      </c>
      <c r="D715" t="s">
        <v>149</v>
      </c>
      <c r="E715">
        <v>714</v>
      </c>
      <c r="F715" t="s">
        <v>60</v>
      </c>
      <c r="H715" t="s">
        <v>680</v>
      </c>
      <c r="I715" t="s">
        <v>1466</v>
      </c>
      <c r="J715" t="s">
        <v>1467</v>
      </c>
      <c r="K715" t="s">
        <v>3832</v>
      </c>
      <c r="L715" t="s">
        <v>1072</v>
      </c>
      <c r="M715">
        <v>0.182</v>
      </c>
      <c r="N715">
        <v>0.182</v>
      </c>
      <c r="O715">
        <v>0.182</v>
      </c>
      <c r="P715">
        <v>1.33</v>
      </c>
      <c r="R715">
        <v>0</v>
      </c>
      <c r="S715">
        <v>1.37</v>
      </c>
      <c r="T715">
        <v>2</v>
      </c>
      <c r="U715">
        <v>2.2999999999999998</v>
      </c>
      <c r="V715">
        <v>1</v>
      </c>
      <c r="Z715">
        <v>135</v>
      </c>
      <c r="AA715">
        <v>3.7693434175951647E-2</v>
      </c>
      <c r="AE715" t="s">
        <v>471</v>
      </c>
      <c r="AF715" t="s">
        <v>62</v>
      </c>
      <c r="AH715" t="s">
        <v>683</v>
      </c>
      <c r="AI715">
        <v>0</v>
      </c>
      <c r="AJ715">
        <v>1</v>
      </c>
      <c r="AK715">
        <v>0</v>
      </c>
      <c r="AL715">
        <v>0</v>
      </c>
      <c r="AM715">
        <v>0</v>
      </c>
      <c r="AN715">
        <v>0</v>
      </c>
      <c r="AO715">
        <v>1</v>
      </c>
      <c r="AQ715">
        <v>0</v>
      </c>
      <c r="AR715">
        <v>0</v>
      </c>
      <c r="AS715">
        <v>0</v>
      </c>
      <c r="AT715">
        <v>0</v>
      </c>
      <c r="AU715">
        <v>2</v>
      </c>
      <c r="AV715">
        <v>0</v>
      </c>
      <c r="AW715">
        <v>0</v>
      </c>
      <c r="AX715">
        <v>2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</row>
    <row r="716" spans="1:60" x14ac:dyDescent="0.25">
      <c r="A716">
        <v>1</v>
      </c>
      <c r="B716" t="s">
        <v>149</v>
      </c>
      <c r="D716" t="s">
        <v>149</v>
      </c>
      <c r="E716">
        <v>715</v>
      </c>
      <c r="G716" t="s">
        <v>74</v>
      </c>
      <c r="H716" t="s">
        <v>680</v>
      </c>
      <c r="I716" t="s">
        <v>1468</v>
      </c>
      <c r="J716" t="s">
        <v>1469</v>
      </c>
      <c r="K716" t="s">
        <v>3831</v>
      </c>
      <c r="L716" t="s">
        <v>1077</v>
      </c>
      <c r="M716">
        <v>0.185</v>
      </c>
      <c r="N716">
        <v>0.185</v>
      </c>
      <c r="O716">
        <v>0.185</v>
      </c>
      <c r="P716">
        <v>1.3</v>
      </c>
      <c r="R716">
        <v>0</v>
      </c>
      <c r="S716">
        <v>1.325</v>
      </c>
      <c r="T716">
        <v>2</v>
      </c>
      <c r="U716">
        <v>2.25</v>
      </c>
      <c r="V716">
        <v>1</v>
      </c>
      <c r="Z716">
        <v>135</v>
      </c>
      <c r="AA716">
        <v>3.8314754519511295E-2</v>
      </c>
      <c r="AE716" t="s">
        <v>471</v>
      </c>
      <c r="AF716" t="s">
        <v>62</v>
      </c>
      <c r="AH716" t="s">
        <v>683</v>
      </c>
      <c r="AI716">
        <v>0</v>
      </c>
      <c r="AJ716">
        <v>1</v>
      </c>
      <c r="AK716">
        <v>0</v>
      </c>
      <c r="AL716">
        <v>0</v>
      </c>
      <c r="AM716">
        <v>0</v>
      </c>
      <c r="AN716">
        <v>0</v>
      </c>
      <c r="AO716">
        <v>1</v>
      </c>
      <c r="AQ716">
        <v>0</v>
      </c>
      <c r="AR716">
        <v>0</v>
      </c>
      <c r="AS716">
        <v>0</v>
      </c>
      <c r="AT716">
        <v>0</v>
      </c>
      <c r="AU716">
        <v>2</v>
      </c>
      <c r="AV716">
        <v>0</v>
      </c>
      <c r="AW716">
        <v>0</v>
      </c>
      <c r="AX716">
        <v>2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</row>
    <row r="717" spans="1:60" x14ac:dyDescent="0.25">
      <c r="A717">
        <v>1</v>
      </c>
      <c r="B717" t="s">
        <v>149</v>
      </c>
      <c r="D717" t="s">
        <v>149</v>
      </c>
      <c r="E717">
        <v>716</v>
      </c>
      <c r="F717" t="s">
        <v>60</v>
      </c>
      <c r="H717" t="s">
        <v>802</v>
      </c>
      <c r="I717" t="s">
        <v>1470</v>
      </c>
      <c r="J717" t="s">
        <v>1471</v>
      </c>
      <c r="K717" t="s">
        <v>3406</v>
      </c>
      <c r="L717" t="s">
        <v>2423</v>
      </c>
      <c r="M717">
        <v>0.1875</v>
      </c>
      <c r="N717">
        <v>0.1875</v>
      </c>
      <c r="O717">
        <v>0.1875</v>
      </c>
      <c r="P717">
        <v>2.44</v>
      </c>
      <c r="R717">
        <v>0</v>
      </c>
      <c r="S717">
        <v>2.48</v>
      </c>
      <c r="T717">
        <v>2</v>
      </c>
      <c r="U717">
        <v>3.5</v>
      </c>
      <c r="V717">
        <v>2.15</v>
      </c>
      <c r="Z717">
        <v>135</v>
      </c>
      <c r="AA717">
        <v>3.8832521472477663E-2</v>
      </c>
      <c r="AE717" t="s">
        <v>471</v>
      </c>
      <c r="AF717" t="s">
        <v>62</v>
      </c>
      <c r="AH717" t="s">
        <v>636</v>
      </c>
      <c r="AI717">
        <v>0</v>
      </c>
      <c r="AJ717">
        <v>1</v>
      </c>
      <c r="AK717">
        <v>0</v>
      </c>
      <c r="AL717">
        <v>0</v>
      </c>
      <c r="AM717">
        <v>0</v>
      </c>
      <c r="AN717">
        <v>0</v>
      </c>
      <c r="AO717">
        <v>1</v>
      </c>
      <c r="AQ717">
        <v>0</v>
      </c>
      <c r="AR717">
        <v>0</v>
      </c>
      <c r="AS717">
        <v>0</v>
      </c>
      <c r="AT717">
        <v>0</v>
      </c>
      <c r="AU717">
        <v>2</v>
      </c>
      <c r="AV717">
        <v>0</v>
      </c>
      <c r="AW717">
        <v>0</v>
      </c>
      <c r="AX717">
        <v>2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</row>
    <row r="718" spans="1:60" x14ac:dyDescent="0.25">
      <c r="A718">
        <v>1</v>
      </c>
      <c r="B718" t="s">
        <v>149</v>
      </c>
      <c r="D718" t="s">
        <v>149</v>
      </c>
      <c r="E718">
        <v>717</v>
      </c>
      <c r="G718" t="s">
        <v>74</v>
      </c>
      <c r="H718" t="s">
        <v>680</v>
      </c>
      <c r="I718" t="s">
        <v>1472</v>
      </c>
      <c r="J718" t="s">
        <v>1473</v>
      </c>
      <c r="K718" t="s">
        <v>3830</v>
      </c>
      <c r="L718" t="s">
        <v>2423</v>
      </c>
      <c r="M718">
        <v>0.1875</v>
      </c>
      <c r="N718">
        <v>0.1875</v>
      </c>
      <c r="O718">
        <v>0.1875</v>
      </c>
      <c r="P718">
        <v>1.3</v>
      </c>
      <c r="R718">
        <v>0</v>
      </c>
      <c r="S718">
        <v>1.325</v>
      </c>
      <c r="T718">
        <v>2</v>
      </c>
      <c r="U718">
        <v>2.2999999999999998</v>
      </c>
      <c r="V718">
        <v>0.9</v>
      </c>
      <c r="Z718">
        <v>135</v>
      </c>
      <c r="AA718">
        <v>3.8832521472477663E-2</v>
      </c>
      <c r="AE718" t="s">
        <v>471</v>
      </c>
      <c r="AF718" t="s">
        <v>62</v>
      </c>
      <c r="AH718" t="s">
        <v>683</v>
      </c>
      <c r="AI718">
        <v>0</v>
      </c>
      <c r="AJ718">
        <v>1</v>
      </c>
      <c r="AK718">
        <v>0</v>
      </c>
      <c r="AL718">
        <v>0</v>
      </c>
      <c r="AM718">
        <v>0</v>
      </c>
      <c r="AN718">
        <v>0</v>
      </c>
      <c r="AO718">
        <v>1</v>
      </c>
      <c r="AQ718">
        <v>0</v>
      </c>
      <c r="AR718">
        <v>0</v>
      </c>
      <c r="AS718">
        <v>0</v>
      </c>
      <c r="AT718">
        <v>0</v>
      </c>
      <c r="AU718">
        <v>2</v>
      </c>
      <c r="AV718">
        <v>0</v>
      </c>
      <c r="AW718">
        <v>0</v>
      </c>
      <c r="AX718">
        <v>2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</row>
    <row r="719" spans="1:60" x14ac:dyDescent="0.25">
      <c r="A719">
        <v>1</v>
      </c>
      <c r="B719" t="s">
        <v>149</v>
      </c>
      <c r="D719" t="s">
        <v>149</v>
      </c>
      <c r="E719">
        <v>718</v>
      </c>
      <c r="F719" t="s">
        <v>60</v>
      </c>
      <c r="H719" t="s">
        <v>874</v>
      </c>
      <c r="I719" t="s">
        <v>1474</v>
      </c>
      <c r="J719" t="s">
        <v>1475</v>
      </c>
      <c r="K719" t="s">
        <v>3829</v>
      </c>
      <c r="L719" t="s">
        <v>1098</v>
      </c>
      <c r="M719">
        <v>0.19600000000000001</v>
      </c>
      <c r="N719">
        <v>0.19600000000000001</v>
      </c>
      <c r="O719">
        <v>0.19600000000000001</v>
      </c>
      <c r="P719">
        <v>3.46</v>
      </c>
      <c r="R719">
        <v>0</v>
      </c>
      <c r="S719">
        <v>3.5</v>
      </c>
      <c r="T719">
        <v>2</v>
      </c>
      <c r="U719">
        <v>5.2</v>
      </c>
      <c r="V719">
        <v>3.2</v>
      </c>
      <c r="Z719">
        <v>135</v>
      </c>
      <c r="AA719">
        <v>4.059292911256332E-2</v>
      </c>
      <c r="AE719" t="s">
        <v>471</v>
      </c>
      <c r="AF719" t="s">
        <v>62</v>
      </c>
      <c r="AH719" t="s">
        <v>621</v>
      </c>
      <c r="AI719">
        <v>0</v>
      </c>
      <c r="AJ719">
        <v>1</v>
      </c>
      <c r="AK719">
        <v>0</v>
      </c>
      <c r="AL719">
        <v>0</v>
      </c>
      <c r="AM719">
        <v>0</v>
      </c>
      <c r="AN719">
        <v>0</v>
      </c>
      <c r="AO719">
        <v>1</v>
      </c>
      <c r="AQ719">
        <v>0</v>
      </c>
      <c r="AR719">
        <v>0</v>
      </c>
      <c r="AS719">
        <v>0</v>
      </c>
      <c r="AT719">
        <v>0</v>
      </c>
      <c r="AU719">
        <v>2</v>
      </c>
      <c r="AV719">
        <v>0</v>
      </c>
      <c r="AW719">
        <v>0</v>
      </c>
      <c r="AX719">
        <v>2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</row>
    <row r="720" spans="1:60" x14ac:dyDescent="0.25">
      <c r="A720">
        <v>1</v>
      </c>
      <c r="B720" t="s">
        <v>149</v>
      </c>
      <c r="D720" t="s">
        <v>149</v>
      </c>
      <c r="E720">
        <v>719</v>
      </c>
      <c r="G720" t="s">
        <v>74</v>
      </c>
      <c r="H720" t="s">
        <v>680</v>
      </c>
      <c r="I720" t="s">
        <v>1476</v>
      </c>
      <c r="J720" t="s">
        <v>1477</v>
      </c>
      <c r="K720" t="s">
        <v>3828</v>
      </c>
      <c r="L720" t="s">
        <v>1098</v>
      </c>
      <c r="M720">
        <v>0.19600000000000001</v>
      </c>
      <c r="N720">
        <v>0.19600000000000001</v>
      </c>
      <c r="O720">
        <v>0.19600000000000001</v>
      </c>
      <c r="P720">
        <v>1.35</v>
      </c>
      <c r="R720">
        <v>0</v>
      </c>
      <c r="S720">
        <v>1.375</v>
      </c>
      <c r="T720">
        <v>2</v>
      </c>
      <c r="U720">
        <v>2.25</v>
      </c>
      <c r="V720">
        <v>1</v>
      </c>
      <c r="Z720">
        <v>135</v>
      </c>
      <c r="AA720">
        <v>4.059292911256332E-2</v>
      </c>
      <c r="AE720" t="s">
        <v>471</v>
      </c>
      <c r="AF720" t="s">
        <v>62</v>
      </c>
      <c r="AH720" t="s">
        <v>683</v>
      </c>
      <c r="AI720">
        <v>0</v>
      </c>
      <c r="AJ720">
        <v>1</v>
      </c>
      <c r="AK720">
        <v>0</v>
      </c>
      <c r="AL720">
        <v>0</v>
      </c>
      <c r="AM720">
        <v>0</v>
      </c>
      <c r="AN720">
        <v>0</v>
      </c>
      <c r="AO720">
        <v>1</v>
      </c>
      <c r="AQ720">
        <v>0</v>
      </c>
      <c r="AR720">
        <v>0</v>
      </c>
      <c r="AS720">
        <v>0</v>
      </c>
      <c r="AT720">
        <v>0</v>
      </c>
      <c r="AU720">
        <v>2</v>
      </c>
      <c r="AV720">
        <v>0</v>
      </c>
      <c r="AW720">
        <v>0</v>
      </c>
      <c r="AX720">
        <v>2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</row>
    <row r="721" spans="1:60" x14ac:dyDescent="0.25">
      <c r="A721">
        <v>1</v>
      </c>
      <c r="B721" t="s">
        <v>149</v>
      </c>
      <c r="D721" t="s">
        <v>149</v>
      </c>
      <c r="E721">
        <v>720</v>
      </c>
      <c r="F721" t="s">
        <v>60</v>
      </c>
      <c r="H721" t="s">
        <v>802</v>
      </c>
      <c r="I721" t="s">
        <v>1478</v>
      </c>
      <c r="J721" t="s">
        <v>1479</v>
      </c>
      <c r="K721" t="s">
        <v>3408</v>
      </c>
      <c r="L721" t="s">
        <v>1108</v>
      </c>
      <c r="M721">
        <v>0.20100000000000001</v>
      </c>
      <c r="N721">
        <v>0.20100000000000001</v>
      </c>
      <c r="O721">
        <v>0.20100000000000001</v>
      </c>
      <c r="P721">
        <v>2.56</v>
      </c>
      <c r="R721">
        <v>0</v>
      </c>
      <c r="S721">
        <v>2.6</v>
      </c>
      <c r="T721">
        <v>2</v>
      </c>
      <c r="U721">
        <v>3.5</v>
      </c>
      <c r="V721">
        <v>2.2000000000000002</v>
      </c>
      <c r="Z721">
        <v>135</v>
      </c>
      <c r="AA721">
        <v>4.1628463018496056E-2</v>
      </c>
      <c r="AE721" t="s">
        <v>471</v>
      </c>
      <c r="AF721" t="s">
        <v>62</v>
      </c>
      <c r="AH721" t="s">
        <v>636</v>
      </c>
      <c r="AI721">
        <v>0</v>
      </c>
      <c r="AJ721">
        <v>1</v>
      </c>
      <c r="AK721">
        <v>0</v>
      </c>
      <c r="AL721">
        <v>0</v>
      </c>
      <c r="AM721">
        <v>0</v>
      </c>
      <c r="AN721">
        <v>0</v>
      </c>
      <c r="AO721">
        <v>1</v>
      </c>
      <c r="AQ721">
        <v>0</v>
      </c>
      <c r="AR721">
        <v>0</v>
      </c>
      <c r="AS721">
        <v>0</v>
      </c>
      <c r="AT721">
        <v>0</v>
      </c>
      <c r="AU721">
        <v>2</v>
      </c>
      <c r="AV721">
        <v>0</v>
      </c>
      <c r="AW721">
        <v>0</v>
      </c>
      <c r="AX721">
        <v>2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</row>
    <row r="722" spans="1:60" x14ac:dyDescent="0.25">
      <c r="A722">
        <v>1</v>
      </c>
      <c r="B722" t="s">
        <v>149</v>
      </c>
      <c r="D722" t="s">
        <v>149</v>
      </c>
      <c r="E722">
        <v>721</v>
      </c>
      <c r="F722" t="s">
        <v>60</v>
      </c>
      <c r="H722" t="s">
        <v>680</v>
      </c>
      <c r="I722" t="s">
        <v>1480</v>
      </c>
      <c r="J722" t="s">
        <v>1481</v>
      </c>
      <c r="K722" t="s">
        <v>3827</v>
      </c>
      <c r="L722" t="s">
        <v>1122</v>
      </c>
      <c r="M722">
        <v>0.20549999999999999</v>
      </c>
      <c r="N722">
        <v>0.20549999999999999</v>
      </c>
      <c r="O722">
        <v>0.20549999999999999</v>
      </c>
      <c r="P722">
        <v>1.42</v>
      </c>
      <c r="R722">
        <v>0</v>
      </c>
      <c r="S722">
        <v>1.46</v>
      </c>
      <c r="T722">
        <v>2</v>
      </c>
      <c r="U722">
        <v>2.4</v>
      </c>
      <c r="V722">
        <v>1.1000000000000001</v>
      </c>
      <c r="Z722">
        <v>135</v>
      </c>
      <c r="AA722">
        <v>4.2560443533835514E-2</v>
      </c>
      <c r="AE722" t="s">
        <v>471</v>
      </c>
      <c r="AF722" t="s">
        <v>62</v>
      </c>
      <c r="AH722" t="s">
        <v>683</v>
      </c>
      <c r="AI722">
        <v>0</v>
      </c>
      <c r="AJ722">
        <v>1</v>
      </c>
      <c r="AK722">
        <v>0</v>
      </c>
      <c r="AL722">
        <v>0</v>
      </c>
      <c r="AM722">
        <v>0</v>
      </c>
      <c r="AN722">
        <v>0</v>
      </c>
      <c r="AO722">
        <v>1</v>
      </c>
      <c r="AQ722">
        <v>0</v>
      </c>
      <c r="AR722">
        <v>0</v>
      </c>
      <c r="AS722">
        <v>0</v>
      </c>
      <c r="AT722">
        <v>0</v>
      </c>
      <c r="AU722">
        <v>2</v>
      </c>
      <c r="AV722">
        <v>0</v>
      </c>
      <c r="AW722">
        <v>0</v>
      </c>
      <c r="AX722">
        <v>2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</row>
    <row r="723" spans="1:60" x14ac:dyDescent="0.25">
      <c r="A723">
        <v>1</v>
      </c>
      <c r="B723" t="s">
        <v>149</v>
      </c>
      <c r="D723" t="s">
        <v>149</v>
      </c>
      <c r="E723">
        <v>722</v>
      </c>
      <c r="F723" t="s">
        <v>60</v>
      </c>
      <c r="H723" t="s">
        <v>802</v>
      </c>
      <c r="I723" t="s">
        <v>1482</v>
      </c>
      <c r="J723" t="s">
        <v>1483</v>
      </c>
      <c r="K723" t="s">
        <v>3826</v>
      </c>
      <c r="L723" t="s">
        <v>1127</v>
      </c>
      <c r="M723">
        <v>0.20899999999999999</v>
      </c>
      <c r="N723">
        <v>0.20899999999999999</v>
      </c>
      <c r="O723">
        <v>0.20899999999999999</v>
      </c>
      <c r="P723">
        <v>2.63</v>
      </c>
      <c r="R723">
        <v>0</v>
      </c>
      <c r="S723">
        <v>2.67</v>
      </c>
      <c r="T723">
        <v>2</v>
      </c>
      <c r="U723">
        <v>3.75</v>
      </c>
      <c r="V723">
        <v>2.2999999999999998</v>
      </c>
      <c r="Z723">
        <v>135</v>
      </c>
      <c r="AA723">
        <v>4.3285317267988434E-2</v>
      </c>
      <c r="AE723" t="s">
        <v>471</v>
      </c>
      <c r="AF723" t="s">
        <v>62</v>
      </c>
      <c r="AH723" t="s">
        <v>636</v>
      </c>
      <c r="AI723">
        <v>0</v>
      </c>
      <c r="AJ723">
        <v>1</v>
      </c>
      <c r="AK723">
        <v>0</v>
      </c>
      <c r="AL723">
        <v>0</v>
      </c>
      <c r="AM723">
        <v>0</v>
      </c>
      <c r="AN723">
        <v>0</v>
      </c>
      <c r="AO723">
        <v>1</v>
      </c>
      <c r="AQ723">
        <v>0</v>
      </c>
      <c r="AR723">
        <v>0</v>
      </c>
      <c r="AS723">
        <v>0</v>
      </c>
      <c r="AT723">
        <v>0</v>
      </c>
      <c r="AU723">
        <v>2</v>
      </c>
      <c r="AV723">
        <v>0</v>
      </c>
      <c r="AW723">
        <v>0</v>
      </c>
      <c r="AX723">
        <v>2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</row>
    <row r="724" spans="1:60" x14ac:dyDescent="0.25">
      <c r="A724">
        <v>1</v>
      </c>
      <c r="B724" t="s">
        <v>149</v>
      </c>
      <c r="D724" t="s">
        <v>149</v>
      </c>
      <c r="E724">
        <v>723</v>
      </c>
      <c r="G724" t="s">
        <v>74</v>
      </c>
      <c r="H724" t="s">
        <v>680</v>
      </c>
      <c r="I724" t="s">
        <v>1484</v>
      </c>
      <c r="J724" t="s">
        <v>1485</v>
      </c>
      <c r="K724" t="s">
        <v>3825</v>
      </c>
      <c r="L724" t="s">
        <v>1127</v>
      </c>
      <c r="M724">
        <v>0.20899999999999999</v>
      </c>
      <c r="N724">
        <v>0.20899999999999999</v>
      </c>
      <c r="O724">
        <v>0.20899999999999999</v>
      </c>
      <c r="P724">
        <v>1.4</v>
      </c>
      <c r="R724">
        <v>0</v>
      </c>
      <c r="S724">
        <v>1.425</v>
      </c>
      <c r="T724">
        <v>2</v>
      </c>
      <c r="U724">
        <v>2.4</v>
      </c>
      <c r="V724">
        <v>1</v>
      </c>
      <c r="Z724">
        <v>135</v>
      </c>
      <c r="AA724">
        <v>4.3285317267988434E-2</v>
      </c>
      <c r="AE724" t="s">
        <v>471</v>
      </c>
      <c r="AF724" t="s">
        <v>62</v>
      </c>
      <c r="AH724" t="s">
        <v>683</v>
      </c>
      <c r="AI724">
        <v>0</v>
      </c>
      <c r="AJ724">
        <v>1</v>
      </c>
      <c r="AK724">
        <v>0</v>
      </c>
      <c r="AL724">
        <v>0</v>
      </c>
      <c r="AM724">
        <v>0</v>
      </c>
      <c r="AN724">
        <v>0</v>
      </c>
      <c r="AO724">
        <v>1</v>
      </c>
      <c r="AQ724">
        <v>0</v>
      </c>
      <c r="AR724">
        <v>0</v>
      </c>
      <c r="AS724">
        <v>0</v>
      </c>
      <c r="AT724">
        <v>0</v>
      </c>
      <c r="AU724">
        <v>2</v>
      </c>
      <c r="AV724">
        <v>0</v>
      </c>
      <c r="AW724">
        <v>0</v>
      </c>
      <c r="AX724">
        <v>2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</row>
    <row r="725" spans="1:60" x14ac:dyDescent="0.25">
      <c r="A725">
        <v>1</v>
      </c>
      <c r="B725" t="s">
        <v>149</v>
      </c>
      <c r="D725" t="s">
        <v>149</v>
      </c>
      <c r="E725">
        <v>724</v>
      </c>
      <c r="G725" t="s">
        <v>74</v>
      </c>
      <c r="H725" t="s">
        <v>802</v>
      </c>
      <c r="I725" t="s">
        <v>1486</v>
      </c>
      <c r="J725" t="s">
        <v>1487</v>
      </c>
      <c r="K725" t="s">
        <v>3824</v>
      </c>
      <c r="L725" t="s">
        <v>1132</v>
      </c>
      <c r="M725">
        <v>0.21299999999999999</v>
      </c>
      <c r="N725">
        <v>0.21299999999999999</v>
      </c>
      <c r="O725">
        <v>0.21299999999999999</v>
      </c>
      <c r="P725">
        <v>2.6</v>
      </c>
      <c r="R725">
        <v>0</v>
      </c>
      <c r="S725">
        <v>2.625</v>
      </c>
      <c r="T725">
        <v>2</v>
      </c>
      <c r="U725">
        <v>3.7</v>
      </c>
      <c r="V725">
        <v>2.2999999999999998</v>
      </c>
      <c r="Z725">
        <v>135</v>
      </c>
      <c r="AA725">
        <v>4.4113744392734626E-2</v>
      </c>
      <c r="AE725" t="s">
        <v>471</v>
      </c>
      <c r="AF725" t="s">
        <v>62</v>
      </c>
      <c r="AH725" t="s">
        <v>636</v>
      </c>
      <c r="AI725">
        <v>0</v>
      </c>
      <c r="AJ725">
        <v>1</v>
      </c>
      <c r="AK725">
        <v>0</v>
      </c>
      <c r="AL725">
        <v>0</v>
      </c>
      <c r="AM725">
        <v>0</v>
      </c>
      <c r="AN725">
        <v>0</v>
      </c>
      <c r="AO725">
        <v>1</v>
      </c>
      <c r="AQ725">
        <v>0</v>
      </c>
      <c r="AR725">
        <v>0</v>
      </c>
      <c r="AS725">
        <v>0</v>
      </c>
      <c r="AT725">
        <v>0</v>
      </c>
      <c r="AU725">
        <v>2</v>
      </c>
      <c r="AV725">
        <v>0</v>
      </c>
      <c r="AW725">
        <v>0</v>
      </c>
      <c r="AX725">
        <v>2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</row>
    <row r="726" spans="1:60" x14ac:dyDescent="0.25">
      <c r="A726">
        <v>1</v>
      </c>
      <c r="B726" t="s">
        <v>149</v>
      </c>
      <c r="D726" t="s">
        <v>149</v>
      </c>
      <c r="E726">
        <v>725</v>
      </c>
      <c r="F726" t="s">
        <v>60</v>
      </c>
      <c r="H726" t="s">
        <v>680</v>
      </c>
      <c r="I726" t="s">
        <v>1488</v>
      </c>
      <c r="J726" t="s">
        <v>1489</v>
      </c>
      <c r="K726" t="s">
        <v>3823</v>
      </c>
      <c r="L726" t="s">
        <v>1132</v>
      </c>
      <c r="M726">
        <v>0.21299999999999999</v>
      </c>
      <c r="N726">
        <v>0.21299999999999999</v>
      </c>
      <c r="O726">
        <v>0.21299999999999999</v>
      </c>
      <c r="P726">
        <v>1.39</v>
      </c>
      <c r="R726">
        <v>0</v>
      </c>
      <c r="S726">
        <v>1.44</v>
      </c>
      <c r="T726">
        <v>2</v>
      </c>
      <c r="U726">
        <v>2.4</v>
      </c>
      <c r="V726">
        <v>1.1000000000000001</v>
      </c>
      <c r="Z726">
        <v>135</v>
      </c>
      <c r="AA726">
        <v>4.4113744392734626E-2</v>
      </c>
      <c r="AE726" t="s">
        <v>471</v>
      </c>
      <c r="AF726" t="s">
        <v>62</v>
      </c>
      <c r="AH726" t="s">
        <v>683</v>
      </c>
      <c r="AI726">
        <v>0</v>
      </c>
      <c r="AJ726">
        <v>1</v>
      </c>
      <c r="AK726">
        <v>0</v>
      </c>
      <c r="AL726">
        <v>0</v>
      </c>
      <c r="AM726">
        <v>0</v>
      </c>
      <c r="AN726">
        <v>0</v>
      </c>
      <c r="AO726">
        <v>1</v>
      </c>
      <c r="AQ726">
        <v>0</v>
      </c>
      <c r="AR726">
        <v>0</v>
      </c>
      <c r="AS726">
        <v>0</v>
      </c>
      <c r="AT726">
        <v>0</v>
      </c>
      <c r="AU726">
        <v>2</v>
      </c>
      <c r="AV726">
        <v>0</v>
      </c>
      <c r="AW726">
        <v>0</v>
      </c>
      <c r="AX726">
        <v>2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</row>
    <row r="727" spans="1:60" x14ac:dyDescent="0.25">
      <c r="A727">
        <v>1</v>
      </c>
      <c r="B727" t="s">
        <v>149</v>
      </c>
      <c r="D727" t="s">
        <v>149</v>
      </c>
      <c r="E727">
        <v>726</v>
      </c>
      <c r="F727" t="s">
        <v>60</v>
      </c>
      <c r="H727" t="s">
        <v>802</v>
      </c>
      <c r="I727" t="s">
        <v>1490</v>
      </c>
      <c r="J727" t="s">
        <v>1491</v>
      </c>
      <c r="K727" t="s">
        <v>3822</v>
      </c>
      <c r="L727" t="s">
        <v>2422</v>
      </c>
      <c r="M727">
        <v>0.21879999999999999</v>
      </c>
      <c r="N727">
        <v>0.21879999999999999</v>
      </c>
      <c r="O727">
        <v>0.21879999999999999</v>
      </c>
      <c r="P727">
        <v>2.63</v>
      </c>
      <c r="R727">
        <v>0</v>
      </c>
      <c r="S727">
        <v>2.68</v>
      </c>
      <c r="T727">
        <v>2</v>
      </c>
      <c r="U727">
        <v>3.75</v>
      </c>
      <c r="V727">
        <v>2.2999999999999998</v>
      </c>
      <c r="Z727">
        <v>135</v>
      </c>
      <c r="AA727">
        <v>4.5314963723616597E-2</v>
      </c>
      <c r="AE727" t="s">
        <v>471</v>
      </c>
      <c r="AF727" t="s">
        <v>62</v>
      </c>
      <c r="AH727" t="s">
        <v>636</v>
      </c>
      <c r="AI727">
        <v>0</v>
      </c>
      <c r="AJ727">
        <v>1</v>
      </c>
      <c r="AK727">
        <v>0</v>
      </c>
      <c r="AL727">
        <v>0</v>
      </c>
      <c r="AM727">
        <v>0</v>
      </c>
      <c r="AN727">
        <v>0</v>
      </c>
      <c r="AO727">
        <v>1</v>
      </c>
      <c r="AQ727">
        <v>0</v>
      </c>
      <c r="AR727">
        <v>0</v>
      </c>
      <c r="AS727">
        <v>0</v>
      </c>
      <c r="AT727">
        <v>0</v>
      </c>
      <c r="AU727">
        <v>2</v>
      </c>
      <c r="AV727">
        <v>0</v>
      </c>
      <c r="AW727">
        <v>0</v>
      </c>
      <c r="AX727">
        <v>2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</row>
    <row r="728" spans="1:60" x14ac:dyDescent="0.25">
      <c r="A728">
        <v>1</v>
      </c>
      <c r="B728" t="s">
        <v>149</v>
      </c>
      <c r="D728" t="s">
        <v>149</v>
      </c>
      <c r="E728">
        <v>727</v>
      </c>
      <c r="G728" t="s">
        <v>74</v>
      </c>
      <c r="H728" t="s">
        <v>680</v>
      </c>
      <c r="I728" t="s">
        <v>1492</v>
      </c>
      <c r="J728" t="s">
        <v>1493</v>
      </c>
      <c r="K728" t="s">
        <v>3821</v>
      </c>
      <c r="L728" t="s">
        <v>2422</v>
      </c>
      <c r="M728">
        <v>0.21879999999999999</v>
      </c>
      <c r="N728">
        <v>0.21879999999999999</v>
      </c>
      <c r="O728">
        <v>0.21879999999999999</v>
      </c>
      <c r="P728">
        <v>1.375</v>
      </c>
      <c r="R728">
        <v>0</v>
      </c>
      <c r="S728">
        <v>1.4</v>
      </c>
      <c r="T728">
        <v>2</v>
      </c>
      <c r="U728">
        <v>2.4</v>
      </c>
      <c r="V728">
        <v>1</v>
      </c>
      <c r="Z728">
        <v>135</v>
      </c>
      <c r="AA728">
        <v>4.5314963723616597E-2</v>
      </c>
      <c r="AE728" t="s">
        <v>471</v>
      </c>
      <c r="AF728" t="s">
        <v>62</v>
      </c>
      <c r="AH728" t="s">
        <v>683</v>
      </c>
      <c r="AI728">
        <v>0</v>
      </c>
      <c r="AJ728">
        <v>1</v>
      </c>
      <c r="AK728">
        <v>0</v>
      </c>
      <c r="AL728">
        <v>0</v>
      </c>
      <c r="AM728">
        <v>0</v>
      </c>
      <c r="AN728">
        <v>0</v>
      </c>
      <c r="AO728">
        <v>1</v>
      </c>
      <c r="AQ728">
        <v>0</v>
      </c>
      <c r="AR728">
        <v>0</v>
      </c>
      <c r="AS728">
        <v>0</v>
      </c>
      <c r="AT728">
        <v>0</v>
      </c>
      <c r="AU728">
        <v>2</v>
      </c>
      <c r="AV728">
        <v>0</v>
      </c>
      <c r="AW728">
        <v>0</v>
      </c>
      <c r="AX728">
        <v>2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</row>
    <row r="729" spans="1:60" x14ac:dyDescent="0.25">
      <c r="A729">
        <v>1</v>
      </c>
      <c r="B729" t="s">
        <v>149</v>
      </c>
      <c r="D729" t="s">
        <v>149</v>
      </c>
      <c r="E729">
        <v>728</v>
      </c>
      <c r="F729" t="s">
        <v>60</v>
      </c>
      <c r="H729" t="s">
        <v>874</v>
      </c>
      <c r="I729" t="s">
        <v>1494</v>
      </c>
      <c r="J729" t="s">
        <v>1495</v>
      </c>
      <c r="K729" t="s">
        <v>3820</v>
      </c>
      <c r="L729" t="s">
        <v>2422</v>
      </c>
      <c r="M729">
        <v>0.21879999999999999</v>
      </c>
      <c r="N729">
        <v>0.21879999999999999</v>
      </c>
      <c r="O729">
        <v>0.21879999999999999</v>
      </c>
      <c r="P729">
        <v>5.59</v>
      </c>
      <c r="R729">
        <v>0</v>
      </c>
      <c r="S729">
        <v>5.65</v>
      </c>
      <c r="T729">
        <v>2</v>
      </c>
      <c r="U729">
        <v>8</v>
      </c>
      <c r="V729">
        <v>5.3</v>
      </c>
      <c r="Z729">
        <v>135</v>
      </c>
      <c r="AA729">
        <v>4.5314963723616597E-2</v>
      </c>
      <c r="AE729" t="s">
        <v>471</v>
      </c>
      <c r="AF729" t="s">
        <v>62</v>
      </c>
      <c r="AH729" t="s">
        <v>621</v>
      </c>
      <c r="AI729">
        <v>0</v>
      </c>
      <c r="AJ729">
        <v>1</v>
      </c>
      <c r="AK729">
        <v>0</v>
      </c>
      <c r="AL729">
        <v>0</v>
      </c>
      <c r="AM729">
        <v>0</v>
      </c>
      <c r="AN729">
        <v>0</v>
      </c>
      <c r="AO729">
        <v>1</v>
      </c>
      <c r="AQ729">
        <v>0</v>
      </c>
      <c r="AR729">
        <v>0</v>
      </c>
      <c r="AS729">
        <v>0</v>
      </c>
      <c r="AT729">
        <v>0</v>
      </c>
      <c r="AU729">
        <v>2</v>
      </c>
      <c r="AV729">
        <v>0</v>
      </c>
      <c r="AW729">
        <v>0</v>
      </c>
      <c r="AX729">
        <v>2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</row>
    <row r="730" spans="1:60" x14ac:dyDescent="0.25">
      <c r="A730">
        <v>1</v>
      </c>
      <c r="B730" t="s">
        <v>149</v>
      </c>
      <c r="D730" t="s">
        <v>149</v>
      </c>
      <c r="E730">
        <v>729</v>
      </c>
      <c r="F730" t="s">
        <v>60</v>
      </c>
      <c r="H730" t="s">
        <v>802</v>
      </c>
      <c r="I730" t="s">
        <v>1496</v>
      </c>
      <c r="J730" t="s">
        <v>1497</v>
      </c>
      <c r="K730" t="s">
        <v>3819</v>
      </c>
      <c r="L730" t="s">
        <v>1140</v>
      </c>
      <c r="M730">
        <v>0.221</v>
      </c>
      <c r="N730">
        <v>0.221</v>
      </c>
      <c r="O730">
        <v>0.221</v>
      </c>
      <c r="P730">
        <v>2.78</v>
      </c>
      <c r="R730">
        <v>0</v>
      </c>
      <c r="S730">
        <v>2.83</v>
      </c>
      <c r="T730">
        <v>2</v>
      </c>
      <c r="U730">
        <v>3.9</v>
      </c>
      <c r="V730">
        <v>2.5</v>
      </c>
      <c r="Z730">
        <v>135</v>
      </c>
      <c r="AA730">
        <v>4.5770598642227003E-2</v>
      </c>
      <c r="AE730" t="s">
        <v>471</v>
      </c>
      <c r="AF730" t="s">
        <v>62</v>
      </c>
      <c r="AH730" t="s">
        <v>636</v>
      </c>
      <c r="AI730">
        <v>0</v>
      </c>
      <c r="AJ730">
        <v>1</v>
      </c>
      <c r="AK730">
        <v>0</v>
      </c>
      <c r="AL730">
        <v>0</v>
      </c>
      <c r="AM730">
        <v>0</v>
      </c>
      <c r="AN730">
        <v>0</v>
      </c>
      <c r="AO730">
        <v>1</v>
      </c>
      <c r="AQ730">
        <v>0</v>
      </c>
      <c r="AR730">
        <v>0</v>
      </c>
      <c r="AS730">
        <v>0</v>
      </c>
      <c r="AT730">
        <v>0</v>
      </c>
      <c r="AU730">
        <v>2</v>
      </c>
      <c r="AV730">
        <v>0</v>
      </c>
      <c r="AW730">
        <v>0</v>
      </c>
      <c r="AX730">
        <v>2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</row>
    <row r="731" spans="1:60" x14ac:dyDescent="0.25">
      <c r="A731">
        <v>1</v>
      </c>
      <c r="B731" t="s">
        <v>149</v>
      </c>
      <c r="D731" t="s">
        <v>149</v>
      </c>
      <c r="E731">
        <v>730</v>
      </c>
      <c r="F731" t="s">
        <v>60</v>
      </c>
      <c r="H731" t="s">
        <v>680</v>
      </c>
      <c r="I731" t="s">
        <v>1498</v>
      </c>
      <c r="J731" t="s">
        <v>1499</v>
      </c>
      <c r="K731" t="s">
        <v>3818</v>
      </c>
      <c r="L731" t="s">
        <v>1140</v>
      </c>
      <c r="M731">
        <v>0.221</v>
      </c>
      <c r="N731">
        <v>0.221</v>
      </c>
      <c r="O731">
        <v>0.221</v>
      </c>
      <c r="P731">
        <v>1.34</v>
      </c>
      <c r="R731">
        <v>0</v>
      </c>
      <c r="S731">
        <v>1.39</v>
      </c>
      <c r="T731">
        <v>2</v>
      </c>
      <c r="U731">
        <v>2.4</v>
      </c>
      <c r="V731">
        <v>1.1000000000000001</v>
      </c>
      <c r="Z731">
        <v>135</v>
      </c>
      <c r="AA731">
        <v>4.5770598642227003E-2</v>
      </c>
      <c r="AE731" t="s">
        <v>471</v>
      </c>
      <c r="AF731" t="s">
        <v>62</v>
      </c>
      <c r="AH731" t="s">
        <v>683</v>
      </c>
      <c r="AI731">
        <v>0</v>
      </c>
      <c r="AJ731">
        <v>1</v>
      </c>
      <c r="AK731">
        <v>0</v>
      </c>
      <c r="AL731">
        <v>0</v>
      </c>
      <c r="AM731">
        <v>0</v>
      </c>
      <c r="AN731">
        <v>0</v>
      </c>
      <c r="AO731">
        <v>1</v>
      </c>
      <c r="AQ731">
        <v>0</v>
      </c>
      <c r="AR731">
        <v>0</v>
      </c>
      <c r="AS731">
        <v>0</v>
      </c>
      <c r="AT731">
        <v>0</v>
      </c>
      <c r="AU731">
        <v>2</v>
      </c>
      <c r="AV731">
        <v>0</v>
      </c>
      <c r="AW731">
        <v>0</v>
      </c>
      <c r="AX731">
        <v>2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</row>
    <row r="732" spans="1:60" x14ac:dyDescent="0.25">
      <c r="A732">
        <v>1</v>
      </c>
      <c r="B732" t="s">
        <v>149</v>
      </c>
      <c r="D732" t="s">
        <v>149</v>
      </c>
      <c r="E732">
        <v>731</v>
      </c>
      <c r="G732" t="s">
        <v>74</v>
      </c>
      <c r="H732" t="s">
        <v>802</v>
      </c>
      <c r="I732" t="s">
        <v>1500</v>
      </c>
      <c r="J732" t="s">
        <v>1501</v>
      </c>
      <c r="K732" t="s">
        <v>3421</v>
      </c>
      <c r="L732" t="s">
        <v>1145</v>
      </c>
      <c r="M732">
        <v>0.22800000000000001</v>
      </c>
      <c r="N732">
        <v>0.22800000000000001</v>
      </c>
      <c r="O732">
        <v>0.22800000000000001</v>
      </c>
      <c r="P732">
        <v>2.8</v>
      </c>
      <c r="R732">
        <v>0</v>
      </c>
      <c r="S732">
        <v>2.8250000000000002</v>
      </c>
      <c r="T732">
        <v>2</v>
      </c>
      <c r="U732">
        <v>3.9649999999999999</v>
      </c>
      <c r="V732">
        <v>2.476</v>
      </c>
      <c r="Z732">
        <v>135</v>
      </c>
      <c r="AA732">
        <v>4.7220346110532843E-2</v>
      </c>
      <c r="AE732" t="s">
        <v>471</v>
      </c>
      <c r="AF732" t="s">
        <v>62</v>
      </c>
      <c r="AH732" t="s">
        <v>636</v>
      </c>
      <c r="AI732">
        <v>0</v>
      </c>
      <c r="AJ732">
        <v>1</v>
      </c>
      <c r="AK732">
        <v>0</v>
      </c>
      <c r="AL732">
        <v>0</v>
      </c>
      <c r="AM732">
        <v>0</v>
      </c>
      <c r="AN732">
        <v>0</v>
      </c>
      <c r="AO732">
        <v>1</v>
      </c>
      <c r="AQ732">
        <v>0</v>
      </c>
      <c r="AR732">
        <v>0</v>
      </c>
      <c r="AS732">
        <v>0</v>
      </c>
      <c r="AT732">
        <v>0</v>
      </c>
      <c r="AU732">
        <v>2</v>
      </c>
      <c r="AV732">
        <v>0</v>
      </c>
      <c r="AW732">
        <v>0</v>
      </c>
      <c r="AX732">
        <v>2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</row>
    <row r="733" spans="1:60" x14ac:dyDescent="0.25">
      <c r="A733">
        <v>1</v>
      </c>
      <c r="B733" t="s">
        <v>149</v>
      </c>
      <c r="D733" t="s">
        <v>149</v>
      </c>
      <c r="E733">
        <v>732</v>
      </c>
      <c r="G733" t="s">
        <v>74</v>
      </c>
      <c r="H733" t="s">
        <v>874</v>
      </c>
      <c r="I733" t="s">
        <v>2421</v>
      </c>
      <c r="J733" t="s">
        <v>1502</v>
      </c>
      <c r="K733" t="s">
        <v>3817</v>
      </c>
      <c r="L733" t="s">
        <v>1145</v>
      </c>
      <c r="M733">
        <v>0.22800000000000001</v>
      </c>
      <c r="N733">
        <v>0.22800000000000001</v>
      </c>
      <c r="O733">
        <v>0.22800000000000001</v>
      </c>
      <c r="P733">
        <v>3.8650000000000002</v>
      </c>
      <c r="R733">
        <v>0</v>
      </c>
      <c r="S733">
        <v>3.9</v>
      </c>
      <c r="T733">
        <v>2</v>
      </c>
      <c r="U733">
        <v>6.15</v>
      </c>
      <c r="V733">
        <v>3.375</v>
      </c>
      <c r="Z733">
        <v>135</v>
      </c>
      <c r="AA733">
        <v>4.7220346110532843E-2</v>
      </c>
      <c r="AE733" t="s">
        <v>471</v>
      </c>
      <c r="AF733" t="s">
        <v>62</v>
      </c>
      <c r="AH733" t="s">
        <v>621</v>
      </c>
      <c r="AI733">
        <v>0</v>
      </c>
      <c r="AJ733">
        <v>1</v>
      </c>
      <c r="AK733">
        <v>0</v>
      </c>
      <c r="AL733">
        <v>0</v>
      </c>
      <c r="AM733">
        <v>0</v>
      </c>
      <c r="AN733">
        <v>0</v>
      </c>
      <c r="AO733">
        <v>1</v>
      </c>
      <c r="AQ733">
        <v>0</v>
      </c>
      <c r="AR733">
        <v>0</v>
      </c>
      <c r="AS733">
        <v>0</v>
      </c>
      <c r="AT733">
        <v>0</v>
      </c>
      <c r="AU733">
        <v>2</v>
      </c>
      <c r="AV733">
        <v>0</v>
      </c>
      <c r="AW733">
        <v>0</v>
      </c>
      <c r="AX733">
        <v>2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</row>
    <row r="734" spans="1:60" x14ac:dyDescent="0.25">
      <c r="A734">
        <v>1</v>
      </c>
      <c r="B734" t="s">
        <v>149</v>
      </c>
      <c r="D734" t="s">
        <v>149</v>
      </c>
      <c r="E734">
        <v>733</v>
      </c>
      <c r="F734" t="s">
        <v>60</v>
      </c>
      <c r="H734" t="s">
        <v>874</v>
      </c>
      <c r="I734" t="s">
        <v>1503</v>
      </c>
      <c r="J734" t="s">
        <v>1504</v>
      </c>
      <c r="K734" t="s">
        <v>3817</v>
      </c>
      <c r="L734" t="s">
        <v>1145</v>
      </c>
      <c r="M734">
        <v>0.22800000000000001</v>
      </c>
      <c r="N734">
        <v>0.22800000000000001</v>
      </c>
      <c r="O734">
        <v>0.22800000000000001</v>
      </c>
      <c r="P734">
        <v>3.6</v>
      </c>
      <c r="R734">
        <v>0</v>
      </c>
      <c r="S734">
        <v>3.65</v>
      </c>
      <c r="T734">
        <v>2</v>
      </c>
      <c r="U734">
        <v>5.4</v>
      </c>
      <c r="V734">
        <v>3.4</v>
      </c>
      <c r="Z734">
        <v>135</v>
      </c>
      <c r="AA734">
        <v>4.7220346110532843E-2</v>
      </c>
      <c r="AE734" t="s">
        <v>471</v>
      </c>
      <c r="AF734" t="s">
        <v>62</v>
      </c>
      <c r="AH734" t="s">
        <v>621</v>
      </c>
      <c r="AI734">
        <v>0</v>
      </c>
      <c r="AJ734">
        <v>1</v>
      </c>
      <c r="AK734">
        <v>0</v>
      </c>
      <c r="AL734">
        <v>0</v>
      </c>
      <c r="AM734">
        <v>0</v>
      </c>
      <c r="AN734">
        <v>0</v>
      </c>
      <c r="AO734">
        <v>1</v>
      </c>
      <c r="AQ734">
        <v>0</v>
      </c>
      <c r="AR734">
        <v>0</v>
      </c>
      <c r="AS734">
        <v>0</v>
      </c>
      <c r="AT734">
        <v>0</v>
      </c>
      <c r="AU734">
        <v>2</v>
      </c>
      <c r="AV734">
        <v>0</v>
      </c>
      <c r="AW734">
        <v>0</v>
      </c>
      <c r="AX734">
        <v>2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</row>
    <row r="735" spans="1:60" x14ac:dyDescent="0.25">
      <c r="A735">
        <v>1</v>
      </c>
      <c r="B735" t="s">
        <v>149</v>
      </c>
      <c r="D735" t="s">
        <v>149</v>
      </c>
      <c r="E735">
        <v>734</v>
      </c>
      <c r="H735" t="s">
        <v>680</v>
      </c>
      <c r="I735" t="s">
        <v>1505</v>
      </c>
      <c r="J735" t="s">
        <v>1506</v>
      </c>
      <c r="K735" t="s">
        <v>3816</v>
      </c>
      <c r="L735" t="s">
        <v>1145</v>
      </c>
      <c r="M735">
        <v>0.22800000000000001</v>
      </c>
      <c r="N735">
        <v>0.22800000000000001</v>
      </c>
      <c r="R735">
        <v>0</v>
      </c>
      <c r="T735">
        <v>2</v>
      </c>
      <c r="U735">
        <v>2.4</v>
      </c>
      <c r="V735">
        <v>1</v>
      </c>
      <c r="Z735">
        <v>135</v>
      </c>
      <c r="AA735">
        <v>4.7220346110532843E-2</v>
      </c>
      <c r="AE735" t="s">
        <v>471</v>
      </c>
      <c r="AF735" t="s">
        <v>62</v>
      </c>
      <c r="AH735" t="s">
        <v>683</v>
      </c>
      <c r="AI735">
        <v>0</v>
      </c>
      <c r="AJ735">
        <v>1</v>
      </c>
      <c r="AK735">
        <v>0</v>
      </c>
      <c r="AL735">
        <v>0</v>
      </c>
      <c r="AM735">
        <v>0</v>
      </c>
      <c r="AN735">
        <v>0</v>
      </c>
      <c r="AO735">
        <v>1</v>
      </c>
      <c r="AQ735">
        <v>0</v>
      </c>
      <c r="AR735">
        <v>0</v>
      </c>
      <c r="AS735">
        <v>0</v>
      </c>
      <c r="AT735">
        <v>0</v>
      </c>
      <c r="AU735">
        <v>2</v>
      </c>
      <c r="AV735">
        <v>0</v>
      </c>
      <c r="AW735">
        <v>0</v>
      </c>
      <c r="AX735">
        <v>2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</row>
    <row r="736" spans="1:60" x14ac:dyDescent="0.25">
      <c r="A736">
        <v>1</v>
      </c>
      <c r="B736" t="s">
        <v>149</v>
      </c>
      <c r="D736" t="s">
        <v>149</v>
      </c>
      <c r="E736">
        <v>735</v>
      </c>
      <c r="G736" t="s">
        <v>74</v>
      </c>
      <c r="H736" t="s">
        <v>680</v>
      </c>
      <c r="I736" t="s">
        <v>1507</v>
      </c>
      <c r="J736" t="s">
        <v>1508</v>
      </c>
      <c r="K736" t="s">
        <v>3815</v>
      </c>
      <c r="L736" t="s">
        <v>42</v>
      </c>
      <c r="M736">
        <v>0.23400000000000001</v>
      </c>
      <c r="N736">
        <v>0.23400000000000001</v>
      </c>
      <c r="O736">
        <v>0.23400000000000001</v>
      </c>
      <c r="P736">
        <v>1.4</v>
      </c>
      <c r="R736">
        <v>0</v>
      </c>
      <c r="S736">
        <v>1.425</v>
      </c>
      <c r="T736">
        <v>2</v>
      </c>
      <c r="U736">
        <v>2.5</v>
      </c>
      <c r="V736">
        <v>1</v>
      </c>
      <c r="Z736">
        <v>135</v>
      </c>
      <c r="AA736">
        <v>4.8462986797652124E-2</v>
      </c>
      <c r="AE736" t="s">
        <v>471</v>
      </c>
      <c r="AF736" t="s">
        <v>62</v>
      </c>
      <c r="AH736" t="s">
        <v>683</v>
      </c>
      <c r="AI736">
        <v>0</v>
      </c>
      <c r="AJ736">
        <v>1</v>
      </c>
      <c r="AK736">
        <v>0</v>
      </c>
      <c r="AL736">
        <v>0</v>
      </c>
      <c r="AM736">
        <v>0</v>
      </c>
      <c r="AN736">
        <v>0</v>
      </c>
      <c r="AO736">
        <v>1</v>
      </c>
      <c r="AQ736">
        <v>0</v>
      </c>
      <c r="AR736">
        <v>0</v>
      </c>
      <c r="AS736">
        <v>0</v>
      </c>
      <c r="AT736">
        <v>0</v>
      </c>
      <c r="AU736">
        <v>2</v>
      </c>
      <c r="AV736">
        <v>0</v>
      </c>
      <c r="AW736">
        <v>0</v>
      </c>
      <c r="AX736">
        <v>2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</row>
    <row r="737" spans="1:60" x14ac:dyDescent="0.25">
      <c r="A737">
        <v>1</v>
      </c>
      <c r="B737" t="s">
        <v>149</v>
      </c>
      <c r="D737" t="s">
        <v>149</v>
      </c>
      <c r="E737">
        <v>736</v>
      </c>
      <c r="F737" t="s">
        <v>60</v>
      </c>
      <c r="H737" t="s">
        <v>802</v>
      </c>
      <c r="I737" t="s">
        <v>1509</v>
      </c>
      <c r="J737" t="s">
        <v>1510</v>
      </c>
      <c r="K737" t="s">
        <v>3814</v>
      </c>
      <c r="L737" t="s">
        <v>44</v>
      </c>
      <c r="M737">
        <v>0.24199999999999999</v>
      </c>
      <c r="N737">
        <v>0.24199999999999999</v>
      </c>
      <c r="O737">
        <v>0.24199999999999999</v>
      </c>
      <c r="P737">
        <v>2.86</v>
      </c>
      <c r="R737">
        <v>0</v>
      </c>
      <c r="S737">
        <v>2.91</v>
      </c>
      <c r="T737">
        <v>2</v>
      </c>
      <c r="U737">
        <v>4</v>
      </c>
      <c r="V737">
        <v>2.5</v>
      </c>
      <c r="Z737">
        <v>135</v>
      </c>
      <c r="AA737">
        <v>5.0119841047144502E-2</v>
      </c>
      <c r="AE737" t="s">
        <v>471</v>
      </c>
      <c r="AF737" t="s">
        <v>62</v>
      </c>
      <c r="AH737" t="s">
        <v>636</v>
      </c>
      <c r="AI737">
        <v>0</v>
      </c>
      <c r="AJ737">
        <v>1</v>
      </c>
      <c r="AK737">
        <v>0</v>
      </c>
      <c r="AL737">
        <v>0</v>
      </c>
      <c r="AM737">
        <v>0</v>
      </c>
      <c r="AN737">
        <v>0</v>
      </c>
      <c r="AO737">
        <v>1</v>
      </c>
      <c r="AQ737">
        <v>0</v>
      </c>
      <c r="AR737">
        <v>0</v>
      </c>
      <c r="AS737">
        <v>0</v>
      </c>
      <c r="AT737">
        <v>0</v>
      </c>
      <c r="AU737">
        <v>2</v>
      </c>
      <c r="AV737">
        <v>0</v>
      </c>
      <c r="AW737">
        <v>0</v>
      </c>
      <c r="AX737">
        <v>2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</row>
    <row r="738" spans="1:60" x14ac:dyDescent="0.25">
      <c r="A738">
        <v>1</v>
      </c>
      <c r="B738" t="s">
        <v>149</v>
      </c>
      <c r="D738" t="s">
        <v>149</v>
      </c>
      <c r="E738">
        <v>737</v>
      </c>
      <c r="F738" t="s">
        <v>60</v>
      </c>
      <c r="H738" t="s">
        <v>680</v>
      </c>
      <c r="I738" t="s">
        <v>1511</v>
      </c>
      <c r="J738" t="s">
        <v>1512</v>
      </c>
      <c r="K738" t="s">
        <v>3813</v>
      </c>
      <c r="L738" t="s">
        <v>44</v>
      </c>
      <c r="M738">
        <v>0.24199999999999999</v>
      </c>
      <c r="N738">
        <v>0.24199999999999999</v>
      </c>
      <c r="O738">
        <v>0.24199999999999999</v>
      </c>
      <c r="P738">
        <v>1.54</v>
      </c>
      <c r="R738">
        <v>0</v>
      </c>
      <c r="S738">
        <v>1.59</v>
      </c>
      <c r="T738">
        <v>2</v>
      </c>
      <c r="U738">
        <v>2.5499999999999998</v>
      </c>
      <c r="V738">
        <v>1.2</v>
      </c>
      <c r="Z738">
        <v>135</v>
      </c>
      <c r="AA738">
        <v>5.0119841047144502E-2</v>
      </c>
      <c r="AE738" t="s">
        <v>471</v>
      </c>
      <c r="AF738" t="s">
        <v>62</v>
      </c>
      <c r="AH738" t="s">
        <v>683</v>
      </c>
      <c r="AI738">
        <v>0</v>
      </c>
      <c r="AJ738">
        <v>1</v>
      </c>
      <c r="AK738">
        <v>0</v>
      </c>
      <c r="AL738">
        <v>0</v>
      </c>
      <c r="AM738">
        <v>0</v>
      </c>
      <c r="AN738">
        <v>0</v>
      </c>
      <c r="AO738">
        <v>1</v>
      </c>
      <c r="AQ738">
        <v>0</v>
      </c>
      <c r="AR738">
        <v>0</v>
      </c>
      <c r="AS738">
        <v>0</v>
      </c>
      <c r="AT738">
        <v>0</v>
      </c>
      <c r="AU738">
        <v>2</v>
      </c>
      <c r="AV738">
        <v>0</v>
      </c>
      <c r="AW738">
        <v>0</v>
      </c>
      <c r="AX738">
        <v>2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</row>
    <row r="739" spans="1:60" x14ac:dyDescent="0.25">
      <c r="A739">
        <v>1</v>
      </c>
      <c r="B739" t="s">
        <v>149</v>
      </c>
      <c r="D739" t="s">
        <v>149</v>
      </c>
      <c r="E739">
        <v>738</v>
      </c>
      <c r="G739" t="s">
        <v>74</v>
      </c>
      <c r="H739" t="s">
        <v>680</v>
      </c>
      <c r="I739" t="s">
        <v>1513</v>
      </c>
      <c r="J739" t="s">
        <v>1514</v>
      </c>
      <c r="K739" t="s">
        <v>3812</v>
      </c>
      <c r="L739" t="s">
        <v>45</v>
      </c>
      <c r="M739">
        <v>0.246</v>
      </c>
      <c r="N739">
        <v>0.246</v>
      </c>
      <c r="O739">
        <v>0.246</v>
      </c>
      <c r="P739">
        <v>1.5</v>
      </c>
      <c r="R739">
        <v>0</v>
      </c>
      <c r="S739">
        <v>1.5249999999999999</v>
      </c>
      <c r="T739">
        <v>2</v>
      </c>
      <c r="U739">
        <v>2.6</v>
      </c>
      <c r="V739">
        <v>1.25</v>
      </c>
      <c r="Z739">
        <v>135</v>
      </c>
      <c r="AA739">
        <v>5.0948268171890694E-2</v>
      </c>
      <c r="AE739" t="s">
        <v>471</v>
      </c>
      <c r="AF739" t="s">
        <v>62</v>
      </c>
      <c r="AH739" t="s">
        <v>683</v>
      </c>
      <c r="AI739">
        <v>0</v>
      </c>
      <c r="AJ739">
        <v>1</v>
      </c>
      <c r="AK739">
        <v>0</v>
      </c>
      <c r="AL739">
        <v>0</v>
      </c>
      <c r="AM739">
        <v>0</v>
      </c>
      <c r="AN739">
        <v>0</v>
      </c>
      <c r="AO739">
        <v>1</v>
      </c>
      <c r="AQ739">
        <v>0</v>
      </c>
      <c r="AR739">
        <v>0</v>
      </c>
      <c r="AS739">
        <v>0</v>
      </c>
      <c r="AT739">
        <v>0</v>
      </c>
      <c r="AU739">
        <v>2</v>
      </c>
      <c r="AV739">
        <v>0</v>
      </c>
      <c r="AW739">
        <v>0</v>
      </c>
      <c r="AX739">
        <v>2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</row>
    <row r="740" spans="1:60" x14ac:dyDescent="0.25">
      <c r="A740">
        <v>1</v>
      </c>
      <c r="B740" t="s">
        <v>149</v>
      </c>
      <c r="D740" t="s">
        <v>149</v>
      </c>
      <c r="E740">
        <v>739</v>
      </c>
      <c r="G740" t="s">
        <v>74</v>
      </c>
      <c r="H740" t="s">
        <v>802</v>
      </c>
      <c r="I740" t="s">
        <v>1515</v>
      </c>
      <c r="J740" t="s">
        <v>1516</v>
      </c>
      <c r="K740" t="s">
        <v>3811</v>
      </c>
      <c r="L740" t="s">
        <v>2420</v>
      </c>
      <c r="M740">
        <v>0.25</v>
      </c>
      <c r="N740">
        <v>0.25</v>
      </c>
      <c r="O740">
        <v>0.25</v>
      </c>
      <c r="P740">
        <v>2.95</v>
      </c>
      <c r="R740">
        <v>0</v>
      </c>
      <c r="S740">
        <v>2.9750000000000001</v>
      </c>
      <c r="T740">
        <v>2</v>
      </c>
      <c r="U740">
        <v>3.85</v>
      </c>
      <c r="V740">
        <v>2.35</v>
      </c>
      <c r="Z740">
        <v>135</v>
      </c>
      <c r="AA740">
        <v>5.1776695296636886E-2</v>
      </c>
      <c r="AE740" t="s">
        <v>471</v>
      </c>
      <c r="AF740" t="s">
        <v>62</v>
      </c>
      <c r="AH740" t="s">
        <v>636</v>
      </c>
      <c r="AI740">
        <v>0</v>
      </c>
      <c r="AJ740">
        <v>1</v>
      </c>
      <c r="AK740">
        <v>0</v>
      </c>
      <c r="AL740">
        <v>0</v>
      </c>
      <c r="AM740">
        <v>0</v>
      </c>
      <c r="AN740">
        <v>0</v>
      </c>
      <c r="AO740">
        <v>1</v>
      </c>
      <c r="AQ740">
        <v>0</v>
      </c>
      <c r="AR740">
        <v>0</v>
      </c>
      <c r="AS740">
        <v>0</v>
      </c>
      <c r="AT740">
        <v>0</v>
      </c>
      <c r="AU740">
        <v>2</v>
      </c>
      <c r="AV740">
        <v>0</v>
      </c>
      <c r="AW740">
        <v>0</v>
      </c>
      <c r="AX740">
        <v>2</v>
      </c>
      <c r="AY740">
        <v>2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</row>
    <row r="741" spans="1:60" x14ac:dyDescent="0.25">
      <c r="A741">
        <v>1</v>
      </c>
      <c r="B741" t="s">
        <v>149</v>
      </c>
      <c r="D741" t="s">
        <v>149</v>
      </c>
      <c r="E741">
        <v>740</v>
      </c>
      <c r="G741" t="s">
        <v>74</v>
      </c>
      <c r="H741" t="s">
        <v>680</v>
      </c>
      <c r="I741" t="s">
        <v>1517</v>
      </c>
      <c r="J741" t="s">
        <v>1518</v>
      </c>
      <c r="K741" t="s">
        <v>3810</v>
      </c>
      <c r="L741" t="s">
        <v>2420</v>
      </c>
      <c r="M741">
        <v>0.25</v>
      </c>
      <c r="N741">
        <v>0.25</v>
      </c>
      <c r="O741">
        <v>0.25</v>
      </c>
      <c r="P741">
        <v>1.4750000000000001</v>
      </c>
      <c r="R741">
        <v>0</v>
      </c>
      <c r="S741">
        <v>1.5</v>
      </c>
      <c r="T741">
        <v>2</v>
      </c>
      <c r="U741">
        <v>2.6</v>
      </c>
      <c r="V741">
        <v>1.1499999999999999</v>
      </c>
      <c r="Z741">
        <v>135</v>
      </c>
      <c r="AA741">
        <v>5.1776695296636886E-2</v>
      </c>
      <c r="AE741" t="s">
        <v>471</v>
      </c>
      <c r="AF741" t="s">
        <v>62</v>
      </c>
      <c r="AH741" t="s">
        <v>683</v>
      </c>
      <c r="AI741">
        <v>0</v>
      </c>
      <c r="AJ741">
        <v>1</v>
      </c>
      <c r="AK741">
        <v>0</v>
      </c>
      <c r="AL741">
        <v>0</v>
      </c>
      <c r="AM741">
        <v>0</v>
      </c>
      <c r="AN741">
        <v>0</v>
      </c>
      <c r="AO741">
        <v>1</v>
      </c>
      <c r="AQ741">
        <v>0</v>
      </c>
      <c r="AR741">
        <v>0</v>
      </c>
      <c r="AS741">
        <v>0</v>
      </c>
      <c r="AT741">
        <v>0</v>
      </c>
      <c r="AU741">
        <v>2</v>
      </c>
      <c r="AV741">
        <v>0</v>
      </c>
      <c r="AW741">
        <v>0</v>
      </c>
      <c r="AX741">
        <v>2</v>
      </c>
      <c r="AY741">
        <v>2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</row>
    <row r="742" spans="1:60" x14ac:dyDescent="0.25">
      <c r="A742">
        <v>1</v>
      </c>
      <c r="B742" t="s">
        <v>149</v>
      </c>
      <c r="D742" t="s">
        <v>149</v>
      </c>
      <c r="E742">
        <v>741</v>
      </c>
      <c r="G742" t="s">
        <v>74</v>
      </c>
      <c r="H742" t="s">
        <v>874</v>
      </c>
      <c r="I742" t="s">
        <v>1519</v>
      </c>
      <c r="J742" t="s">
        <v>1520</v>
      </c>
      <c r="K742" t="s">
        <v>3809</v>
      </c>
      <c r="L742" t="s">
        <v>2420</v>
      </c>
      <c r="M742">
        <v>0.25</v>
      </c>
      <c r="N742">
        <v>0.25</v>
      </c>
      <c r="O742">
        <v>0.25</v>
      </c>
      <c r="P742">
        <v>3.9249999999999998</v>
      </c>
      <c r="R742">
        <v>0</v>
      </c>
      <c r="S742">
        <v>3.95</v>
      </c>
      <c r="T742">
        <v>2</v>
      </c>
      <c r="U742">
        <v>6.15</v>
      </c>
      <c r="V742">
        <v>3.65</v>
      </c>
      <c r="Z742">
        <v>135</v>
      </c>
      <c r="AA742">
        <v>5.1776695296636886E-2</v>
      </c>
      <c r="AE742" t="s">
        <v>471</v>
      </c>
      <c r="AF742" t="s">
        <v>62</v>
      </c>
      <c r="AH742" t="s">
        <v>621</v>
      </c>
      <c r="AI742">
        <v>0</v>
      </c>
      <c r="AJ742">
        <v>1</v>
      </c>
      <c r="AK742">
        <v>0</v>
      </c>
      <c r="AL742">
        <v>0</v>
      </c>
      <c r="AM742">
        <v>0</v>
      </c>
      <c r="AN742">
        <v>0</v>
      </c>
      <c r="AO742">
        <v>1</v>
      </c>
      <c r="AQ742">
        <v>0</v>
      </c>
      <c r="AR742">
        <v>0</v>
      </c>
      <c r="AS742">
        <v>0</v>
      </c>
      <c r="AT742">
        <v>0</v>
      </c>
      <c r="AU742">
        <v>2</v>
      </c>
      <c r="AV742">
        <v>0</v>
      </c>
      <c r="AW742">
        <v>0</v>
      </c>
      <c r="AX742">
        <v>2</v>
      </c>
      <c r="AY742">
        <v>2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</row>
    <row r="743" spans="1:60" x14ac:dyDescent="0.25">
      <c r="A743">
        <v>1</v>
      </c>
      <c r="B743" t="s">
        <v>149</v>
      </c>
      <c r="D743" t="s">
        <v>149</v>
      </c>
      <c r="E743">
        <v>742</v>
      </c>
      <c r="G743" t="s">
        <v>74</v>
      </c>
      <c r="H743" t="s">
        <v>680</v>
      </c>
      <c r="I743" t="s">
        <v>1521</v>
      </c>
      <c r="J743" t="s">
        <v>1522</v>
      </c>
      <c r="K743" t="s">
        <v>3808</v>
      </c>
      <c r="L743" t="s">
        <v>1184</v>
      </c>
      <c r="M743">
        <v>0.2656</v>
      </c>
      <c r="N743">
        <v>0.2656</v>
      </c>
      <c r="O743">
        <v>0.2656</v>
      </c>
      <c r="P743">
        <v>1.425</v>
      </c>
      <c r="R743">
        <v>0</v>
      </c>
      <c r="S743">
        <v>1.45</v>
      </c>
      <c r="T743">
        <v>2</v>
      </c>
      <c r="U743">
        <v>2.75</v>
      </c>
      <c r="V743">
        <v>1.2</v>
      </c>
      <c r="Z743">
        <v>135</v>
      </c>
      <c r="AA743">
        <v>5.5007561083147027E-2</v>
      </c>
      <c r="AE743" t="s">
        <v>471</v>
      </c>
      <c r="AF743" t="s">
        <v>62</v>
      </c>
      <c r="AH743" t="s">
        <v>683</v>
      </c>
      <c r="AI743">
        <v>0</v>
      </c>
      <c r="AJ743">
        <v>1</v>
      </c>
      <c r="AK743">
        <v>0</v>
      </c>
      <c r="AL743">
        <v>0</v>
      </c>
      <c r="AM743">
        <v>0</v>
      </c>
      <c r="AN743">
        <v>0</v>
      </c>
      <c r="AO743">
        <v>1</v>
      </c>
      <c r="AQ743">
        <v>0</v>
      </c>
      <c r="AR743">
        <v>0</v>
      </c>
      <c r="AS743">
        <v>0</v>
      </c>
      <c r="AT743">
        <v>0</v>
      </c>
      <c r="AU743">
        <v>2</v>
      </c>
      <c r="AV743">
        <v>0</v>
      </c>
      <c r="AW743">
        <v>0</v>
      </c>
      <c r="AX743">
        <v>2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</row>
    <row r="744" spans="1:60" x14ac:dyDescent="0.25">
      <c r="A744">
        <v>1</v>
      </c>
      <c r="B744" t="s">
        <v>149</v>
      </c>
      <c r="D744" t="s">
        <v>149</v>
      </c>
      <c r="E744">
        <v>743</v>
      </c>
      <c r="F744" t="s">
        <v>60</v>
      </c>
      <c r="H744" t="s">
        <v>802</v>
      </c>
      <c r="I744" t="s">
        <v>1523</v>
      </c>
      <c r="J744" t="s">
        <v>1524</v>
      </c>
      <c r="K744" t="s">
        <v>3807</v>
      </c>
      <c r="L744" t="s">
        <v>49</v>
      </c>
      <c r="M744">
        <v>0.26600000000000001</v>
      </c>
      <c r="N744">
        <v>0.26600000000000001</v>
      </c>
      <c r="O744">
        <v>0.26600000000000001</v>
      </c>
      <c r="P744">
        <v>3</v>
      </c>
      <c r="R744">
        <v>0</v>
      </c>
      <c r="S744">
        <v>3.06</v>
      </c>
      <c r="T744">
        <v>2</v>
      </c>
      <c r="U744">
        <v>4.1500000000000004</v>
      </c>
      <c r="V744">
        <v>2.6</v>
      </c>
      <c r="Z744">
        <v>135</v>
      </c>
      <c r="AA744">
        <v>5.5090403795621648E-2</v>
      </c>
      <c r="AE744" t="s">
        <v>471</v>
      </c>
      <c r="AF744" t="s">
        <v>62</v>
      </c>
      <c r="AH744" t="s">
        <v>636</v>
      </c>
      <c r="AI744">
        <v>0</v>
      </c>
      <c r="AJ744">
        <v>1</v>
      </c>
      <c r="AK744">
        <v>0</v>
      </c>
      <c r="AL744">
        <v>0</v>
      </c>
      <c r="AM744">
        <v>0</v>
      </c>
      <c r="AN744">
        <v>0</v>
      </c>
      <c r="AO744">
        <v>1</v>
      </c>
      <c r="AQ744">
        <v>0</v>
      </c>
      <c r="AR744">
        <v>0</v>
      </c>
      <c r="AS744">
        <v>0</v>
      </c>
      <c r="AT744">
        <v>0</v>
      </c>
      <c r="AU744">
        <v>2</v>
      </c>
      <c r="AV744">
        <v>0</v>
      </c>
      <c r="AW744">
        <v>0</v>
      </c>
      <c r="AX744">
        <v>2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</row>
    <row r="745" spans="1:60" x14ac:dyDescent="0.25">
      <c r="A745">
        <v>1</v>
      </c>
      <c r="B745" t="s">
        <v>149</v>
      </c>
      <c r="D745" t="s">
        <v>149</v>
      </c>
      <c r="E745">
        <v>744</v>
      </c>
      <c r="F745" t="s">
        <v>60</v>
      </c>
      <c r="H745" t="s">
        <v>680</v>
      </c>
      <c r="I745" t="s">
        <v>1525</v>
      </c>
      <c r="J745" t="s">
        <v>1526</v>
      </c>
      <c r="K745" t="s">
        <v>3806</v>
      </c>
      <c r="L745" t="s">
        <v>49</v>
      </c>
      <c r="M745">
        <v>0.26600000000000001</v>
      </c>
      <c r="N745">
        <v>0.26600000000000001</v>
      </c>
      <c r="O745">
        <v>0.26600000000000001</v>
      </c>
      <c r="P745">
        <v>1.65</v>
      </c>
      <c r="R745">
        <v>0</v>
      </c>
      <c r="S745">
        <v>1.7</v>
      </c>
      <c r="T745">
        <v>2</v>
      </c>
      <c r="U745">
        <v>2.75</v>
      </c>
      <c r="V745">
        <v>1.25</v>
      </c>
      <c r="Z745">
        <v>135</v>
      </c>
      <c r="AA745">
        <v>5.5090403795621648E-2</v>
      </c>
      <c r="AE745" t="s">
        <v>471</v>
      </c>
      <c r="AF745" t="s">
        <v>62</v>
      </c>
      <c r="AH745" t="s">
        <v>683</v>
      </c>
      <c r="AI745">
        <v>0</v>
      </c>
      <c r="AJ745">
        <v>1</v>
      </c>
      <c r="AK745">
        <v>0</v>
      </c>
      <c r="AL745">
        <v>0</v>
      </c>
      <c r="AM745">
        <v>0</v>
      </c>
      <c r="AN745">
        <v>0</v>
      </c>
      <c r="AO745">
        <v>1</v>
      </c>
      <c r="AQ745">
        <v>0</v>
      </c>
      <c r="AR745">
        <v>0</v>
      </c>
      <c r="AS745">
        <v>0</v>
      </c>
      <c r="AT745">
        <v>0</v>
      </c>
      <c r="AU745">
        <v>2</v>
      </c>
      <c r="AV745">
        <v>0</v>
      </c>
      <c r="AW745">
        <v>0</v>
      </c>
      <c r="AX745">
        <v>2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</row>
    <row r="746" spans="1:60" x14ac:dyDescent="0.25">
      <c r="A746">
        <v>1</v>
      </c>
      <c r="B746" t="s">
        <v>149</v>
      </c>
      <c r="D746" t="s">
        <v>149</v>
      </c>
      <c r="E746">
        <v>745</v>
      </c>
      <c r="F746" t="s">
        <v>60</v>
      </c>
      <c r="H746" t="s">
        <v>802</v>
      </c>
      <c r="I746" t="s">
        <v>1527</v>
      </c>
      <c r="J746" t="s">
        <v>1528</v>
      </c>
      <c r="K746" t="s">
        <v>3805</v>
      </c>
      <c r="L746" t="s">
        <v>50</v>
      </c>
      <c r="M746">
        <v>0.27200000000000002</v>
      </c>
      <c r="N746">
        <v>0.27200000000000002</v>
      </c>
      <c r="O746">
        <v>0.27200000000000002</v>
      </c>
      <c r="P746">
        <v>3</v>
      </c>
      <c r="R746">
        <v>0</v>
      </c>
      <c r="S746">
        <v>3.06</v>
      </c>
      <c r="T746">
        <v>2</v>
      </c>
      <c r="U746">
        <v>4.1500000000000004</v>
      </c>
      <c r="V746">
        <v>2.5499999999999998</v>
      </c>
      <c r="Z746">
        <v>135</v>
      </c>
      <c r="AA746">
        <v>5.6333044482740936E-2</v>
      </c>
      <c r="AE746" t="s">
        <v>471</v>
      </c>
      <c r="AF746" t="s">
        <v>62</v>
      </c>
      <c r="AH746" t="s">
        <v>636</v>
      </c>
      <c r="AI746">
        <v>0</v>
      </c>
      <c r="AJ746">
        <v>1</v>
      </c>
      <c r="AK746">
        <v>0</v>
      </c>
      <c r="AL746">
        <v>0</v>
      </c>
      <c r="AM746">
        <v>0</v>
      </c>
      <c r="AN746">
        <v>0</v>
      </c>
      <c r="AO746">
        <v>1</v>
      </c>
      <c r="AQ746">
        <v>0</v>
      </c>
      <c r="AR746">
        <v>0</v>
      </c>
      <c r="AS746">
        <v>0</v>
      </c>
      <c r="AT746">
        <v>0</v>
      </c>
      <c r="AU746">
        <v>2</v>
      </c>
      <c r="AV746">
        <v>0</v>
      </c>
      <c r="AW746">
        <v>0</v>
      </c>
      <c r="AX746">
        <v>2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</row>
    <row r="747" spans="1:60" x14ac:dyDescent="0.25">
      <c r="A747">
        <v>1</v>
      </c>
      <c r="B747" t="s">
        <v>149</v>
      </c>
      <c r="D747" t="s">
        <v>149</v>
      </c>
      <c r="E747">
        <v>746</v>
      </c>
      <c r="G747" t="s">
        <v>74</v>
      </c>
      <c r="H747" t="s">
        <v>680</v>
      </c>
      <c r="I747" t="s">
        <v>1529</v>
      </c>
      <c r="J747" t="s">
        <v>1530</v>
      </c>
      <c r="K747" t="s">
        <v>3804</v>
      </c>
      <c r="L747" t="s">
        <v>50</v>
      </c>
      <c r="M747">
        <v>0.27200000000000002</v>
      </c>
      <c r="N747">
        <v>0.27200000000000002</v>
      </c>
      <c r="O747">
        <v>0.27200000000000002</v>
      </c>
      <c r="P747">
        <v>1.65</v>
      </c>
      <c r="R747">
        <v>0</v>
      </c>
      <c r="S747">
        <v>1.675</v>
      </c>
      <c r="T747">
        <v>2</v>
      </c>
      <c r="Z747">
        <v>135</v>
      </c>
      <c r="AA747">
        <v>5.6333044482740936E-2</v>
      </c>
      <c r="AE747" t="s">
        <v>471</v>
      </c>
      <c r="AF747" t="s">
        <v>62</v>
      </c>
      <c r="AH747" t="s">
        <v>683</v>
      </c>
      <c r="AI747">
        <v>0</v>
      </c>
      <c r="AJ747">
        <v>1</v>
      </c>
      <c r="AK747">
        <v>0</v>
      </c>
      <c r="AL747">
        <v>0</v>
      </c>
      <c r="AM747">
        <v>0</v>
      </c>
      <c r="AN747">
        <v>0</v>
      </c>
      <c r="AO747">
        <v>1</v>
      </c>
      <c r="AQ747">
        <v>0</v>
      </c>
      <c r="AR747">
        <v>0</v>
      </c>
      <c r="AS747">
        <v>0</v>
      </c>
      <c r="AT747">
        <v>0</v>
      </c>
      <c r="AU747">
        <v>2</v>
      </c>
      <c r="AV747">
        <v>0</v>
      </c>
      <c r="AW747">
        <v>0</v>
      </c>
      <c r="AX747">
        <v>2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</row>
    <row r="748" spans="1:60" x14ac:dyDescent="0.25">
      <c r="A748">
        <v>1</v>
      </c>
      <c r="B748" t="s">
        <v>149</v>
      </c>
      <c r="D748" t="s">
        <v>149</v>
      </c>
      <c r="E748">
        <v>747</v>
      </c>
      <c r="F748" t="s">
        <v>60</v>
      </c>
      <c r="H748" t="s">
        <v>874</v>
      </c>
      <c r="I748" t="s">
        <v>1531</v>
      </c>
      <c r="J748" t="s">
        <v>1532</v>
      </c>
      <c r="K748" t="s">
        <v>3803</v>
      </c>
      <c r="L748" t="s">
        <v>53</v>
      </c>
      <c r="M748">
        <v>0.28999999999999998</v>
      </c>
      <c r="N748">
        <v>0.28999999999999998</v>
      </c>
      <c r="O748">
        <v>0.28999999999999998</v>
      </c>
      <c r="P748">
        <v>4.05</v>
      </c>
      <c r="R748">
        <v>0</v>
      </c>
      <c r="S748">
        <v>4.1100000000000003</v>
      </c>
      <c r="T748">
        <v>2</v>
      </c>
      <c r="U748">
        <v>6.1</v>
      </c>
      <c r="V748">
        <v>3.8</v>
      </c>
      <c r="Z748">
        <v>135</v>
      </c>
      <c r="AA748">
        <v>6.006096654409878E-2</v>
      </c>
      <c r="AE748" t="s">
        <v>471</v>
      </c>
      <c r="AF748" t="s">
        <v>62</v>
      </c>
      <c r="AH748" t="s">
        <v>621</v>
      </c>
      <c r="AI748">
        <v>0</v>
      </c>
      <c r="AJ748">
        <v>1</v>
      </c>
      <c r="AK748">
        <v>0</v>
      </c>
      <c r="AL748">
        <v>0</v>
      </c>
      <c r="AM748">
        <v>0</v>
      </c>
      <c r="AN748">
        <v>0</v>
      </c>
      <c r="AO748">
        <v>1</v>
      </c>
      <c r="AQ748">
        <v>0</v>
      </c>
      <c r="AR748">
        <v>0</v>
      </c>
      <c r="AS748">
        <v>0</v>
      </c>
      <c r="AT748">
        <v>0</v>
      </c>
      <c r="AU748">
        <v>2</v>
      </c>
      <c r="AV748">
        <v>0</v>
      </c>
      <c r="AW748">
        <v>0</v>
      </c>
      <c r="AX748">
        <v>2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</row>
    <row r="749" spans="1:60" x14ac:dyDescent="0.25">
      <c r="A749">
        <v>1</v>
      </c>
      <c r="B749" t="s">
        <v>149</v>
      </c>
      <c r="D749" t="s">
        <v>149</v>
      </c>
      <c r="E749">
        <v>748</v>
      </c>
      <c r="F749" t="s">
        <v>60</v>
      </c>
      <c r="H749" t="s">
        <v>802</v>
      </c>
      <c r="I749" t="s">
        <v>1533</v>
      </c>
      <c r="J749" t="s">
        <v>1534</v>
      </c>
      <c r="K749" t="s">
        <v>3802</v>
      </c>
      <c r="L749" t="s">
        <v>53</v>
      </c>
      <c r="M749">
        <v>0.28999999999999998</v>
      </c>
      <c r="N749">
        <v>0.28999999999999998</v>
      </c>
      <c r="O749">
        <v>0.28999999999999998</v>
      </c>
      <c r="P749">
        <v>3.12</v>
      </c>
      <c r="R749">
        <v>0</v>
      </c>
      <c r="S749">
        <v>3.18</v>
      </c>
      <c r="T749">
        <v>2</v>
      </c>
      <c r="U749">
        <v>4.25</v>
      </c>
      <c r="V749">
        <v>2.5499999999999998</v>
      </c>
      <c r="Z749">
        <v>135</v>
      </c>
      <c r="AA749">
        <v>6.006096654409878E-2</v>
      </c>
      <c r="AE749" t="s">
        <v>471</v>
      </c>
      <c r="AF749" t="s">
        <v>62</v>
      </c>
      <c r="AH749" t="s">
        <v>636</v>
      </c>
      <c r="AI749">
        <v>0</v>
      </c>
      <c r="AJ749">
        <v>1</v>
      </c>
      <c r="AK749">
        <v>0</v>
      </c>
      <c r="AL749">
        <v>0</v>
      </c>
      <c r="AM749">
        <v>0</v>
      </c>
      <c r="AN749">
        <v>0</v>
      </c>
      <c r="AO749">
        <v>1</v>
      </c>
      <c r="AQ749">
        <v>0</v>
      </c>
      <c r="AR749">
        <v>0</v>
      </c>
      <c r="AS749">
        <v>0</v>
      </c>
      <c r="AT749">
        <v>0</v>
      </c>
      <c r="AU749">
        <v>2</v>
      </c>
      <c r="AV749">
        <v>0</v>
      </c>
      <c r="AW749">
        <v>0</v>
      </c>
      <c r="AX749">
        <v>2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</row>
    <row r="750" spans="1:60" x14ac:dyDescent="0.25">
      <c r="A750">
        <v>1</v>
      </c>
      <c r="B750" t="s">
        <v>149</v>
      </c>
      <c r="D750" t="s">
        <v>149</v>
      </c>
      <c r="E750">
        <v>749</v>
      </c>
      <c r="G750" t="s">
        <v>74</v>
      </c>
      <c r="H750" t="s">
        <v>680</v>
      </c>
      <c r="I750" t="s">
        <v>1535</v>
      </c>
      <c r="J750" t="s">
        <v>1536</v>
      </c>
      <c r="K750" t="s">
        <v>3801</v>
      </c>
      <c r="L750" t="s">
        <v>53</v>
      </c>
      <c r="M750">
        <v>0.28999999999999998</v>
      </c>
      <c r="N750">
        <v>0.28999999999999998</v>
      </c>
      <c r="O750">
        <v>0.28999999999999998</v>
      </c>
      <c r="P750">
        <v>1.8</v>
      </c>
      <c r="R750">
        <v>0</v>
      </c>
      <c r="S750">
        <v>1.825</v>
      </c>
      <c r="T750">
        <v>2</v>
      </c>
      <c r="U750">
        <v>2.75</v>
      </c>
      <c r="V750">
        <v>1.1499999999999999</v>
      </c>
      <c r="Z750">
        <v>135</v>
      </c>
      <c r="AA750">
        <v>6.006096654409878E-2</v>
      </c>
      <c r="AE750" t="s">
        <v>471</v>
      </c>
      <c r="AF750" t="s">
        <v>62</v>
      </c>
      <c r="AH750" t="s">
        <v>683</v>
      </c>
      <c r="AI750">
        <v>0</v>
      </c>
      <c r="AJ750">
        <v>1</v>
      </c>
      <c r="AK750">
        <v>0</v>
      </c>
      <c r="AL750">
        <v>0</v>
      </c>
      <c r="AM750">
        <v>0</v>
      </c>
      <c r="AN750">
        <v>0</v>
      </c>
      <c r="AO750">
        <v>1</v>
      </c>
      <c r="AQ750">
        <v>0</v>
      </c>
      <c r="AR750">
        <v>0</v>
      </c>
      <c r="AS750">
        <v>0</v>
      </c>
      <c r="AT750">
        <v>0</v>
      </c>
      <c r="AU750">
        <v>2</v>
      </c>
      <c r="AV750">
        <v>0</v>
      </c>
      <c r="AW750">
        <v>0</v>
      </c>
      <c r="AX750">
        <v>2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</row>
    <row r="751" spans="1:60" x14ac:dyDescent="0.25">
      <c r="A751">
        <v>1</v>
      </c>
      <c r="B751" t="s">
        <v>149</v>
      </c>
      <c r="D751" t="s">
        <v>149</v>
      </c>
      <c r="E751">
        <v>750</v>
      </c>
      <c r="F751" t="s">
        <v>60</v>
      </c>
      <c r="H751" t="s">
        <v>874</v>
      </c>
      <c r="I751" t="s">
        <v>1537</v>
      </c>
      <c r="J751" t="s">
        <v>1538</v>
      </c>
      <c r="K751" t="s">
        <v>3800</v>
      </c>
      <c r="L751" t="s">
        <v>55</v>
      </c>
      <c r="M751">
        <v>0.30199999999999999</v>
      </c>
      <c r="N751">
        <v>0.30199999999999999</v>
      </c>
      <c r="O751">
        <v>0.30199999999999999</v>
      </c>
      <c r="P751">
        <v>4.33</v>
      </c>
      <c r="R751">
        <v>0</v>
      </c>
      <c r="S751">
        <v>4.4000000000000004</v>
      </c>
      <c r="T751">
        <v>2</v>
      </c>
      <c r="U751">
        <v>6.4960000000000004</v>
      </c>
      <c r="V751">
        <v>4.0999999999999996</v>
      </c>
      <c r="Z751">
        <v>135</v>
      </c>
      <c r="AA751">
        <v>6.254624791833735E-2</v>
      </c>
      <c r="AE751" t="s">
        <v>471</v>
      </c>
      <c r="AF751" t="s">
        <v>62</v>
      </c>
      <c r="AH751" t="s">
        <v>621</v>
      </c>
      <c r="AI751">
        <v>0</v>
      </c>
      <c r="AJ751">
        <v>1</v>
      </c>
      <c r="AK751">
        <v>0</v>
      </c>
      <c r="AL751">
        <v>0</v>
      </c>
      <c r="AM751">
        <v>0</v>
      </c>
      <c r="AN751">
        <v>0</v>
      </c>
      <c r="AO751">
        <v>1</v>
      </c>
      <c r="AQ751">
        <v>0</v>
      </c>
      <c r="AR751">
        <v>0</v>
      </c>
      <c r="AS751">
        <v>0</v>
      </c>
      <c r="AT751">
        <v>0</v>
      </c>
      <c r="AU751">
        <v>2</v>
      </c>
      <c r="AV751">
        <v>0</v>
      </c>
      <c r="AW751">
        <v>0</v>
      </c>
      <c r="AX751">
        <v>2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</row>
    <row r="752" spans="1:60" x14ac:dyDescent="0.25">
      <c r="A752">
        <v>1</v>
      </c>
      <c r="B752" t="s">
        <v>149</v>
      </c>
      <c r="D752" t="s">
        <v>149</v>
      </c>
      <c r="E752">
        <v>751</v>
      </c>
      <c r="F752" t="s">
        <v>60</v>
      </c>
      <c r="H752" t="s">
        <v>874</v>
      </c>
      <c r="I752" t="s">
        <v>1539</v>
      </c>
      <c r="J752" t="s">
        <v>1540</v>
      </c>
      <c r="K752" t="s">
        <v>3799</v>
      </c>
      <c r="L752" t="s">
        <v>58</v>
      </c>
      <c r="M752">
        <v>0.33200000000000002</v>
      </c>
      <c r="N752">
        <v>0.33200000000000002</v>
      </c>
      <c r="O752">
        <v>0.33200000000000002</v>
      </c>
      <c r="P752">
        <v>4.32</v>
      </c>
      <c r="R752">
        <v>0</v>
      </c>
      <c r="S752">
        <v>4.37</v>
      </c>
      <c r="T752">
        <v>2</v>
      </c>
      <c r="U752">
        <v>6.55</v>
      </c>
      <c r="V752">
        <v>3.6</v>
      </c>
      <c r="Z752">
        <v>135</v>
      </c>
      <c r="AA752">
        <v>6.8759451353933784E-2</v>
      </c>
      <c r="AE752" t="s">
        <v>471</v>
      </c>
      <c r="AF752" t="s">
        <v>62</v>
      </c>
      <c r="AH752" t="s">
        <v>621</v>
      </c>
      <c r="AI752">
        <v>0</v>
      </c>
      <c r="AJ752">
        <v>1</v>
      </c>
      <c r="AK752">
        <v>0</v>
      </c>
      <c r="AL752">
        <v>0</v>
      </c>
      <c r="AM752">
        <v>0</v>
      </c>
      <c r="AN752">
        <v>0</v>
      </c>
      <c r="AO752">
        <v>1</v>
      </c>
      <c r="AQ752">
        <v>0</v>
      </c>
      <c r="AR752">
        <v>0</v>
      </c>
      <c r="AS752">
        <v>0</v>
      </c>
      <c r="AT752">
        <v>0</v>
      </c>
      <c r="AU752">
        <v>2</v>
      </c>
      <c r="AV752">
        <v>0</v>
      </c>
      <c r="AW752">
        <v>0</v>
      </c>
      <c r="AX752">
        <v>2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</row>
    <row r="753" spans="1:60" x14ac:dyDescent="0.25">
      <c r="A753">
        <v>1</v>
      </c>
      <c r="B753" t="s">
        <v>149</v>
      </c>
      <c r="D753" t="s">
        <v>149</v>
      </c>
      <c r="E753">
        <v>752</v>
      </c>
      <c r="G753" t="s">
        <v>74</v>
      </c>
      <c r="H753" t="s">
        <v>874</v>
      </c>
      <c r="I753" t="s">
        <v>1541</v>
      </c>
      <c r="J753" t="s">
        <v>1542</v>
      </c>
      <c r="K753" t="s">
        <v>3799</v>
      </c>
      <c r="L753" t="s">
        <v>58</v>
      </c>
      <c r="M753">
        <v>0.33200000000000002</v>
      </c>
      <c r="N753">
        <v>0.33200000000000002</v>
      </c>
      <c r="O753">
        <v>0.33200000000000002</v>
      </c>
      <c r="P753">
        <v>4.26</v>
      </c>
      <c r="R753">
        <v>0</v>
      </c>
      <c r="S753">
        <v>4.2850000000000001</v>
      </c>
      <c r="T753">
        <v>2</v>
      </c>
      <c r="U753">
        <v>6.6</v>
      </c>
      <c r="V753">
        <v>3.8</v>
      </c>
      <c r="Z753">
        <v>135</v>
      </c>
      <c r="AA753">
        <v>6.8759451353933784E-2</v>
      </c>
      <c r="AE753" t="s">
        <v>471</v>
      </c>
      <c r="AF753" t="s">
        <v>62</v>
      </c>
      <c r="AH753" t="s">
        <v>621</v>
      </c>
      <c r="AI753">
        <v>0</v>
      </c>
      <c r="AJ753">
        <v>1</v>
      </c>
      <c r="AK753">
        <v>0</v>
      </c>
      <c r="AL753">
        <v>0</v>
      </c>
      <c r="AM753">
        <v>0</v>
      </c>
      <c r="AN753">
        <v>0</v>
      </c>
      <c r="AO753">
        <v>1</v>
      </c>
      <c r="AQ753">
        <v>0</v>
      </c>
      <c r="AR753">
        <v>0</v>
      </c>
      <c r="AS753">
        <v>0</v>
      </c>
      <c r="AT753">
        <v>0</v>
      </c>
      <c r="AU753">
        <v>2</v>
      </c>
      <c r="AV753">
        <v>0</v>
      </c>
      <c r="AW753">
        <v>0</v>
      </c>
      <c r="AX753">
        <v>2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</row>
    <row r="754" spans="1:60" x14ac:dyDescent="0.25">
      <c r="A754">
        <v>1</v>
      </c>
      <c r="B754" t="s">
        <v>149</v>
      </c>
      <c r="D754" t="s">
        <v>149</v>
      </c>
      <c r="E754">
        <v>753</v>
      </c>
      <c r="G754" t="s">
        <v>74</v>
      </c>
      <c r="H754" t="s">
        <v>802</v>
      </c>
      <c r="I754" t="s">
        <v>1543</v>
      </c>
      <c r="J754" t="s">
        <v>1544</v>
      </c>
      <c r="K754" t="s">
        <v>3798</v>
      </c>
      <c r="L754" t="s">
        <v>58</v>
      </c>
      <c r="M754">
        <v>0.33200000000000002</v>
      </c>
      <c r="N754">
        <v>0.33200000000000002</v>
      </c>
      <c r="O754">
        <v>0.33200000000000002</v>
      </c>
      <c r="P754">
        <v>3.625</v>
      </c>
      <c r="R754">
        <v>0</v>
      </c>
      <c r="S754">
        <v>3.65</v>
      </c>
      <c r="T754">
        <v>2</v>
      </c>
      <c r="U754">
        <v>4.8499999999999996</v>
      </c>
      <c r="V754">
        <v>3.05</v>
      </c>
      <c r="Z754">
        <v>135</v>
      </c>
      <c r="AA754">
        <v>6.8759451353933784E-2</v>
      </c>
      <c r="AE754" t="s">
        <v>471</v>
      </c>
      <c r="AF754" t="s">
        <v>62</v>
      </c>
      <c r="AH754" t="s">
        <v>636</v>
      </c>
      <c r="AI754">
        <v>0</v>
      </c>
      <c r="AJ754">
        <v>1</v>
      </c>
      <c r="AK754">
        <v>0</v>
      </c>
      <c r="AL754">
        <v>0</v>
      </c>
      <c r="AM754">
        <v>0</v>
      </c>
      <c r="AN754">
        <v>0</v>
      </c>
      <c r="AO754">
        <v>1</v>
      </c>
      <c r="AQ754">
        <v>0</v>
      </c>
      <c r="AR754">
        <v>0</v>
      </c>
      <c r="AS754">
        <v>0</v>
      </c>
      <c r="AT754">
        <v>0</v>
      </c>
      <c r="AU754">
        <v>2</v>
      </c>
      <c r="AV754">
        <v>0</v>
      </c>
      <c r="AW754">
        <v>0</v>
      </c>
      <c r="AX754">
        <v>2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</row>
    <row r="755" spans="1:60" x14ac:dyDescent="0.25">
      <c r="A755">
        <v>1</v>
      </c>
      <c r="B755" t="s">
        <v>149</v>
      </c>
      <c r="D755" t="s">
        <v>149</v>
      </c>
      <c r="E755">
        <v>754</v>
      </c>
      <c r="G755" t="s">
        <v>74</v>
      </c>
      <c r="H755" t="s">
        <v>680</v>
      </c>
      <c r="I755" t="s">
        <v>1545</v>
      </c>
      <c r="J755" t="s">
        <v>1546</v>
      </c>
      <c r="K755" t="s">
        <v>3797</v>
      </c>
      <c r="L755" t="s">
        <v>58</v>
      </c>
      <c r="M755">
        <v>0.33200000000000002</v>
      </c>
      <c r="N755">
        <v>0.33200000000000002</v>
      </c>
      <c r="O755">
        <v>0.33200000000000002</v>
      </c>
      <c r="P755">
        <v>1.875</v>
      </c>
      <c r="R755">
        <v>0</v>
      </c>
      <c r="S755">
        <v>1.9</v>
      </c>
      <c r="T755">
        <v>2</v>
      </c>
      <c r="U755">
        <v>3</v>
      </c>
      <c r="V755">
        <v>1.25</v>
      </c>
      <c r="Z755">
        <v>135</v>
      </c>
      <c r="AA755">
        <v>6.8759451353933784E-2</v>
      </c>
      <c r="AE755" t="s">
        <v>471</v>
      </c>
      <c r="AF755" t="s">
        <v>62</v>
      </c>
      <c r="AH755" t="s">
        <v>683</v>
      </c>
      <c r="AI755">
        <v>0</v>
      </c>
      <c r="AJ755">
        <v>1</v>
      </c>
      <c r="AK755">
        <v>0</v>
      </c>
      <c r="AL755">
        <v>0</v>
      </c>
      <c r="AM755">
        <v>0</v>
      </c>
      <c r="AN755">
        <v>0</v>
      </c>
      <c r="AO755">
        <v>1</v>
      </c>
      <c r="AQ755">
        <v>0</v>
      </c>
      <c r="AR755">
        <v>0</v>
      </c>
      <c r="AS755">
        <v>0</v>
      </c>
      <c r="AT755">
        <v>0</v>
      </c>
      <c r="AU755">
        <v>2</v>
      </c>
      <c r="AV755">
        <v>0</v>
      </c>
      <c r="AW755">
        <v>0</v>
      </c>
      <c r="AX755">
        <v>2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</row>
    <row r="756" spans="1:60" x14ac:dyDescent="0.25">
      <c r="A756">
        <v>1</v>
      </c>
      <c r="B756" t="s">
        <v>149</v>
      </c>
      <c r="D756" t="s">
        <v>149</v>
      </c>
      <c r="E756">
        <v>755</v>
      </c>
      <c r="F756" t="s">
        <v>60</v>
      </c>
      <c r="H756" t="s">
        <v>802</v>
      </c>
      <c r="I756" t="s">
        <v>1547</v>
      </c>
      <c r="J756" t="s">
        <v>1548</v>
      </c>
      <c r="K756" t="s">
        <v>3796</v>
      </c>
      <c r="L756" t="s">
        <v>1259</v>
      </c>
      <c r="M756">
        <v>0.3594</v>
      </c>
      <c r="N756">
        <v>0.3594</v>
      </c>
      <c r="O756">
        <v>0.3594</v>
      </c>
      <c r="P756">
        <v>3.67</v>
      </c>
      <c r="R756">
        <v>0</v>
      </c>
      <c r="S756">
        <v>3.72</v>
      </c>
      <c r="T756">
        <v>2</v>
      </c>
      <c r="U756">
        <v>4.9000000000000004</v>
      </c>
      <c r="V756">
        <v>3.1</v>
      </c>
      <c r="Z756">
        <v>135</v>
      </c>
      <c r="AA756">
        <v>7.4434177158445178E-2</v>
      </c>
      <c r="AE756" t="s">
        <v>471</v>
      </c>
      <c r="AF756" t="s">
        <v>62</v>
      </c>
      <c r="AH756" t="s">
        <v>636</v>
      </c>
      <c r="AI756">
        <v>0</v>
      </c>
      <c r="AJ756">
        <v>1</v>
      </c>
      <c r="AK756">
        <v>0</v>
      </c>
      <c r="AL756">
        <v>0</v>
      </c>
      <c r="AM756">
        <v>0</v>
      </c>
      <c r="AN756">
        <v>0</v>
      </c>
      <c r="AO756">
        <v>1</v>
      </c>
      <c r="AQ756">
        <v>0</v>
      </c>
      <c r="AR756">
        <v>0</v>
      </c>
      <c r="AS756">
        <v>0</v>
      </c>
      <c r="AT756">
        <v>0</v>
      </c>
      <c r="AU756">
        <v>2</v>
      </c>
      <c r="AV756">
        <v>0</v>
      </c>
      <c r="AW756">
        <v>0</v>
      </c>
      <c r="AX756">
        <v>2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</row>
    <row r="757" spans="1:60" x14ac:dyDescent="0.25">
      <c r="A757">
        <v>1</v>
      </c>
      <c r="B757" t="s">
        <v>149</v>
      </c>
      <c r="D757" t="s">
        <v>149</v>
      </c>
      <c r="E757">
        <v>756</v>
      </c>
      <c r="F757" t="s">
        <v>60</v>
      </c>
      <c r="H757" t="s">
        <v>680</v>
      </c>
      <c r="I757" t="s">
        <v>1549</v>
      </c>
      <c r="J757" t="s">
        <v>1550</v>
      </c>
      <c r="K757" t="s">
        <v>3795</v>
      </c>
      <c r="L757" t="s">
        <v>1259</v>
      </c>
      <c r="M757">
        <v>0.3594</v>
      </c>
      <c r="N757">
        <v>0.3594</v>
      </c>
      <c r="O757">
        <v>0.3594</v>
      </c>
      <c r="P757">
        <v>1.89</v>
      </c>
      <c r="R757">
        <v>0</v>
      </c>
      <c r="S757">
        <v>1.95</v>
      </c>
      <c r="T757">
        <v>2</v>
      </c>
      <c r="U757">
        <v>3.15</v>
      </c>
      <c r="V757">
        <v>1.25</v>
      </c>
      <c r="Z757">
        <v>135</v>
      </c>
      <c r="AA757">
        <v>7.4434177158445178E-2</v>
      </c>
      <c r="AE757" t="s">
        <v>471</v>
      </c>
      <c r="AF757" t="s">
        <v>62</v>
      </c>
      <c r="AH757" t="s">
        <v>683</v>
      </c>
      <c r="AI757">
        <v>0</v>
      </c>
      <c r="AJ757">
        <v>1</v>
      </c>
      <c r="AK757">
        <v>0</v>
      </c>
      <c r="AL757">
        <v>0</v>
      </c>
      <c r="AM757">
        <v>0</v>
      </c>
      <c r="AN757">
        <v>0</v>
      </c>
      <c r="AO757">
        <v>1</v>
      </c>
      <c r="AQ757">
        <v>0</v>
      </c>
      <c r="AR757">
        <v>0</v>
      </c>
      <c r="AS757">
        <v>0</v>
      </c>
      <c r="AT757">
        <v>0</v>
      </c>
      <c r="AU757">
        <v>2</v>
      </c>
      <c r="AV757">
        <v>0</v>
      </c>
      <c r="AW757">
        <v>0</v>
      </c>
      <c r="AX757">
        <v>2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</row>
    <row r="758" spans="1:60" x14ac:dyDescent="0.25">
      <c r="A758">
        <v>1</v>
      </c>
      <c r="B758" t="s">
        <v>149</v>
      </c>
      <c r="D758" t="s">
        <v>149</v>
      </c>
      <c r="E758">
        <v>757</v>
      </c>
      <c r="F758" t="s">
        <v>60</v>
      </c>
      <c r="H758" t="s">
        <v>680</v>
      </c>
      <c r="I758" t="s">
        <v>1551</v>
      </c>
      <c r="J758" t="s">
        <v>1552</v>
      </c>
      <c r="K758" t="s">
        <v>3794</v>
      </c>
      <c r="L758" t="s">
        <v>1263</v>
      </c>
      <c r="M758">
        <v>0.36799999999999999</v>
      </c>
      <c r="N758">
        <v>0.36799999999999999</v>
      </c>
      <c r="O758">
        <v>0.36799999999999999</v>
      </c>
      <c r="P758">
        <v>2</v>
      </c>
      <c r="R758">
        <v>0</v>
      </c>
      <c r="S758">
        <v>2.0499999999999998</v>
      </c>
      <c r="T758">
        <v>2</v>
      </c>
      <c r="U758">
        <v>3.15</v>
      </c>
      <c r="V758">
        <v>1.4</v>
      </c>
      <c r="Z758">
        <v>135</v>
      </c>
      <c r="AA758">
        <v>7.6215295476649486E-2</v>
      </c>
      <c r="AE758" t="s">
        <v>471</v>
      </c>
      <c r="AF758" t="s">
        <v>62</v>
      </c>
      <c r="AH758" t="s">
        <v>683</v>
      </c>
      <c r="AI758">
        <v>0</v>
      </c>
      <c r="AJ758">
        <v>1</v>
      </c>
      <c r="AK758">
        <v>0</v>
      </c>
      <c r="AL758">
        <v>0</v>
      </c>
      <c r="AM758">
        <v>0</v>
      </c>
      <c r="AN758">
        <v>0</v>
      </c>
      <c r="AO758">
        <v>1</v>
      </c>
      <c r="AQ758">
        <v>0</v>
      </c>
      <c r="AR758">
        <v>0</v>
      </c>
      <c r="AS758">
        <v>0</v>
      </c>
      <c r="AT758">
        <v>0</v>
      </c>
      <c r="AU758">
        <v>2</v>
      </c>
      <c r="AV758">
        <v>0</v>
      </c>
      <c r="AW758">
        <v>0</v>
      </c>
      <c r="AX758">
        <v>2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</row>
    <row r="759" spans="1:60" x14ac:dyDescent="0.25">
      <c r="A759">
        <v>1</v>
      </c>
      <c r="B759" t="s">
        <v>149</v>
      </c>
      <c r="D759" t="s">
        <v>149</v>
      </c>
      <c r="E759">
        <v>758</v>
      </c>
      <c r="F759" t="s">
        <v>60</v>
      </c>
      <c r="H759" t="s">
        <v>680</v>
      </c>
      <c r="I759" t="s">
        <v>1553</v>
      </c>
      <c r="J759" t="s">
        <v>1554</v>
      </c>
      <c r="K759" t="s">
        <v>3793</v>
      </c>
      <c r="L759" t="s">
        <v>2419</v>
      </c>
      <c r="M759">
        <v>0.4375</v>
      </c>
      <c r="N759">
        <v>0.4375</v>
      </c>
      <c r="O759">
        <v>0.4375</v>
      </c>
      <c r="P759">
        <v>2.25</v>
      </c>
      <c r="R759">
        <v>0</v>
      </c>
      <c r="S759">
        <v>2.31</v>
      </c>
      <c r="T759">
        <v>2</v>
      </c>
      <c r="U759">
        <v>3.5</v>
      </c>
      <c r="V759">
        <v>1.5</v>
      </c>
      <c r="Z759">
        <v>135</v>
      </c>
      <c r="AA759">
        <v>9.0609216769114542E-2</v>
      </c>
      <c r="AE759" t="s">
        <v>471</v>
      </c>
      <c r="AF759" t="s">
        <v>62</v>
      </c>
      <c r="AH759" t="s">
        <v>683</v>
      </c>
      <c r="AI759">
        <v>0</v>
      </c>
      <c r="AJ759">
        <v>1</v>
      </c>
      <c r="AK759">
        <v>0</v>
      </c>
      <c r="AL759">
        <v>0</v>
      </c>
      <c r="AM759">
        <v>0</v>
      </c>
      <c r="AN759">
        <v>0</v>
      </c>
      <c r="AO759">
        <v>1</v>
      </c>
      <c r="AQ759">
        <v>0</v>
      </c>
      <c r="AR759">
        <v>0</v>
      </c>
      <c r="AS759">
        <v>0</v>
      </c>
      <c r="AT759">
        <v>0</v>
      </c>
      <c r="AU759">
        <v>2</v>
      </c>
      <c r="AV759">
        <v>0</v>
      </c>
      <c r="AW759">
        <v>0</v>
      </c>
      <c r="AX759">
        <v>2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</row>
    <row r="760" spans="1:60" x14ac:dyDescent="0.25">
      <c r="A760">
        <v>1</v>
      </c>
      <c r="E760">
        <v>759</v>
      </c>
      <c r="G760" t="s">
        <v>74</v>
      </c>
      <c r="H760" t="s">
        <v>1555</v>
      </c>
      <c r="I760" t="s">
        <v>1556</v>
      </c>
      <c r="J760" t="s">
        <v>1557</v>
      </c>
      <c r="K760" t="s">
        <v>3792</v>
      </c>
      <c r="M760">
        <v>5.5E-2</v>
      </c>
      <c r="N760">
        <v>0.125</v>
      </c>
      <c r="O760">
        <v>3.3000000000000002E-2</v>
      </c>
      <c r="P760">
        <v>5.5E-2</v>
      </c>
      <c r="Q760">
        <v>0.13</v>
      </c>
      <c r="R760">
        <v>31.522177246758673</v>
      </c>
      <c r="S760">
        <v>0.4</v>
      </c>
      <c r="T760">
        <v>2</v>
      </c>
      <c r="U760">
        <v>1.5</v>
      </c>
      <c r="V760">
        <v>5.3999999999999999E-2</v>
      </c>
      <c r="W760">
        <v>1.4999999999999999E-2</v>
      </c>
      <c r="Z760">
        <v>48</v>
      </c>
      <c r="AA760">
        <v>6.1766011282365939E-2</v>
      </c>
      <c r="AE760" t="s">
        <v>44</v>
      </c>
      <c r="AF760" t="s">
        <v>73</v>
      </c>
      <c r="AG760" t="s">
        <v>66</v>
      </c>
      <c r="AI760">
        <v>0</v>
      </c>
      <c r="AJ760">
        <v>1</v>
      </c>
      <c r="AK760">
        <v>1</v>
      </c>
      <c r="AL760">
        <v>0</v>
      </c>
      <c r="AM760">
        <v>1</v>
      </c>
      <c r="AN760">
        <v>0</v>
      </c>
      <c r="AO760">
        <v>1</v>
      </c>
      <c r="AQ760">
        <v>0</v>
      </c>
      <c r="AR760">
        <v>0</v>
      </c>
      <c r="AS760">
        <v>0</v>
      </c>
      <c r="AT760">
        <v>0</v>
      </c>
      <c r="AU760">
        <v>2</v>
      </c>
      <c r="AV760">
        <v>0</v>
      </c>
      <c r="AW760">
        <v>0</v>
      </c>
      <c r="AX760">
        <v>2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</row>
    <row r="761" spans="1:60" x14ac:dyDescent="0.25">
      <c r="A761">
        <v>1</v>
      </c>
      <c r="E761">
        <v>760</v>
      </c>
      <c r="G761" t="s">
        <v>74</v>
      </c>
      <c r="H761" t="s">
        <v>1555</v>
      </c>
      <c r="I761" t="s">
        <v>1558</v>
      </c>
      <c r="J761">
        <v>23807</v>
      </c>
      <c r="K761" t="s">
        <v>3791</v>
      </c>
      <c r="M761">
        <v>7.9000000000000001E-2</v>
      </c>
      <c r="N761">
        <v>0.125</v>
      </c>
      <c r="O761">
        <v>6.5000000000000002E-2</v>
      </c>
      <c r="P761">
        <v>4.8000000000000001E-2</v>
      </c>
      <c r="Q761">
        <v>8.2000000000000003E-2</v>
      </c>
      <c r="R761">
        <v>41.423665625002641</v>
      </c>
      <c r="S761">
        <v>0.31</v>
      </c>
      <c r="T761">
        <v>2</v>
      </c>
      <c r="U761">
        <v>1.5</v>
      </c>
      <c r="W761">
        <v>1.4999999999999999E-2</v>
      </c>
      <c r="Z761">
        <v>48</v>
      </c>
      <c r="AA761">
        <v>8.8718452569216524E-2</v>
      </c>
      <c r="AE761" t="s">
        <v>44</v>
      </c>
      <c r="AF761" t="s">
        <v>62</v>
      </c>
      <c r="AG761" t="s">
        <v>66</v>
      </c>
      <c r="AI761">
        <v>1</v>
      </c>
      <c r="AJ761">
        <v>1</v>
      </c>
      <c r="AK761">
        <v>0</v>
      </c>
      <c r="AL761">
        <v>0</v>
      </c>
      <c r="AM761">
        <v>1</v>
      </c>
      <c r="AN761">
        <v>0</v>
      </c>
      <c r="AO761">
        <v>1</v>
      </c>
      <c r="AQ761">
        <v>0</v>
      </c>
      <c r="AR761">
        <v>0</v>
      </c>
      <c r="AS761">
        <v>0</v>
      </c>
      <c r="AT761">
        <v>0</v>
      </c>
      <c r="AU761">
        <v>2</v>
      </c>
      <c r="AV761">
        <v>0</v>
      </c>
      <c r="AW761">
        <v>0</v>
      </c>
      <c r="AX761">
        <v>2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</row>
    <row r="762" spans="1:60" x14ac:dyDescent="0.25">
      <c r="A762">
        <v>1</v>
      </c>
      <c r="E762">
        <v>761</v>
      </c>
      <c r="G762" t="s">
        <v>74</v>
      </c>
      <c r="H762" t="s">
        <v>1555</v>
      </c>
      <c r="I762" t="s">
        <v>1559</v>
      </c>
      <c r="J762" t="s">
        <v>1560</v>
      </c>
      <c r="K762" t="s">
        <v>3790</v>
      </c>
      <c r="M762">
        <v>9.2999999999999999E-2</v>
      </c>
      <c r="N762">
        <v>0.125</v>
      </c>
      <c r="O762">
        <v>6.8000000000000005E-2</v>
      </c>
      <c r="P762">
        <v>9.8000000000000004E-2</v>
      </c>
      <c r="Q762">
        <v>0.13500000000000001</v>
      </c>
      <c r="R762">
        <v>37.605991357401713</v>
      </c>
      <c r="S762">
        <v>0.4</v>
      </c>
      <c r="T762">
        <v>2</v>
      </c>
      <c r="U762">
        <v>1.5</v>
      </c>
      <c r="V762">
        <v>9.2999999999999999E-2</v>
      </c>
      <c r="W762">
        <v>0.01</v>
      </c>
      <c r="Z762">
        <v>20</v>
      </c>
      <c r="AA762">
        <v>0.26371460461222351</v>
      </c>
      <c r="AE762" t="s">
        <v>44</v>
      </c>
      <c r="AF762" t="s">
        <v>73</v>
      </c>
      <c r="AG762" t="s">
        <v>66</v>
      </c>
      <c r="AI762">
        <v>0</v>
      </c>
      <c r="AJ762">
        <v>1</v>
      </c>
      <c r="AK762">
        <v>1</v>
      </c>
      <c r="AL762">
        <v>0</v>
      </c>
      <c r="AM762">
        <v>1</v>
      </c>
      <c r="AN762">
        <v>0</v>
      </c>
      <c r="AO762">
        <v>1</v>
      </c>
      <c r="AQ762">
        <v>0</v>
      </c>
      <c r="AR762">
        <v>0</v>
      </c>
      <c r="AS762">
        <v>0</v>
      </c>
      <c r="AT762">
        <v>0</v>
      </c>
      <c r="AU762">
        <v>2</v>
      </c>
      <c r="AV762">
        <v>0</v>
      </c>
      <c r="AW762">
        <v>0</v>
      </c>
      <c r="AX762">
        <v>2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</row>
    <row r="763" spans="1:60" x14ac:dyDescent="0.25">
      <c r="A763">
        <v>1</v>
      </c>
      <c r="E763">
        <v>762</v>
      </c>
      <c r="G763" t="s">
        <v>74</v>
      </c>
      <c r="H763" t="s">
        <v>1555</v>
      </c>
      <c r="I763" t="s">
        <v>1561</v>
      </c>
      <c r="J763" t="s">
        <v>1562</v>
      </c>
      <c r="K763" t="s">
        <v>3789</v>
      </c>
      <c r="M763">
        <v>0.5</v>
      </c>
      <c r="N763">
        <v>0.5</v>
      </c>
      <c r="O763">
        <v>0.19500000000000001</v>
      </c>
      <c r="P763">
        <v>0.55000000000000004</v>
      </c>
      <c r="Q763">
        <v>0.8</v>
      </c>
      <c r="R763">
        <v>31.383191056359024</v>
      </c>
      <c r="S763">
        <v>0.85</v>
      </c>
      <c r="T763">
        <v>6</v>
      </c>
      <c r="U763">
        <v>3</v>
      </c>
      <c r="V763">
        <v>0.25</v>
      </c>
      <c r="Z763">
        <v>30</v>
      </c>
      <c r="AA763">
        <v>0.93301270189221941</v>
      </c>
      <c r="AE763" t="s">
        <v>44</v>
      </c>
      <c r="AF763" t="s">
        <v>62</v>
      </c>
      <c r="AG763" t="s">
        <v>1563</v>
      </c>
      <c r="AI763">
        <v>1</v>
      </c>
      <c r="AJ763">
        <v>1</v>
      </c>
      <c r="AK763">
        <v>1</v>
      </c>
      <c r="AL763">
        <v>1</v>
      </c>
      <c r="AM763">
        <v>1</v>
      </c>
      <c r="AN763">
        <v>0</v>
      </c>
      <c r="AO763">
        <v>1</v>
      </c>
      <c r="AQ763">
        <v>0</v>
      </c>
      <c r="AR763">
        <v>0</v>
      </c>
      <c r="AS763">
        <v>0</v>
      </c>
      <c r="AT763">
        <v>0</v>
      </c>
      <c r="AU763">
        <v>2</v>
      </c>
      <c r="AV763">
        <v>0</v>
      </c>
      <c r="AW763">
        <v>0</v>
      </c>
      <c r="AX763">
        <v>2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</row>
    <row r="764" spans="1:60" x14ac:dyDescent="0.25">
      <c r="A764">
        <v>1</v>
      </c>
      <c r="E764">
        <v>763</v>
      </c>
      <c r="H764" t="s">
        <v>1555</v>
      </c>
      <c r="I764" t="s">
        <v>1564</v>
      </c>
      <c r="J764" t="s">
        <v>1565</v>
      </c>
      <c r="K764" t="s">
        <v>3789</v>
      </c>
      <c r="M764">
        <v>0.5</v>
      </c>
      <c r="N764">
        <v>0.5</v>
      </c>
      <c r="O764">
        <v>0.19500000000000001</v>
      </c>
      <c r="P764">
        <v>0.55000000000000004</v>
      </c>
      <c r="Q764">
        <v>0.8</v>
      </c>
      <c r="R764">
        <v>31.383191056359024</v>
      </c>
      <c r="S764">
        <v>0.85</v>
      </c>
      <c r="T764">
        <v>6</v>
      </c>
      <c r="U764">
        <v>3</v>
      </c>
      <c r="V764">
        <v>0.25</v>
      </c>
      <c r="Z764">
        <v>30</v>
      </c>
      <c r="AA764">
        <v>0.93301270189221941</v>
      </c>
      <c r="AE764" t="s">
        <v>44</v>
      </c>
      <c r="AF764" t="s">
        <v>73</v>
      </c>
      <c r="AG764" t="s">
        <v>1563</v>
      </c>
      <c r="AI764">
        <v>1</v>
      </c>
      <c r="AJ764">
        <v>1</v>
      </c>
      <c r="AK764">
        <v>1</v>
      </c>
      <c r="AL764">
        <v>1</v>
      </c>
      <c r="AM764">
        <v>1</v>
      </c>
      <c r="AN764">
        <v>0</v>
      </c>
      <c r="AO764">
        <v>1</v>
      </c>
      <c r="AQ764">
        <v>0</v>
      </c>
      <c r="AR764">
        <v>0</v>
      </c>
      <c r="AS764">
        <v>0</v>
      </c>
      <c r="AT764">
        <v>0</v>
      </c>
      <c r="AU764">
        <v>2</v>
      </c>
      <c r="AV764">
        <v>0</v>
      </c>
      <c r="AW764">
        <v>0</v>
      </c>
      <c r="AX764">
        <v>2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</row>
    <row r="765" spans="1:60" x14ac:dyDescent="0.25">
      <c r="A765">
        <v>1</v>
      </c>
      <c r="B765" t="s">
        <v>1566</v>
      </c>
      <c r="C765" t="s">
        <v>1566</v>
      </c>
      <c r="E765">
        <v>764</v>
      </c>
      <c r="F765" t="s">
        <v>60</v>
      </c>
      <c r="H765" t="s">
        <v>1566</v>
      </c>
      <c r="I765" t="s">
        <v>1567</v>
      </c>
      <c r="J765">
        <v>72002</v>
      </c>
      <c r="K765" t="s">
        <v>3788</v>
      </c>
      <c r="M765">
        <v>2E-3</v>
      </c>
      <c r="N765">
        <v>0.125</v>
      </c>
      <c r="O765">
        <v>2E-3</v>
      </c>
      <c r="P765">
        <v>7.0000000000000001E-3</v>
      </c>
      <c r="Q765">
        <v>0.28999999999999998</v>
      </c>
      <c r="R765">
        <v>12.260571000729612</v>
      </c>
      <c r="S765">
        <v>0.32</v>
      </c>
      <c r="T765">
        <v>2</v>
      </c>
      <c r="U765">
        <v>1.5</v>
      </c>
      <c r="V765">
        <v>6.0000000000000001E-3</v>
      </c>
      <c r="AA765" t="s">
        <v>3397</v>
      </c>
      <c r="AE765" t="s">
        <v>44</v>
      </c>
      <c r="AF765" t="s">
        <v>62</v>
      </c>
      <c r="AG765" t="s">
        <v>66</v>
      </c>
      <c r="AI765">
        <v>1</v>
      </c>
      <c r="AJ765">
        <v>1</v>
      </c>
      <c r="AK765">
        <v>0</v>
      </c>
      <c r="AL765">
        <v>0</v>
      </c>
      <c r="AM765">
        <v>1</v>
      </c>
      <c r="AN765">
        <v>1</v>
      </c>
      <c r="AO765">
        <v>1</v>
      </c>
      <c r="AQ765">
        <v>0</v>
      </c>
      <c r="AR765">
        <v>0</v>
      </c>
      <c r="AS765">
        <v>0</v>
      </c>
      <c r="AT765">
        <v>0</v>
      </c>
      <c r="AU765">
        <v>2</v>
      </c>
      <c r="AV765">
        <v>0</v>
      </c>
      <c r="AW765">
        <v>0</v>
      </c>
      <c r="AX765">
        <v>2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</row>
    <row r="766" spans="1:60" x14ac:dyDescent="0.25">
      <c r="A766">
        <v>1</v>
      </c>
      <c r="B766" t="s">
        <v>1566</v>
      </c>
      <c r="C766" t="s">
        <v>1566</v>
      </c>
      <c r="E766">
        <v>765</v>
      </c>
      <c r="H766" t="s">
        <v>1566</v>
      </c>
      <c r="I766" t="s">
        <v>1568</v>
      </c>
      <c r="J766">
        <v>13903</v>
      </c>
      <c r="K766" t="s">
        <v>3787</v>
      </c>
      <c r="M766">
        <v>3.0000000000000001E-3</v>
      </c>
      <c r="N766">
        <v>0.125</v>
      </c>
      <c r="R766">
        <v>0</v>
      </c>
      <c r="T766">
        <v>2</v>
      </c>
      <c r="U766">
        <v>1.5</v>
      </c>
      <c r="V766">
        <v>4.0000000000000001E-3</v>
      </c>
      <c r="AA766" t="s">
        <v>3397</v>
      </c>
      <c r="AE766" t="s">
        <v>44</v>
      </c>
      <c r="AF766" t="s">
        <v>62</v>
      </c>
      <c r="AG766" t="s">
        <v>66</v>
      </c>
      <c r="AI766">
        <v>1</v>
      </c>
      <c r="AJ766">
        <v>1</v>
      </c>
      <c r="AK766">
        <v>0</v>
      </c>
      <c r="AL766">
        <v>0</v>
      </c>
      <c r="AM766">
        <v>1</v>
      </c>
      <c r="AN766">
        <v>1</v>
      </c>
      <c r="AO766">
        <v>1</v>
      </c>
      <c r="AQ766">
        <v>0</v>
      </c>
      <c r="AR766">
        <v>0</v>
      </c>
      <c r="AS766">
        <v>0</v>
      </c>
      <c r="AT766">
        <v>0</v>
      </c>
      <c r="AU766">
        <v>2</v>
      </c>
      <c r="AV766">
        <v>0</v>
      </c>
      <c r="AW766">
        <v>0</v>
      </c>
      <c r="AX766">
        <v>2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</row>
    <row r="767" spans="1:60" x14ac:dyDescent="0.25">
      <c r="A767">
        <v>1</v>
      </c>
      <c r="B767" t="s">
        <v>1566</v>
      </c>
      <c r="C767" t="s">
        <v>1566</v>
      </c>
      <c r="E767">
        <v>766</v>
      </c>
      <c r="H767" t="s">
        <v>1566</v>
      </c>
      <c r="I767" t="s">
        <v>1569</v>
      </c>
      <c r="J767">
        <v>13904</v>
      </c>
      <c r="K767" t="s">
        <v>3786</v>
      </c>
      <c r="M767">
        <v>4.0000000000000001E-3</v>
      </c>
      <c r="N767">
        <v>0.125</v>
      </c>
      <c r="O767">
        <v>4.0000000000000001E-3</v>
      </c>
      <c r="P767">
        <v>0.01</v>
      </c>
      <c r="Q767">
        <v>0.3</v>
      </c>
      <c r="R767">
        <v>11.784067459542754</v>
      </c>
      <c r="S767">
        <v>0.315</v>
      </c>
      <c r="T767">
        <v>2</v>
      </c>
      <c r="U767">
        <v>1.5</v>
      </c>
      <c r="V767">
        <v>6.0000000000000001E-3</v>
      </c>
      <c r="AA767" t="s">
        <v>3397</v>
      </c>
      <c r="AE767" t="s">
        <v>44</v>
      </c>
      <c r="AF767" t="s">
        <v>62</v>
      </c>
      <c r="AG767" t="s">
        <v>66</v>
      </c>
      <c r="AI767">
        <v>1</v>
      </c>
      <c r="AJ767">
        <v>1</v>
      </c>
      <c r="AK767">
        <v>0</v>
      </c>
      <c r="AL767">
        <v>0</v>
      </c>
      <c r="AM767">
        <v>1</v>
      </c>
      <c r="AN767">
        <v>1</v>
      </c>
      <c r="AO767">
        <v>1</v>
      </c>
      <c r="AQ767">
        <v>0</v>
      </c>
      <c r="AR767">
        <v>0</v>
      </c>
      <c r="AS767">
        <v>0</v>
      </c>
      <c r="AT767">
        <v>0</v>
      </c>
      <c r="AU767">
        <v>2</v>
      </c>
      <c r="AV767">
        <v>0</v>
      </c>
      <c r="AW767">
        <v>0</v>
      </c>
      <c r="AX767">
        <v>2</v>
      </c>
      <c r="AY767">
        <v>2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</row>
    <row r="768" spans="1:60" x14ac:dyDescent="0.25">
      <c r="A768">
        <v>1</v>
      </c>
      <c r="B768" t="s">
        <v>1566</v>
      </c>
      <c r="C768" t="s">
        <v>1566</v>
      </c>
      <c r="E768">
        <v>767</v>
      </c>
      <c r="H768" t="s">
        <v>1566</v>
      </c>
      <c r="I768" t="s">
        <v>1839</v>
      </c>
      <c r="J768">
        <v>72004</v>
      </c>
      <c r="K768" t="s">
        <v>3786</v>
      </c>
      <c r="M768">
        <v>4.0000000000000001E-3</v>
      </c>
      <c r="N768">
        <v>0.125</v>
      </c>
      <c r="O768">
        <v>4.0000000000000001E-3</v>
      </c>
      <c r="P768">
        <v>1.44E-2</v>
      </c>
      <c r="Q768">
        <v>0.3</v>
      </c>
      <c r="R768">
        <v>11.960424291445065</v>
      </c>
      <c r="S768">
        <v>0.315</v>
      </c>
      <c r="T768">
        <v>2</v>
      </c>
      <c r="U768">
        <v>1.5</v>
      </c>
      <c r="V768">
        <v>1.2E-2</v>
      </c>
      <c r="AA768" t="s">
        <v>3397</v>
      </c>
      <c r="AE768" t="s">
        <v>44</v>
      </c>
      <c r="AF768" t="s">
        <v>62</v>
      </c>
      <c r="AG768" t="s">
        <v>66</v>
      </c>
      <c r="AI768">
        <v>1</v>
      </c>
      <c r="AJ768">
        <v>1</v>
      </c>
      <c r="AK768">
        <v>0</v>
      </c>
      <c r="AL768">
        <v>0</v>
      </c>
      <c r="AM768">
        <v>1</v>
      </c>
      <c r="AN768">
        <v>1</v>
      </c>
      <c r="AO768">
        <v>1</v>
      </c>
      <c r="AQ768">
        <v>0</v>
      </c>
      <c r="AR768">
        <v>0</v>
      </c>
      <c r="AS768">
        <v>0</v>
      </c>
      <c r="AT768">
        <v>0</v>
      </c>
      <c r="AU768">
        <v>2</v>
      </c>
      <c r="AV768">
        <v>0</v>
      </c>
      <c r="AW768">
        <v>0</v>
      </c>
      <c r="AX768">
        <v>2</v>
      </c>
      <c r="AY768">
        <v>1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</row>
    <row r="769" spans="1:60" x14ac:dyDescent="0.25">
      <c r="A769">
        <v>1</v>
      </c>
      <c r="B769" t="s">
        <v>1566</v>
      </c>
      <c r="C769" t="s">
        <v>1566</v>
      </c>
      <c r="E769">
        <v>768</v>
      </c>
      <c r="H769" t="s">
        <v>1566</v>
      </c>
      <c r="I769" t="s">
        <v>1570</v>
      </c>
      <c r="J769">
        <v>13905</v>
      </c>
      <c r="K769" t="s">
        <v>3785</v>
      </c>
      <c r="M769">
        <v>5.0000000000000001E-3</v>
      </c>
      <c r="N769">
        <v>0.125</v>
      </c>
      <c r="R769">
        <v>0</v>
      </c>
      <c r="T769">
        <v>2</v>
      </c>
      <c r="U769">
        <v>1.5</v>
      </c>
      <c r="V769">
        <v>7.0000000000000001E-3</v>
      </c>
      <c r="AA769" t="s">
        <v>3397</v>
      </c>
      <c r="AE769" t="s">
        <v>44</v>
      </c>
      <c r="AF769" t="s">
        <v>62</v>
      </c>
      <c r="AG769" t="s">
        <v>66</v>
      </c>
      <c r="AI769">
        <v>1</v>
      </c>
      <c r="AJ769">
        <v>1</v>
      </c>
      <c r="AK769">
        <v>0</v>
      </c>
      <c r="AL769">
        <v>0</v>
      </c>
      <c r="AM769">
        <v>1</v>
      </c>
      <c r="AN769">
        <v>1</v>
      </c>
      <c r="AO769">
        <v>1</v>
      </c>
      <c r="AQ769">
        <v>0</v>
      </c>
      <c r="AR769">
        <v>0</v>
      </c>
      <c r="AS769">
        <v>0</v>
      </c>
      <c r="AT769">
        <v>0</v>
      </c>
      <c r="AU769">
        <v>2</v>
      </c>
      <c r="AV769">
        <v>0</v>
      </c>
      <c r="AW769">
        <v>0</v>
      </c>
      <c r="AX769">
        <v>2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</row>
    <row r="770" spans="1:60" x14ac:dyDescent="0.25">
      <c r="A770">
        <v>1</v>
      </c>
      <c r="B770" t="s">
        <v>1566</v>
      </c>
      <c r="C770" t="s">
        <v>1566</v>
      </c>
      <c r="E770">
        <v>769</v>
      </c>
      <c r="H770" t="s">
        <v>1566</v>
      </c>
      <c r="I770" t="s">
        <v>1571</v>
      </c>
      <c r="J770">
        <v>72005</v>
      </c>
      <c r="K770" t="s">
        <v>3785</v>
      </c>
      <c r="M770">
        <v>5.0000000000000001E-3</v>
      </c>
      <c r="N770">
        <v>0.125</v>
      </c>
      <c r="R770">
        <v>0</v>
      </c>
      <c r="T770">
        <v>2</v>
      </c>
      <c r="U770">
        <v>1.5</v>
      </c>
      <c r="V770">
        <v>1.4999999999999999E-2</v>
      </c>
      <c r="AA770" t="s">
        <v>3397</v>
      </c>
      <c r="AE770" t="s">
        <v>44</v>
      </c>
      <c r="AF770" t="s">
        <v>62</v>
      </c>
      <c r="AG770" t="s">
        <v>66</v>
      </c>
      <c r="AI770">
        <v>1</v>
      </c>
      <c r="AJ770">
        <v>1</v>
      </c>
      <c r="AK770">
        <v>0</v>
      </c>
      <c r="AL770">
        <v>0</v>
      </c>
      <c r="AM770">
        <v>1</v>
      </c>
      <c r="AN770">
        <v>1</v>
      </c>
      <c r="AO770">
        <v>1</v>
      </c>
      <c r="AQ770">
        <v>0</v>
      </c>
      <c r="AR770">
        <v>0</v>
      </c>
      <c r="AS770">
        <v>0</v>
      </c>
      <c r="AT770">
        <v>0</v>
      </c>
      <c r="AU770">
        <v>2</v>
      </c>
      <c r="AV770">
        <v>0</v>
      </c>
      <c r="AW770">
        <v>0</v>
      </c>
      <c r="AX770">
        <v>2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</row>
    <row r="771" spans="1:60" x14ac:dyDescent="0.25">
      <c r="A771">
        <v>1</v>
      </c>
      <c r="B771" t="s">
        <v>1566</v>
      </c>
      <c r="C771" t="s">
        <v>1566</v>
      </c>
      <c r="E771">
        <v>770</v>
      </c>
      <c r="H771" t="s">
        <v>1566</v>
      </c>
      <c r="I771" t="s">
        <v>1572</v>
      </c>
      <c r="J771">
        <v>13906</v>
      </c>
      <c r="K771" t="s">
        <v>3784</v>
      </c>
      <c r="M771">
        <v>6.0000000000000001E-3</v>
      </c>
      <c r="N771">
        <v>0.125</v>
      </c>
      <c r="O771">
        <v>6.0000000000000001E-3</v>
      </c>
      <c r="P771">
        <v>8.9999999999999993E-3</v>
      </c>
      <c r="Q771">
        <v>0.28889999999999999</v>
      </c>
      <c r="R771">
        <v>12.001061199307387</v>
      </c>
      <c r="S771">
        <v>0.3</v>
      </c>
      <c r="T771">
        <v>2</v>
      </c>
      <c r="U771">
        <v>1.5</v>
      </c>
      <c r="V771">
        <v>8.9999999999999993E-3</v>
      </c>
      <c r="AA771" t="s">
        <v>3397</v>
      </c>
      <c r="AE771" t="s">
        <v>44</v>
      </c>
      <c r="AF771" t="s">
        <v>62</v>
      </c>
      <c r="AG771" t="s">
        <v>66</v>
      </c>
      <c r="AI771">
        <v>1</v>
      </c>
      <c r="AJ771">
        <v>1</v>
      </c>
      <c r="AK771">
        <v>0</v>
      </c>
      <c r="AL771">
        <v>0</v>
      </c>
      <c r="AM771">
        <v>1</v>
      </c>
      <c r="AN771">
        <v>1</v>
      </c>
      <c r="AO771">
        <v>1</v>
      </c>
      <c r="AQ771">
        <v>0</v>
      </c>
      <c r="AR771">
        <v>0</v>
      </c>
      <c r="AS771">
        <v>0</v>
      </c>
      <c r="AT771">
        <v>0</v>
      </c>
      <c r="AU771">
        <v>2</v>
      </c>
      <c r="AV771">
        <v>0</v>
      </c>
      <c r="AW771">
        <v>0</v>
      </c>
      <c r="AX771">
        <v>2</v>
      </c>
      <c r="AY771">
        <v>2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</row>
    <row r="772" spans="1:60" x14ac:dyDescent="0.25">
      <c r="A772">
        <v>1</v>
      </c>
      <c r="B772" t="s">
        <v>1566</v>
      </c>
      <c r="C772" t="s">
        <v>1566</v>
      </c>
      <c r="E772">
        <v>771</v>
      </c>
      <c r="H772" t="s">
        <v>1566</v>
      </c>
      <c r="I772" t="s">
        <v>1573</v>
      </c>
      <c r="J772">
        <v>72006</v>
      </c>
      <c r="K772" t="s">
        <v>3784</v>
      </c>
      <c r="M772">
        <v>6.0000000000000001E-3</v>
      </c>
      <c r="N772">
        <v>0.125</v>
      </c>
      <c r="R772">
        <v>0</v>
      </c>
      <c r="T772">
        <v>2</v>
      </c>
      <c r="U772">
        <v>1.5</v>
      </c>
      <c r="V772">
        <v>1.7999999999999999E-2</v>
      </c>
      <c r="AA772" t="s">
        <v>3397</v>
      </c>
      <c r="AE772" t="s">
        <v>44</v>
      </c>
      <c r="AF772" t="s">
        <v>62</v>
      </c>
      <c r="AG772" t="s">
        <v>66</v>
      </c>
      <c r="AI772">
        <v>1</v>
      </c>
      <c r="AJ772">
        <v>1</v>
      </c>
      <c r="AK772">
        <v>0</v>
      </c>
      <c r="AL772">
        <v>0</v>
      </c>
      <c r="AM772">
        <v>1</v>
      </c>
      <c r="AN772">
        <v>1</v>
      </c>
      <c r="AO772">
        <v>1</v>
      </c>
      <c r="AQ772">
        <v>0</v>
      </c>
      <c r="AR772">
        <v>0</v>
      </c>
      <c r="AS772">
        <v>0</v>
      </c>
      <c r="AT772">
        <v>0</v>
      </c>
      <c r="AU772">
        <v>2</v>
      </c>
      <c r="AV772">
        <v>0</v>
      </c>
      <c r="AW772">
        <v>0</v>
      </c>
      <c r="AX772">
        <v>2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</row>
    <row r="773" spans="1:60" x14ac:dyDescent="0.25">
      <c r="A773">
        <v>1</v>
      </c>
      <c r="B773" t="s">
        <v>1566</v>
      </c>
      <c r="C773" t="s">
        <v>1566</v>
      </c>
      <c r="E773">
        <v>772</v>
      </c>
      <c r="H773" t="s">
        <v>1566</v>
      </c>
      <c r="I773" t="s">
        <v>1574</v>
      </c>
      <c r="J773">
        <v>72007</v>
      </c>
      <c r="K773" t="s">
        <v>3783</v>
      </c>
      <c r="M773">
        <v>7.0000000000000001E-3</v>
      </c>
      <c r="N773">
        <v>0.125</v>
      </c>
      <c r="O773">
        <v>7.0000000000000001E-3</v>
      </c>
      <c r="P773">
        <v>3.5000000000000001E-3</v>
      </c>
      <c r="Q773">
        <v>0.29859999999999998</v>
      </c>
      <c r="R773">
        <v>11.306198633718353</v>
      </c>
      <c r="S773">
        <v>0.3</v>
      </c>
      <c r="T773">
        <v>2</v>
      </c>
      <c r="U773">
        <v>1.5</v>
      </c>
      <c r="V773">
        <v>2.1000000000000001E-2</v>
      </c>
      <c r="AA773" t="s">
        <v>3397</v>
      </c>
      <c r="AE773" t="s">
        <v>44</v>
      </c>
      <c r="AF773" t="s">
        <v>62</v>
      </c>
      <c r="AG773" t="s">
        <v>66</v>
      </c>
      <c r="AI773">
        <v>1</v>
      </c>
      <c r="AJ773">
        <v>1</v>
      </c>
      <c r="AK773">
        <v>0</v>
      </c>
      <c r="AL773">
        <v>0</v>
      </c>
      <c r="AM773">
        <v>1</v>
      </c>
      <c r="AN773">
        <v>1</v>
      </c>
      <c r="AO773">
        <v>1</v>
      </c>
      <c r="AQ773">
        <v>0</v>
      </c>
      <c r="AR773">
        <v>0</v>
      </c>
      <c r="AS773">
        <v>0</v>
      </c>
      <c r="AT773">
        <v>0</v>
      </c>
      <c r="AU773">
        <v>2</v>
      </c>
      <c r="AV773">
        <v>0</v>
      </c>
      <c r="AW773">
        <v>0</v>
      </c>
      <c r="AX773">
        <v>2</v>
      </c>
      <c r="AY773">
        <v>2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</row>
    <row r="774" spans="1:60" x14ac:dyDescent="0.25">
      <c r="A774">
        <v>1</v>
      </c>
      <c r="B774" t="s">
        <v>1566</v>
      </c>
      <c r="C774" t="s">
        <v>1566</v>
      </c>
      <c r="E774">
        <v>773</v>
      </c>
      <c r="G774" t="s">
        <v>74</v>
      </c>
      <c r="H774" t="s">
        <v>1566</v>
      </c>
      <c r="I774" t="s">
        <v>1575</v>
      </c>
      <c r="J774">
        <v>13910</v>
      </c>
      <c r="K774" t="s">
        <v>3782</v>
      </c>
      <c r="M774">
        <v>0.01</v>
      </c>
      <c r="N774">
        <v>0.125</v>
      </c>
      <c r="O774">
        <v>0.01</v>
      </c>
      <c r="P774">
        <v>0.06</v>
      </c>
      <c r="Q774">
        <v>0.3</v>
      </c>
      <c r="R774">
        <v>13.473158112731142</v>
      </c>
      <c r="S774">
        <v>0.32500000000000001</v>
      </c>
      <c r="T774">
        <v>2</v>
      </c>
      <c r="U774">
        <v>1.5</v>
      </c>
      <c r="V774">
        <v>1.4999999999999999E-2</v>
      </c>
      <c r="AA774" t="s">
        <v>3397</v>
      </c>
      <c r="AE774" t="s">
        <v>44</v>
      </c>
      <c r="AF774" t="s">
        <v>62</v>
      </c>
      <c r="AG774" t="s">
        <v>66</v>
      </c>
      <c r="AI774">
        <v>1</v>
      </c>
      <c r="AJ774">
        <v>1</v>
      </c>
      <c r="AK774">
        <v>0</v>
      </c>
      <c r="AL774">
        <v>0</v>
      </c>
      <c r="AM774">
        <v>1</v>
      </c>
      <c r="AN774">
        <v>1</v>
      </c>
      <c r="AO774">
        <v>1</v>
      </c>
      <c r="AQ774">
        <v>0</v>
      </c>
      <c r="AR774">
        <v>0</v>
      </c>
      <c r="AS774">
        <v>0</v>
      </c>
      <c r="AT774">
        <v>0</v>
      </c>
      <c r="AU774">
        <v>2</v>
      </c>
      <c r="AV774">
        <v>0</v>
      </c>
      <c r="AW774">
        <v>0</v>
      </c>
      <c r="AX774">
        <v>2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</row>
    <row r="775" spans="1:60" x14ac:dyDescent="0.25">
      <c r="A775">
        <v>1</v>
      </c>
      <c r="B775" t="s">
        <v>1566</v>
      </c>
      <c r="C775" t="s">
        <v>1566</v>
      </c>
      <c r="E775">
        <v>774</v>
      </c>
      <c r="H775" t="s">
        <v>1566</v>
      </c>
      <c r="I775" t="s">
        <v>1576</v>
      </c>
      <c r="J775">
        <v>977310</v>
      </c>
      <c r="K775" t="s">
        <v>3781</v>
      </c>
      <c r="M775">
        <v>0.01</v>
      </c>
      <c r="N775">
        <v>0.125</v>
      </c>
      <c r="R775">
        <v>0</v>
      </c>
      <c r="T775">
        <v>3</v>
      </c>
      <c r="U775">
        <v>2.5</v>
      </c>
      <c r="V775">
        <v>1.4999999999999999E-2</v>
      </c>
      <c r="AA775" t="s">
        <v>3397</v>
      </c>
      <c r="AE775" t="s">
        <v>44</v>
      </c>
      <c r="AF775" t="s">
        <v>62</v>
      </c>
      <c r="AG775" t="s">
        <v>66</v>
      </c>
      <c r="AH775" t="s">
        <v>1577</v>
      </c>
      <c r="AI775">
        <v>1</v>
      </c>
      <c r="AJ775">
        <v>1</v>
      </c>
      <c r="AK775">
        <v>0</v>
      </c>
      <c r="AL775">
        <v>0</v>
      </c>
      <c r="AM775">
        <v>1</v>
      </c>
      <c r="AN775">
        <v>1</v>
      </c>
      <c r="AO775">
        <v>1</v>
      </c>
      <c r="AQ775">
        <v>0</v>
      </c>
      <c r="AR775">
        <v>0</v>
      </c>
      <c r="AS775">
        <v>0</v>
      </c>
      <c r="AT775">
        <v>0</v>
      </c>
      <c r="AU775">
        <v>2</v>
      </c>
      <c r="AV775">
        <v>0</v>
      </c>
      <c r="AW775">
        <v>0</v>
      </c>
      <c r="AX775">
        <v>2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</row>
    <row r="776" spans="1:60" x14ac:dyDescent="0.25">
      <c r="A776">
        <v>1</v>
      </c>
      <c r="B776" t="s">
        <v>1566</v>
      </c>
      <c r="C776" t="s">
        <v>1566</v>
      </c>
      <c r="E776">
        <v>775</v>
      </c>
      <c r="H776" t="s">
        <v>1566</v>
      </c>
      <c r="I776" t="s">
        <v>1578</v>
      </c>
      <c r="J776" t="s">
        <v>1579</v>
      </c>
      <c r="K776" t="s">
        <v>3780</v>
      </c>
      <c r="M776">
        <v>0.01</v>
      </c>
      <c r="N776">
        <v>0.125</v>
      </c>
      <c r="R776">
        <v>0</v>
      </c>
      <c r="T776">
        <v>4</v>
      </c>
      <c r="U776">
        <v>1.5</v>
      </c>
      <c r="V776">
        <v>1.4999999999999999E-2</v>
      </c>
      <c r="AA776" t="s">
        <v>3397</v>
      </c>
      <c r="AE776" t="s">
        <v>44</v>
      </c>
      <c r="AF776" t="s">
        <v>73</v>
      </c>
      <c r="AG776" t="s">
        <v>66</v>
      </c>
      <c r="AI776">
        <v>0</v>
      </c>
      <c r="AJ776">
        <v>1</v>
      </c>
      <c r="AK776">
        <v>1</v>
      </c>
      <c r="AL776">
        <v>0</v>
      </c>
      <c r="AM776">
        <v>1</v>
      </c>
      <c r="AN776">
        <v>1</v>
      </c>
      <c r="AO776">
        <v>1</v>
      </c>
      <c r="AQ776">
        <v>0</v>
      </c>
      <c r="AR776">
        <v>0</v>
      </c>
      <c r="AS776">
        <v>0</v>
      </c>
      <c r="AT776">
        <v>0</v>
      </c>
      <c r="AU776">
        <v>2</v>
      </c>
      <c r="AV776">
        <v>0</v>
      </c>
      <c r="AW776">
        <v>0</v>
      </c>
      <c r="AX776">
        <v>2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</row>
    <row r="777" spans="1:60" x14ac:dyDescent="0.25">
      <c r="A777">
        <v>1</v>
      </c>
      <c r="B777" t="s">
        <v>1566</v>
      </c>
      <c r="C777" t="s">
        <v>1566</v>
      </c>
      <c r="E777">
        <v>776</v>
      </c>
      <c r="G777" t="s">
        <v>74</v>
      </c>
      <c r="H777" t="s">
        <v>1566</v>
      </c>
      <c r="I777" t="s">
        <v>1580</v>
      </c>
      <c r="J777" t="s">
        <v>1581</v>
      </c>
      <c r="K777" t="s">
        <v>3780</v>
      </c>
      <c r="M777">
        <v>0.01</v>
      </c>
      <c r="N777">
        <v>0.125</v>
      </c>
      <c r="O777">
        <v>0.01</v>
      </c>
      <c r="P777">
        <v>0.05</v>
      </c>
      <c r="Q777">
        <v>0.31</v>
      </c>
      <c r="R777">
        <v>12.470461721668897</v>
      </c>
      <c r="S777">
        <v>0.35</v>
      </c>
      <c r="T777">
        <v>4</v>
      </c>
      <c r="U777">
        <v>1.5</v>
      </c>
      <c r="V777">
        <v>0.03</v>
      </c>
      <c r="AA777" t="s">
        <v>3397</v>
      </c>
      <c r="AE777" t="s">
        <v>44</v>
      </c>
      <c r="AF777" t="s">
        <v>73</v>
      </c>
      <c r="AG777" t="s">
        <v>66</v>
      </c>
      <c r="AI777">
        <v>0</v>
      </c>
      <c r="AJ777">
        <v>1</v>
      </c>
      <c r="AK777">
        <v>1</v>
      </c>
      <c r="AL777">
        <v>0</v>
      </c>
      <c r="AM777">
        <v>1</v>
      </c>
      <c r="AN777">
        <v>1</v>
      </c>
      <c r="AO777">
        <v>1</v>
      </c>
      <c r="AQ777">
        <v>0</v>
      </c>
      <c r="AR777">
        <v>0</v>
      </c>
      <c r="AS777">
        <v>0</v>
      </c>
      <c r="AT777">
        <v>0</v>
      </c>
      <c r="AU777">
        <v>2</v>
      </c>
      <c r="AV777">
        <v>0</v>
      </c>
      <c r="AW777">
        <v>0</v>
      </c>
      <c r="AX777">
        <v>2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</row>
    <row r="778" spans="1:60" x14ac:dyDescent="0.25">
      <c r="A778">
        <v>1</v>
      </c>
      <c r="B778" t="s">
        <v>1566</v>
      </c>
      <c r="C778" t="s">
        <v>1566</v>
      </c>
      <c r="E778">
        <v>777</v>
      </c>
      <c r="H778" t="s">
        <v>1566</v>
      </c>
      <c r="I778" t="s">
        <v>1582</v>
      </c>
      <c r="J778">
        <v>73010</v>
      </c>
      <c r="K778" t="s">
        <v>3780</v>
      </c>
      <c r="M778">
        <v>0.01</v>
      </c>
      <c r="N778">
        <v>0.125</v>
      </c>
      <c r="R778">
        <v>0</v>
      </c>
      <c r="T778">
        <v>4</v>
      </c>
      <c r="U778">
        <v>1.5</v>
      </c>
      <c r="V778">
        <v>0.03</v>
      </c>
      <c r="AA778" t="s">
        <v>3397</v>
      </c>
      <c r="AE778" t="s">
        <v>44</v>
      </c>
      <c r="AF778" t="s">
        <v>62</v>
      </c>
      <c r="AG778" t="s">
        <v>66</v>
      </c>
      <c r="AI778">
        <v>1</v>
      </c>
      <c r="AJ778">
        <v>1</v>
      </c>
      <c r="AK778">
        <v>0</v>
      </c>
      <c r="AL778">
        <v>0</v>
      </c>
      <c r="AM778">
        <v>1</v>
      </c>
      <c r="AN778">
        <v>1</v>
      </c>
      <c r="AO778">
        <v>1</v>
      </c>
      <c r="AQ778">
        <v>0</v>
      </c>
      <c r="AR778">
        <v>0</v>
      </c>
      <c r="AS778">
        <v>0</v>
      </c>
      <c r="AT778">
        <v>0</v>
      </c>
      <c r="AU778">
        <v>2</v>
      </c>
      <c r="AV778">
        <v>0</v>
      </c>
      <c r="AW778">
        <v>0</v>
      </c>
      <c r="AX778">
        <v>2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</row>
    <row r="779" spans="1:60" x14ac:dyDescent="0.25">
      <c r="A779">
        <v>1</v>
      </c>
      <c r="B779" t="s">
        <v>1566</v>
      </c>
      <c r="C779" t="s">
        <v>1566</v>
      </c>
      <c r="E779">
        <v>778</v>
      </c>
      <c r="H779" t="s">
        <v>1566</v>
      </c>
      <c r="I779" t="s">
        <v>1583</v>
      </c>
      <c r="J779">
        <v>76410</v>
      </c>
      <c r="K779" t="s">
        <v>3780</v>
      </c>
      <c r="M779">
        <v>0.01</v>
      </c>
      <c r="N779">
        <v>0.125</v>
      </c>
      <c r="R779">
        <v>0</v>
      </c>
      <c r="T779">
        <v>4</v>
      </c>
      <c r="U779">
        <v>1.5</v>
      </c>
      <c r="V779">
        <v>0.03</v>
      </c>
      <c r="AA779" t="s">
        <v>3397</v>
      </c>
      <c r="AE779" t="s">
        <v>44</v>
      </c>
      <c r="AF779" t="s">
        <v>62</v>
      </c>
      <c r="AG779" t="s">
        <v>66</v>
      </c>
      <c r="AH779" t="s">
        <v>1584</v>
      </c>
      <c r="AI779">
        <v>1</v>
      </c>
      <c r="AJ779">
        <v>1</v>
      </c>
      <c r="AK779">
        <v>0</v>
      </c>
      <c r="AL779">
        <v>0</v>
      </c>
      <c r="AM779">
        <v>1</v>
      </c>
      <c r="AN779">
        <v>1</v>
      </c>
      <c r="AO779">
        <v>1</v>
      </c>
      <c r="AQ779">
        <v>0</v>
      </c>
      <c r="AR779">
        <v>0</v>
      </c>
      <c r="AS779">
        <v>0</v>
      </c>
      <c r="AT779">
        <v>0</v>
      </c>
      <c r="AU779">
        <v>2</v>
      </c>
      <c r="AV779">
        <v>0</v>
      </c>
      <c r="AW779">
        <v>0</v>
      </c>
      <c r="AX779">
        <v>2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</row>
    <row r="780" spans="1:60" x14ac:dyDescent="0.25">
      <c r="A780">
        <v>1</v>
      </c>
      <c r="B780" t="s">
        <v>1566</v>
      </c>
      <c r="C780" t="s">
        <v>1566</v>
      </c>
      <c r="E780">
        <v>779</v>
      </c>
      <c r="H780" t="s">
        <v>1566</v>
      </c>
      <c r="I780" t="s">
        <v>1585</v>
      </c>
      <c r="J780">
        <v>78614567</v>
      </c>
      <c r="K780" t="s">
        <v>3779</v>
      </c>
      <c r="M780">
        <v>1.2999999999999999E-2</v>
      </c>
      <c r="N780">
        <v>0.125</v>
      </c>
      <c r="R780">
        <v>0</v>
      </c>
      <c r="T780">
        <v>2</v>
      </c>
      <c r="U780">
        <v>1.5</v>
      </c>
      <c r="V780">
        <v>3.9E-2</v>
      </c>
      <c r="AA780" t="s">
        <v>3397</v>
      </c>
      <c r="AE780" t="s">
        <v>44</v>
      </c>
      <c r="AF780" t="s">
        <v>62</v>
      </c>
      <c r="AG780" t="s">
        <v>1586</v>
      </c>
      <c r="AI780">
        <v>1</v>
      </c>
      <c r="AJ780">
        <v>0</v>
      </c>
      <c r="AK780">
        <v>0</v>
      </c>
      <c r="AL780">
        <v>1</v>
      </c>
      <c r="AM780">
        <v>1</v>
      </c>
      <c r="AN780">
        <v>0</v>
      </c>
      <c r="AO780">
        <v>1</v>
      </c>
      <c r="AQ780">
        <v>0</v>
      </c>
      <c r="AR780">
        <v>0</v>
      </c>
      <c r="AS780">
        <v>0</v>
      </c>
      <c r="AT780">
        <v>0</v>
      </c>
      <c r="AU780">
        <v>2</v>
      </c>
      <c r="AV780">
        <v>0</v>
      </c>
      <c r="AW780">
        <v>0</v>
      </c>
      <c r="AX780">
        <v>2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</row>
    <row r="781" spans="1:60" x14ac:dyDescent="0.25">
      <c r="A781">
        <v>1</v>
      </c>
      <c r="B781" t="s">
        <v>1566</v>
      </c>
      <c r="C781" t="s">
        <v>1566</v>
      </c>
      <c r="E781">
        <v>780</v>
      </c>
      <c r="H781" t="s">
        <v>1566</v>
      </c>
      <c r="I781" t="s">
        <v>1587</v>
      </c>
      <c r="J781">
        <v>13914</v>
      </c>
      <c r="K781" t="s">
        <v>3778</v>
      </c>
      <c r="M781">
        <v>1.4E-2</v>
      </c>
      <c r="N781">
        <v>0.125</v>
      </c>
      <c r="R781">
        <v>0</v>
      </c>
      <c r="T781">
        <v>2</v>
      </c>
      <c r="U781">
        <v>1.5</v>
      </c>
      <c r="V781">
        <v>2.1000000000000001E-2</v>
      </c>
      <c r="AA781" t="s">
        <v>3397</v>
      </c>
      <c r="AE781" t="s">
        <v>44</v>
      </c>
      <c r="AF781" t="s">
        <v>62</v>
      </c>
      <c r="AG781" t="s">
        <v>66</v>
      </c>
      <c r="AI781">
        <v>1</v>
      </c>
      <c r="AJ781">
        <v>1</v>
      </c>
      <c r="AK781">
        <v>0</v>
      </c>
      <c r="AL781">
        <v>0</v>
      </c>
      <c r="AM781">
        <v>1</v>
      </c>
      <c r="AN781">
        <v>1</v>
      </c>
      <c r="AO781">
        <v>1</v>
      </c>
      <c r="AQ781">
        <v>0</v>
      </c>
      <c r="AR781">
        <v>0</v>
      </c>
      <c r="AS781">
        <v>0</v>
      </c>
      <c r="AT781">
        <v>0</v>
      </c>
      <c r="AU781">
        <v>2</v>
      </c>
      <c r="AV781">
        <v>0</v>
      </c>
      <c r="AW781">
        <v>0</v>
      </c>
      <c r="AX781">
        <v>2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</row>
    <row r="782" spans="1:60" x14ac:dyDescent="0.25">
      <c r="A782">
        <v>1</v>
      </c>
      <c r="B782" t="s">
        <v>1566</v>
      </c>
      <c r="C782" t="s">
        <v>1566</v>
      </c>
      <c r="E782">
        <v>781</v>
      </c>
      <c r="G782" t="s">
        <v>74</v>
      </c>
      <c r="H782" t="s">
        <v>1566</v>
      </c>
      <c r="I782" t="s">
        <v>1588</v>
      </c>
      <c r="J782" t="s">
        <v>1589</v>
      </c>
      <c r="K782" t="s">
        <v>3696</v>
      </c>
      <c r="M782">
        <v>1.4999999999999999E-2</v>
      </c>
      <c r="N782">
        <v>0.125</v>
      </c>
      <c r="O782">
        <v>1.4E-2</v>
      </c>
      <c r="P782">
        <v>0.15</v>
      </c>
      <c r="Q782">
        <v>0.36</v>
      </c>
      <c r="R782">
        <v>14.803980156270498</v>
      </c>
      <c r="S782">
        <v>0.4</v>
      </c>
      <c r="T782">
        <v>3</v>
      </c>
      <c r="U782">
        <v>2.5</v>
      </c>
      <c r="V782">
        <v>7.4999999999999997E-2</v>
      </c>
      <c r="AA782" t="s">
        <v>3397</v>
      </c>
      <c r="AE782" t="s">
        <v>44</v>
      </c>
      <c r="AF782" t="s">
        <v>73</v>
      </c>
      <c r="AG782" t="s">
        <v>66</v>
      </c>
      <c r="AH782" t="s">
        <v>1590</v>
      </c>
      <c r="AI782">
        <v>0</v>
      </c>
      <c r="AJ782">
        <v>1</v>
      </c>
      <c r="AK782">
        <v>1</v>
      </c>
      <c r="AL782">
        <v>0</v>
      </c>
      <c r="AM782">
        <v>1</v>
      </c>
      <c r="AN782">
        <v>0</v>
      </c>
      <c r="AO782">
        <v>1</v>
      </c>
      <c r="AQ782">
        <v>0</v>
      </c>
      <c r="AR782">
        <v>0</v>
      </c>
      <c r="AS782">
        <v>0</v>
      </c>
      <c r="AT782">
        <v>0</v>
      </c>
      <c r="AU782">
        <v>2</v>
      </c>
      <c r="AV782">
        <v>0</v>
      </c>
      <c r="AW782">
        <v>0</v>
      </c>
      <c r="AX782">
        <v>2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</row>
    <row r="783" spans="1:60" x14ac:dyDescent="0.25">
      <c r="A783">
        <v>1</v>
      </c>
      <c r="B783" t="s">
        <v>1566</v>
      </c>
      <c r="C783" t="s">
        <v>1566</v>
      </c>
      <c r="E783">
        <v>782</v>
      </c>
      <c r="G783" t="s">
        <v>74</v>
      </c>
      <c r="H783" t="s">
        <v>1566</v>
      </c>
      <c r="I783" t="s">
        <v>1591</v>
      </c>
      <c r="J783">
        <v>13615</v>
      </c>
      <c r="K783" t="s">
        <v>3696</v>
      </c>
      <c r="M783">
        <v>1.4999999999999999E-2</v>
      </c>
      <c r="N783">
        <v>0.125</v>
      </c>
      <c r="O783">
        <v>1.4E-2</v>
      </c>
      <c r="P783">
        <v>0.16500000000000001</v>
      </c>
      <c r="Q783">
        <v>0.375</v>
      </c>
      <c r="R783">
        <v>14.803980156270498</v>
      </c>
      <c r="S783">
        <v>0.4</v>
      </c>
      <c r="T783">
        <v>3</v>
      </c>
      <c r="U783">
        <v>2.5</v>
      </c>
      <c r="V783">
        <v>7.4999999999999997E-2</v>
      </c>
      <c r="AA783" t="s">
        <v>3397</v>
      </c>
      <c r="AE783" t="s">
        <v>44</v>
      </c>
      <c r="AF783" t="s">
        <v>62</v>
      </c>
      <c r="AG783" t="s">
        <v>66</v>
      </c>
      <c r="AH783" t="s">
        <v>1590</v>
      </c>
      <c r="AI783">
        <v>1</v>
      </c>
      <c r="AJ783">
        <v>1</v>
      </c>
      <c r="AK783">
        <v>0</v>
      </c>
      <c r="AL783">
        <v>0</v>
      </c>
      <c r="AM783">
        <v>1</v>
      </c>
      <c r="AN783">
        <v>0</v>
      </c>
      <c r="AO783">
        <v>1</v>
      </c>
      <c r="AQ783">
        <v>0</v>
      </c>
      <c r="AR783">
        <v>0</v>
      </c>
      <c r="AS783">
        <v>0</v>
      </c>
      <c r="AT783">
        <v>0</v>
      </c>
      <c r="AU783">
        <v>2</v>
      </c>
      <c r="AV783">
        <v>0</v>
      </c>
      <c r="AW783">
        <v>0</v>
      </c>
      <c r="AX783">
        <v>2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</row>
    <row r="784" spans="1:60" x14ac:dyDescent="0.25">
      <c r="A784">
        <v>1</v>
      </c>
      <c r="B784" t="s">
        <v>1566</v>
      </c>
      <c r="C784" t="s">
        <v>1566</v>
      </c>
      <c r="E784">
        <v>783</v>
      </c>
      <c r="G784" t="s">
        <v>74</v>
      </c>
      <c r="H784" t="s">
        <v>1566</v>
      </c>
      <c r="I784" t="s">
        <v>1592</v>
      </c>
      <c r="J784">
        <v>38015</v>
      </c>
      <c r="K784" t="s">
        <v>3696</v>
      </c>
      <c r="M784">
        <v>1.4999999999999999E-2</v>
      </c>
      <c r="N784">
        <v>0.125</v>
      </c>
      <c r="O784">
        <v>1.4E-2</v>
      </c>
      <c r="P784">
        <v>0.375</v>
      </c>
      <c r="Q784">
        <v>0.47499999999999998</v>
      </c>
      <c r="R784">
        <v>29.030274682487153</v>
      </c>
      <c r="S784">
        <v>0.5</v>
      </c>
      <c r="T784">
        <v>3</v>
      </c>
      <c r="U784">
        <v>2.5</v>
      </c>
      <c r="V784">
        <v>2.1999999999999999E-2</v>
      </c>
      <c r="AA784" t="s">
        <v>3397</v>
      </c>
      <c r="AE784" t="s">
        <v>44</v>
      </c>
      <c r="AF784" t="s">
        <v>62</v>
      </c>
      <c r="AG784" t="s">
        <v>66</v>
      </c>
      <c r="AH784" t="s">
        <v>1593</v>
      </c>
      <c r="AI784">
        <v>1</v>
      </c>
      <c r="AJ784">
        <v>1</v>
      </c>
      <c r="AK784">
        <v>0</v>
      </c>
      <c r="AL784">
        <v>0</v>
      </c>
      <c r="AM784">
        <v>1</v>
      </c>
      <c r="AN784">
        <v>1</v>
      </c>
      <c r="AO784">
        <v>1</v>
      </c>
      <c r="AQ784">
        <v>0</v>
      </c>
      <c r="AR784">
        <v>0</v>
      </c>
      <c r="AS784">
        <v>0</v>
      </c>
      <c r="AT784">
        <v>0</v>
      </c>
      <c r="AU784">
        <v>2</v>
      </c>
      <c r="AV784">
        <v>0</v>
      </c>
      <c r="AW784">
        <v>0</v>
      </c>
      <c r="AX784">
        <v>2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</row>
    <row r="785" spans="1:60" x14ac:dyDescent="0.25">
      <c r="A785">
        <v>1</v>
      </c>
      <c r="B785" t="s">
        <v>1566</v>
      </c>
      <c r="C785" t="s">
        <v>1566</v>
      </c>
      <c r="E785">
        <v>784</v>
      </c>
      <c r="G785" t="s">
        <v>74</v>
      </c>
      <c r="H785" t="s">
        <v>1566</v>
      </c>
      <c r="I785" t="s">
        <v>1594</v>
      </c>
      <c r="J785">
        <v>13916</v>
      </c>
      <c r="K785" t="s">
        <v>3777</v>
      </c>
      <c r="M785">
        <v>1.6E-2</v>
      </c>
      <c r="N785">
        <v>0.125</v>
      </c>
      <c r="O785">
        <v>1.6E-2</v>
      </c>
      <c r="P785">
        <v>7.4999999999999997E-2</v>
      </c>
      <c r="Q785">
        <v>0.3</v>
      </c>
      <c r="R785">
        <v>13.616061941913344</v>
      </c>
      <c r="S785">
        <v>0.32500000000000001</v>
      </c>
      <c r="T785">
        <v>2</v>
      </c>
      <c r="U785">
        <v>1.5</v>
      </c>
      <c r="V785">
        <v>2.4E-2</v>
      </c>
      <c r="AA785" t="s">
        <v>3397</v>
      </c>
      <c r="AE785" t="s">
        <v>44</v>
      </c>
      <c r="AF785" t="s">
        <v>62</v>
      </c>
      <c r="AG785" t="s">
        <v>66</v>
      </c>
      <c r="AI785">
        <v>1</v>
      </c>
      <c r="AJ785">
        <v>1</v>
      </c>
      <c r="AK785">
        <v>0</v>
      </c>
      <c r="AL785">
        <v>0</v>
      </c>
      <c r="AM785">
        <v>1</v>
      </c>
      <c r="AN785">
        <v>1</v>
      </c>
      <c r="AO785">
        <v>1</v>
      </c>
      <c r="AQ785">
        <v>0</v>
      </c>
      <c r="AR785">
        <v>0</v>
      </c>
      <c r="AS785">
        <v>0</v>
      </c>
      <c r="AT785">
        <v>0</v>
      </c>
      <c r="AU785">
        <v>2</v>
      </c>
      <c r="AV785">
        <v>0</v>
      </c>
      <c r="AW785">
        <v>0</v>
      </c>
      <c r="AX785">
        <v>2</v>
      </c>
      <c r="AY785">
        <v>0</v>
      </c>
      <c r="AZ785">
        <v>2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</row>
    <row r="786" spans="1:60" x14ac:dyDescent="0.25">
      <c r="A786">
        <v>1</v>
      </c>
      <c r="B786" t="s">
        <v>1566</v>
      </c>
      <c r="C786" t="s">
        <v>1566</v>
      </c>
      <c r="E786">
        <v>785</v>
      </c>
      <c r="G786" t="s">
        <v>74</v>
      </c>
      <c r="H786" t="s">
        <v>1566</v>
      </c>
      <c r="I786" t="s">
        <v>1595</v>
      </c>
      <c r="J786">
        <v>13920</v>
      </c>
      <c r="K786" t="s">
        <v>3776</v>
      </c>
      <c r="M786">
        <v>0.02</v>
      </c>
      <c r="N786">
        <v>0.125</v>
      </c>
      <c r="O786">
        <v>0.02</v>
      </c>
      <c r="P786">
        <v>4.4999999999999998E-2</v>
      </c>
      <c r="Q786">
        <v>0.3</v>
      </c>
      <c r="R786">
        <v>11.633633998940439</v>
      </c>
      <c r="S786">
        <v>0.32500000000000001</v>
      </c>
      <c r="T786">
        <v>2</v>
      </c>
      <c r="U786">
        <v>1.5</v>
      </c>
      <c r="V786">
        <v>0.03</v>
      </c>
      <c r="AA786" t="s">
        <v>3397</v>
      </c>
      <c r="AE786" t="s">
        <v>44</v>
      </c>
      <c r="AF786" t="s">
        <v>62</v>
      </c>
      <c r="AG786" t="s">
        <v>66</v>
      </c>
      <c r="AI786">
        <v>1</v>
      </c>
      <c r="AJ786">
        <v>1</v>
      </c>
      <c r="AK786">
        <v>0</v>
      </c>
      <c r="AL786">
        <v>0</v>
      </c>
      <c r="AM786">
        <v>1</v>
      </c>
      <c r="AN786">
        <v>1</v>
      </c>
      <c r="AO786">
        <v>1</v>
      </c>
      <c r="AQ786">
        <v>0</v>
      </c>
      <c r="AR786">
        <v>0</v>
      </c>
      <c r="AS786">
        <v>0</v>
      </c>
      <c r="AT786">
        <v>0</v>
      </c>
      <c r="AU786">
        <v>2</v>
      </c>
      <c r="AV786">
        <v>0</v>
      </c>
      <c r="AW786">
        <v>0</v>
      </c>
      <c r="AX786">
        <v>2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</row>
    <row r="787" spans="1:60" x14ac:dyDescent="0.25">
      <c r="A787">
        <v>1</v>
      </c>
      <c r="B787" t="s">
        <v>1566</v>
      </c>
      <c r="C787" t="s">
        <v>1566</v>
      </c>
      <c r="E787">
        <v>786</v>
      </c>
      <c r="G787" t="s">
        <v>74</v>
      </c>
      <c r="H787" t="s">
        <v>1566</v>
      </c>
      <c r="I787" t="s">
        <v>1596</v>
      </c>
      <c r="J787">
        <v>76420</v>
      </c>
      <c r="K787" t="s">
        <v>3775</v>
      </c>
      <c r="M787">
        <v>0.02</v>
      </c>
      <c r="N787">
        <v>0.125</v>
      </c>
      <c r="O787">
        <v>1.7999999999999999E-2</v>
      </c>
      <c r="P787">
        <v>0.17499999999999999</v>
      </c>
      <c r="Q787">
        <v>0.41</v>
      </c>
      <c r="R787">
        <v>12.825340374042341</v>
      </c>
      <c r="S787">
        <v>0.47499999999999998</v>
      </c>
      <c r="T787">
        <v>4</v>
      </c>
      <c r="U787">
        <v>1.5</v>
      </c>
      <c r="V787">
        <v>0.06</v>
      </c>
      <c r="AA787" t="s">
        <v>3397</v>
      </c>
      <c r="AE787" t="s">
        <v>44</v>
      </c>
      <c r="AF787" t="s">
        <v>62</v>
      </c>
      <c r="AG787" t="s">
        <v>66</v>
      </c>
      <c r="AH787" t="s">
        <v>1584</v>
      </c>
      <c r="AI787">
        <v>1</v>
      </c>
      <c r="AJ787">
        <v>1</v>
      </c>
      <c r="AK787">
        <v>0</v>
      </c>
      <c r="AL787">
        <v>0</v>
      </c>
      <c r="AM787">
        <v>1</v>
      </c>
      <c r="AN787">
        <v>1</v>
      </c>
      <c r="AO787">
        <v>1</v>
      </c>
      <c r="AQ787">
        <v>0</v>
      </c>
      <c r="AR787">
        <v>0</v>
      </c>
      <c r="AS787">
        <v>0</v>
      </c>
      <c r="AT787">
        <v>0</v>
      </c>
      <c r="AU787">
        <v>2</v>
      </c>
      <c r="AV787">
        <v>0</v>
      </c>
      <c r="AW787">
        <v>0</v>
      </c>
      <c r="AX787">
        <v>2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</row>
    <row r="788" spans="1:60" x14ac:dyDescent="0.25">
      <c r="A788">
        <v>1</v>
      </c>
      <c r="B788" t="s">
        <v>1566</v>
      </c>
      <c r="C788" t="s">
        <v>1566</v>
      </c>
      <c r="E788">
        <v>787</v>
      </c>
      <c r="G788" t="s">
        <v>74</v>
      </c>
      <c r="H788" t="s">
        <v>1566</v>
      </c>
      <c r="I788" t="s">
        <v>1597</v>
      </c>
      <c r="J788">
        <v>13921</v>
      </c>
      <c r="K788" t="s">
        <v>3774</v>
      </c>
      <c r="M788">
        <v>2.1000000000000001E-2</v>
      </c>
      <c r="N788">
        <v>0.125</v>
      </c>
      <c r="O788">
        <v>2.1000000000000001E-2</v>
      </c>
      <c r="P788">
        <v>0.05</v>
      </c>
      <c r="Q788">
        <v>0.27500000000000002</v>
      </c>
      <c r="R788">
        <v>13.013213279258636</v>
      </c>
      <c r="S788">
        <v>0.3</v>
      </c>
      <c r="T788">
        <v>2</v>
      </c>
      <c r="U788">
        <v>1.5</v>
      </c>
      <c r="V788">
        <v>3.1E-2</v>
      </c>
      <c r="AA788" t="s">
        <v>3397</v>
      </c>
      <c r="AE788" t="s">
        <v>44</v>
      </c>
      <c r="AF788" t="s">
        <v>62</v>
      </c>
      <c r="AG788" t="s">
        <v>66</v>
      </c>
      <c r="AI788">
        <v>1</v>
      </c>
      <c r="AJ788">
        <v>1</v>
      </c>
      <c r="AK788">
        <v>0</v>
      </c>
      <c r="AL788">
        <v>0</v>
      </c>
      <c r="AM788">
        <v>1</v>
      </c>
      <c r="AN788">
        <v>1</v>
      </c>
      <c r="AO788">
        <v>1</v>
      </c>
      <c r="AQ788">
        <v>0</v>
      </c>
      <c r="AR788">
        <v>0</v>
      </c>
      <c r="AS788">
        <v>0</v>
      </c>
      <c r="AT788">
        <v>0</v>
      </c>
      <c r="AU788">
        <v>2</v>
      </c>
      <c r="AV788">
        <v>0</v>
      </c>
      <c r="AW788">
        <v>0</v>
      </c>
      <c r="AX788">
        <v>2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</row>
    <row r="789" spans="1:60" x14ac:dyDescent="0.25">
      <c r="A789">
        <v>1</v>
      </c>
      <c r="B789" t="s">
        <v>1566</v>
      </c>
      <c r="C789" t="s">
        <v>1566</v>
      </c>
      <c r="E789">
        <v>788</v>
      </c>
      <c r="F789" t="s">
        <v>60</v>
      </c>
      <c r="H789" t="s">
        <v>1566</v>
      </c>
      <c r="I789" t="s">
        <v>1598</v>
      </c>
      <c r="J789">
        <v>13922</v>
      </c>
      <c r="K789" t="s">
        <v>3773</v>
      </c>
      <c r="M789">
        <v>2.1999999999999999E-2</v>
      </c>
      <c r="N789">
        <v>0.125</v>
      </c>
      <c r="O789">
        <v>2.1999999999999999E-2</v>
      </c>
      <c r="P789">
        <v>0.05</v>
      </c>
      <c r="Q789">
        <v>0.33</v>
      </c>
      <c r="R789">
        <v>10.421849940066139</v>
      </c>
      <c r="S789">
        <v>0.35</v>
      </c>
      <c r="T789">
        <v>2</v>
      </c>
      <c r="U789">
        <v>1.5</v>
      </c>
      <c r="V789">
        <v>3.3000000000000002E-2</v>
      </c>
      <c r="AA789" t="s">
        <v>3397</v>
      </c>
      <c r="AE789" t="s">
        <v>44</v>
      </c>
      <c r="AF789" t="s">
        <v>62</v>
      </c>
      <c r="AG789" t="s">
        <v>66</v>
      </c>
      <c r="AI789">
        <v>1</v>
      </c>
      <c r="AJ789">
        <v>1</v>
      </c>
      <c r="AK789">
        <v>0</v>
      </c>
      <c r="AL789">
        <v>0</v>
      </c>
      <c r="AM789">
        <v>1</v>
      </c>
      <c r="AN789">
        <v>1</v>
      </c>
      <c r="AO789">
        <v>1</v>
      </c>
      <c r="AQ789">
        <v>0</v>
      </c>
      <c r="AR789">
        <v>0</v>
      </c>
      <c r="AS789">
        <v>0</v>
      </c>
      <c r="AT789">
        <v>0</v>
      </c>
      <c r="AU789">
        <v>2</v>
      </c>
      <c r="AV789">
        <v>0</v>
      </c>
      <c r="AW789">
        <v>0</v>
      </c>
      <c r="AX789">
        <v>2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</row>
    <row r="790" spans="1:60" x14ac:dyDescent="0.25">
      <c r="A790">
        <v>1</v>
      </c>
      <c r="B790" t="s">
        <v>1566</v>
      </c>
      <c r="C790" t="s">
        <v>1566</v>
      </c>
      <c r="E790">
        <v>789</v>
      </c>
      <c r="G790" t="s">
        <v>74</v>
      </c>
      <c r="H790" t="s">
        <v>1566</v>
      </c>
      <c r="I790" t="s">
        <v>1599</v>
      </c>
      <c r="J790">
        <v>13923</v>
      </c>
      <c r="K790" t="s">
        <v>3772</v>
      </c>
      <c r="M790">
        <v>2.3E-2</v>
      </c>
      <c r="N790">
        <v>0.125</v>
      </c>
      <c r="O790">
        <v>2.3E-2</v>
      </c>
      <c r="P790">
        <v>5.5E-2</v>
      </c>
      <c r="Q790">
        <v>0.3</v>
      </c>
      <c r="R790">
        <v>11.758949766738539</v>
      </c>
      <c r="S790">
        <v>0.32500000000000001</v>
      </c>
      <c r="T790">
        <v>2</v>
      </c>
      <c r="U790">
        <v>1.5</v>
      </c>
      <c r="V790">
        <v>3.5000000000000003E-2</v>
      </c>
      <c r="AA790" t="s">
        <v>3397</v>
      </c>
      <c r="AE790" t="s">
        <v>44</v>
      </c>
      <c r="AF790" t="s">
        <v>62</v>
      </c>
      <c r="AG790" t="s">
        <v>66</v>
      </c>
      <c r="AI790">
        <v>1</v>
      </c>
      <c r="AJ790">
        <v>1</v>
      </c>
      <c r="AK790">
        <v>0</v>
      </c>
      <c r="AL790">
        <v>0</v>
      </c>
      <c r="AM790">
        <v>1</v>
      </c>
      <c r="AN790">
        <v>1</v>
      </c>
      <c r="AO790">
        <v>1</v>
      </c>
      <c r="AQ790">
        <v>0</v>
      </c>
      <c r="AR790">
        <v>0</v>
      </c>
      <c r="AS790">
        <v>0</v>
      </c>
      <c r="AT790">
        <v>0</v>
      </c>
      <c r="AU790">
        <v>2</v>
      </c>
      <c r="AV790">
        <v>0</v>
      </c>
      <c r="AW790">
        <v>0</v>
      </c>
      <c r="AX790">
        <v>2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</row>
    <row r="791" spans="1:60" x14ac:dyDescent="0.25">
      <c r="A791">
        <v>1</v>
      </c>
      <c r="B791" t="s">
        <v>1566</v>
      </c>
      <c r="C791" t="s">
        <v>1566</v>
      </c>
      <c r="E791">
        <v>790</v>
      </c>
      <c r="G791" t="s">
        <v>74</v>
      </c>
      <c r="H791" t="s">
        <v>1566</v>
      </c>
      <c r="I791" t="s">
        <v>1600</v>
      </c>
      <c r="J791">
        <v>13925</v>
      </c>
      <c r="K791" t="s">
        <v>3771</v>
      </c>
      <c r="M791">
        <v>2.5000000000000001E-2</v>
      </c>
      <c r="N791">
        <v>0.125</v>
      </c>
      <c r="O791">
        <v>2.5000000000000001E-2</v>
      </c>
      <c r="P791">
        <v>9.5000000000000001E-2</v>
      </c>
      <c r="Q791">
        <v>0.3</v>
      </c>
      <c r="R791">
        <v>13.706961004079801</v>
      </c>
      <c r="S791">
        <v>0.32500000000000001</v>
      </c>
      <c r="T791">
        <v>2</v>
      </c>
      <c r="U791">
        <v>1.5</v>
      </c>
      <c r="V791">
        <v>3.6999999999999998E-2</v>
      </c>
      <c r="AA791" t="s">
        <v>3397</v>
      </c>
      <c r="AE791" t="s">
        <v>44</v>
      </c>
      <c r="AF791" t="s">
        <v>62</v>
      </c>
      <c r="AG791" t="s">
        <v>66</v>
      </c>
      <c r="AI791">
        <v>1</v>
      </c>
      <c r="AJ791">
        <v>1</v>
      </c>
      <c r="AK791">
        <v>0</v>
      </c>
      <c r="AL791">
        <v>0</v>
      </c>
      <c r="AM791">
        <v>1</v>
      </c>
      <c r="AN791">
        <v>1</v>
      </c>
      <c r="AO791">
        <v>1</v>
      </c>
      <c r="AQ791">
        <v>0</v>
      </c>
      <c r="AR791">
        <v>0</v>
      </c>
      <c r="AS791">
        <v>0</v>
      </c>
      <c r="AT791">
        <v>0</v>
      </c>
      <c r="AU791">
        <v>2</v>
      </c>
      <c r="AV791">
        <v>0</v>
      </c>
      <c r="AW791">
        <v>0</v>
      </c>
      <c r="AX791">
        <v>2</v>
      </c>
      <c r="AY791">
        <v>0</v>
      </c>
      <c r="AZ791">
        <v>2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</row>
    <row r="792" spans="1:60" x14ac:dyDescent="0.25">
      <c r="A792">
        <v>1</v>
      </c>
      <c r="B792" t="s">
        <v>1566</v>
      </c>
      <c r="C792" t="s">
        <v>1566</v>
      </c>
      <c r="E792">
        <v>791</v>
      </c>
      <c r="G792" t="s">
        <v>74</v>
      </c>
      <c r="H792" t="s">
        <v>1566</v>
      </c>
      <c r="I792" t="s">
        <v>1601</v>
      </c>
      <c r="J792">
        <v>76225</v>
      </c>
      <c r="K792" t="s">
        <v>3771</v>
      </c>
      <c r="M792">
        <v>2.5000000000000001E-2</v>
      </c>
      <c r="N792">
        <v>0.125</v>
      </c>
      <c r="O792">
        <v>2.3E-2</v>
      </c>
      <c r="P792">
        <v>0.21</v>
      </c>
      <c r="Q792">
        <v>0.45</v>
      </c>
      <c r="R792">
        <v>11.99689930792357</v>
      </c>
      <c r="S792">
        <v>0.47499999999999998</v>
      </c>
      <c r="T792">
        <v>2</v>
      </c>
      <c r="U792">
        <v>1.5</v>
      </c>
      <c r="V792">
        <v>7.4999999999999997E-2</v>
      </c>
      <c r="AA792" t="s">
        <v>3397</v>
      </c>
      <c r="AE792" t="s">
        <v>44</v>
      </c>
      <c r="AF792" t="s">
        <v>62</v>
      </c>
      <c r="AG792" t="s">
        <v>66</v>
      </c>
      <c r="AI792">
        <v>1</v>
      </c>
      <c r="AJ792">
        <v>1</v>
      </c>
      <c r="AK792">
        <v>0</v>
      </c>
      <c r="AL792">
        <v>0</v>
      </c>
      <c r="AM792">
        <v>1</v>
      </c>
      <c r="AN792">
        <v>1</v>
      </c>
      <c r="AO792">
        <v>1</v>
      </c>
      <c r="AQ792">
        <v>0</v>
      </c>
      <c r="AR792">
        <v>0</v>
      </c>
      <c r="AS792">
        <v>0</v>
      </c>
      <c r="AT792">
        <v>0</v>
      </c>
      <c r="AU792">
        <v>2</v>
      </c>
      <c r="AV792">
        <v>0</v>
      </c>
      <c r="AW792">
        <v>0</v>
      </c>
      <c r="AX792">
        <v>2</v>
      </c>
      <c r="AY792">
        <v>2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</row>
    <row r="793" spans="1:60" x14ac:dyDescent="0.25">
      <c r="A793">
        <v>1</v>
      </c>
      <c r="B793" t="s">
        <v>1566</v>
      </c>
      <c r="C793" t="s">
        <v>1566</v>
      </c>
      <c r="E793">
        <v>792</v>
      </c>
      <c r="G793" t="s">
        <v>74</v>
      </c>
      <c r="H793" t="s">
        <v>1566</v>
      </c>
      <c r="I793" t="s">
        <v>1602</v>
      </c>
      <c r="J793" t="s">
        <v>1603</v>
      </c>
      <c r="K793" t="s">
        <v>3770</v>
      </c>
      <c r="M793">
        <v>2.5000000000000001E-2</v>
      </c>
      <c r="N793">
        <v>0.125</v>
      </c>
      <c r="O793">
        <v>2.4E-2</v>
      </c>
      <c r="P793">
        <v>0.25</v>
      </c>
      <c r="Q793">
        <v>0.435</v>
      </c>
      <c r="R793">
        <v>15.268220870566196</v>
      </c>
      <c r="S793">
        <v>0.5</v>
      </c>
      <c r="T793">
        <v>3</v>
      </c>
      <c r="U793">
        <v>2.5</v>
      </c>
      <c r="V793">
        <v>0.125</v>
      </c>
      <c r="AA793" t="s">
        <v>3397</v>
      </c>
      <c r="AE793" t="s">
        <v>44</v>
      </c>
      <c r="AF793" t="s">
        <v>73</v>
      </c>
      <c r="AG793" t="s">
        <v>66</v>
      </c>
      <c r="AH793" t="s">
        <v>1590</v>
      </c>
      <c r="AI793">
        <v>0</v>
      </c>
      <c r="AJ793">
        <v>1</v>
      </c>
      <c r="AK793">
        <v>1</v>
      </c>
      <c r="AL793">
        <v>0</v>
      </c>
      <c r="AM793">
        <v>1</v>
      </c>
      <c r="AN793">
        <v>0</v>
      </c>
      <c r="AO793">
        <v>1</v>
      </c>
      <c r="AQ793">
        <v>0</v>
      </c>
      <c r="AR793">
        <v>0</v>
      </c>
      <c r="AS793">
        <v>0</v>
      </c>
      <c r="AT793">
        <v>0</v>
      </c>
      <c r="AU793">
        <v>2</v>
      </c>
      <c r="AV793">
        <v>0</v>
      </c>
      <c r="AW793">
        <v>0</v>
      </c>
      <c r="AX793">
        <v>2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</row>
    <row r="794" spans="1:60" x14ac:dyDescent="0.25">
      <c r="A794">
        <v>1</v>
      </c>
      <c r="B794" t="s">
        <v>1566</v>
      </c>
      <c r="C794" t="s">
        <v>1566</v>
      </c>
      <c r="E794">
        <v>793</v>
      </c>
      <c r="G794" t="s">
        <v>74</v>
      </c>
      <c r="H794" t="s">
        <v>1566</v>
      </c>
      <c r="I794" t="s">
        <v>1604</v>
      </c>
      <c r="J794" t="s">
        <v>1605</v>
      </c>
      <c r="K794" t="s">
        <v>3770</v>
      </c>
      <c r="M794">
        <v>2.5000000000000001E-2</v>
      </c>
      <c r="N794">
        <v>0.125</v>
      </c>
      <c r="O794">
        <v>2.3E-2</v>
      </c>
      <c r="P794">
        <v>0.63</v>
      </c>
      <c r="Q794">
        <v>0.72499999999999998</v>
      </c>
      <c r="R794">
        <v>28.228776181369589</v>
      </c>
      <c r="S794">
        <v>0.8</v>
      </c>
      <c r="T794">
        <v>3</v>
      </c>
      <c r="U794">
        <v>2.5</v>
      </c>
      <c r="V794">
        <v>3.6999999999999998E-2</v>
      </c>
      <c r="AA794" t="s">
        <v>3397</v>
      </c>
      <c r="AE794" t="s">
        <v>44</v>
      </c>
      <c r="AF794" t="s">
        <v>73</v>
      </c>
      <c r="AG794" t="s">
        <v>66</v>
      </c>
      <c r="AH794" t="s">
        <v>1593</v>
      </c>
      <c r="AI794">
        <v>0</v>
      </c>
      <c r="AJ794">
        <v>1</v>
      </c>
      <c r="AK794">
        <v>1</v>
      </c>
      <c r="AL794">
        <v>0</v>
      </c>
      <c r="AM794">
        <v>1</v>
      </c>
      <c r="AN794">
        <v>1</v>
      </c>
      <c r="AO794">
        <v>1</v>
      </c>
      <c r="AQ794">
        <v>0</v>
      </c>
      <c r="AR794">
        <v>0</v>
      </c>
      <c r="AS794">
        <v>0</v>
      </c>
      <c r="AT794">
        <v>0</v>
      </c>
      <c r="AU794">
        <v>2</v>
      </c>
      <c r="AV794">
        <v>0</v>
      </c>
      <c r="AW794">
        <v>0</v>
      </c>
      <c r="AX794">
        <v>2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</row>
    <row r="795" spans="1:60" x14ac:dyDescent="0.25">
      <c r="A795">
        <v>1</v>
      </c>
      <c r="B795" t="s">
        <v>1566</v>
      </c>
      <c r="C795" t="s">
        <v>1566</v>
      </c>
      <c r="E795">
        <v>794</v>
      </c>
      <c r="F795" t="s">
        <v>60</v>
      </c>
      <c r="H795" t="s">
        <v>1566</v>
      </c>
      <c r="I795" t="s">
        <v>1606</v>
      </c>
      <c r="J795" t="s">
        <v>1607</v>
      </c>
      <c r="K795" t="s">
        <v>3769</v>
      </c>
      <c r="M795">
        <v>3.1E-2</v>
      </c>
      <c r="N795">
        <v>0.125</v>
      </c>
      <c r="O795">
        <v>0.03</v>
      </c>
      <c r="P795">
        <v>0.57999999999999996</v>
      </c>
      <c r="Q795">
        <v>0.70499999999999996</v>
      </c>
      <c r="R795">
        <v>20.80679101271123</v>
      </c>
      <c r="S795">
        <v>0.74</v>
      </c>
      <c r="T795">
        <v>3</v>
      </c>
      <c r="U795">
        <v>2.5</v>
      </c>
      <c r="V795">
        <v>4.5999999999999999E-2</v>
      </c>
      <c r="AA795" t="s">
        <v>3397</v>
      </c>
      <c r="AE795" t="s">
        <v>44</v>
      </c>
      <c r="AF795" t="s">
        <v>73</v>
      </c>
      <c r="AG795" t="s">
        <v>66</v>
      </c>
      <c r="AH795" t="s">
        <v>1577</v>
      </c>
      <c r="AI795">
        <v>0</v>
      </c>
      <c r="AJ795">
        <v>1</v>
      </c>
      <c r="AK795">
        <v>1</v>
      </c>
      <c r="AL795">
        <v>0</v>
      </c>
      <c r="AM795">
        <v>1</v>
      </c>
      <c r="AN795">
        <v>1</v>
      </c>
      <c r="AO795">
        <v>1</v>
      </c>
      <c r="AQ795">
        <v>0</v>
      </c>
      <c r="AR795">
        <v>0</v>
      </c>
      <c r="AS795">
        <v>0</v>
      </c>
      <c r="AT795">
        <v>0</v>
      </c>
      <c r="AU795">
        <v>2</v>
      </c>
      <c r="AV795">
        <v>0</v>
      </c>
      <c r="AW795">
        <v>0</v>
      </c>
      <c r="AX795">
        <v>2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</row>
    <row r="796" spans="1:60" x14ac:dyDescent="0.25">
      <c r="A796">
        <v>1</v>
      </c>
      <c r="B796" t="s">
        <v>1566</v>
      </c>
      <c r="C796" t="s">
        <v>1566</v>
      </c>
      <c r="E796">
        <v>795</v>
      </c>
      <c r="G796" t="s">
        <v>74</v>
      </c>
      <c r="H796" t="s">
        <v>1566</v>
      </c>
      <c r="I796" t="s">
        <v>1608</v>
      </c>
      <c r="J796">
        <v>13631</v>
      </c>
      <c r="K796" t="s">
        <v>3769</v>
      </c>
      <c r="M796">
        <v>3.1E-2</v>
      </c>
      <c r="N796">
        <v>0.125</v>
      </c>
      <c r="O796">
        <v>2.9000000000000001E-2</v>
      </c>
      <c r="P796">
        <v>0.32</v>
      </c>
      <c r="Q796">
        <v>0.5</v>
      </c>
      <c r="R796">
        <v>14.931417178137551</v>
      </c>
      <c r="S796">
        <v>0.52500000000000002</v>
      </c>
      <c r="T796">
        <v>3</v>
      </c>
      <c r="U796">
        <v>2.5</v>
      </c>
      <c r="V796">
        <v>0.155</v>
      </c>
      <c r="AA796" t="s">
        <v>3397</v>
      </c>
      <c r="AE796" t="s">
        <v>44</v>
      </c>
      <c r="AF796" t="s">
        <v>62</v>
      </c>
      <c r="AG796" t="s">
        <v>66</v>
      </c>
      <c r="AH796" t="s">
        <v>1590</v>
      </c>
      <c r="AI796">
        <v>1</v>
      </c>
      <c r="AJ796">
        <v>1</v>
      </c>
      <c r="AK796">
        <v>0</v>
      </c>
      <c r="AL796">
        <v>0</v>
      </c>
      <c r="AM796">
        <v>1</v>
      </c>
      <c r="AN796">
        <v>0</v>
      </c>
      <c r="AO796">
        <v>1</v>
      </c>
      <c r="AQ796">
        <v>0</v>
      </c>
      <c r="AR796">
        <v>0</v>
      </c>
      <c r="AS796">
        <v>0</v>
      </c>
      <c r="AT796">
        <v>0</v>
      </c>
      <c r="AU796">
        <v>2</v>
      </c>
      <c r="AV796">
        <v>0</v>
      </c>
      <c r="AW796">
        <v>0</v>
      </c>
      <c r="AX796">
        <v>2</v>
      </c>
      <c r="AY796">
        <v>2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</row>
    <row r="797" spans="1:60" x14ac:dyDescent="0.25">
      <c r="A797">
        <v>1</v>
      </c>
      <c r="B797" t="s">
        <v>1566</v>
      </c>
      <c r="C797" t="s">
        <v>1566</v>
      </c>
      <c r="E797">
        <v>796</v>
      </c>
      <c r="G797" t="s">
        <v>74</v>
      </c>
      <c r="H797" t="s">
        <v>1566</v>
      </c>
      <c r="I797" t="s">
        <v>1609</v>
      </c>
      <c r="J797" t="s">
        <v>1610</v>
      </c>
      <c r="K797" t="s">
        <v>3768</v>
      </c>
      <c r="M797">
        <v>3.1E-2</v>
      </c>
      <c r="N797">
        <v>0.125</v>
      </c>
      <c r="O797">
        <v>3.1E-2</v>
      </c>
      <c r="P797">
        <v>0.115</v>
      </c>
      <c r="Q797">
        <v>0.3</v>
      </c>
      <c r="R797">
        <v>14.254650718226657</v>
      </c>
      <c r="S797">
        <v>0.375</v>
      </c>
      <c r="T797">
        <v>4</v>
      </c>
      <c r="U797">
        <v>1.5</v>
      </c>
      <c r="V797">
        <v>9.2999999999999999E-2</v>
      </c>
      <c r="AA797" t="s">
        <v>3397</v>
      </c>
      <c r="AE797" t="s">
        <v>44</v>
      </c>
      <c r="AF797" t="s">
        <v>73</v>
      </c>
      <c r="AG797" t="s">
        <v>66</v>
      </c>
      <c r="AI797">
        <v>0</v>
      </c>
      <c r="AJ797">
        <v>1</v>
      </c>
      <c r="AK797">
        <v>1</v>
      </c>
      <c r="AL797">
        <v>0</v>
      </c>
      <c r="AM797">
        <v>1</v>
      </c>
      <c r="AN797">
        <v>1</v>
      </c>
      <c r="AO797">
        <v>1</v>
      </c>
      <c r="AQ797">
        <v>0</v>
      </c>
      <c r="AR797">
        <v>0</v>
      </c>
      <c r="AS797">
        <v>0</v>
      </c>
      <c r="AT797">
        <v>0</v>
      </c>
      <c r="AU797">
        <v>2</v>
      </c>
      <c r="AV797">
        <v>0</v>
      </c>
      <c r="AW797">
        <v>0</v>
      </c>
      <c r="AX797">
        <v>2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</row>
    <row r="798" spans="1:60" x14ac:dyDescent="0.25">
      <c r="A798">
        <v>1</v>
      </c>
      <c r="B798" t="s">
        <v>1566</v>
      </c>
      <c r="C798" t="s">
        <v>1566</v>
      </c>
      <c r="E798">
        <v>797</v>
      </c>
      <c r="G798" t="s">
        <v>74</v>
      </c>
      <c r="H798" t="s">
        <v>1566</v>
      </c>
      <c r="I798" t="s">
        <v>1611</v>
      </c>
      <c r="J798" t="s">
        <v>1612</v>
      </c>
      <c r="K798" t="s">
        <v>3767</v>
      </c>
      <c r="M798">
        <v>3.1E-2</v>
      </c>
      <c r="N798">
        <v>0.125</v>
      </c>
      <c r="O798">
        <v>3.1E-2</v>
      </c>
      <c r="P798">
        <v>0.17499999999999999</v>
      </c>
      <c r="Q798">
        <v>0.35</v>
      </c>
      <c r="R798">
        <v>15.033258129388287</v>
      </c>
      <c r="S798">
        <v>0.4</v>
      </c>
      <c r="T798">
        <v>5</v>
      </c>
      <c r="U798">
        <v>2.5</v>
      </c>
      <c r="V798">
        <v>0.156</v>
      </c>
      <c r="AA798" t="s">
        <v>3397</v>
      </c>
      <c r="AE798" t="s">
        <v>44</v>
      </c>
      <c r="AF798" t="s">
        <v>73</v>
      </c>
      <c r="AG798" t="s">
        <v>66</v>
      </c>
      <c r="AI798">
        <v>0</v>
      </c>
      <c r="AJ798">
        <v>1</v>
      </c>
      <c r="AK798">
        <v>0</v>
      </c>
      <c r="AL798">
        <v>0</v>
      </c>
      <c r="AM798">
        <v>0</v>
      </c>
      <c r="AN798">
        <v>0</v>
      </c>
      <c r="AO798">
        <v>1</v>
      </c>
      <c r="AQ798">
        <v>0</v>
      </c>
      <c r="AR798">
        <v>0</v>
      </c>
      <c r="AS798">
        <v>0</v>
      </c>
      <c r="AT798">
        <v>0</v>
      </c>
      <c r="AU798">
        <v>2</v>
      </c>
      <c r="AV798">
        <v>0</v>
      </c>
      <c r="AW798">
        <v>0</v>
      </c>
      <c r="AX798">
        <v>2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</row>
    <row r="799" spans="1:60" x14ac:dyDescent="0.25">
      <c r="A799">
        <v>1</v>
      </c>
      <c r="B799" t="s">
        <v>1566</v>
      </c>
      <c r="C799" t="s">
        <v>1566</v>
      </c>
      <c r="E799">
        <v>798</v>
      </c>
      <c r="G799" t="s">
        <v>74</v>
      </c>
      <c r="H799" t="s">
        <v>1566</v>
      </c>
      <c r="I799" t="s">
        <v>1613</v>
      </c>
      <c r="J799">
        <v>30303</v>
      </c>
      <c r="K799" t="s">
        <v>3766</v>
      </c>
      <c r="M799">
        <v>3.1300000000000001E-2</v>
      </c>
      <c r="N799">
        <v>0.125</v>
      </c>
      <c r="O799">
        <v>3.1300000000000001E-2</v>
      </c>
      <c r="P799">
        <v>0.17499999999999999</v>
      </c>
      <c r="Q799">
        <v>0.28000000000000003</v>
      </c>
      <c r="R799">
        <v>24.045973581865752</v>
      </c>
      <c r="S799">
        <v>0.35</v>
      </c>
      <c r="T799">
        <v>2</v>
      </c>
      <c r="U799">
        <v>1.5</v>
      </c>
      <c r="V799">
        <v>7.8E-2</v>
      </c>
      <c r="AA799" t="s">
        <v>3397</v>
      </c>
      <c r="AE799" t="s">
        <v>44</v>
      </c>
      <c r="AF799" t="s">
        <v>62</v>
      </c>
      <c r="AG799" t="s">
        <v>79</v>
      </c>
      <c r="AI799">
        <v>1</v>
      </c>
      <c r="AJ799">
        <v>0</v>
      </c>
      <c r="AK799">
        <v>1</v>
      </c>
      <c r="AL799">
        <v>1</v>
      </c>
      <c r="AM799">
        <v>0</v>
      </c>
      <c r="AN799">
        <v>0</v>
      </c>
      <c r="AO799">
        <v>1</v>
      </c>
      <c r="AQ799">
        <v>0</v>
      </c>
      <c r="AR799">
        <v>0</v>
      </c>
      <c r="AS799">
        <v>0</v>
      </c>
      <c r="AT799">
        <v>0</v>
      </c>
      <c r="AU799">
        <v>2</v>
      </c>
      <c r="AV799">
        <v>0</v>
      </c>
      <c r="AW799">
        <v>0</v>
      </c>
      <c r="AX799">
        <v>2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</row>
    <row r="800" spans="1:60" x14ac:dyDescent="0.25">
      <c r="A800">
        <v>1</v>
      </c>
      <c r="B800" t="s">
        <v>1566</v>
      </c>
      <c r="C800" t="s">
        <v>1566</v>
      </c>
      <c r="E800">
        <v>799</v>
      </c>
      <c r="G800" t="s">
        <v>74</v>
      </c>
      <c r="H800" t="s">
        <v>1566</v>
      </c>
      <c r="I800" t="s">
        <v>1614</v>
      </c>
      <c r="J800">
        <v>48935</v>
      </c>
      <c r="K800" t="s">
        <v>3765</v>
      </c>
      <c r="M800">
        <v>3.5000000000000003E-2</v>
      </c>
      <c r="N800">
        <v>0.125</v>
      </c>
      <c r="O800">
        <v>3.3000000000000002E-2</v>
      </c>
      <c r="P800">
        <v>0.53</v>
      </c>
      <c r="Q800">
        <v>0.67</v>
      </c>
      <c r="R800">
        <v>18.189045699651317</v>
      </c>
      <c r="S800">
        <v>0.7</v>
      </c>
      <c r="T800">
        <v>3</v>
      </c>
      <c r="U800">
        <v>2.5</v>
      </c>
      <c r="V800">
        <v>5.1999999999999998E-2</v>
      </c>
      <c r="AA800" t="s">
        <v>3397</v>
      </c>
      <c r="AE800" t="s">
        <v>44</v>
      </c>
      <c r="AF800" t="s">
        <v>62</v>
      </c>
      <c r="AG800" t="s">
        <v>66</v>
      </c>
      <c r="AH800" t="s">
        <v>1615</v>
      </c>
      <c r="AI800">
        <v>1</v>
      </c>
      <c r="AJ800">
        <v>1</v>
      </c>
      <c r="AK800">
        <v>0</v>
      </c>
      <c r="AL800">
        <v>0</v>
      </c>
      <c r="AM800">
        <v>1</v>
      </c>
      <c r="AN800">
        <v>1</v>
      </c>
      <c r="AO800">
        <v>1</v>
      </c>
      <c r="AQ800">
        <v>0</v>
      </c>
      <c r="AR800">
        <v>0</v>
      </c>
      <c r="AS800">
        <v>0</v>
      </c>
      <c r="AT800">
        <v>0</v>
      </c>
      <c r="AU800">
        <v>2</v>
      </c>
      <c r="AV800">
        <v>0</v>
      </c>
      <c r="AW800">
        <v>0</v>
      </c>
      <c r="AX800">
        <v>2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</row>
    <row r="801" spans="1:60" x14ac:dyDescent="0.25">
      <c r="A801">
        <v>1</v>
      </c>
      <c r="B801" t="s">
        <v>1566</v>
      </c>
      <c r="C801" t="s">
        <v>1566</v>
      </c>
      <c r="E801">
        <v>800</v>
      </c>
      <c r="F801" t="s">
        <v>60</v>
      </c>
      <c r="H801" t="s">
        <v>1566</v>
      </c>
      <c r="I801" t="s">
        <v>1616</v>
      </c>
      <c r="J801">
        <v>13937</v>
      </c>
      <c r="K801" t="s">
        <v>3764</v>
      </c>
      <c r="M801">
        <v>3.6999999999999998E-2</v>
      </c>
      <c r="N801">
        <v>0.125</v>
      </c>
      <c r="O801">
        <v>3.6999999999999998E-2</v>
      </c>
      <c r="P801">
        <v>7.4999999999999997E-2</v>
      </c>
      <c r="Q801">
        <v>0.28000000000000003</v>
      </c>
      <c r="R801">
        <v>12.113842945564343</v>
      </c>
      <c r="S801">
        <v>0.31</v>
      </c>
      <c r="T801">
        <v>2</v>
      </c>
      <c r="U801">
        <v>1.5</v>
      </c>
      <c r="V801">
        <v>5.5E-2</v>
      </c>
      <c r="AA801" t="s">
        <v>3397</v>
      </c>
      <c r="AE801" t="s">
        <v>44</v>
      </c>
      <c r="AF801" t="s">
        <v>62</v>
      </c>
      <c r="AG801" t="s">
        <v>66</v>
      </c>
      <c r="AI801">
        <v>1</v>
      </c>
      <c r="AJ801">
        <v>1</v>
      </c>
      <c r="AK801">
        <v>0</v>
      </c>
      <c r="AL801">
        <v>0</v>
      </c>
      <c r="AM801">
        <v>1</v>
      </c>
      <c r="AN801">
        <v>1</v>
      </c>
      <c r="AO801">
        <v>1</v>
      </c>
      <c r="AQ801">
        <v>0</v>
      </c>
      <c r="AR801">
        <v>0</v>
      </c>
      <c r="AS801">
        <v>0</v>
      </c>
      <c r="AT801">
        <v>0</v>
      </c>
      <c r="AU801">
        <v>2</v>
      </c>
      <c r="AV801">
        <v>0</v>
      </c>
      <c r="AW801">
        <v>0</v>
      </c>
      <c r="AX801">
        <v>2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</row>
    <row r="802" spans="1:60" x14ac:dyDescent="0.25">
      <c r="A802">
        <v>1</v>
      </c>
      <c r="B802" t="s">
        <v>1566</v>
      </c>
      <c r="C802" t="s">
        <v>1566</v>
      </c>
      <c r="E802">
        <v>801</v>
      </c>
      <c r="G802" t="s">
        <v>74</v>
      </c>
      <c r="H802" t="s">
        <v>1566</v>
      </c>
      <c r="I802" t="s">
        <v>1617</v>
      </c>
      <c r="J802" t="s">
        <v>1618</v>
      </c>
      <c r="K802" t="s">
        <v>3763</v>
      </c>
      <c r="M802">
        <v>0.04</v>
      </c>
      <c r="N802">
        <v>0.125</v>
      </c>
      <c r="O802">
        <v>0.04</v>
      </c>
      <c r="P802">
        <v>0.315</v>
      </c>
      <c r="Q802">
        <v>0.54</v>
      </c>
      <c r="R802">
        <v>10.696510735778105</v>
      </c>
      <c r="S802">
        <v>0.625</v>
      </c>
      <c r="T802">
        <v>3</v>
      </c>
      <c r="U802">
        <v>2.5</v>
      </c>
      <c r="V802">
        <v>0.3</v>
      </c>
      <c r="AA802" t="s">
        <v>3397</v>
      </c>
      <c r="AE802" t="s">
        <v>44</v>
      </c>
      <c r="AF802" t="s">
        <v>73</v>
      </c>
      <c r="AG802" t="s">
        <v>66</v>
      </c>
      <c r="AI802">
        <v>0</v>
      </c>
      <c r="AJ802">
        <v>1</v>
      </c>
      <c r="AK802">
        <v>1</v>
      </c>
      <c r="AL802">
        <v>0</v>
      </c>
      <c r="AM802">
        <v>1</v>
      </c>
      <c r="AN802">
        <v>0</v>
      </c>
      <c r="AO802">
        <v>1</v>
      </c>
      <c r="AQ802">
        <v>0</v>
      </c>
      <c r="AR802">
        <v>0</v>
      </c>
      <c r="AS802">
        <v>0</v>
      </c>
      <c r="AT802">
        <v>0</v>
      </c>
      <c r="AU802">
        <v>2</v>
      </c>
      <c r="AV802">
        <v>0</v>
      </c>
      <c r="AW802">
        <v>0</v>
      </c>
      <c r="AX802">
        <v>2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</row>
    <row r="803" spans="1:60" x14ac:dyDescent="0.25">
      <c r="A803">
        <v>1</v>
      </c>
      <c r="B803" t="s">
        <v>1566</v>
      </c>
      <c r="C803" t="s">
        <v>1566</v>
      </c>
      <c r="E803">
        <v>802</v>
      </c>
      <c r="F803" t="s">
        <v>60</v>
      </c>
      <c r="H803" t="s">
        <v>1566</v>
      </c>
      <c r="I803" t="s">
        <v>1619</v>
      </c>
      <c r="J803">
        <v>33645</v>
      </c>
      <c r="K803" t="s">
        <v>3394</v>
      </c>
      <c r="M803">
        <v>4.4999999999999998E-2</v>
      </c>
      <c r="N803">
        <v>0.125</v>
      </c>
      <c r="O803">
        <v>4.4999999999999998E-2</v>
      </c>
      <c r="P803">
        <v>0.4</v>
      </c>
      <c r="Q803">
        <v>0.6</v>
      </c>
      <c r="R803">
        <v>11.309932474020215</v>
      </c>
      <c r="S803">
        <v>0.63</v>
      </c>
      <c r="T803">
        <v>3</v>
      </c>
      <c r="U803">
        <v>2.5</v>
      </c>
      <c r="V803">
        <v>0.375</v>
      </c>
      <c r="AA803" t="s">
        <v>3397</v>
      </c>
      <c r="AE803" t="s">
        <v>44</v>
      </c>
      <c r="AF803" t="s">
        <v>62</v>
      </c>
      <c r="AG803" t="s">
        <v>66</v>
      </c>
      <c r="AI803">
        <v>1</v>
      </c>
      <c r="AJ803">
        <v>1</v>
      </c>
      <c r="AK803">
        <v>0</v>
      </c>
      <c r="AL803">
        <v>0</v>
      </c>
      <c r="AM803">
        <v>1</v>
      </c>
      <c r="AN803">
        <v>0</v>
      </c>
      <c r="AO803">
        <v>1</v>
      </c>
      <c r="AQ803">
        <v>0</v>
      </c>
      <c r="AR803">
        <v>0</v>
      </c>
      <c r="AS803">
        <v>0</v>
      </c>
      <c r="AT803">
        <v>0</v>
      </c>
      <c r="AU803">
        <v>2</v>
      </c>
      <c r="AV803">
        <v>0</v>
      </c>
      <c r="AW803">
        <v>0</v>
      </c>
      <c r="AX803">
        <v>2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</row>
    <row r="804" spans="1:60" x14ac:dyDescent="0.25">
      <c r="A804">
        <v>1</v>
      </c>
      <c r="B804" t="s">
        <v>1566</v>
      </c>
      <c r="C804" t="s">
        <v>1566</v>
      </c>
      <c r="E804">
        <v>803</v>
      </c>
      <c r="G804" t="s">
        <v>74</v>
      </c>
      <c r="H804" t="s">
        <v>1566</v>
      </c>
      <c r="I804" t="s">
        <v>1620</v>
      </c>
      <c r="J804">
        <v>30305</v>
      </c>
      <c r="K804" t="s">
        <v>3762</v>
      </c>
      <c r="M804">
        <v>4.6899999999999997E-2</v>
      </c>
      <c r="N804">
        <v>0.125</v>
      </c>
      <c r="O804">
        <v>4.6899999999999997E-2</v>
      </c>
      <c r="P804">
        <v>0.15</v>
      </c>
      <c r="Q804">
        <v>0.38700000000000001</v>
      </c>
      <c r="R804">
        <v>9.3564405280116603</v>
      </c>
      <c r="S804">
        <v>0.46200000000000002</v>
      </c>
      <c r="T804">
        <v>2</v>
      </c>
      <c r="U804">
        <v>1.5</v>
      </c>
      <c r="V804">
        <v>0.109</v>
      </c>
      <c r="AA804" t="s">
        <v>3397</v>
      </c>
      <c r="AE804" t="s">
        <v>44</v>
      </c>
      <c r="AF804" t="s">
        <v>62</v>
      </c>
      <c r="AG804" t="s">
        <v>79</v>
      </c>
      <c r="AI804">
        <v>1</v>
      </c>
      <c r="AJ804">
        <v>0</v>
      </c>
      <c r="AK804">
        <v>1</v>
      </c>
      <c r="AL804">
        <v>1</v>
      </c>
      <c r="AM804">
        <v>1</v>
      </c>
      <c r="AN804">
        <v>1</v>
      </c>
      <c r="AO804">
        <v>1</v>
      </c>
      <c r="AQ804">
        <v>0</v>
      </c>
      <c r="AR804">
        <v>0</v>
      </c>
      <c r="AS804">
        <v>0</v>
      </c>
      <c r="AT804">
        <v>0</v>
      </c>
      <c r="AU804">
        <v>1</v>
      </c>
      <c r="AV804">
        <v>0</v>
      </c>
      <c r="AW804">
        <v>0</v>
      </c>
      <c r="AX804">
        <v>0</v>
      </c>
      <c r="AY804">
        <v>1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</row>
    <row r="805" spans="1:60" x14ac:dyDescent="0.25">
      <c r="A805">
        <v>1</v>
      </c>
      <c r="B805" t="s">
        <v>1566</v>
      </c>
      <c r="C805" t="s">
        <v>1566</v>
      </c>
      <c r="E805">
        <v>804</v>
      </c>
      <c r="G805" t="s">
        <v>74</v>
      </c>
      <c r="H805" t="s">
        <v>1566</v>
      </c>
      <c r="I805" t="s">
        <v>1621</v>
      </c>
      <c r="J805">
        <v>13647</v>
      </c>
      <c r="K805" t="s">
        <v>3761</v>
      </c>
      <c r="M805">
        <v>4.6899999999999997E-2</v>
      </c>
      <c r="N805">
        <v>0.125</v>
      </c>
      <c r="O805">
        <v>4.3999999999999997E-2</v>
      </c>
      <c r="P805">
        <v>0.51</v>
      </c>
      <c r="Q805">
        <v>0.66</v>
      </c>
      <c r="R805">
        <v>15.109575122340459</v>
      </c>
      <c r="S805">
        <v>0.67500000000000004</v>
      </c>
      <c r="T805">
        <v>3</v>
      </c>
      <c r="U805">
        <v>2.5</v>
      </c>
      <c r="V805">
        <v>0.25</v>
      </c>
      <c r="AA805" t="s">
        <v>3397</v>
      </c>
      <c r="AE805" t="s">
        <v>44</v>
      </c>
      <c r="AF805" t="s">
        <v>62</v>
      </c>
      <c r="AG805" t="s">
        <v>66</v>
      </c>
      <c r="AH805" t="s">
        <v>1590</v>
      </c>
      <c r="AI805">
        <v>1</v>
      </c>
      <c r="AJ805">
        <v>1</v>
      </c>
      <c r="AK805">
        <v>0</v>
      </c>
      <c r="AL805">
        <v>0</v>
      </c>
      <c r="AM805">
        <v>1</v>
      </c>
      <c r="AN805">
        <v>0</v>
      </c>
      <c r="AO805">
        <v>1</v>
      </c>
      <c r="AQ805">
        <v>0</v>
      </c>
      <c r="AR805">
        <v>0</v>
      </c>
      <c r="AS805">
        <v>0</v>
      </c>
      <c r="AT805">
        <v>0</v>
      </c>
      <c r="AU805">
        <v>2</v>
      </c>
      <c r="AV805">
        <v>0</v>
      </c>
      <c r="AW805">
        <v>0</v>
      </c>
      <c r="AX805">
        <v>2</v>
      </c>
      <c r="AY805">
        <v>2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</row>
    <row r="806" spans="1:60" x14ac:dyDescent="0.25">
      <c r="A806">
        <v>1</v>
      </c>
      <c r="B806" t="s">
        <v>1566</v>
      </c>
      <c r="C806" t="s">
        <v>1566</v>
      </c>
      <c r="E806">
        <v>805</v>
      </c>
      <c r="G806" t="s">
        <v>74</v>
      </c>
      <c r="H806" t="s">
        <v>1566</v>
      </c>
      <c r="I806" t="s">
        <v>1622</v>
      </c>
      <c r="J806">
        <v>30105</v>
      </c>
      <c r="K806" t="s">
        <v>3760</v>
      </c>
      <c r="M806">
        <v>4.6899999999999997E-2</v>
      </c>
      <c r="N806">
        <v>0.125</v>
      </c>
      <c r="O806">
        <v>4.6899999999999997E-2</v>
      </c>
      <c r="P806">
        <v>0.125</v>
      </c>
      <c r="Q806">
        <v>0.27500000000000002</v>
      </c>
      <c r="R806">
        <v>14.592104023321923</v>
      </c>
      <c r="S806">
        <v>0.3</v>
      </c>
      <c r="T806">
        <v>4</v>
      </c>
      <c r="U806">
        <v>1.5</v>
      </c>
      <c r="V806">
        <v>0.109</v>
      </c>
      <c r="AA806" t="s">
        <v>3397</v>
      </c>
      <c r="AE806" t="s">
        <v>44</v>
      </c>
      <c r="AF806" t="s">
        <v>62</v>
      </c>
      <c r="AG806" t="s">
        <v>79</v>
      </c>
      <c r="AI806">
        <v>0</v>
      </c>
      <c r="AJ806">
        <v>1</v>
      </c>
      <c r="AK806">
        <v>1</v>
      </c>
      <c r="AL806">
        <v>0</v>
      </c>
      <c r="AM806">
        <v>1</v>
      </c>
      <c r="AN806">
        <v>0</v>
      </c>
      <c r="AO806">
        <v>1</v>
      </c>
      <c r="AQ806">
        <v>0</v>
      </c>
      <c r="AR806">
        <v>0</v>
      </c>
      <c r="AS806">
        <v>0</v>
      </c>
      <c r="AT806">
        <v>0</v>
      </c>
      <c r="AU806">
        <v>2</v>
      </c>
      <c r="AV806">
        <v>0</v>
      </c>
      <c r="AW806">
        <v>0</v>
      </c>
      <c r="AX806">
        <v>2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</row>
    <row r="807" spans="1:60" x14ac:dyDescent="0.25">
      <c r="A807">
        <v>1</v>
      </c>
      <c r="B807" t="s">
        <v>1566</v>
      </c>
      <c r="C807" t="s">
        <v>1566</v>
      </c>
      <c r="E807">
        <v>806</v>
      </c>
      <c r="F807" t="s">
        <v>60</v>
      </c>
      <c r="H807" t="s">
        <v>1566</v>
      </c>
      <c r="I807" t="s">
        <v>1623</v>
      </c>
      <c r="J807">
        <v>48947</v>
      </c>
      <c r="K807" t="s">
        <v>3759</v>
      </c>
      <c r="M807">
        <v>4.7E-2</v>
      </c>
      <c r="N807">
        <v>0.125</v>
      </c>
      <c r="O807">
        <v>4.4999999999999998E-2</v>
      </c>
      <c r="P807">
        <v>0.71</v>
      </c>
      <c r="Q807">
        <v>0.84</v>
      </c>
      <c r="R807">
        <v>17.102728969052365</v>
      </c>
      <c r="S807">
        <v>0.87</v>
      </c>
      <c r="T807">
        <v>3</v>
      </c>
      <c r="U807">
        <v>2.5</v>
      </c>
      <c r="V807">
        <v>7.0000000000000007E-2</v>
      </c>
      <c r="AA807" t="s">
        <v>3397</v>
      </c>
      <c r="AE807" t="s">
        <v>44</v>
      </c>
      <c r="AF807" t="s">
        <v>62</v>
      </c>
      <c r="AG807" t="s">
        <v>66</v>
      </c>
      <c r="AH807" t="s">
        <v>1615</v>
      </c>
      <c r="AI807">
        <v>1</v>
      </c>
      <c r="AJ807">
        <v>1</v>
      </c>
      <c r="AK807">
        <v>0</v>
      </c>
      <c r="AL807">
        <v>0</v>
      </c>
      <c r="AM807">
        <v>1</v>
      </c>
      <c r="AN807">
        <v>1</v>
      </c>
      <c r="AO807">
        <v>1</v>
      </c>
      <c r="AQ807">
        <v>0</v>
      </c>
      <c r="AR807">
        <v>0</v>
      </c>
      <c r="AS807">
        <v>0</v>
      </c>
      <c r="AT807">
        <v>0</v>
      </c>
      <c r="AU807">
        <v>2</v>
      </c>
      <c r="AV807">
        <v>0</v>
      </c>
      <c r="AW807">
        <v>0</v>
      </c>
      <c r="AX807">
        <v>2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</row>
    <row r="808" spans="1:60" x14ac:dyDescent="0.25">
      <c r="A808">
        <v>1</v>
      </c>
      <c r="B808" t="s">
        <v>1566</v>
      </c>
      <c r="C808" t="s">
        <v>1566</v>
      </c>
      <c r="E808">
        <v>807</v>
      </c>
      <c r="F808" t="s">
        <v>60</v>
      </c>
      <c r="H808" t="s">
        <v>1566</v>
      </c>
      <c r="I808" t="s">
        <v>1624</v>
      </c>
      <c r="J808" t="s">
        <v>1625</v>
      </c>
      <c r="K808" t="s">
        <v>3758</v>
      </c>
      <c r="M808">
        <v>4.7E-2</v>
      </c>
      <c r="N808">
        <v>0.125</v>
      </c>
      <c r="O808">
        <v>4.7E-2</v>
      </c>
      <c r="P808">
        <v>0.17</v>
      </c>
      <c r="Q808">
        <v>0.34</v>
      </c>
      <c r="R808">
        <v>12.920750335831556</v>
      </c>
      <c r="S808">
        <v>0.37</v>
      </c>
      <c r="T808">
        <v>6</v>
      </c>
      <c r="U808">
        <v>1.5</v>
      </c>
      <c r="V808">
        <v>0.14099999999999999</v>
      </c>
      <c r="AA808" t="s">
        <v>3397</v>
      </c>
      <c r="AE808" t="s">
        <v>44</v>
      </c>
      <c r="AF808" t="s">
        <v>73</v>
      </c>
      <c r="AG808" t="s">
        <v>66</v>
      </c>
      <c r="AI808">
        <v>0</v>
      </c>
      <c r="AJ808">
        <v>1</v>
      </c>
      <c r="AK808">
        <v>0</v>
      </c>
      <c r="AL808">
        <v>0</v>
      </c>
      <c r="AM808">
        <v>0</v>
      </c>
      <c r="AN808">
        <v>0</v>
      </c>
      <c r="AO808">
        <v>1</v>
      </c>
      <c r="AQ808">
        <v>0</v>
      </c>
      <c r="AR808">
        <v>0</v>
      </c>
      <c r="AS808">
        <v>0</v>
      </c>
      <c r="AT808">
        <v>0</v>
      </c>
      <c r="AU808">
        <v>2</v>
      </c>
      <c r="AV808">
        <v>0</v>
      </c>
      <c r="AW808">
        <v>0</v>
      </c>
      <c r="AX808">
        <v>2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</row>
    <row r="809" spans="1:60" x14ac:dyDescent="0.25">
      <c r="A809">
        <v>1</v>
      </c>
      <c r="B809" t="s">
        <v>1566</v>
      </c>
      <c r="C809" t="s">
        <v>1566</v>
      </c>
      <c r="E809">
        <v>808</v>
      </c>
      <c r="G809" t="s">
        <v>74</v>
      </c>
      <c r="H809" t="s">
        <v>1566</v>
      </c>
      <c r="I809" t="s">
        <v>1626</v>
      </c>
      <c r="J809" t="s">
        <v>1627</v>
      </c>
      <c r="K809" t="s">
        <v>3757</v>
      </c>
      <c r="M809">
        <v>0.05</v>
      </c>
      <c r="N809">
        <v>0.125</v>
      </c>
      <c r="O809">
        <v>0.05</v>
      </c>
      <c r="P809">
        <v>0.34</v>
      </c>
      <c r="Q809">
        <v>0.5</v>
      </c>
      <c r="R809">
        <v>13.190610712206848</v>
      </c>
      <c r="S809">
        <v>0.52500000000000002</v>
      </c>
      <c r="T809">
        <v>3</v>
      </c>
      <c r="U809">
        <v>2.5</v>
      </c>
      <c r="V809">
        <v>0.3</v>
      </c>
      <c r="AA809" t="s">
        <v>3397</v>
      </c>
      <c r="AE809" t="s">
        <v>44</v>
      </c>
      <c r="AF809" t="s">
        <v>73</v>
      </c>
      <c r="AG809" t="s">
        <v>66</v>
      </c>
      <c r="AI809">
        <v>0</v>
      </c>
      <c r="AJ809">
        <v>1</v>
      </c>
      <c r="AK809">
        <v>1</v>
      </c>
      <c r="AL809">
        <v>0</v>
      </c>
      <c r="AM809">
        <v>1</v>
      </c>
      <c r="AN809">
        <v>0</v>
      </c>
      <c r="AO809">
        <v>1</v>
      </c>
      <c r="AQ809">
        <v>0</v>
      </c>
      <c r="AR809">
        <v>0</v>
      </c>
      <c r="AS809">
        <v>0</v>
      </c>
      <c r="AT809">
        <v>0</v>
      </c>
      <c r="AU809">
        <v>2</v>
      </c>
      <c r="AV809">
        <v>0</v>
      </c>
      <c r="AW809">
        <v>0</v>
      </c>
      <c r="AX809">
        <v>2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</row>
    <row r="810" spans="1:60" x14ac:dyDescent="0.25">
      <c r="A810">
        <v>1</v>
      </c>
      <c r="B810" t="s">
        <v>1566</v>
      </c>
      <c r="C810" t="s">
        <v>1566</v>
      </c>
      <c r="E810">
        <v>809</v>
      </c>
      <c r="H810" t="s">
        <v>1566</v>
      </c>
      <c r="I810" t="s">
        <v>1628</v>
      </c>
      <c r="J810" t="s">
        <v>1629</v>
      </c>
      <c r="K810" t="s">
        <v>3756</v>
      </c>
      <c r="M810">
        <v>6.25E-2</v>
      </c>
      <c r="N810">
        <v>0.125</v>
      </c>
      <c r="R810">
        <v>0</v>
      </c>
      <c r="T810">
        <v>3</v>
      </c>
      <c r="U810">
        <v>1.5</v>
      </c>
      <c r="V810">
        <v>9.2999999999999999E-2</v>
      </c>
      <c r="AA810" t="s">
        <v>3397</v>
      </c>
      <c r="AE810" t="s">
        <v>44</v>
      </c>
      <c r="AF810" t="s">
        <v>73</v>
      </c>
      <c r="AG810" t="s">
        <v>66</v>
      </c>
      <c r="AI810">
        <v>0</v>
      </c>
      <c r="AJ810">
        <v>1</v>
      </c>
      <c r="AK810">
        <v>0</v>
      </c>
      <c r="AL810">
        <v>0</v>
      </c>
      <c r="AM810">
        <v>0</v>
      </c>
      <c r="AN810">
        <v>1</v>
      </c>
      <c r="AO810">
        <v>0</v>
      </c>
      <c r="AQ810">
        <v>0</v>
      </c>
      <c r="AR810">
        <v>0</v>
      </c>
      <c r="AS810">
        <v>0</v>
      </c>
      <c r="AT810">
        <v>0</v>
      </c>
      <c r="AU810">
        <v>2</v>
      </c>
      <c r="AV810">
        <v>0</v>
      </c>
      <c r="AW810">
        <v>0</v>
      </c>
      <c r="AX810">
        <v>2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</row>
    <row r="811" spans="1:60" x14ac:dyDescent="0.25">
      <c r="A811">
        <v>1</v>
      </c>
      <c r="B811" t="s">
        <v>1566</v>
      </c>
      <c r="C811" t="s">
        <v>1566</v>
      </c>
      <c r="E811">
        <v>810</v>
      </c>
      <c r="G811" t="s">
        <v>74</v>
      </c>
      <c r="H811" t="s">
        <v>1566</v>
      </c>
      <c r="I811" t="s">
        <v>1630</v>
      </c>
      <c r="J811">
        <v>13662</v>
      </c>
      <c r="K811" t="s">
        <v>3756</v>
      </c>
      <c r="M811">
        <v>6.25E-2</v>
      </c>
      <c r="N811">
        <v>0.125</v>
      </c>
      <c r="O811">
        <v>5.8999999999999997E-2</v>
      </c>
      <c r="P811">
        <v>1</v>
      </c>
      <c r="Q811">
        <v>1.1499999999999999</v>
      </c>
      <c r="R811">
        <v>12.40741852740075</v>
      </c>
      <c r="S811">
        <v>1.2</v>
      </c>
      <c r="T811">
        <v>3</v>
      </c>
      <c r="U811">
        <v>2.5</v>
      </c>
      <c r="V811">
        <v>0.5</v>
      </c>
      <c r="AA811" t="s">
        <v>3397</v>
      </c>
      <c r="AE811" t="s">
        <v>44</v>
      </c>
      <c r="AF811" t="s">
        <v>62</v>
      </c>
      <c r="AG811" t="s">
        <v>66</v>
      </c>
      <c r="AH811" t="s">
        <v>1631</v>
      </c>
      <c r="AI811">
        <v>1</v>
      </c>
      <c r="AJ811">
        <v>1</v>
      </c>
      <c r="AK811">
        <v>0</v>
      </c>
      <c r="AL811">
        <v>0</v>
      </c>
      <c r="AM811">
        <v>1</v>
      </c>
      <c r="AN811">
        <v>0</v>
      </c>
      <c r="AO811">
        <v>1</v>
      </c>
      <c r="AQ811">
        <v>0</v>
      </c>
      <c r="AR811">
        <v>0</v>
      </c>
      <c r="AS811">
        <v>0</v>
      </c>
      <c r="AT811">
        <v>0</v>
      </c>
      <c r="AU811">
        <v>2</v>
      </c>
      <c r="AV811">
        <v>0</v>
      </c>
      <c r="AW811">
        <v>0</v>
      </c>
      <c r="AX811">
        <v>2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</row>
    <row r="812" spans="1:60" x14ac:dyDescent="0.25">
      <c r="A812">
        <v>1</v>
      </c>
      <c r="B812" t="s">
        <v>1566</v>
      </c>
      <c r="C812" t="s">
        <v>1566</v>
      </c>
      <c r="E812">
        <v>811</v>
      </c>
      <c r="G812" t="s">
        <v>74</v>
      </c>
      <c r="H812" t="s">
        <v>1566</v>
      </c>
      <c r="I812" t="s">
        <v>1632</v>
      </c>
      <c r="J812">
        <v>31862</v>
      </c>
      <c r="K812" t="s">
        <v>3756</v>
      </c>
      <c r="M812">
        <v>6.25E-2</v>
      </c>
      <c r="N812">
        <v>0.125</v>
      </c>
      <c r="O812">
        <v>6.25E-2</v>
      </c>
      <c r="P812">
        <v>0.36499999999999999</v>
      </c>
      <c r="Q812">
        <v>0.5</v>
      </c>
      <c r="R812">
        <v>13.033356325913829</v>
      </c>
      <c r="S812">
        <v>0.55000000000000004</v>
      </c>
      <c r="T812">
        <v>3</v>
      </c>
      <c r="U812">
        <v>2.5</v>
      </c>
      <c r="V812">
        <v>0.312</v>
      </c>
      <c r="AA812" t="s">
        <v>3397</v>
      </c>
      <c r="AE812" t="s">
        <v>44</v>
      </c>
      <c r="AF812" t="s">
        <v>62</v>
      </c>
      <c r="AG812" t="s">
        <v>66</v>
      </c>
      <c r="AI812">
        <v>1</v>
      </c>
      <c r="AJ812">
        <v>1</v>
      </c>
      <c r="AK812">
        <v>0</v>
      </c>
      <c r="AL812">
        <v>0</v>
      </c>
      <c r="AM812">
        <v>1</v>
      </c>
      <c r="AN812">
        <v>0</v>
      </c>
      <c r="AO812">
        <v>1</v>
      </c>
      <c r="AQ812">
        <v>0</v>
      </c>
      <c r="AR812">
        <v>0</v>
      </c>
      <c r="AS812">
        <v>0</v>
      </c>
      <c r="AT812">
        <v>0</v>
      </c>
      <c r="AU812">
        <v>2</v>
      </c>
      <c r="AV812">
        <v>0</v>
      </c>
      <c r="AW812">
        <v>0</v>
      </c>
      <c r="AX812">
        <v>2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</row>
    <row r="813" spans="1:60" x14ac:dyDescent="0.25">
      <c r="A813">
        <v>1</v>
      </c>
      <c r="B813" t="s">
        <v>1566</v>
      </c>
      <c r="C813" t="s">
        <v>1566</v>
      </c>
      <c r="E813">
        <v>812</v>
      </c>
      <c r="G813" t="s">
        <v>74</v>
      </c>
      <c r="H813" t="s">
        <v>1566</v>
      </c>
      <c r="I813" t="s">
        <v>1633</v>
      </c>
      <c r="J813">
        <v>30307</v>
      </c>
      <c r="K813" t="s">
        <v>3755</v>
      </c>
      <c r="M813">
        <v>6.25E-2</v>
      </c>
      <c r="N813">
        <v>0.125</v>
      </c>
      <c r="O813">
        <v>6.25E-2</v>
      </c>
      <c r="P813">
        <v>0.1875</v>
      </c>
      <c r="Q813">
        <v>0.42499999999999999</v>
      </c>
      <c r="R813">
        <v>7.4958576397298629</v>
      </c>
      <c r="S813">
        <v>0.5</v>
      </c>
      <c r="T813">
        <v>2</v>
      </c>
      <c r="U813">
        <v>1.5</v>
      </c>
      <c r="V813">
        <v>0.187</v>
      </c>
      <c r="AA813" t="s">
        <v>3397</v>
      </c>
      <c r="AE813" t="s">
        <v>44</v>
      </c>
      <c r="AF813" t="s">
        <v>62</v>
      </c>
      <c r="AG813" t="s">
        <v>79</v>
      </c>
      <c r="AI813">
        <v>1</v>
      </c>
      <c r="AJ813">
        <v>0</v>
      </c>
      <c r="AK813">
        <v>1</v>
      </c>
      <c r="AL813">
        <v>1</v>
      </c>
      <c r="AM813">
        <v>1</v>
      </c>
      <c r="AN813">
        <v>1</v>
      </c>
      <c r="AO813">
        <v>1</v>
      </c>
      <c r="AQ813">
        <v>0</v>
      </c>
      <c r="AR813">
        <v>0</v>
      </c>
      <c r="AS813">
        <v>0</v>
      </c>
      <c r="AT813">
        <v>0</v>
      </c>
      <c r="AU813">
        <v>2</v>
      </c>
      <c r="AV813">
        <v>0</v>
      </c>
      <c r="AW813">
        <v>0</v>
      </c>
      <c r="AX813">
        <v>2</v>
      </c>
      <c r="AY813">
        <v>2</v>
      </c>
      <c r="AZ813">
        <v>2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</row>
    <row r="814" spans="1:60" x14ac:dyDescent="0.25">
      <c r="A814">
        <v>1</v>
      </c>
      <c r="B814" t="s">
        <v>1566</v>
      </c>
      <c r="C814" t="s">
        <v>1566</v>
      </c>
      <c r="E814">
        <v>813</v>
      </c>
      <c r="G814" t="s">
        <v>74</v>
      </c>
      <c r="H814" t="s">
        <v>1566</v>
      </c>
      <c r="I814" t="s">
        <v>1634</v>
      </c>
      <c r="J814">
        <v>30107</v>
      </c>
      <c r="K814" t="s">
        <v>3754</v>
      </c>
      <c r="M814">
        <v>6.25E-2</v>
      </c>
      <c r="N814">
        <v>0.125</v>
      </c>
      <c r="O814">
        <v>6.25E-2</v>
      </c>
      <c r="P814">
        <v>0.215</v>
      </c>
      <c r="Q814">
        <v>0.35</v>
      </c>
      <c r="R814">
        <v>13.033356325913843</v>
      </c>
      <c r="S814">
        <v>0.4</v>
      </c>
      <c r="T814">
        <v>4</v>
      </c>
      <c r="U814">
        <v>1.5</v>
      </c>
      <c r="V814">
        <v>0.187</v>
      </c>
      <c r="AA814" t="s">
        <v>3397</v>
      </c>
      <c r="AE814" t="s">
        <v>44</v>
      </c>
      <c r="AF814" t="s">
        <v>62</v>
      </c>
      <c r="AG814" t="s">
        <v>79</v>
      </c>
      <c r="AI814">
        <v>1</v>
      </c>
      <c r="AJ814">
        <v>1</v>
      </c>
      <c r="AK814">
        <v>1</v>
      </c>
      <c r="AL814">
        <v>0</v>
      </c>
      <c r="AM814">
        <v>1</v>
      </c>
      <c r="AN814">
        <v>1</v>
      </c>
      <c r="AO814">
        <v>1</v>
      </c>
      <c r="AQ814">
        <v>0</v>
      </c>
      <c r="AR814">
        <v>0</v>
      </c>
      <c r="AS814">
        <v>0</v>
      </c>
      <c r="AT814">
        <v>0</v>
      </c>
      <c r="AU814">
        <v>2</v>
      </c>
      <c r="AV814">
        <v>0</v>
      </c>
      <c r="AW814">
        <v>0</v>
      </c>
      <c r="AX814">
        <v>2</v>
      </c>
      <c r="AY814">
        <v>0</v>
      </c>
      <c r="AZ814">
        <v>2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</row>
    <row r="815" spans="1:60" x14ac:dyDescent="0.25">
      <c r="A815">
        <v>1</v>
      </c>
      <c r="B815" t="s">
        <v>1566</v>
      </c>
      <c r="C815" t="s">
        <v>1566</v>
      </c>
      <c r="E815">
        <v>814</v>
      </c>
      <c r="G815" t="s">
        <v>74</v>
      </c>
      <c r="H815" t="s">
        <v>1566</v>
      </c>
      <c r="I815" t="s">
        <v>1635</v>
      </c>
      <c r="J815">
        <v>30194</v>
      </c>
      <c r="K815" t="s">
        <v>3754</v>
      </c>
      <c r="M815">
        <v>6.25E-2</v>
      </c>
      <c r="N815">
        <v>0.125</v>
      </c>
      <c r="O815">
        <v>6.25E-2</v>
      </c>
      <c r="P815">
        <v>0.21</v>
      </c>
      <c r="Q815">
        <v>0.35</v>
      </c>
      <c r="R815">
        <v>12.582962494076924</v>
      </c>
      <c r="S815">
        <v>0.45</v>
      </c>
      <c r="T815">
        <v>4</v>
      </c>
      <c r="U815">
        <v>1.5</v>
      </c>
      <c r="V815">
        <v>0.187</v>
      </c>
      <c r="W815">
        <v>0</v>
      </c>
      <c r="Z815">
        <v>0</v>
      </c>
      <c r="AA815" t="s">
        <v>3397</v>
      </c>
      <c r="AE815" t="s">
        <v>44</v>
      </c>
      <c r="AF815" t="s">
        <v>1636</v>
      </c>
      <c r="AG815" t="s">
        <v>79</v>
      </c>
      <c r="AI815">
        <v>0</v>
      </c>
      <c r="AJ815">
        <v>1</v>
      </c>
      <c r="AK815">
        <v>1</v>
      </c>
      <c r="AL815">
        <v>0</v>
      </c>
      <c r="AM815">
        <v>1</v>
      </c>
      <c r="AN815">
        <v>0</v>
      </c>
      <c r="AO815">
        <v>1</v>
      </c>
      <c r="AQ815">
        <v>0</v>
      </c>
      <c r="AR815">
        <v>0</v>
      </c>
      <c r="AS815">
        <v>0</v>
      </c>
      <c r="AT815">
        <v>0</v>
      </c>
      <c r="AU815">
        <v>2</v>
      </c>
      <c r="AV815">
        <v>0</v>
      </c>
      <c r="AW815">
        <v>0</v>
      </c>
      <c r="AX815">
        <v>0</v>
      </c>
      <c r="AY815">
        <v>2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</row>
    <row r="816" spans="1:60" x14ac:dyDescent="0.25">
      <c r="A816">
        <v>1</v>
      </c>
      <c r="B816" t="s">
        <v>1566</v>
      </c>
      <c r="C816" t="s">
        <v>1566</v>
      </c>
      <c r="E816">
        <v>815</v>
      </c>
      <c r="H816" t="s">
        <v>1566</v>
      </c>
      <c r="I816" t="s">
        <v>1637</v>
      </c>
      <c r="J816">
        <v>39007</v>
      </c>
      <c r="K816" t="s">
        <v>3754</v>
      </c>
      <c r="M816">
        <v>6.25E-2</v>
      </c>
      <c r="N816">
        <v>0.125</v>
      </c>
      <c r="R816">
        <v>0</v>
      </c>
      <c r="T816">
        <v>4</v>
      </c>
      <c r="U816">
        <v>1.5</v>
      </c>
      <c r="V816">
        <v>0.187</v>
      </c>
      <c r="AA816" t="s">
        <v>3397</v>
      </c>
      <c r="AE816" t="s">
        <v>44</v>
      </c>
      <c r="AF816" t="s">
        <v>1638</v>
      </c>
      <c r="AG816" t="s">
        <v>79</v>
      </c>
      <c r="AI816">
        <v>0</v>
      </c>
      <c r="AJ816">
        <v>1</v>
      </c>
      <c r="AK816">
        <v>1</v>
      </c>
      <c r="AL816">
        <v>0</v>
      </c>
      <c r="AM816">
        <v>1</v>
      </c>
      <c r="AN816">
        <v>0</v>
      </c>
      <c r="AO816">
        <v>1</v>
      </c>
      <c r="AQ816">
        <v>0</v>
      </c>
      <c r="AR816">
        <v>0</v>
      </c>
      <c r="AS816">
        <v>0</v>
      </c>
      <c r="AT816">
        <v>0</v>
      </c>
      <c r="AU816">
        <v>2</v>
      </c>
      <c r="AV816">
        <v>0</v>
      </c>
      <c r="AW816">
        <v>0</v>
      </c>
      <c r="AX816">
        <v>2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</row>
    <row r="817" spans="1:60" x14ac:dyDescent="0.25">
      <c r="A817">
        <v>1</v>
      </c>
      <c r="B817" t="s">
        <v>1566</v>
      </c>
      <c r="C817" t="s">
        <v>1566</v>
      </c>
      <c r="E817">
        <v>816</v>
      </c>
      <c r="F817" t="s">
        <v>60</v>
      </c>
      <c r="H817" t="s">
        <v>1566</v>
      </c>
      <c r="I817" t="s">
        <v>1639</v>
      </c>
      <c r="J817" t="s">
        <v>1640</v>
      </c>
      <c r="K817" t="s">
        <v>3754</v>
      </c>
      <c r="M817">
        <v>6.25E-2</v>
      </c>
      <c r="N817">
        <v>0.125</v>
      </c>
      <c r="O817">
        <v>6.25E-2</v>
      </c>
      <c r="P817">
        <v>0.52500000000000002</v>
      </c>
      <c r="Q817">
        <v>0.6</v>
      </c>
      <c r="R817">
        <v>22.619864948040444</v>
      </c>
      <c r="S817">
        <v>0.63</v>
      </c>
      <c r="T817">
        <v>4</v>
      </c>
      <c r="U817">
        <v>1.5</v>
      </c>
      <c r="V817">
        <v>0.1875</v>
      </c>
      <c r="AA817" t="s">
        <v>3397</v>
      </c>
      <c r="AE817" t="s">
        <v>44</v>
      </c>
      <c r="AF817" t="s">
        <v>73</v>
      </c>
      <c r="AG817" t="s">
        <v>124</v>
      </c>
      <c r="AI817">
        <v>0</v>
      </c>
      <c r="AJ817">
        <v>1</v>
      </c>
      <c r="AK817">
        <v>1</v>
      </c>
      <c r="AL817">
        <v>0</v>
      </c>
      <c r="AM817">
        <v>0</v>
      </c>
      <c r="AN817">
        <v>1</v>
      </c>
      <c r="AO817">
        <v>0</v>
      </c>
      <c r="AQ817">
        <v>0</v>
      </c>
      <c r="AR817">
        <v>0</v>
      </c>
      <c r="AS817">
        <v>0</v>
      </c>
      <c r="AT817">
        <v>0</v>
      </c>
      <c r="AU817">
        <v>2</v>
      </c>
      <c r="AV817">
        <v>0</v>
      </c>
      <c r="AW817">
        <v>0</v>
      </c>
      <c r="AX817">
        <v>2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</row>
    <row r="818" spans="1:60" x14ac:dyDescent="0.25">
      <c r="A818">
        <v>1</v>
      </c>
      <c r="B818" t="s">
        <v>1566</v>
      </c>
      <c r="C818" t="s">
        <v>1566</v>
      </c>
      <c r="E818">
        <v>817</v>
      </c>
      <c r="F818" t="s">
        <v>60</v>
      </c>
      <c r="H818" t="s">
        <v>1566</v>
      </c>
      <c r="I818" t="s">
        <v>1641</v>
      </c>
      <c r="J818">
        <v>72065</v>
      </c>
      <c r="K818" t="s">
        <v>3753</v>
      </c>
      <c r="M818">
        <v>6.5000000000000002E-2</v>
      </c>
      <c r="N818">
        <v>0.125</v>
      </c>
      <c r="O818">
        <v>6.5000000000000002E-2</v>
      </c>
      <c r="P818">
        <v>0.22</v>
      </c>
      <c r="Q818">
        <v>0.47</v>
      </c>
      <c r="R818">
        <v>6.8427734126309332</v>
      </c>
      <c r="S818">
        <v>0.5</v>
      </c>
      <c r="T818">
        <v>2</v>
      </c>
      <c r="U818">
        <v>1.5</v>
      </c>
      <c r="V818">
        <v>0.19500000000000001</v>
      </c>
      <c r="AA818" t="s">
        <v>3397</v>
      </c>
      <c r="AE818" t="s">
        <v>44</v>
      </c>
      <c r="AF818" t="s">
        <v>62</v>
      </c>
      <c r="AG818" t="s">
        <v>66</v>
      </c>
      <c r="AI818">
        <v>1</v>
      </c>
      <c r="AJ818">
        <v>1</v>
      </c>
      <c r="AK818">
        <v>0</v>
      </c>
      <c r="AL818">
        <v>0</v>
      </c>
      <c r="AM818">
        <v>1</v>
      </c>
      <c r="AN818">
        <v>1</v>
      </c>
      <c r="AO818">
        <v>1</v>
      </c>
      <c r="AQ818">
        <v>0</v>
      </c>
      <c r="AR818">
        <v>0</v>
      </c>
      <c r="AS818">
        <v>0</v>
      </c>
      <c r="AT818">
        <v>0</v>
      </c>
      <c r="AU818">
        <v>2</v>
      </c>
      <c r="AV818">
        <v>0</v>
      </c>
      <c r="AW818">
        <v>0</v>
      </c>
      <c r="AX818">
        <v>2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</row>
    <row r="819" spans="1:60" x14ac:dyDescent="0.25">
      <c r="A819">
        <v>1</v>
      </c>
      <c r="B819" t="s">
        <v>1566</v>
      </c>
      <c r="C819" t="s">
        <v>1566</v>
      </c>
      <c r="E819">
        <v>818</v>
      </c>
      <c r="F819" t="s">
        <v>60</v>
      </c>
      <c r="H819" t="s">
        <v>1566</v>
      </c>
      <c r="I819" t="s">
        <v>1642</v>
      </c>
      <c r="J819">
        <v>73065</v>
      </c>
      <c r="K819" t="s">
        <v>3752</v>
      </c>
      <c r="M819">
        <v>6.5000000000000002E-2</v>
      </c>
      <c r="N819">
        <v>0.125</v>
      </c>
      <c r="O819">
        <v>6.5000000000000002E-2</v>
      </c>
      <c r="P819">
        <v>0.22</v>
      </c>
      <c r="Q819">
        <v>0.4</v>
      </c>
      <c r="R819">
        <v>9.4623222080256113</v>
      </c>
      <c r="S819">
        <v>0.43</v>
      </c>
      <c r="T819">
        <v>4</v>
      </c>
      <c r="U819">
        <v>1.5</v>
      </c>
      <c r="V819">
        <v>0.19500000000000001</v>
      </c>
      <c r="AA819" t="s">
        <v>3397</v>
      </c>
      <c r="AE819" t="s">
        <v>44</v>
      </c>
      <c r="AF819" t="s">
        <v>62</v>
      </c>
      <c r="AG819" t="s">
        <v>66</v>
      </c>
      <c r="AI819">
        <v>1</v>
      </c>
      <c r="AJ819">
        <v>1</v>
      </c>
      <c r="AK819">
        <v>0</v>
      </c>
      <c r="AL819">
        <v>0</v>
      </c>
      <c r="AM819">
        <v>1</v>
      </c>
      <c r="AN819">
        <v>1</v>
      </c>
      <c r="AO819">
        <v>1</v>
      </c>
      <c r="AQ819">
        <v>0</v>
      </c>
      <c r="AR819">
        <v>0</v>
      </c>
      <c r="AS819">
        <v>0</v>
      </c>
      <c r="AT819">
        <v>0</v>
      </c>
      <c r="AU819">
        <v>2</v>
      </c>
      <c r="AV819">
        <v>0</v>
      </c>
      <c r="AW819">
        <v>0</v>
      </c>
      <c r="AX819">
        <v>2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</row>
    <row r="820" spans="1:60" x14ac:dyDescent="0.25">
      <c r="A820">
        <v>1</v>
      </c>
      <c r="B820" t="s">
        <v>1566</v>
      </c>
      <c r="C820" t="s">
        <v>1566</v>
      </c>
      <c r="E820">
        <v>819</v>
      </c>
      <c r="G820" t="s">
        <v>74</v>
      </c>
      <c r="H820" t="s">
        <v>1566</v>
      </c>
      <c r="I820" t="s">
        <v>1643</v>
      </c>
      <c r="J820" t="s">
        <v>1644</v>
      </c>
      <c r="K820" t="s">
        <v>3751</v>
      </c>
      <c r="M820">
        <v>7.8E-2</v>
      </c>
      <c r="N820">
        <v>0.125</v>
      </c>
      <c r="O820">
        <v>7.8E-2</v>
      </c>
      <c r="P820">
        <v>0.41</v>
      </c>
      <c r="Q820">
        <v>0.55000000000000004</v>
      </c>
      <c r="R820">
        <v>9.5286751366870419</v>
      </c>
      <c r="S820">
        <v>0.65</v>
      </c>
      <c r="T820">
        <v>3</v>
      </c>
      <c r="U820">
        <v>2.5</v>
      </c>
      <c r="V820">
        <v>0.40600000000000003</v>
      </c>
      <c r="AA820" t="s">
        <v>3397</v>
      </c>
      <c r="AE820" t="s">
        <v>44</v>
      </c>
      <c r="AF820" t="s">
        <v>73</v>
      </c>
      <c r="AG820" t="s">
        <v>66</v>
      </c>
      <c r="AI820">
        <v>0</v>
      </c>
      <c r="AJ820">
        <v>1</v>
      </c>
      <c r="AK820">
        <v>1</v>
      </c>
      <c r="AL820">
        <v>0</v>
      </c>
      <c r="AM820">
        <v>1</v>
      </c>
      <c r="AN820">
        <v>0</v>
      </c>
      <c r="AO820">
        <v>1</v>
      </c>
      <c r="AQ820">
        <v>0</v>
      </c>
      <c r="AR820">
        <v>0</v>
      </c>
      <c r="AS820">
        <v>0</v>
      </c>
      <c r="AT820">
        <v>0</v>
      </c>
      <c r="AU820">
        <v>2</v>
      </c>
      <c r="AV820">
        <v>0</v>
      </c>
      <c r="AW820">
        <v>0</v>
      </c>
      <c r="AX820">
        <v>2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</row>
    <row r="821" spans="1:60" x14ac:dyDescent="0.25">
      <c r="A821">
        <v>1</v>
      </c>
      <c r="B821" t="s">
        <v>1566</v>
      </c>
      <c r="C821" t="s">
        <v>1566</v>
      </c>
      <c r="E821">
        <v>820</v>
      </c>
      <c r="G821" t="s">
        <v>74</v>
      </c>
      <c r="H821" t="s">
        <v>1566</v>
      </c>
      <c r="I821" t="s">
        <v>1645</v>
      </c>
      <c r="J821" t="s">
        <v>1646</v>
      </c>
      <c r="K821" t="s">
        <v>3751</v>
      </c>
      <c r="M821">
        <v>7.8E-2</v>
      </c>
      <c r="N821">
        <v>0.125</v>
      </c>
      <c r="O821">
        <v>7.8E-2</v>
      </c>
      <c r="P821">
        <v>0.26</v>
      </c>
      <c r="Q821">
        <v>0.38</v>
      </c>
      <c r="R821">
        <v>11.08019922435507</v>
      </c>
      <c r="S821">
        <v>0.42499999999999999</v>
      </c>
      <c r="T821">
        <v>3</v>
      </c>
      <c r="U821">
        <v>1.5</v>
      </c>
      <c r="V821">
        <v>0.23400000000000001</v>
      </c>
      <c r="AA821" t="s">
        <v>3397</v>
      </c>
      <c r="AE821" t="s">
        <v>44</v>
      </c>
      <c r="AF821" t="s">
        <v>73</v>
      </c>
      <c r="AG821" t="s">
        <v>66</v>
      </c>
      <c r="AI821">
        <v>0</v>
      </c>
      <c r="AJ821">
        <v>1</v>
      </c>
      <c r="AK821">
        <v>0</v>
      </c>
      <c r="AL821">
        <v>0</v>
      </c>
      <c r="AM821">
        <v>0</v>
      </c>
      <c r="AN821">
        <v>1</v>
      </c>
      <c r="AO821">
        <v>0</v>
      </c>
      <c r="AQ821">
        <v>0</v>
      </c>
      <c r="AR821">
        <v>0</v>
      </c>
      <c r="AS821">
        <v>0</v>
      </c>
      <c r="AT821">
        <v>0</v>
      </c>
      <c r="AU821">
        <v>2</v>
      </c>
      <c r="AV821">
        <v>0</v>
      </c>
      <c r="AW821">
        <v>0</v>
      </c>
      <c r="AX821">
        <v>2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</row>
    <row r="822" spans="1:60" x14ac:dyDescent="0.25">
      <c r="A822">
        <v>1</v>
      </c>
      <c r="B822" t="s">
        <v>1566</v>
      </c>
      <c r="C822" t="s">
        <v>1566</v>
      </c>
      <c r="E822">
        <v>821</v>
      </c>
      <c r="G822" t="s">
        <v>74</v>
      </c>
      <c r="H822" t="s">
        <v>1566</v>
      </c>
      <c r="I822" t="s">
        <v>1647</v>
      </c>
      <c r="J822">
        <v>13678</v>
      </c>
      <c r="K822" t="s">
        <v>3751</v>
      </c>
      <c r="M822">
        <v>7.8E-2</v>
      </c>
      <c r="N822">
        <v>0.125</v>
      </c>
      <c r="O822">
        <v>7.4999999999999997E-2</v>
      </c>
      <c r="P822">
        <v>1</v>
      </c>
      <c r="Q822">
        <v>1.1000000000000001</v>
      </c>
      <c r="R822">
        <v>14.036243467926454</v>
      </c>
      <c r="S822">
        <v>1.1499999999999999</v>
      </c>
      <c r="T822">
        <v>3</v>
      </c>
      <c r="U822">
        <v>2.5</v>
      </c>
      <c r="V822">
        <v>0.5</v>
      </c>
      <c r="AA822" t="s">
        <v>3397</v>
      </c>
      <c r="AE822" t="s">
        <v>44</v>
      </c>
      <c r="AF822" t="s">
        <v>62</v>
      </c>
      <c r="AG822" t="s">
        <v>66</v>
      </c>
      <c r="AH822" t="s">
        <v>84</v>
      </c>
      <c r="AI822">
        <v>1</v>
      </c>
      <c r="AJ822">
        <v>1</v>
      </c>
      <c r="AK822">
        <v>0</v>
      </c>
      <c r="AL822">
        <v>0</v>
      </c>
      <c r="AM822">
        <v>1</v>
      </c>
      <c r="AN822">
        <v>0</v>
      </c>
      <c r="AO822">
        <v>1</v>
      </c>
      <c r="AQ822">
        <v>0</v>
      </c>
      <c r="AR822">
        <v>0</v>
      </c>
      <c r="AS822">
        <v>0</v>
      </c>
      <c r="AT822">
        <v>0</v>
      </c>
      <c r="AU822">
        <v>2</v>
      </c>
      <c r="AV822">
        <v>0</v>
      </c>
      <c r="AW822">
        <v>0</v>
      </c>
      <c r="AX822">
        <v>2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</row>
    <row r="823" spans="1:60" x14ac:dyDescent="0.25">
      <c r="A823">
        <v>1</v>
      </c>
      <c r="B823" t="s">
        <v>1566</v>
      </c>
      <c r="C823" t="s">
        <v>1566</v>
      </c>
      <c r="E823">
        <v>822</v>
      </c>
      <c r="F823" t="s">
        <v>60</v>
      </c>
      <c r="H823" t="s">
        <v>1566</v>
      </c>
      <c r="I823" t="s">
        <v>1648</v>
      </c>
      <c r="J823" t="s">
        <v>1649</v>
      </c>
      <c r="K823" t="s">
        <v>3748</v>
      </c>
      <c r="M823">
        <v>7.8100000000000003E-2</v>
      </c>
      <c r="N823">
        <v>0.125</v>
      </c>
      <c r="O823">
        <v>7.8100000000000003E-2</v>
      </c>
      <c r="P823">
        <v>0.3</v>
      </c>
      <c r="Q823">
        <v>0.42</v>
      </c>
      <c r="R823">
        <v>11.057205917276903</v>
      </c>
      <c r="S823">
        <v>0.45</v>
      </c>
      <c r="T823">
        <v>3</v>
      </c>
      <c r="U823">
        <v>1.5</v>
      </c>
      <c r="V823">
        <v>0.2344</v>
      </c>
      <c r="AA823" t="s">
        <v>3397</v>
      </c>
      <c r="AE823" t="s">
        <v>44</v>
      </c>
      <c r="AF823" t="s">
        <v>1650</v>
      </c>
      <c r="AG823" t="s">
        <v>124</v>
      </c>
      <c r="AI823">
        <v>1</v>
      </c>
      <c r="AJ823">
        <v>0</v>
      </c>
      <c r="AK823">
        <v>1</v>
      </c>
      <c r="AL823">
        <v>0</v>
      </c>
      <c r="AM823">
        <v>1</v>
      </c>
      <c r="AN823">
        <v>0</v>
      </c>
      <c r="AO823">
        <v>1</v>
      </c>
      <c r="AQ823">
        <v>0</v>
      </c>
      <c r="AR823">
        <v>0</v>
      </c>
      <c r="AS823">
        <v>0</v>
      </c>
      <c r="AT823">
        <v>0</v>
      </c>
      <c r="AU823">
        <v>2</v>
      </c>
      <c r="AV823">
        <v>0</v>
      </c>
      <c r="AW823">
        <v>0</v>
      </c>
      <c r="AX823">
        <v>2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</row>
    <row r="824" spans="1:60" x14ac:dyDescent="0.25">
      <c r="A824">
        <v>1</v>
      </c>
      <c r="B824" t="s">
        <v>421</v>
      </c>
      <c r="C824" t="s">
        <v>421</v>
      </c>
      <c r="E824">
        <v>823</v>
      </c>
      <c r="G824" t="s">
        <v>74</v>
      </c>
      <c r="H824" t="s">
        <v>421</v>
      </c>
      <c r="I824" t="s">
        <v>1651</v>
      </c>
      <c r="J824" t="s">
        <v>1652</v>
      </c>
      <c r="K824" t="s">
        <v>3750</v>
      </c>
      <c r="M824">
        <v>7.8100000000000003E-2</v>
      </c>
      <c r="N824">
        <v>0.125</v>
      </c>
      <c r="O824">
        <v>7.8100000000000003E-2</v>
      </c>
      <c r="P824">
        <v>0.26</v>
      </c>
      <c r="Q824">
        <v>0.39</v>
      </c>
      <c r="R824">
        <v>10.225317541574597</v>
      </c>
      <c r="S824">
        <v>0.4</v>
      </c>
      <c r="T824">
        <v>4</v>
      </c>
      <c r="U824">
        <v>1.5</v>
      </c>
      <c r="V824">
        <v>0.25</v>
      </c>
      <c r="Z824">
        <v>60</v>
      </c>
      <c r="AA824">
        <v>6.7636584035564662E-2</v>
      </c>
      <c r="AE824" t="s">
        <v>44</v>
      </c>
      <c r="AF824" t="s">
        <v>73</v>
      </c>
      <c r="AG824" t="s">
        <v>66</v>
      </c>
      <c r="AH824" t="s">
        <v>1653</v>
      </c>
      <c r="AI824">
        <v>0</v>
      </c>
      <c r="AJ824">
        <v>1</v>
      </c>
      <c r="AK824">
        <v>1</v>
      </c>
      <c r="AL824">
        <v>0</v>
      </c>
      <c r="AM824">
        <v>1</v>
      </c>
      <c r="AN824">
        <v>1</v>
      </c>
      <c r="AO824">
        <v>1</v>
      </c>
      <c r="AP824" t="s">
        <v>3341</v>
      </c>
      <c r="AQ824">
        <v>0</v>
      </c>
      <c r="AR824">
        <v>0</v>
      </c>
      <c r="AS824">
        <v>0</v>
      </c>
      <c r="AT824">
        <v>0</v>
      </c>
      <c r="AU824">
        <v>1</v>
      </c>
      <c r="AV824">
        <v>0</v>
      </c>
      <c r="AW824">
        <v>0</v>
      </c>
      <c r="AX824">
        <v>0</v>
      </c>
      <c r="AY824">
        <v>1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</row>
    <row r="825" spans="1:60" x14ac:dyDescent="0.25">
      <c r="A825">
        <v>1</v>
      </c>
      <c r="B825" t="s">
        <v>1566</v>
      </c>
      <c r="C825" t="s">
        <v>1566</v>
      </c>
      <c r="E825">
        <v>824</v>
      </c>
      <c r="G825" t="s">
        <v>74</v>
      </c>
      <c r="H825" t="s">
        <v>1566</v>
      </c>
      <c r="I825" t="s">
        <v>1654</v>
      </c>
      <c r="J825">
        <v>30309</v>
      </c>
      <c r="K825" t="s">
        <v>3749</v>
      </c>
      <c r="M825">
        <v>7.8100000000000003E-2</v>
      </c>
      <c r="N825">
        <v>0.125</v>
      </c>
      <c r="O825">
        <v>7.8100000000000003E-2</v>
      </c>
      <c r="P825">
        <v>0.2</v>
      </c>
      <c r="Q825">
        <v>0.4</v>
      </c>
      <c r="R825">
        <v>6.6873965575646821</v>
      </c>
      <c r="S825">
        <v>0.52500000000000002</v>
      </c>
      <c r="T825">
        <v>2</v>
      </c>
      <c r="U825">
        <v>1.5</v>
      </c>
      <c r="V825">
        <v>0.187</v>
      </c>
      <c r="AA825" t="s">
        <v>3397</v>
      </c>
      <c r="AE825" t="s">
        <v>44</v>
      </c>
      <c r="AF825" t="s">
        <v>62</v>
      </c>
      <c r="AG825" t="s">
        <v>79</v>
      </c>
      <c r="AI825">
        <v>1</v>
      </c>
      <c r="AJ825">
        <v>0</v>
      </c>
      <c r="AK825">
        <v>1</v>
      </c>
      <c r="AL825">
        <v>1</v>
      </c>
      <c r="AM825">
        <v>1</v>
      </c>
      <c r="AN825">
        <v>1</v>
      </c>
      <c r="AO825">
        <v>1</v>
      </c>
      <c r="AQ825">
        <v>0</v>
      </c>
      <c r="AR825">
        <v>0</v>
      </c>
      <c r="AS825">
        <v>0</v>
      </c>
      <c r="AT825">
        <v>0</v>
      </c>
      <c r="AU825">
        <v>2</v>
      </c>
      <c r="AV825">
        <v>0</v>
      </c>
      <c r="AW825">
        <v>0</v>
      </c>
      <c r="AX825">
        <v>2</v>
      </c>
      <c r="AY825">
        <v>2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</row>
    <row r="826" spans="1:60" x14ac:dyDescent="0.25">
      <c r="A826">
        <v>1</v>
      </c>
      <c r="B826" t="s">
        <v>1566</v>
      </c>
      <c r="C826" t="s">
        <v>1566</v>
      </c>
      <c r="E826">
        <v>825</v>
      </c>
      <c r="F826" t="s">
        <v>60</v>
      </c>
      <c r="H826" t="s">
        <v>1566</v>
      </c>
      <c r="I826" t="s">
        <v>1655</v>
      </c>
      <c r="J826">
        <v>30509</v>
      </c>
      <c r="K826" t="s">
        <v>3748</v>
      </c>
      <c r="M826">
        <v>7.8100000000000003E-2</v>
      </c>
      <c r="N826">
        <v>0.125</v>
      </c>
      <c r="O826">
        <v>7.8100000000000003E-2</v>
      </c>
      <c r="P826">
        <v>0.23</v>
      </c>
      <c r="Q826">
        <v>0.42</v>
      </c>
      <c r="R826">
        <v>7.0359238872066072</v>
      </c>
      <c r="S826">
        <v>0.44</v>
      </c>
      <c r="T826">
        <v>3</v>
      </c>
      <c r="U826">
        <v>1.5</v>
      </c>
      <c r="V826">
        <v>0.187</v>
      </c>
      <c r="AA826" t="s">
        <v>3397</v>
      </c>
      <c r="AE826" t="s">
        <v>44</v>
      </c>
      <c r="AF826" t="s">
        <v>62</v>
      </c>
      <c r="AG826" t="s">
        <v>79</v>
      </c>
      <c r="AI826">
        <v>1</v>
      </c>
      <c r="AJ826">
        <v>0</v>
      </c>
      <c r="AK826">
        <v>1</v>
      </c>
      <c r="AL826">
        <v>0</v>
      </c>
      <c r="AM826">
        <v>1</v>
      </c>
      <c r="AN826">
        <v>0</v>
      </c>
      <c r="AO826">
        <v>1</v>
      </c>
      <c r="AQ826">
        <v>0</v>
      </c>
      <c r="AR826">
        <v>0</v>
      </c>
      <c r="AS826">
        <v>0</v>
      </c>
      <c r="AT826">
        <v>0</v>
      </c>
      <c r="AU826">
        <v>2</v>
      </c>
      <c r="AV826">
        <v>0</v>
      </c>
      <c r="AW826">
        <v>0</v>
      </c>
      <c r="AX826">
        <v>2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</row>
    <row r="827" spans="1:60" x14ac:dyDescent="0.25">
      <c r="A827">
        <v>1</v>
      </c>
      <c r="B827" t="s">
        <v>1566</v>
      </c>
      <c r="C827" t="s">
        <v>1566</v>
      </c>
      <c r="E827">
        <v>826</v>
      </c>
      <c r="G827" t="s">
        <v>74</v>
      </c>
      <c r="H827" t="s">
        <v>1566</v>
      </c>
      <c r="I827" t="s">
        <v>1656</v>
      </c>
      <c r="J827">
        <v>30109</v>
      </c>
      <c r="K827" t="s">
        <v>3747</v>
      </c>
      <c r="M827">
        <v>7.8100000000000003E-2</v>
      </c>
      <c r="N827">
        <v>0.125</v>
      </c>
      <c r="O827">
        <v>7.8100000000000003E-2</v>
      </c>
      <c r="P827">
        <v>0.21</v>
      </c>
      <c r="Q827">
        <v>0.31</v>
      </c>
      <c r="R827">
        <v>13.197399563007892</v>
      </c>
      <c r="S827">
        <v>0.35</v>
      </c>
      <c r="T827">
        <v>4</v>
      </c>
      <c r="U827">
        <v>1.5</v>
      </c>
      <c r="V827">
        <v>0.187</v>
      </c>
      <c r="AA827" t="s">
        <v>3397</v>
      </c>
      <c r="AE827" t="s">
        <v>44</v>
      </c>
      <c r="AF827" t="s">
        <v>62</v>
      </c>
      <c r="AG827" t="s">
        <v>79</v>
      </c>
      <c r="AI827">
        <v>0</v>
      </c>
      <c r="AJ827">
        <v>1</v>
      </c>
      <c r="AK827">
        <v>1</v>
      </c>
      <c r="AL827">
        <v>0</v>
      </c>
      <c r="AM827">
        <v>1</v>
      </c>
      <c r="AN827">
        <v>0</v>
      </c>
      <c r="AO827">
        <v>1</v>
      </c>
      <c r="AQ827">
        <v>0</v>
      </c>
      <c r="AR827">
        <v>0</v>
      </c>
      <c r="AS827">
        <v>0</v>
      </c>
      <c r="AT827">
        <v>0</v>
      </c>
      <c r="AU827">
        <v>2</v>
      </c>
      <c r="AV827">
        <v>0</v>
      </c>
      <c r="AW827">
        <v>0</v>
      </c>
      <c r="AX827">
        <v>2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</row>
    <row r="828" spans="1:60" x14ac:dyDescent="0.25">
      <c r="A828">
        <v>1</v>
      </c>
      <c r="B828" t="s">
        <v>1566</v>
      </c>
      <c r="C828" t="s">
        <v>1566</v>
      </c>
      <c r="E828">
        <v>827</v>
      </c>
      <c r="G828" t="s">
        <v>74</v>
      </c>
      <c r="H828" t="s">
        <v>1566</v>
      </c>
      <c r="I828" t="s">
        <v>1657</v>
      </c>
      <c r="J828">
        <v>39009</v>
      </c>
      <c r="K828" t="s">
        <v>3747</v>
      </c>
      <c r="M828">
        <v>7.8100000000000003E-2</v>
      </c>
      <c r="N828">
        <v>0.125</v>
      </c>
      <c r="O828">
        <v>7.8100000000000003E-2</v>
      </c>
      <c r="P828">
        <v>0.19</v>
      </c>
      <c r="Q828">
        <v>0.45</v>
      </c>
      <c r="R828">
        <v>5.1536942571557489</v>
      </c>
      <c r="S828">
        <v>0.53</v>
      </c>
      <c r="T828">
        <v>4</v>
      </c>
      <c r="U828">
        <v>1.5</v>
      </c>
      <c r="V828">
        <v>0.187</v>
      </c>
      <c r="AA828" t="s">
        <v>3397</v>
      </c>
      <c r="AE828" t="s">
        <v>44</v>
      </c>
      <c r="AF828" t="s">
        <v>1638</v>
      </c>
      <c r="AG828" t="s">
        <v>79</v>
      </c>
      <c r="AI828">
        <v>0</v>
      </c>
      <c r="AJ828">
        <v>1</v>
      </c>
      <c r="AK828">
        <v>1</v>
      </c>
      <c r="AL828">
        <v>0</v>
      </c>
      <c r="AM828">
        <v>1</v>
      </c>
      <c r="AN828">
        <v>0</v>
      </c>
      <c r="AO828">
        <v>1</v>
      </c>
      <c r="AQ828">
        <v>0</v>
      </c>
      <c r="AR828">
        <v>0</v>
      </c>
      <c r="AS828">
        <v>0</v>
      </c>
      <c r="AT828">
        <v>0</v>
      </c>
      <c r="AU828">
        <v>2</v>
      </c>
      <c r="AV828">
        <v>0</v>
      </c>
      <c r="AW828">
        <v>0</v>
      </c>
      <c r="AX828">
        <v>2</v>
      </c>
      <c r="AY828">
        <v>2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</row>
    <row r="829" spans="1:60" x14ac:dyDescent="0.25">
      <c r="A829">
        <v>1</v>
      </c>
      <c r="B829" t="s">
        <v>1566</v>
      </c>
      <c r="C829" t="s">
        <v>1566</v>
      </c>
      <c r="E829">
        <v>828</v>
      </c>
      <c r="G829" t="s">
        <v>74</v>
      </c>
      <c r="H829" t="s">
        <v>1566</v>
      </c>
      <c r="I829" t="s">
        <v>1658</v>
      </c>
      <c r="J829" t="s">
        <v>1659</v>
      </c>
      <c r="K829" t="s">
        <v>3746</v>
      </c>
      <c r="M829">
        <v>9.2999999999999999E-2</v>
      </c>
      <c r="N829">
        <v>0.125</v>
      </c>
      <c r="O829">
        <v>9.2999999999999999E-2</v>
      </c>
      <c r="P829">
        <v>0.75</v>
      </c>
      <c r="Q829">
        <v>0.875</v>
      </c>
      <c r="R829">
        <v>7.2941963085408617</v>
      </c>
      <c r="S829">
        <v>0.95</v>
      </c>
      <c r="T829">
        <v>3</v>
      </c>
      <c r="U829">
        <v>1.5</v>
      </c>
      <c r="V829">
        <v>7.3999999999999996E-2</v>
      </c>
      <c r="AA829" t="s">
        <v>3397</v>
      </c>
      <c r="AE829" t="s">
        <v>44</v>
      </c>
      <c r="AF829" t="s">
        <v>1660</v>
      </c>
      <c r="AG829" t="s">
        <v>66</v>
      </c>
      <c r="AI829">
        <v>0</v>
      </c>
      <c r="AJ829">
        <v>1</v>
      </c>
      <c r="AK829">
        <v>0</v>
      </c>
      <c r="AL829">
        <v>0</v>
      </c>
      <c r="AM829">
        <v>0</v>
      </c>
      <c r="AN829">
        <v>1</v>
      </c>
      <c r="AO829">
        <v>0</v>
      </c>
      <c r="AQ829">
        <v>0</v>
      </c>
      <c r="AR829">
        <v>0</v>
      </c>
      <c r="AS829">
        <v>0</v>
      </c>
      <c r="AT829">
        <v>0</v>
      </c>
      <c r="AU829">
        <v>2</v>
      </c>
      <c r="AV829">
        <v>0</v>
      </c>
      <c r="AW829">
        <v>0</v>
      </c>
      <c r="AX829">
        <v>2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</row>
    <row r="830" spans="1:60" x14ac:dyDescent="0.25">
      <c r="A830">
        <v>1</v>
      </c>
      <c r="B830" t="s">
        <v>1566</v>
      </c>
      <c r="C830" t="s">
        <v>1566</v>
      </c>
      <c r="E830">
        <v>829</v>
      </c>
      <c r="G830" t="s">
        <v>74</v>
      </c>
      <c r="H830" t="s">
        <v>1566</v>
      </c>
      <c r="I830" t="s">
        <v>1661</v>
      </c>
      <c r="J830">
        <v>13693</v>
      </c>
      <c r="K830" t="s">
        <v>3746</v>
      </c>
      <c r="M830">
        <v>9.2999999999999999E-2</v>
      </c>
      <c r="N830">
        <v>0.125</v>
      </c>
      <c r="O830">
        <v>8.8999999999999996E-2</v>
      </c>
      <c r="P830">
        <v>1.25</v>
      </c>
      <c r="Q830">
        <v>1.2749999999999999</v>
      </c>
      <c r="R830">
        <v>35.753887254436847</v>
      </c>
      <c r="S830">
        <v>1.3</v>
      </c>
      <c r="T830">
        <v>3</v>
      </c>
      <c r="U830">
        <v>2.5</v>
      </c>
      <c r="V830">
        <v>0.75</v>
      </c>
      <c r="AA830" t="s">
        <v>3397</v>
      </c>
      <c r="AE830" t="s">
        <v>44</v>
      </c>
      <c r="AF830" t="s">
        <v>62</v>
      </c>
      <c r="AG830" t="s">
        <v>66</v>
      </c>
      <c r="AH830" t="s">
        <v>1662</v>
      </c>
      <c r="AI830">
        <v>1</v>
      </c>
      <c r="AJ830">
        <v>1</v>
      </c>
      <c r="AK830">
        <v>0</v>
      </c>
      <c r="AL830">
        <v>0</v>
      </c>
      <c r="AM830">
        <v>1</v>
      </c>
      <c r="AN830">
        <v>0</v>
      </c>
      <c r="AO830">
        <v>1</v>
      </c>
      <c r="AQ830">
        <v>0</v>
      </c>
      <c r="AR830">
        <v>0</v>
      </c>
      <c r="AS830">
        <v>0</v>
      </c>
      <c r="AT830">
        <v>0</v>
      </c>
      <c r="AU830">
        <v>2</v>
      </c>
      <c r="AV830">
        <v>0</v>
      </c>
      <c r="AW830">
        <v>0</v>
      </c>
      <c r="AX830">
        <v>2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</row>
    <row r="831" spans="1:60" x14ac:dyDescent="0.25">
      <c r="A831">
        <v>1</v>
      </c>
      <c r="B831" t="s">
        <v>1566</v>
      </c>
      <c r="C831" t="s">
        <v>1566</v>
      </c>
      <c r="E831">
        <v>830</v>
      </c>
      <c r="G831" t="s">
        <v>74</v>
      </c>
      <c r="H831" t="s">
        <v>1566</v>
      </c>
      <c r="I831" t="s">
        <v>1663</v>
      </c>
      <c r="J831">
        <v>31893</v>
      </c>
      <c r="K831" t="s">
        <v>3746</v>
      </c>
      <c r="M831">
        <v>9.2999999999999999E-2</v>
      </c>
      <c r="N831">
        <v>0.125</v>
      </c>
      <c r="O831">
        <v>9.2999999999999999E-2</v>
      </c>
      <c r="P831">
        <v>0.52500000000000002</v>
      </c>
      <c r="Q831">
        <v>0.625</v>
      </c>
      <c r="R831">
        <v>9.0902769208223333</v>
      </c>
      <c r="S831">
        <v>0.7</v>
      </c>
      <c r="T831">
        <v>3</v>
      </c>
      <c r="U831">
        <v>2.5</v>
      </c>
      <c r="V831">
        <v>0.5</v>
      </c>
      <c r="AA831" t="s">
        <v>3397</v>
      </c>
      <c r="AE831" t="s">
        <v>44</v>
      </c>
      <c r="AF831" t="s">
        <v>62</v>
      </c>
      <c r="AG831" t="s">
        <v>66</v>
      </c>
      <c r="AI831">
        <v>1</v>
      </c>
      <c r="AJ831">
        <v>1</v>
      </c>
      <c r="AK831">
        <v>0</v>
      </c>
      <c r="AL831">
        <v>0</v>
      </c>
      <c r="AM831">
        <v>1</v>
      </c>
      <c r="AN831">
        <v>0</v>
      </c>
      <c r="AO831">
        <v>1</v>
      </c>
      <c r="AQ831">
        <v>0</v>
      </c>
      <c r="AR831">
        <v>0</v>
      </c>
      <c r="AS831">
        <v>0</v>
      </c>
      <c r="AT831">
        <v>0</v>
      </c>
      <c r="AU831">
        <v>2</v>
      </c>
      <c r="AV831">
        <v>0</v>
      </c>
      <c r="AW831">
        <v>0</v>
      </c>
      <c r="AX831">
        <v>2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</row>
    <row r="832" spans="1:60" x14ac:dyDescent="0.25">
      <c r="A832">
        <v>1</v>
      </c>
      <c r="B832" t="s">
        <v>1566</v>
      </c>
      <c r="C832" t="s">
        <v>1566</v>
      </c>
      <c r="E832">
        <v>831</v>
      </c>
      <c r="F832" t="s">
        <v>60</v>
      </c>
      <c r="H832" t="s">
        <v>1566</v>
      </c>
      <c r="I832" t="s">
        <v>1664</v>
      </c>
      <c r="J832">
        <v>33693</v>
      </c>
      <c r="K832" t="s">
        <v>3746</v>
      </c>
      <c r="M832">
        <v>9.2999999999999999E-2</v>
      </c>
      <c r="N832">
        <v>0.125</v>
      </c>
      <c r="O832">
        <v>9.2999999999999999E-2</v>
      </c>
      <c r="P832">
        <v>0.78</v>
      </c>
      <c r="Q832">
        <v>0.94</v>
      </c>
      <c r="R832">
        <v>5.710593137499643</v>
      </c>
      <c r="S832">
        <v>0.97</v>
      </c>
      <c r="T832">
        <v>3</v>
      </c>
      <c r="U832">
        <v>2.5</v>
      </c>
      <c r="V832">
        <v>0.75</v>
      </c>
      <c r="AA832" t="s">
        <v>3397</v>
      </c>
      <c r="AE832" t="s">
        <v>44</v>
      </c>
      <c r="AF832" t="s">
        <v>62</v>
      </c>
      <c r="AG832" t="s">
        <v>66</v>
      </c>
      <c r="AI832">
        <v>1</v>
      </c>
      <c r="AJ832">
        <v>1</v>
      </c>
      <c r="AK832">
        <v>0</v>
      </c>
      <c r="AL832">
        <v>0</v>
      </c>
      <c r="AM832">
        <v>1</v>
      </c>
      <c r="AN832">
        <v>0</v>
      </c>
      <c r="AO832">
        <v>1</v>
      </c>
      <c r="AQ832">
        <v>0</v>
      </c>
      <c r="AR832">
        <v>0</v>
      </c>
      <c r="AS832">
        <v>0</v>
      </c>
      <c r="AT832">
        <v>0</v>
      </c>
      <c r="AU832">
        <v>2</v>
      </c>
      <c r="AV832">
        <v>0</v>
      </c>
      <c r="AW832">
        <v>0</v>
      </c>
      <c r="AX832">
        <v>2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</row>
    <row r="833" spans="1:60" x14ac:dyDescent="0.25">
      <c r="A833">
        <v>1</v>
      </c>
      <c r="B833" t="s">
        <v>1566</v>
      </c>
      <c r="C833" t="s">
        <v>1566</v>
      </c>
      <c r="E833">
        <v>832</v>
      </c>
      <c r="G833" t="s">
        <v>74</v>
      </c>
      <c r="H833" t="s">
        <v>1566</v>
      </c>
      <c r="I833" t="s">
        <v>1665</v>
      </c>
      <c r="J833">
        <v>30311</v>
      </c>
      <c r="K833" t="s">
        <v>3745</v>
      </c>
      <c r="M833">
        <v>9.3799999999999994E-2</v>
      </c>
      <c r="N833">
        <v>0.125</v>
      </c>
      <c r="O833">
        <v>9.3799999999999994E-2</v>
      </c>
      <c r="P833">
        <v>0.31</v>
      </c>
      <c r="Q833">
        <v>0.42499999999999999</v>
      </c>
      <c r="R833">
        <v>7.7251425837975916</v>
      </c>
      <c r="S833">
        <v>0.57499999999999996</v>
      </c>
      <c r="T833">
        <v>2</v>
      </c>
      <c r="U833">
        <v>1.5</v>
      </c>
      <c r="V833">
        <v>0.28100000000000003</v>
      </c>
      <c r="AA833" t="s">
        <v>3397</v>
      </c>
      <c r="AE833" t="s">
        <v>44</v>
      </c>
      <c r="AF833" t="s">
        <v>62</v>
      </c>
      <c r="AG833" t="s">
        <v>79</v>
      </c>
      <c r="AI833">
        <v>1</v>
      </c>
      <c r="AJ833">
        <v>0</v>
      </c>
      <c r="AK833">
        <v>1</v>
      </c>
      <c r="AL833">
        <v>1</v>
      </c>
      <c r="AM833">
        <v>0</v>
      </c>
      <c r="AN833">
        <v>1</v>
      </c>
      <c r="AO833">
        <v>1</v>
      </c>
      <c r="AQ833">
        <v>0</v>
      </c>
      <c r="AR833">
        <v>0</v>
      </c>
      <c r="AS833">
        <v>0</v>
      </c>
      <c r="AT833">
        <v>0</v>
      </c>
      <c r="AU833">
        <v>2</v>
      </c>
      <c r="AV833">
        <v>0</v>
      </c>
      <c r="AW833">
        <v>0</v>
      </c>
      <c r="AX833">
        <v>2</v>
      </c>
      <c r="AY833">
        <v>2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</row>
    <row r="834" spans="1:60" x14ac:dyDescent="0.25">
      <c r="A834">
        <v>1</v>
      </c>
      <c r="B834" t="s">
        <v>1566</v>
      </c>
      <c r="C834" t="s">
        <v>1566</v>
      </c>
      <c r="E834">
        <v>833</v>
      </c>
      <c r="G834" t="s">
        <v>74</v>
      </c>
      <c r="H834" t="s">
        <v>1566</v>
      </c>
      <c r="I834" t="s">
        <v>1666</v>
      </c>
      <c r="J834">
        <v>30776</v>
      </c>
      <c r="K834" t="s">
        <v>3744</v>
      </c>
      <c r="M834">
        <v>9.3799999999999994E-2</v>
      </c>
      <c r="N834">
        <v>0.125</v>
      </c>
      <c r="O834">
        <v>9.3799999999999994E-2</v>
      </c>
      <c r="P834">
        <v>0.32500000000000001</v>
      </c>
      <c r="Q834">
        <v>0.42499999999999999</v>
      </c>
      <c r="R834">
        <v>8.8666760441442705</v>
      </c>
      <c r="S834">
        <v>0.5</v>
      </c>
      <c r="T834">
        <v>3</v>
      </c>
      <c r="U834">
        <v>1.5</v>
      </c>
      <c r="V834">
        <v>0.28100000000000003</v>
      </c>
      <c r="AA834" t="s">
        <v>3397</v>
      </c>
      <c r="AE834" t="s">
        <v>44</v>
      </c>
      <c r="AF834" t="s">
        <v>1638</v>
      </c>
      <c r="AG834" t="s">
        <v>79</v>
      </c>
      <c r="AI834">
        <v>1</v>
      </c>
      <c r="AJ834">
        <v>0</v>
      </c>
      <c r="AK834">
        <v>1</v>
      </c>
      <c r="AL834">
        <v>0</v>
      </c>
      <c r="AM834">
        <v>1</v>
      </c>
      <c r="AN834">
        <v>0</v>
      </c>
      <c r="AO834">
        <v>1</v>
      </c>
      <c r="AQ834">
        <v>0</v>
      </c>
      <c r="AR834">
        <v>0</v>
      </c>
      <c r="AS834">
        <v>0</v>
      </c>
      <c r="AT834">
        <v>0</v>
      </c>
      <c r="AU834">
        <v>2</v>
      </c>
      <c r="AV834">
        <v>0</v>
      </c>
      <c r="AW834">
        <v>0</v>
      </c>
      <c r="AX834">
        <v>2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</row>
    <row r="835" spans="1:60" x14ac:dyDescent="0.25">
      <c r="A835">
        <v>1</v>
      </c>
      <c r="B835" t="s">
        <v>1566</v>
      </c>
      <c r="C835" t="s">
        <v>1566</v>
      </c>
      <c r="E835">
        <v>834</v>
      </c>
      <c r="G835" t="s">
        <v>74</v>
      </c>
      <c r="H835" t="s">
        <v>1566</v>
      </c>
      <c r="I835" t="s">
        <v>1667</v>
      </c>
      <c r="J835">
        <v>30111</v>
      </c>
      <c r="K835" t="s">
        <v>3743</v>
      </c>
      <c r="M835">
        <v>9.3799999999999994E-2</v>
      </c>
      <c r="N835">
        <v>0.125</v>
      </c>
      <c r="O835">
        <v>9.3799999999999994E-2</v>
      </c>
      <c r="P835">
        <v>0.29499999999999998</v>
      </c>
      <c r="Q835">
        <v>0.45</v>
      </c>
      <c r="R835">
        <v>5.7471898235760648</v>
      </c>
      <c r="S835">
        <v>0.47499999999999998</v>
      </c>
      <c r="T835">
        <v>4</v>
      </c>
      <c r="U835">
        <v>1.5</v>
      </c>
      <c r="V835">
        <v>0.28100000000000003</v>
      </c>
      <c r="AA835" t="s">
        <v>3397</v>
      </c>
      <c r="AE835" t="s">
        <v>44</v>
      </c>
      <c r="AF835" t="s">
        <v>62</v>
      </c>
      <c r="AG835" t="s">
        <v>79</v>
      </c>
      <c r="AI835">
        <v>0</v>
      </c>
      <c r="AJ835">
        <v>1</v>
      </c>
      <c r="AK835">
        <v>1</v>
      </c>
      <c r="AL835">
        <v>0</v>
      </c>
      <c r="AM835">
        <v>1</v>
      </c>
      <c r="AN835">
        <v>0</v>
      </c>
      <c r="AO835">
        <v>1</v>
      </c>
      <c r="AQ835">
        <v>0</v>
      </c>
      <c r="AR835">
        <v>0</v>
      </c>
      <c r="AS835">
        <v>0</v>
      </c>
      <c r="AT835">
        <v>0</v>
      </c>
      <c r="AU835">
        <v>2</v>
      </c>
      <c r="AV835">
        <v>0</v>
      </c>
      <c r="AW835">
        <v>0</v>
      </c>
      <c r="AX835">
        <v>2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</row>
    <row r="836" spans="1:60" x14ac:dyDescent="0.25">
      <c r="A836">
        <v>1</v>
      </c>
      <c r="B836" t="s">
        <v>1566</v>
      </c>
      <c r="C836" t="s">
        <v>1566</v>
      </c>
      <c r="E836">
        <v>835</v>
      </c>
      <c r="G836" t="s">
        <v>74</v>
      </c>
      <c r="H836" t="s">
        <v>1566</v>
      </c>
      <c r="I836" t="s">
        <v>1668</v>
      </c>
      <c r="J836">
        <v>30196</v>
      </c>
      <c r="K836" t="s">
        <v>3743</v>
      </c>
      <c r="M836">
        <v>9.3799999999999994E-2</v>
      </c>
      <c r="N836">
        <v>0.125</v>
      </c>
      <c r="O836">
        <v>9.3799999999999994E-2</v>
      </c>
      <c r="P836">
        <v>0.31</v>
      </c>
      <c r="Q836">
        <v>0.41</v>
      </c>
      <c r="R836">
        <v>8.8666760441442705</v>
      </c>
      <c r="S836">
        <v>0.45</v>
      </c>
      <c r="T836">
        <v>4</v>
      </c>
      <c r="U836">
        <v>1.5</v>
      </c>
      <c r="V836">
        <v>0.28100000000000003</v>
      </c>
      <c r="AA836" t="s">
        <v>3397</v>
      </c>
      <c r="AE836" t="s">
        <v>44</v>
      </c>
      <c r="AF836" t="s">
        <v>1636</v>
      </c>
      <c r="AG836" t="s">
        <v>79</v>
      </c>
      <c r="AI836">
        <v>0</v>
      </c>
      <c r="AJ836">
        <v>1</v>
      </c>
      <c r="AK836">
        <v>1</v>
      </c>
      <c r="AL836">
        <v>0</v>
      </c>
      <c r="AM836">
        <v>1</v>
      </c>
      <c r="AN836">
        <v>0</v>
      </c>
      <c r="AO836">
        <v>1</v>
      </c>
      <c r="AQ836">
        <v>0</v>
      </c>
      <c r="AR836">
        <v>0</v>
      </c>
      <c r="AS836">
        <v>0</v>
      </c>
      <c r="AT836">
        <v>0</v>
      </c>
      <c r="AU836">
        <v>2</v>
      </c>
      <c r="AV836">
        <v>0</v>
      </c>
      <c r="AW836">
        <v>0</v>
      </c>
      <c r="AX836">
        <v>2</v>
      </c>
      <c r="AY836">
        <v>2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</row>
    <row r="837" spans="1:60" x14ac:dyDescent="0.25">
      <c r="A837">
        <v>1</v>
      </c>
      <c r="B837" t="s">
        <v>1566</v>
      </c>
      <c r="C837" t="s">
        <v>1566</v>
      </c>
      <c r="E837">
        <v>836</v>
      </c>
      <c r="F837" t="s">
        <v>60</v>
      </c>
      <c r="H837" t="s">
        <v>1566</v>
      </c>
      <c r="I837" t="s">
        <v>1669</v>
      </c>
      <c r="J837">
        <v>30313</v>
      </c>
      <c r="K837" t="s">
        <v>3742</v>
      </c>
      <c r="M837">
        <v>0.1094</v>
      </c>
      <c r="N837">
        <v>0.125</v>
      </c>
      <c r="O837">
        <v>0.1094</v>
      </c>
      <c r="P837">
        <v>0.4</v>
      </c>
      <c r="Q837">
        <v>0.65</v>
      </c>
      <c r="R837">
        <v>1.7870486097213671</v>
      </c>
      <c r="S837">
        <v>0.68</v>
      </c>
      <c r="T837">
        <v>2</v>
      </c>
      <c r="U837">
        <v>1.5</v>
      </c>
      <c r="V837">
        <v>0.375</v>
      </c>
      <c r="AA837" t="s">
        <v>3397</v>
      </c>
      <c r="AE837" t="s">
        <v>44</v>
      </c>
      <c r="AF837" t="s">
        <v>62</v>
      </c>
      <c r="AG837" t="s">
        <v>79</v>
      </c>
      <c r="AI837">
        <v>1</v>
      </c>
      <c r="AJ837">
        <v>0</v>
      </c>
      <c r="AK837">
        <v>1</v>
      </c>
      <c r="AL837">
        <v>1</v>
      </c>
      <c r="AM837">
        <v>0</v>
      </c>
      <c r="AN837">
        <v>0</v>
      </c>
      <c r="AO837">
        <v>1</v>
      </c>
      <c r="AQ837">
        <v>0</v>
      </c>
      <c r="AR837">
        <v>0</v>
      </c>
      <c r="AS837">
        <v>0</v>
      </c>
      <c r="AT837">
        <v>0</v>
      </c>
      <c r="AU837">
        <v>2</v>
      </c>
      <c r="AV837">
        <v>0</v>
      </c>
      <c r="AW837">
        <v>0</v>
      </c>
      <c r="AX837">
        <v>2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</row>
    <row r="838" spans="1:60" x14ac:dyDescent="0.25">
      <c r="A838">
        <v>1</v>
      </c>
      <c r="B838" t="s">
        <v>1566</v>
      </c>
      <c r="C838" t="s">
        <v>1566</v>
      </c>
      <c r="E838">
        <v>837</v>
      </c>
      <c r="G838" t="s">
        <v>74</v>
      </c>
      <c r="H838" t="s">
        <v>1566</v>
      </c>
      <c r="I838" t="s">
        <v>1670</v>
      </c>
      <c r="J838" t="s">
        <v>122</v>
      </c>
      <c r="K838" t="s">
        <v>3694</v>
      </c>
      <c r="M838">
        <v>0.1094</v>
      </c>
      <c r="N838">
        <v>0.125</v>
      </c>
      <c r="O838">
        <v>0.1094</v>
      </c>
      <c r="P838">
        <v>0.42</v>
      </c>
      <c r="Q838">
        <v>0.47499999999999998</v>
      </c>
      <c r="R838">
        <v>8.0717563666733554</v>
      </c>
      <c r="S838">
        <v>0.5</v>
      </c>
      <c r="T838">
        <v>3</v>
      </c>
      <c r="U838">
        <v>1.5</v>
      </c>
      <c r="V838">
        <v>0.375</v>
      </c>
      <c r="AA838" t="s">
        <v>3397</v>
      </c>
      <c r="AE838" t="s">
        <v>44</v>
      </c>
      <c r="AF838" t="s">
        <v>123</v>
      </c>
      <c r="AG838" t="s">
        <v>124</v>
      </c>
      <c r="AI838">
        <v>1</v>
      </c>
      <c r="AJ838">
        <v>1</v>
      </c>
      <c r="AK838">
        <v>1</v>
      </c>
      <c r="AL838">
        <v>0</v>
      </c>
      <c r="AM838">
        <v>0</v>
      </c>
      <c r="AN838">
        <v>0</v>
      </c>
      <c r="AO838">
        <v>1</v>
      </c>
      <c r="AQ838">
        <v>0</v>
      </c>
      <c r="AR838">
        <v>0</v>
      </c>
      <c r="AS838">
        <v>0</v>
      </c>
      <c r="AT838">
        <v>0</v>
      </c>
      <c r="AU838">
        <v>2</v>
      </c>
      <c r="AV838">
        <v>0</v>
      </c>
      <c r="AW838">
        <v>0</v>
      </c>
      <c r="AX838">
        <v>2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</row>
    <row r="839" spans="1:60" x14ac:dyDescent="0.25">
      <c r="A839">
        <v>1</v>
      </c>
      <c r="B839" t="s">
        <v>1566</v>
      </c>
      <c r="C839" t="s">
        <v>1566</v>
      </c>
      <c r="E839">
        <v>838</v>
      </c>
      <c r="G839" t="s">
        <v>74</v>
      </c>
      <c r="H839" t="s">
        <v>1566</v>
      </c>
      <c r="I839" t="s">
        <v>1671</v>
      </c>
      <c r="J839">
        <v>30197</v>
      </c>
      <c r="K839" t="s">
        <v>3741</v>
      </c>
      <c r="M839">
        <v>0.1094</v>
      </c>
      <c r="N839">
        <v>0.125</v>
      </c>
      <c r="O839">
        <v>0.1094</v>
      </c>
      <c r="P839">
        <v>0.4</v>
      </c>
      <c r="Q839">
        <v>0.47499999999999998</v>
      </c>
      <c r="R839">
        <v>5.9374160994815099</v>
      </c>
      <c r="S839">
        <v>0.52500000000000002</v>
      </c>
      <c r="T839">
        <v>4</v>
      </c>
      <c r="U839">
        <v>1.5</v>
      </c>
      <c r="V839">
        <v>0.375</v>
      </c>
      <c r="AA839" t="s">
        <v>3397</v>
      </c>
      <c r="AE839" t="s">
        <v>44</v>
      </c>
      <c r="AF839" t="s">
        <v>1636</v>
      </c>
      <c r="AG839" t="s">
        <v>79</v>
      </c>
      <c r="AI839">
        <v>0</v>
      </c>
      <c r="AJ839">
        <v>1</v>
      </c>
      <c r="AK839">
        <v>1</v>
      </c>
      <c r="AL839">
        <v>0</v>
      </c>
      <c r="AM839">
        <v>1</v>
      </c>
      <c r="AN839">
        <v>0</v>
      </c>
      <c r="AO839">
        <v>1</v>
      </c>
      <c r="AQ839">
        <v>0</v>
      </c>
      <c r="AR839">
        <v>0</v>
      </c>
      <c r="AS839">
        <v>0</v>
      </c>
      <c r="AT839">
        <v>0</v>
      </c>
      <c r="AU839">
        <v>2</v>
      </c>
      <c r="AV839">
        <v>0</v>
      </c>
      <c r="AW839">
        <v>0</v>
      </c>
      <c r="AX839">
        <v>2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</row>
    <row r="840" spans="1:60" x14ac:dyDescent="0.25">
      <c r="A840">
        <v>1</v>
      </c>
      <c r="B840" t="s">
        <v>1566</v>
      </c>
      <c r="C840" t="s">
        <v>1566</v>
      </c>
      <c r="E840">
        <v>839</v>
      </c>
      <c r="G840" t="s">
        <v>74</v>
      </c>
      <c r="H840" t="s">
        <v>1566</v>
      </c>
      <c r="I840" t="s">
        <v>1672</v>
      </c>
      <c r="J840">
        <v>9403</v>
      </c>
      <c r="K840" t="s">
        <v>3740</v>
      </c>
      <c r="M840">
        <v>0.115</v>
      </c>
      <c r="N840">
        <v>0.125</v>
      </c>
      <c r="O840">
        <v>0.115</v>
      </c>
      <c r="P840">
        <v>0.94</v>
      </c>
      <c r="Q840">
        <v>0.99</v>
      </c>
      <c r="R840">
        <v>5.7105931374996288</v>
      </c>
      <c r="S840">
        <v>1</v>
      </c>
      <c r="T840">
        <v>2</v>
      </c>
      <c r="U840">
        <v>2</v>
      </c>
      <c r="V840">
        <v>0.34499999999999997</v>
      </c>
      <c r="AA840" t="s">
        <v>3397</v>
      </c>
      <c r="AE840" t="s">
        <v>44</v>
      </c>
      <c r="AF840" t="s">
        <v>62</v>
      </c>
      <c r="AG840" t="s">
        <v>79</v>
      </c>
      <c r="AI840">
        <v>1</v>
      </c>
      <c r="AJ840">
        <v>1</v>
      </c>
      <c r="AK840">
        <v>1</v>
      </c>
      <c r="AL840">
        <v>1</v>
      </c>
      <c r="AM840">
        <v>1</v>
      </c>
      <c r="AN840">
        <v>1</v>
      </c>
      <c r="AO840">
        <v>1</v>
      </c>
      <c r="AQ840">
        <v>0</v>
      </c>
      <c r="AR840">
        <v>0</v>
      </c>
      <c r="AS840">
        <v>0</v>
      </c>
      <c r="AT840">
        <v>0</v>
      </c>
      <c r="AU840">
        <v>2</v>
      </c>
      <c r="AV840">
        <v>0</v>
      </c>
      <c r="AW840">
        <v>0</v>
      </c>
      <c r="AX840">
        <v>2</v>
      </c>
      <c r="AY840">
        <v>2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</row>
    <row r="841" spans="1:60" x14ac:dyDescent="0.25">
      <c r="A841">
        <v>1</v>
      </c>
      <c r="B841" t="s">
        <v>1566</v>
      </c>
      <c r="C841" t="s">
        <v>1566</v>
      </c>
      <c r="E841">
        <v>840</v>
      </c>
      <c r="G841" t="s">
        <v>74</v>
      </c>
      <c r="H841" t="s">
        <v>1566</v>
      </c>
      <c r="I841" t="s">
        <v>1673</v>
      </c>
      <c r="J841">
        <v>30315</v>
      </c>
      <c r="K841" t="s">
        <v>3739</v>
      </c>
      <c r="M841">
        <v>0.125</v>
      </c>
      <c r="N841">
        <v>0.125</v>
      </c>
      <c r="O841">
        <v>0.125</v>
      </c>
      <c r="P841">
        <v>0.5</v>
      </c>
      <c r="R841">
        <v>0</v>
      </c>
      <c r="S841">
        <v>0.5</v>
      </c>
      <c r="T841">
        <v>2</v>
      </c>
      <c r="U841">
        <v>1.5</v>
      </c>
      <c r="V841">
        <v>0.5</v>
      </c>
      <c r="AA841" t="s">
        <v>3397</v>
      </c>
      <c r="AE841" t="s">
        <v>44</v>
      </c>
      <c r="AF841" t="s">
        <v>62</v>
      </c>
      <c r="AG841" t="s">
        <v>79</v>
      </c>
      <c r="AI841">
        <v>1</v>
      </c>
      <c r="AJ841">
        <v>0</v>
      </c>
      <c r="AK841">
        <v>1</v>
      </c>
      <c r="AL841">
        <v>1</v>
      </c>
      <c r="AM841">
        <v>0</v>
      </c>
      <c r="AN841">
        <v>1</v>
      </c>
      <c r="AO841">
        <v>1</v>
      </c>
      <c r="AQ841">
        <v>0</v>
      </c>
      <c r="AR841">
        <v>0</v>
      </c>
      <c r="AS841">
        <v>0</v>
      </c>
      <c r="AT841">
        <v>0</v>
      </c>
      <c r="AU841">
        <v>2</v>
      </c>
      <c r="AV841">
        <v>0</v>
      </c>
      <c r="AW841">
        <v>0</v>
      </c>
      <c r="AX841">
        <v>2</v>
      </c>
      <c r="AY841">
        <v>2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</row>
    <row r="842" spans="1:60" x14ac:dyDescent="0.25">
      <c r="A842">
        <v>1</v>
      </c>
      <c r="B842" t="s">
        <v>1566</v>
      </c>
      <c r="C842" t="s">
        <v>1566</v>
      </c>
      <c r="E842">
        <v>841</v>
      </c>
      <c r="G842" t="s">
        <v>74</v>
      </c>
      <c r="H842" t="s">
        <v>1566</v>
      </c>
      <c r="I842" t="s">
        <v>1674</v>
      </c>
      <c r="J842">
        <v>31705</v>
      </c>
      <c r="K842" t="s">
        <v>3739</v>
      </c>
      <c r="M842">
        <v>0.125</v>
      </c>
      <c r="N842">
        <v>0.125</v>
      </c>
      <c r="O842">
        <v>0.125</v>
      </c>
      <c r="P842">
        <v>0.5</v>
      </c>
      <c r="R842">
        <v>0</v>
      </c>
      <c r="S842">
        <v>0.5</v>
      </c>
      <c r="T842">
        <v>2</v>
      </c>
      <c r="U842">
        <v>1.5</v>
      </c>
      <c r="V842">
        <v>0.25</v>
      </c>
      <c r="AA842" t="s">
        <v>3397</v>
      </c>
      <c r="AE842" t="s">
        <v>44</v>
      </c>
      <c r="AF842" t="s">
        <v>62</v>
      </c>
      <c r="AG842" t="s">
        <v>79</v>
      </c>
      <c r="AI842">
        <v>1</v>
      </c>
      <c r="AJ842">
        <v>0</v>
      </c>
      <c r="AK842">
        <v>0</v>
      </c>
      <c r="AL842">
        <v>1</v>
      </c>
      <c r="AM842">
        <v>0</v>
      </c>
      <c r="AN842">
        <v>1</v>
      </c>
      <c r="AO842">
        <v>1</v>
      </c>
      <c r="AQ842">
        <v>0</v>
      </c>
      <c r="AR842">
        <v>0</v>
      </c>
      <c r="AS842">
        <v>0</v>
      </c>
      <c r="AT842">
        <v>0</v>
      </c>
      <c r="AU842">
        <v>2</v>
      </c>
      <c r="AV842">
        <v>0</v>
      </c>
      <c r="AW842">
        <v>0</v>
      </c>
      <c r="AX842">
        <v>2</v>
      </c>
      <c r="AY842">
        <v>2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</row>
    <row r="843" spans="1:60" x14ac:dyDescent="0.25">
      <c r="A843">
        <v>1</v>
      </c>
      <c r="B843" t="s">
        <v>1566</v>
      </c>
      <c r="C843" t="s">
        <v>1566</v>
      </c>
      <c r="E843">
        <v>842</v>
      </c>
      <c r="G843" t="s">
        <v>74</v>
      </c>
      <c r="H843" t="s">
        <v>1566</v>
      </c>
      <c r="I843" t="s">
        <v>1675</v>
      </c>
      <c r="J843" t="s">
        <v>1676</v>
      </c>
      <c r="K843" t="s">
        <v>3725</v>
      </c>
      <c r="M843">
        <v>0.125</v>
      </c>
      <c r="N843">
        <v>0.125</v>
      </c>
      <c r="O843">
        <v>0.122</v>
      </c>
      <c r="P843">
        <v>1.5</v>
      </c>
      <c r="R843">
        <v>0</v>
      </c>
      <c r="S843">
        <v>1.55</v>
      </c>
      <c r="T843">
        <v>3</v>
      </c>
      <c r="U843">
        <v>2.5</v>
      </c>
      <c r="V843">
        <v>1</v>
      </c>
      <c r="AA843" t="s">
        <v>3397</v>
      </c>
      <c r="AE843" t="s">
        <v>44</v>
      </c>
      <c r="AF843" t="s">
        <v>73</v>
      </c>
      <c r="AG843" t="s">
        <v>66</v>
      </c>
      <c r="AI843">
        <v>0</v>
      </c>
      <c r="AJ843">
        <v>1</v>
      </c>
      <c r="AK843">
        <v>1</v>
      </c>
      <c r="AL843">
        <v>0</v>
      </c>
      <c r="AM843">
        <v>1</v>
      </c>
      <c r="AN843">
        <v>0</v>
      </c>
      <c r="AO843">
        <v>1</v>
      </c>
      <c r="AQ843">
        <v>0</v>
      </c>
      <c r="AR843">
        <v>0</v>
      </c>
      <c r="AS843">
        <v>0</v>
      </c>
      <c r="AT843">
        <v>0</v>
      </c>
      <c r="AU843">
        <v>2</v>
      </c>
      <c r="AV843">
        <v>0</v>
      </c>
      <c r="AW843">
        <v>0</v>
      </c>
      <c r="AX843">
        <v>2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</row>
    <row r="844" spans="1:60" x14ac:dyDescent="0.25">
      <c r="A844">
        <v>1</v>
      </c>
      <c r="B844" t="s">
        <v>1566</v>
      </c>
      <c r="C844" t="s">
        <v>1566</v>
      </c>
      <c r="E844">
        <v>843</v>
      </c>
      <c r="F844" t="s">
        <v>60</v>
      </c>
      <c r="H844" t="s">
        <v>1566</v>
      </c>
      <c r="I844" t="s">
        <v>1677</v>
      </c>
      <c r="J844">
        <v>13708</v>
      </c>
      <c r="K844" t="s">
        <v>3725</v>
      </c>
      <c r="M844">
        <v>0.125</v>
      </c>
      <c r="N844">
        <v>0.125</v>
      </c>
      <c r="O844">
        <v>0.122</v>
      </c>
      <c r="P844">
        <v>1.57</v>
      </c>
      <c r="R844">
        <v>0</v>
      </c>
      <c r="S844">
        <v>1.6</v>
      </c>
      <c r="T844">
        <v>3</v>
      </c>
      <c r="U844">
        <v>2.5</v>
      </c>
      <c r="V844">
        <v>1</v>
      </c>
      <c r="AA844" t="s">
        <v>3397</v>
      </c>
      <c r="AE844" t="s">
        <v>44</v>
      </c>
      <c r="AF844" t="s">
        <v>62</v>
      </c>
      <c r="AG844" t="s">
        <v>66</v>
      </c>
      <c r="AI844">
        <v>1</v>
      </c>
      <c r="AJ844">
        <v>1</v>
      </c>
      <c r="AK844">
        <v>0</v>
      </c>
      <c r="AL844">
        <v>0</v>
      </c>
      <c r="AM844">
        <v>1</v>
      </c>
      <c r="AN844">
        <v>0</v>
      </c>
      <c r="AO844">
        <v>1</v>
      </c>
      <c r="AQ844">
        <v>0</v>
      </c>
      <c r="AR844">
        <v>0</v>
      </c>
      <c r="AS844">
        <v>0</v>
      </c>
      <c r="AT844">
        <v>0</v>
      </c>
      <c r="AU844">
        <v>2</v>
      </c>
      <c r="AV844">
        <v>0</v>
      </c>
      <c r="AW844">
        <v>0</v>
      </c>
      <c r="AX844">
        <v>2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</row>
    <row r="845" spans="1:60" x14ac:dyDescent="0.25">
      <c r="A845">
        <v>1</v>
      </c>
      <c r="B845" t="s">
        <v>1566</v>
      </c>
      <c r="C845" t="s">
        <v>1566</v>
      </c>
      <c r="E845">
        <v>844</v>
      </c>
      <c r="G845" t="s">
        <v>74</v>
      </c>
      <c r="H845" t="s">
        <v>1566</v>
      </c>
      <c r="I845" t="s">
        <v>1678</v>
      </c>
      <c r="J845">
        <v>33708</v>
      </c>
      <c r="K845" t="s">
        <v>3725</v>
      </c>
      <c r="M845">
        <v>0.125</v>
      </c>
      <c r="N845">
        <v>0.125</v>
      </c>
      <c r="O845">
        <v>0.125</v>
      </c>
      <c r="P845">
        <v>1.1499999999999999</v>
      </c>
      <c r="R845">
        <v>0</v>
      </c>
      <c r="S845">
        <v>1.1499999999999999</v>
      </c>
      <c r="T845">
        <v>3</v>
      </c>
      <c r="U845">
        <v>2.5</v>
      </c>
      <c r="V845">
        <v>1</v>
      </c>
      <c r="AA845" t="s">
        <v>3397</v>
      </c>
      <c r="AE845" t="s">
        <v>44</v>
      </c>
      <c r="AF845" t="s">
        <v>62</v>
      </c>
      <c r="AG845" t="s">
        <v>66</v>
      </c>
      <c r="AI845">
        <v>1</v>
      </c>
      <c r="AJ845">
        <v>1</v>
      </c>
      <c r="AK845">
        <v>0</v>
      </c>
      <c r="AL845">
        <v>0</v>
      </c>
      <c r="AM845">
        <v>1</v>
      </c>
      <c r="AN845">
        <v>0</v>
      </c>
      <c r="AO845">
        <v>1</v>
      </c>
      <c r="AQ845">
        <v>0</v>
      </c>
      <c r="AR845">
        <v>0</v>
      </c>
      <c r="AS845">
        <v>0</v>
      </c>
      <c r="AT845">
        <v>0</v>
      </c>
      <c r="AU845">
        <v>2</v>
      </c>
      <c r="AV845">
        <v>0</v>
      </c>
      <c r="AW845">
        <v>0</v>
      </c>
      <c r="AX845">
        <v>2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</row>
    <row r="846" spans="1:60" x14ac:dyDescent="0.25">
      <c r="A846">
        <v>1</v>
      </c>
      <c r="B846" t="s">
        <v>1566</v>
      </c>
      <c r="C846" t="s">
        <v>1566</v>
      </c>
      <c r="E846">
        <v>845</v>
      </c>
      <c r="F846" t="s">
        <v>60</v>
      </c>
      <c r="H846" t="s">
        <v>1566</v>
      </c>
      <c r="I846" t="s">
        <v>1679</v>
      </c>
      <c r="J846">
        <v>3045</v>
      </c>
      <c r="K846" t="s">
        <v>3725</v>
      </c>
      <c r="M846">
        <v>0.125</v>
      </c>
      <c r="N846">
        <v>0.125</v>
      </c>
      <c r="O846">
        <v>0.125</v>
      </c>
      <c r="P846">
        <v>0.63</v>
      </c>
      <c r="R846">
        <v>0</v>
      </c>
      <c r="S846">
        <v>0.67</v>
      </c>
      <c r="T846">
        <v>3</v>
      </c>
      <c r="U846">
        <v>2.5</v>
      </c>
      <c r="V846">
        <v>0.5</v>
      </c>
      <c r="AA846" t="s">
        <v>3397</v>
      </c>
      <c r="AE846" t="s">
        <v>44</v>
      </c>
      <c r="AF846" t="s">
        <v>62</v>
      </c>
      <c r="AG846" t="s">
        <v>127</v>
      </c>
      <c r="AI846">
        <v>1</v>
      </c>
      <c r="AJ846">
        <v>0</v>
      </c>
      <c r="AK846">
        <v>1</v>
      </c>
      <c r="AL846">
        <v>0</v>
      </c>
      <c r="AM846">
        <v>0</v>
      </c>
      <c r="AN846">
        <v>1</v>
      </c>
      <c r="AO846">
        <v>1</v>
      </c>
      <c r="AQ846">
        <v>0</v>
      </c>
      <c r="AR846">
        <v>0</v>
      </c>
      <c r="AS846">
        <v>0</v>
      </c>
      <c r="AT846">
        <v>0</v>
      </c>
      <c r="AU846">
        <v>2</v>
      </c>
      <c r="AV846">
        <v>0</v>
      </c>
      <c r="AW846">
        <v>0</v>
      </c>
      <c r="AX846">
        <v>2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</row>
    <row r="847" spans="1:60" x14ac:dyDescent="0.25">
      <c r="A847">
        <v>1</v>
      </c>
      <c r="B847" t="s">
        <v>1566</v>
      </c>
      <c r="C847" t="s">
        <v>1566</v>
      </c>
      <c r="E847">
        <v>846</v>
      </c>
      <c r="G847" t="s">
        <v>74</v>
      </c>
      <c r="H847" t="s">
        <v>1566</v>
      </c>
      <c r="I847" t="s">
        <v>1680</v>
      </c>
      <c r="J847">
        <v>30515</v>
      </c>
      <c r="K847" t="s">
        <v>3725</v>
      </c>
      <c r="M847">
        <v>0.125</v>
      </c>
      <c r="N847">
        <v>0.125</v>
      </c>
      <c r="O847">
        <v>0.125</v>
      </c>
      <c r="P847">
        <v>0.63500000000000001</v>
      </c>
      <c r="R847">
        <v>0</v>
      </c>
      <c r="S847">
        <v>0.64</v>
      </c>
      <c r="T847">
        <v>3</v>
      </c>
      <c r="U847">
        <v>1.5</v>
      </c>
      <c r="V847">
        <v>0.53</v>
      </c>
      <c r="AA847" t="s">
        <v>3397</v>
      </c>
      <c r="AE847" t="s">
        <v>44</v>
      </c>
      <c r="AF847" t="s">
        <v>62</v>
      </c>
      <c r="AG847" t="s">
        <v>79</v>
      </c>
      <c r="AI847">
        <v>1</v>
      </c>
      <c r="AJ847">
        <v>0</v>
      </c>
      <c r="AK847">
        <v>1</v>
      </c>
      <c r="AL847">
        <v>0</v>
      </c>
      <c r="AM847">
        <v>1</v>
      </c>
      <c r="AN847">
        <v>1</v>
      </c>
      <c r="AO847">
        <v>1</v>
      </c>
      <c r="AQ847">
        <v>0</v>
      </c>
      <c r="AR847">
        <v>0</v>
      </c>
      <c r="AS847">
        <v>0</v>
      </c>
      <c r="AT847">
        <v>0</v>
      </c>
      <c r="AU847">
        <v>2</v>
      </c>
      <c r="AV847">
        <v>0</v>
      </c>
      <c r="AW847">
        <v>0</v>
      </c>
      <c r="AX847">
        <v>2</v>
      </c>
      <c r="AY847">
        <v>2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</row>
    <row r="848" spans="1:60" x14ac:dyDescent="0.25">
      <c r="A848">
        <v>1</v>
      </c>
      <c r="B848" t="s">
        <v>1566</v>
      </c>
      <c r="C848" t="s">
        <v>1566</v>
      </c>
      <c r="E848">
        <v>847</v>
      </c>
      <c r="G848" t="s">
        <v>74</v>
      </c>
      <c r="H848" t="s">
        <v>1566</v>
      </c>
      <c r="I848" t="s">
        <v>1681</v>
      </c>
      <c r="J848" t="s">
        <v>1682</v>
      </c>
      <c r="K848" t="s">
        <v>3725</v>
      </c>
      <c r="M848">
        <v>0.125</v>
      </c>
      <c r="N848">
        <v>0.125</v>
      </c>
      <c r="O848">
        <v>0.125</v>
      </c>
      <c r="P848">
        <v>0.54</v>
      </c>
      <c r="R848">
        <v>0</v>
      </c>
      <c r="S848">
        <v>0.54</v>
      </c>
      <c r="T848">
        <v>3</v>
      </c>
      <c r="U848">
        <v>1.5</v>
      </c>
      <c r="V848">
        <v>0.25</v>
      </c>
      <c r="AA848" t="s">
        <v>3397</v>
      </c>
      <c r="AE848" t="s">
        <v>44</v>
      </c>
      <c r="AF848" t="s">
        <v>1683</v>
      </c>
      <c r="AG848" t="s">
        <v>132</v>
      </c>
      <c r="AI848">
        <v>1</v>
      </c>
      <c r="AJ848">
        <v>0</v>
      </c>
      <c r="AK848">
        <v>1</v>
      </c>
      <c r="AL848">
        <v>0</v>
      </c>
      <c r="AM848">
        <v>0</v>
      </c>
      <c r="AN848">
        <v>1</v>
      </c>
      <c r="AO848">
        <v>1</v>
      </c>
      <c r="AQ848">
        <v>0</v>
      </c>
      <c r="AR848">
        <v>0</v>
      </c>
      <c r="AS848">
        <v>0</v>
      </c>
      <c r="AT848">
        <v>0</v>
      </c>
      <c r="AU848">
        <v>2</v>
      </c>
      <c r="AV848">
        <v>0</v>
      </c>
      <c r="AW848">
        <v>0</v>
      </c>
      <c r="AX848">
        <v>2</v>
      </c>
      <c r="AY848">
        <v>0</v>
      </c>
      <c r="AZ848">
        <v>2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</row>
    <row r="849" spans="1:60" x14ac:dyDescent="0.25">
      <c r="A849">
        <v>1</v>
      </c>
      <c r="B849" t="s">
        <v>1566</v>
      </c>
      <c r="C849" t="s">
        <v>1566</v>
      </c>
      <c r="E849">
        <v>848</v>
      </c>
      <c r="G849" t="s">
        <v>74</v>
      </c>
      <c r="H849" t="s">
        <v>1566</v>
      </c>
      <c r="I849" t="s">
        <v>1684</v>
      </c>
      <c r="J849">
        <v>30032</v>
      </c>
      <c r="K849" t="s">
        <v>3738</v>
      </c>
      <c r="M849">
        <v>0.125</v>
      </c>
      <c r="N849">
        <v>0.125</v>
      </c>
      <c r="O849">
        <v>0.125</v>
      </c>
      <c r="P849">
        <v>0.67500000000000004</v>
      </c>
      <c r="R849">
        <v>0</v>
      </c>
      <c r="S849">
        <v>0.67500000000000004</v>
      </c>
      <c r="T849">
        <v>4</v>
      </c>
      <c r="U849">
        <v>2.5</v>
      </c>
      <c r="V849">
        <v>0.5</v>
      </c>
      <c r="AA849" t="s">
        <v>3397</v>
      </c>
      <c r="AE849" t="s">
        <v>44</v>
      </c>
      <c r="AF849" t="s">
        <v>126</v>
      </c>
      <c r="AG849" t="s">
        <v>127</v>
      </c>
      <c r="AI849">
        <v>0</v>
      </c>
      <c r="AJ849">
        <v>1</v>
      </c>
      <c r="AK849">
        <v>0</v>
      </c>
      <c r="AL849">
        <v>0</v>
      </c>
      <c r="AM849">
        <v>0</v>
      </c>
      <c r="AN849">
        <v>1</v>
      </c>
      <c r="AO849">
        <v>1</v>
      </c>
      <c r="AQ849">
        <v>0</v>
      </c>
      <c r="AR849">
        <v>0</v>
      </c>
      <c r="AS849">
        <v>0</v>
      </c>
      <c r="AT849">
        <v>0</v>
      </c>
      <c r="AU849">
        <v>2</v>
      </c>
      <c r="AV849">
        <v>0</v>
      </c>
      <c r="AW849">
        <v>0</v>
      </c>
      <c r="AX849">
        <v>2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</row>
    <row r="850" spans="1:60" x14ac:dyDescent="0.25">
      <c r="A850">
        <v>1</v>
      </c>
      <c r="B850" t="s">
        <v>1566</v>
      </c>
      <c r="C850" t="s">
        <v>1566</v>
      </c>
      <c r="E850">
        <v>849</v>
      </c>
      <c r="G850" t="s">
        <v>74</v>
      </c>
      <c r="H850" t="s">
        <v>1566</v>
      </c>
      <c r="I850" t="s">
        <v>1685</v>
      </c>
      <c r="J850">
        <v>30177</v>
      </c>
      <c r="K850" t="s">
        <v>3738</v>
      </c>
      <c r="M850">
        <v>0.125</v>
      </c>
      <c r="N850">
        <v>0.125</v>
      </c>
      <c r="O850">
        <v>0.125</v>
      </c>
      <c r="P850">
        <v>0.5</v>
      </c>
      <c r="R850">
        <v>0</v>
      </c>
      <c r="S850">
        <v>0.5</v>
      </c>
      <c r="T850">
        <v>4</v>
      </c>
      <c r="U850">
        <v>1.5</v>
      </c>
      <c r="V850">
        <v>0.375</v>
      </c>
      <c r="AA850" t="s">
        <v>3397</v>
      </c>
      <c r="AE850" t="s">
        <v>44</v>
      </c>
      <c r="AF850" t="s">
        <v>62</v>
      </c>
      <c r="AG850" t="s">
        <v>79</v>
      </c>
      <c r="AI850">
        <v>0</v>
      </c>
      <c r="AJ850">
        <v>1</v>
      </c>
      <c r="AK850">
        <v>1</v>
      </c>
      <c r="AL850">
        <v>0</v>
      </c>
      <c r="AM850">
        <v>1</v>
      </c>
      <c r="AN850">
        <v>0</v>
      </c>
      <c r="AO850">
        <v>1</v>
      </c>
      <c r="AQ850">
        <v>0</v>
      </c>
      <c r="AR850">
        <v>0</v>
      </c>
      <c r="AS850">
        <v>0</v>
      </c>
      <c r="AT850">
        <v>0</v>
      </c>
      <c r="AU850">
        <v>2</v>
      </c>
      <c r="AV850">
        <v>0</v>
      </c>
      <c r="AW850">
        <v>0</v>
      </c>
      <c r="AX850">
        <v>2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</row>
    <row r="851" spans="1:60" x14ac:dyDescent="0.25">
      <c r="A851">
        <v>1</v>
      </c>
      <c r="B851" t="s">
        <v>1566</v>
      </c>
      <c r="C851" t="s">
        <v>1566</v>
      </c>
      <c r="E851">
        <v>850</v>
      </c>
      <c r="G851" t="s">
        <v>74</v>
      </c>
      <c r="H851" t="s">
        <v>1566</v>
      </c>
      <c r="I851" t="s">
        <v>1686</v>
      </c>
      <c r="J851" t="s">
        <v>1687</v>
      </c>
      <c r="K851" t="s">
        <v>3738</v>
      </c>
      <c r="M851">
        <v>0.125</v>
      </c>
      <c r="N851">
        <v>0.125</v>
      </c>
      <c r="O851">
        <v>0.125</v>
      </c>
      <c r="P851">
        <v>0.375</v>
      </c>
      <c r="R851">
        <v>0</v>
      </c>
      <c r="S851">
        <v>0.375</v>
      </c>
      <c r="T851">
        <v>4</v>
      </c>
      <c r="U851">
        <v>1.5</v>
      </c>
      <c r="V851">
        <v>0.25</v>
      </c>
      <c r="AA851" t="s">
        <v>3397</v>
      </c>
      <c r="AE851" t="s">
        <v>44</v>
      </c>
      <c r="AF851" t="s">
        <v>73</v>
      </c>
      <c r="AG851" t="s">
        <v>124</v>
      </c>
      <c r="AI851">
        <v>0</v>
      </c>
      <c r="AJ851">
        <v>1</v>
      </c>
      <c r="AK851">
        <v>1</v>
      </c>
      <c r="AL851">
        <v>0</v>
      </c>
      <c r="AM851">
        <v>0</v>
      </c>
      <c r="AN851">
        <v>1</v>
      </c>
      <c r="AO851">
        <v>0</v>
      </c>
      <c r="AQ851">
        <v>0</v>
      </c>
      <c r="AR851">
        <v>0</v>
      </c>
      <c r="AS851">
        <v>0</v>
      </c>
      <c r="AT851">
        <v>0</v>
      </c>
      <c r="AU851">
        <v>2</v>
      </c>
      <c r="AV851">
        <v>0</v>
      </c>
      <c r="AW851">
        <v>0</v>
      </c>
      <c r="AX851">
        <v>2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</row>
    <row r="852" spans="1:60" x14ac:dyDescent="0.25">
      <c r="A852">
        <v>1</v>
      </c>
      <c r="B852" t="s">
        <v>1566</v>
      </c>
      <c r="C852" t="s">
        <v>1566</v>
      </c>
      <c r="E852">
        <v>851</v>
      </c>
      <c r="F852" t="s">
        <v>60</v>
      </c>
      <c r="H852" t="s">
        <v>1566</v>
      </c>
      <c r="I852" t="s">
        <v>1688</v>
      </c>
      <c r="J852">
        <v>5022</v>
      </c>
      <c r="K852" t="s">
        <v>3456</v>
      </c>
      <c r="M852">
        <v>0.125</v>
      </c>
      <c r="N852">
        <v>0.125</v>
      </c>
      <c r="O852">
        <v>0.125</v>
      </c>
      <c r="P852">
        <v>0.63</v>
      </c>
      <c r="R852">
        <v>0</v>
      </c>
      <c r="S852">
        <v>0.66</v>
      </c>
      <c r="T852">
        <v>5</v>
      </c>
      <c r="U852">
        <v>2.5</v>
      </c>
      <c r="V852">
        <v>0.5</v>
      </c>
      <c r="AA852" t="s">
        <v>3397</v>
      </c>
      <c r="AE852" t="s">
        <v>44</v>
      </c>
      <c r="AF852" t="s">
        <v>126</v>
      </c>
      <c r="AG852" t="s">
        <v>127</v>
      </c>
      <c r="AI852">
        <v>0</v>
      </c>
      <c r="AJ852">
        <v>1</v>
      </c>
      <c r="AK852">
        <v>0</v>
      </c>
      <c r="AL852">
        <v>0</v>
      </c>
      <c r="AM852">
        <v>0</v>
      </c>
      <c r="AN852">
        <v>1</v>
      </c>
      <c r="AO852">
        <v>1</v>
      </c>
      <c r="AQ852">
        <v>0</v>
      </c>
      <c r="AR852">
        <v>0</v>
      </c>
      <c r="AS852">
        <v>0</v>
      </c>
      <c r="AT852">
        <v>0</v>
      </c>
      <c r="AU852">
        <v>2</v>
      </c>
      <c r="AV852">
        <v>0</v>
      </c>
      <c r="AW852">
        <v>0</v>
      </c>
      <c r="AX852">
        <v>2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</row>
    <row r="853" spans="1:60" x14ac:dyDescent="0.25">
      <c r="A853">
        <v>1</v>
      </c>
      <c r="B853" t="s">
        <v>1566</v>
      </c>
      <c r="C853" t="s">
        <v>1566</v>
      </c>
      <c r="E853">
        <v>852</v>
      </c>
      <c r="G853" t="s">
        <v>74</v>
      </c>
      <c r="H853" t="s">
        <v>1566</v>
      </c>
      <c r="I853" t="s">
        <v>1689</v>
      </c>
      <c r="J853" t="s">
        <v>1690</v>
      </c>
      <c r="K853" t="s">
        <v>3456</v>
      </c>
      <c r="M853">
        <v>0.125</v>
      </c>
      <c r="N853">
        <v>0.125</v>
      </c>
      <c r="O853">
        <v>0.125</v>
      </c>
      <c r="P853">
        <v>0.57499999999999996</v>
      </c>
      <c r="R853">
        <v>0</v>
      </c>
      <c r="S853">
        <v>0.57499999999999996</v>
      </c>
      <c r="T853">
        <v>5</v>
      </c>
      <c r="U853">
        <v>1.5</v>
      </c>
      <c r="V853">
        <v>0.5</v>
      </c>
      <c r="AA853" t="s">
        <v>3397</v>
      </c>
      <c r="AE853" t="s">
        <v>44</v>
      </c>
      <c r="AF853" t="s">
        <v>119</v>
      </c>
      <c r="AG853" t="s">
        <v>132</v>
      </c>
      <c r="AI853">
        <v>1</v>
      </c>
      <c r="AJ853">
        <v>1</v>
      </c>
      <c r="AK853">
        <v>1</v>
      </c>
      <c r="AL853">
        <v>0</v>
      </c>
      <c r="AM853">
        <v>0</v>
      </c>
      <c r="AN853">
        <v>1</v>
      </c>
      <c r="AO853">
        <v>1</v>
      </c>
      <c r="AQ853">
        <v>0</v>
      </c>
      <c r="AR853">
        <v>0</v>
      </c>
      <c r="AS853">
        <v>0</v>
      </c>
      <c r="AT853">
        <v>0</v>
      </c>
      <c r="AU853">
        <v>2</v>
      </c>
      <c r="AV853">
        <v>0</v>
      </c>
      <c r="AW853">
        <v>0</v>
      </c>
      <c r="AX853">
        <v>2</v>
      </c>
      <c r="AY853">
        <v>2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</row>
    <row r="854" spans="1:60" x14ac:dyDescent="0.25">
      <c r="A854">
        <v>1</v>
      </c>
      <c r="B854" t="s">
        <v>1566</v>
      </c>
      <c r="C854" t="s">
        <v>1566</v>
      </c>
      <c r="E854">
        <v>853</v>
      </c>
      <c r="G854" t="s">
        <v>74</v>
      </c>
      <c r="H854" t="s">
        <v>1566</v>
      </c>
      <c r="I854" t="s">
        <v>1691</v>
      </c>
      <c r="J854" t="s">
        <v>1690</v>
      </c>
      <c r="K854" t="s">
        <v>3456</v>
      </c>
      <c r="M854">
        <v>0.125</v>
      </c>
      <c r="N854">
        <v>0.125</v>
      </c>
      <c r="O854">
        <v>0.125</v>
      </c>
      <c r="P854">
        <v>0.6</v>
      </c>
      <c r="R854">
        <v>0</v>
      </c>
      <c r="S854">
        <v>0.6</v>
      </c>
      <c r="T854">
        <v>5</v>
      </c>
      <c r="U854">
        <v>1.5</v>
      </c>
      <c r="V854">
        <v>0.5</v>
      </c>
      <c r="AA854" t="s">
        <v>3397</v>
      </c>
      <c r="AE854" t="s">
        <v>44</v>
      </c>
      <c r="AF854" t="s">
        <v>119</v>
      </c>
      <c r="AG854" t="s">
        <v>132</v>
      </c>
      <c r="AI854">
        <v>0</v>
      </c>
      <c r="AJ854">
        <v>1</v>
      </c>
      <c r="AK854">
        <v>1</v>
      </c>
      <c r="AL854">
        <v>0</v>
      </c>
      <c r="AM854">
        <v>0</v>
      </c>
      <c r="AN854">
        <v>0</v>
      </c>
      <c r="AO854">
        <v>1</v>
      </c>
      <c r="AQ854">
        <v>0</v>
      </c>
      <c r="AR854">
        <v>0</v>
      </c>
      <c r="AS854">
        <v>0</v>
      </c>
      <c r="AT854">
        <v>0</v>
      </c>
      <c r="AU854">
        <v>2</v>
      </c>
      <c r="AV854">
        <v>0</v>
      </c>
      <c r="AW854">
        <v>0</v>
      </c>
      <c r="AX854">
        <v>2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</row>
    <row r="855" spans="1:60" x14ac:dyDescent="0.25">
      <c r="A855">
        <v>1</v>
      </c>
      <c r="B855" t="s">
        <v>1566</v>
      </c>
      <c r="C855" t="s">
        <v>1566</v>
      </c>
      <c r="E855">
        <v>854</v>
      </c>
      <c r="G855" t="s">
        <v>74</v>
      </c>
      <c r="H855" t="s">
        <v>1566</v>
      </c>
      <c r="I855" t="s">
        <v>1692</v>
      </c>
      <c r="J855">
        <v>30317</v>
      </c>
      <c r="K855" t="s">
        <v>3737</v>
      </c>
      <c r="M855">
        <v>0.1406</v>
      </c>
      <c r="N855">
        <v>0.1875</v>
      </c>
      <c r="O855">
        <v>0.1406</v>
      </c>
      <c r="P855">
        <v>0.52500000000000002</v>
      </c>
      <c r="Q855">
        <v>0.7</v>
      </c>
      <c r="R855">
        <v>7.6321700723641754</v>
      </c>
      <c r="S855">
        <v>0.91</v>
      </c>
      <c r="T855">
        <v>2</v>
      </c>
      <c r="U855">
        <v>2</v>
      </c>
      <c r="V855">
        <v>0.5</v>
      </c>
      <c r="AA855" t="s">
        <v>3397</v>
      </c>
      <c r="AE855" t="s">
        <v>44</v>
      </c>
      <c r="AF855" t="s">
        <v>62</v>
      </c>
      <c r="AG855" t="s">
        <v>79</v>
      </c>
      <c r="AI855">
        <v>1</v>
      </c>
      <c r="AJ855">
        <v>0</v>
      </c>
      <c r="AK855">
        <v>1</v>
      </c>
      <c r="AL855">
        <v>1</v>
      </c>
      <c r="AM855">
        <v>0</v>
      </c>
      <c r="AN855">
        <v>0</v>
      </c>
      <c r="AO855">
        <v>1</v>
      </c>
      <c r="AQ855">
        <v>0</v>
      </c>
      <c r="AR855">
        <v>0</v>
      </c>
      <c r="AS855">
        <v>0</v>
      </c>
      <c r="AT855">
        <v>0</v>
      </c>
      <c r="AU855">
        <v>2</v>
      </c>
      <c r="AV855">
        <v>0</v>
      </c>
      <c r="AW855">
        <v>0</v>
      </c>
      <c r="AX855">
        <v>2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</row>
    <row r="856" spans="1:60" x14ac:dyDescent="0.25">
      <c r="A856">
        <v>1</v>
      </c>
      <c r="B856" t="s">
        <v>1566</v>
      </c>
      <c r="C856" t="s">
        <v>1566</v>
      </c>
      <c r="E856">
        <v>855</v>
      </c>
      <c r="F856" t="s">
        <v>60</v>
      </c>
      <c r="H856" t="s">
        <v>1566</v>
      </c>
      <c r="I856" t="s">
        <v>1693</v>
      </c>
      <c r="J856" t="s">
        <v>1694</v>
      </c>
      <c r="K856" t="s">
        <v>3736</v>
      </c>
      <c r="M856">
        <v>0.1406</v>
      </c>
      <c r="N856">
        <v>0.1875</v>
      </c>
      <c r="O856">
        <v>0.1406</v>
      </c>
      <c r="P856">
        <v>0.8</v>
      </c>
      <c r="Q856">
        <v>0.96</v>
      </c>
      <c r="R856">
        <v>8.3380488677434101</v>
      </c>
      <c r="S856">
        <v>1</v>
      </c>
      <c r="T856">
        <v>7</v>
      </c>
      <c r="U856">
        <v>3</v>
      </c>
      <c r="V856">
        <v>0.75</v>
      </c>
      <c r="AA856" t="s">
        <v>3397</v>
      </c>
      <c r="AE856" t="s">
        <v>44</v>
      </c>
      <c r="AF856" t="s">
        <v>73</v>
      </c>
      <c r="AG856" t="s">
        <v>66</v>
      </c>
      <c r="AI856">
        <v>0</v>
      </c>
      <c r="AJ856">
        <v>1</v>
      </c>
      <c r="AK856">
        <v>0</v>
      </c>
      <c r="AL856">
        <v>0</v>
      </c>
      <c r="AM856">
        <v>0</v>
      </c>
      <c r="AN856">
        <v>0</v>
      </c>
      <c r="AO856">
        <v>1</v>
      </c>
      <c r="AQ856">
        <v>0</v>
      </c>
      <c r="AR856">
        <v>0</v>
      </c>
      <c r="AS856">
        <v>0</v>
      </c>
      <c r="AT856">
        <v>0</v>
      </c>
      <c r="AU856">
        <v>2</v>
      </c>
      <c r="AV856">
        <v>0</v>
      </c>
      <c r="AW856">
        <v>0</v>
      </c>
      <c r="AX856">
        <v>2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</row>
    <row r="857" spans="1:60" x14ac:dyDescent="0.25">
      <c r="A857">
        <v>1</v>
      </c>
      <c r="B857" t="s">
        <v>1566</v>
      </c>
      <c r="C857" t="s">
        <v>1566</v>
      </c>
      <c r="E857">
        <v>856</v>
      </c>
      <c r="G857" t="s">
        <v>74</v>
      </c>
      <c r="H857" t="s">
        <v>1566</v>
      </c>
      <c r="I857" t="s">
        <v>1695</v>
      </c>
      <c r="J857">
        <v>30319</v>
      </c>
      <c r="K857" t="s">
        <v>3735</v>
      </c>
      <c r="M857">
        <v>0.15620000000000001</v>
      </c>
      <c r="N857">
        <v>0.1875</v>
      </c>
      <c r="O857">
        <v>0.15629999999999999</v>
      </c>
      <c r="P857">
        <v>0.53</v>
      </c>
      <c r="Q857">
        <v>0.7</v>
      </c>
      <c r="R857">
        <v>5.2430464433833635</v>
      </c>
      <c r="S857">
        <v>0.9</v>
      </c>
      <c r="T857">
        <v>2</v>
      </c>
      <c r="U857">
        <v>2</v>
      </c>
      <c r="V857">
        <v>0.5</v>
      </c>
      <c r="AA857" t="s">
        <v>3397</v>
      </c>
      <c r="AE857" t="s">
        <v>44</v>
      </c>
      <c r="AF857" t="s">
        <v>62</v>
      </c>
      <c r="AG857" t="s">
        <v>79</v>
      </c>
      <c r="AI857">
        <v>1</v>
      </c>
      <c r="AJ857">
        <v>0</v>
      </c>
      <c r="AK857">
        <v>1</v>
      </c>
      <c r="AL857">
        <v>1</v>
      </c>
      <c r="AM857">
        <v>0</v>
      </c>
      <c r="AN857">
        <v>0</v>
      </c>
      <c r="AO857">
        <v>1</v>
      </c>
      <c r="AQ857">
        <v>0</v>
      </c>
      <c r="AR857">
        <v>0</v>
      </c>
      <c r="AS857">
        <v>0</v>
      </c>
      <c r="AT857">
        <v>0</v>
      </c>
      <c r="AU857">
        <v>2</v>
      </c>
      <c r="AV857">
        <v>0</v>
      </c>
      <c r="AW857">
        <v>0</v>
      </c>
      <c r="AX857">
        <v>2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</row>
    <row r="858" spans="1:60" x14ac:dyDescent="0.25">
      <c r="A858">
        <v>1</v>
      </c>
      <c r="B858" t="s">
        <v>1566</v>
      </c>
      <c r="C858" t="s">
        <v>1566</v>
      </c>
      <c r="E858">
        <v>857</v>
      </c>
      <c r="G858" t="s">
        <v>74</v>
      </c>
      <c r="H858" t="s">
        <v>1566</v>
      </c>
      <c r="I858" t="s">
        <v>1696</v>
      </c>
      <c r="J858">
        <v>30519</v>
      </c>
      <c r="K858" t="s">
        <v>3734</v>
      </c>
      <c r="M858">
        <v>0.15629999999999999</v>
      </c>
      <c r="N858">
        <v>0.1875</v>
      </c>
      <c r="O858">
        <v>0.15629999999999999</v>
      </c>
      <c r="P858">
        <v>0.54</v>
      </c>
      <c r="Q858">
        <v>0.7</v>
      </c>
      <c r="R858">
        <v>5.5687370779766354</v>
      </c>
      <c r="S858">
        <v>0.77500000000000002</v>
      </c>
      <c r="T858">
        <v>3</v>
      </c>
      <c r="U858">
        <v>2</v>
      </c>
      <c r="V858">
        <v>0.5</v>
      </c>
      <c r="AA858" t="s">
        <v>3397</v>
      </c>
      <c r="AE858" t="s">
        <v>44</v>
      </c>
      <c r="AF858" t="s">
        <v>62</v>
      </c>
      <c r="AG858" t="s">
        <v>79</v>
      </c>
      <c r="AI858">
        <v>1</v>
      </c>
      <c r="AJ858">
        <v>0</v>
      </c>
      <c r="AK858">
        <v>1</v>
      </c>
      <c r="AL858">
        <v>0</v>
      </c>
      <c r="AM858">
        <v>1</v>
      </c>
      <c r="AN858">
        <v>0</v>
      </c>
      <c r="AO858">
        <v>1</v>
      </c>
      <c r="AQ858">
        <v>0</v>
      </c>
      <c r="AR858">
        <v>0</v>
      </c>
      <c r="AS858">
        <v>0</v>
      </c>
      <c r="AT858">
        <v>0</v>
      </c>
      <c r="AU858">
        <v>2</v>
      </c>
      <c r="AV858">
        <v>0</v>
      </c>
      <c r="AW858">
        <v>0</v>
      </c>
      <c r="AX858">
        <v>2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</row>
    <row r="859" spans="1:60" x14ac:dyDescent="0.25">
      <c r="A859">
        <v>1</v>
      </c>
      <c r="B859" t="s">
        <v>1566</v>
      </c>
      <c r="C859" t="s">
        <v>1566</v>
      </c>
      <c r="E859">
        <v>858</v>
      </c>
      <c r="F859" t="s">
        <v>60</v>
      </c>
      <c r="H859" t="s">
        <v>1566</v>
      </c>
      <c r="I859" t="s">
        <v>1697</v>
      </c>
      <c r="J859">
        <v>30323</v>
      </c>
      <c r="K859" t="s">
        <v>3733</v>
      </c>
      <c r="M859">
        <v>0.1875</v>
      </c>
      <c r="N859">
        <v>0.1875</v>
      </c>
      <c r="O859">
        <v>0.1875</v>
      </c>
      <c r="P859">
        <v>0.96</v>
      </c>
      <c r="R859">
        <v>0</v>
      </c>
      <c r="S859">
        <v>1</v>
      </c>
      <c r="T859">
        <v>2</v>
      </c>
      <c r="U859">
        <v>2</v>
      </c>
      <c r="V859">
        <v>0.625</v>
      </c>
      <c r="AA859" t="s">
        <v>3397</v>
      </c>
      <c r="AE859" t="s">
        <v>44</v>
      </c>
      <c r="AF859" t="s">
        <v>62</v>
      </c>
      <c r="AG859" t="s">
        <v>79</v>
      </c>
      <c r="AI859">
        <v>1</v>
      </c>
      <c r="AJ859">
        <v>0</v>
      </c>
      <c r="AK859">
        <v>1</v>
      </c>
      <c r="AL859">
        <v>1</v>
      </c>
      <c r="AM859">
        <v>0</v>
      </c>
      <c r="AN859">
        <v>0</v>
      </c>
      <c r="AO859">
        <v>1</v>
      </c>
      <c r="AQ859">
        <v>0</v>
      </c>
      <c r="AR859">
        <v>0</v>
      </c>
      <c r="AS859">
        <v>0</v>
      </c>
      <c r="AT859">
        <v>0</v>
      </c>
      <c r="AU859">
        <v>2</v>
      </c>
      <c r="AV859">
        <v>0</v>
      </c>
      <c r="AW859">
        <v>0</v>
      </c>
      <c r="AX859">
        <v>2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</row>
    <row r="860" spans="1:60" x14ac:dyDescent="0.25">
      <c r="A860">
        <v>1</v>
      </c>
      <c r="B860" t="s">
        <v>1566</v>
      </c>
      <c r="C860" t="s">
        <v>1566</v>
      </c>
      <c r="E860">
        <v>859</v>
      </c>
      <c r="G860" t="s">
        <v>74</v>
      </c>
      <c r="H860" t="s">
        <v>1566</v>
      </c>
      <c r="I860" t="s">
        <v>1698</v>
      </c>
      <c r="J860">
        <v>31709</v>
      </c>
      <c r="K860" t="s">
        <v>3733</v>
      </c>
      <c r="M860">
        <v>0.1875</v>
      </c>
      <c r="N860">
        <v>0.1875</v>
      </c>
      <c r="O860">
        <v>0.1875</v>
      </c>
      <c r="P860">
        <v>0.72499999999999998</v>
      </c>
      <c r="R860">
        <v>0</v>
      </c>
      <c r="S860">
        <v>0.72499999999999998</v>
      </c>
      <c r="T860">
        <v>2</v>
      </c>
      <c r="U860">
        <v>2</v>
      </c>
      <c r="V860">
        <v>0.375</v>
      </c>
      <c r="AA860" t="s">
        <v>3397</v>
      </c>
      <c r="AE860" t="s">
        <v>44</v>
      </c>
      <c r="AF860" t="s">
        <v>62</v>
      </c>
      <c r="AG860" t="s">
        <v>79</v>
      </c>
      <c r="AI860">
        <v>1</v>
      </c>
      <c r="AJ860">
        <v>0</v>
      </c>
      <c r="AK860">
        <v>0</v>
      </c>
      <c r="AL860">
        <v>1</v>
      </c>
      <c r="AM860">
        <v>0</v>
      </c>
      <c r="AN860">
        <v>0</v>
      </c>
      <c r="AO860">
        <v>1</v>
      </c>
      <c r="AQ860">
        <v>0</v>
      </c>
      <c r="AR860">
        <v>0</v>
      </c>
      <c r="AS860">
        <v>0</v>
      </c>
      <c r="AT860">
        <v>0</v>
      </c>
      <c r="AU860">
        <v>2</v>
      </c>
      <c r="AV860">
        <v>0</v>
      </c>
      <c r="AW860">
        <v>0</v>
      </c>
      <c r="AX860">
        <v>2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</row>
    <row r="861" spans="1:60" x14ac:dyDescent="0.25">
      <c r="A861">
        <v>1</v>
      </c>
      <c r="B861" t="s">
        <v>1566</v>
      </c>
      <c r="C861" t="s">
        <v>1566</v>
      </c>
      <c r="E861">
        <v>860</v>
      </c>
      <c r="G861" t="s">
        <v>74</v>
      </c>
      <c r="H861" t="s">
        <v>1566</v>
      </c>
      <c r="I861" t="s">
        <v>1699</v>
      </c>
      <c r="J861">
        <v>30523</v>
      </c>
      <c r="K861" t="s">
        <v>3724</v>
      </c>
      <c r="M861">
        <v>0.1875</v>
      </c>
      <c r="N861">
        <v>0.1875</v>
      </c>
      <c r="O861">
        <v>0.1875</v>
      </c>
      <c r="P861">
        <v>0.8</v>
      </c>
      <c r="R861">
        <v>0</v>
      </c>
      <c r="S861">
        <v>0.8</v>
      </c>
      <c r="T861">
        <v>3</v>
      </c>
      <c r="U861">
        <v>2</v>
      </c>
      <c r="V861">
        <v>0.625</v>
      </c>
      <c r="AA861" t="s">
        <v>3397</v>
      </c>
      <c r="AE861" t="s">
        <v>44</v>
      </c>
      <c r="AF861" t="s">
        <v>62</v>
      </c>
      <c r="AG861" t="s">
        <v>79</v>
      </c>
      <c r="AI861">
        <v>1</v>
      </c>
      <c r="AJ861">
        <v>0</v>
      </c>
      <c r="AK861">
        <v>1</v>
      </c>
      <c r="AL861">
        <v>0</v>
      </c>
      <c r="AM861">
        <v>1</v>
      </c>
      <c r="AN861">
        <v>1</v>
      </c>
      <c r="AO861">
        <v>1</v>
      </c>
      <c r="AQ861">
        <v>0</v>
      </c>
      <c r="AR861">
        <v>0</v>
      </c>
      <c r="AS861">
        <v>0</v>
      </c>
      <c r="AT861">
        <v>0</v>
      </c>
      <c r="AU861">
        <v>2</v>
      </c>
      <c r="AV861">
        <v>0</v>
      </c>
      <c r="AW861">
        <v>0</v>
      </c>
      <c r="AX861">
        <v>2</v>
      </c>
      <c r="AY861">
        <v>2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</row>
    <row r="862" spans="1:60" x14ac:dyDescent="0.25">
      <c r="A862">
        <v>1</v>
      </c>
      <c r="B862" t="s">
        <v>1566</v>
      </c>
      <c r="C862" t="s">
        <v>1566</v>
      </c>
      <c r="E862">
        <v>861</v>
      </c>
      <c r="G862" t="s">
        <v>74</v>
      </c>
      <c r="H862" t="s">
        <v>1566</v>
      </c>
      <c r="I862" t="s">
        <v>1700</v>
      </c>
      <c r="J862" t="s">
        <v>1701</v>
      </c>
      <c r="K862" t="s">
        <v>3724</v>
      </c>
      <c r="M862">
        <v>0.1875</v>
      </c>
      <c r="N862">
        <v>0.1875</v>
      </c>
      <c r="O862">
        <v>0.1875</v>
      </c>
      <c r="P862">
        <v>0.75</v>
      </c>
      <c r="R862">
        <v>0</v>
      </c>
      <c r="S862">
        <v>0.75</v>
      </c>
      <c r="T862">
        <v>3</v>
      </c>
      <c r="U862">
        <v>2</v>
      </c>
      <c r="V862">
        <v>0.3125</v>
      </c>
      <c r="AA862" t="s">
        <v>3397</v>
      </c>
      <c r="AE862" t="s">
        <v>44</v>
      </c>
      <c r="AF862" t="s">
        <v>1683</v>
      </c>
      <c r="AG862" t="s">
        <v>132</v>
      </c>
      <c r="AI862">
        <v>1</v>
      </c>
      <c r="AJ862">
        <v>0</v>
      </c>
      <c r="AK862">
        <v>1</v>
      </c>
      <c r="AL862">
        <v>0</v>
      </c>
      <c r="AM862">
        <v>0</v>
      </c>
      <c r="AN862">
        <v>0</v>
      </c>
      <c r="AO862">
        <v>1</v>
      </c>
      <c r="AQ862">
        <v>0</v>
      </c>
      <c r="AR862">
        <v>0</v>
      </c>
      <c r="AS862">
        <v>0</v>
      </c>
      <c r="AT862">
        <v>0</v>
      </c>
      <c r="AU862">
        <v>2</v>
      </c>
      <c r="AV862">
        <v>0</v>
      </c>
      <c r="AW862">
        <v>0</v>
      </c>
      <c r="AX862">
        <v>2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</row>
    <row r="863" spans="1:60" x14ac:dyDescent="0.25">
      <c r="A863">
        <v>1</v>
      </c>
      <c r="B863" t="s">
        <v>1566</v>
      </c>
      <c r="C863" t="s">
        <v>1566</v>
      </c>
      <c r="E863">
        <v>862</v>
      </c>
      <c r="G863" t="s">
        <v>74</v>
      </c>
      <c r="H863" t="s">
        <v>1566</v>
      </c>
      <c r="I863" t="s">
        <v>1702</v>
      </c>
      <c r="J863">
        <v>30123</v>
      </c>
      <c r="K863" t="s">
        <v>3732</v>
      </c>
      <c r="M863">
        <v>0.1875</v>
      </c>
      <c r="N863">
        <v>0.1875</v>
      </c>
      <c r="O863">
        <v>0.1875</v>
      </c>
      <c r="P863">
        <v>0.77500000000000002</v>
      </c>
      <c r="R863">
        <v>0</v>
      </c>
      <c r="S863">
        <v>0.77500000000000002</v>
      </c>
      <c r="T863">
        <v>4</v>
      </c>
      <c r="U863">
        <v>2</v>
      </c>
      <c r="V863">
        <v>0.625</v>
      </c>
      <c r="AA863" t="s">
        <v>3397</v>
      </c>
      <c r="AE863" t="s">
        <v>44</v>
      </c>
      <c r="AF863" t="s">
        <v>62</v>
      </c>
      <c r="AG863" t="s">
        <v>79</v>
      </c>
      <c r="AI863">
        <v>0</v>
      </c>
      <c r="AJ863">
        <v>1</v>
      </c>
      <c r="AK863">
        <v>1</v>
      </c>
      <c r="AL863">
        <v>0</v>
      </c>
      <c r="AM863">
        <v>1</v>
      </c>
      <c r="AN863">
        <v>0</v>
      </c>
      <c r="AO863">
        <v>1</v>
      </c>
      <c r="AQ863">
        <v>0</v>
      </c>
      <c r="AR863">
        <v>0</v>
      </c>
      <c r="AS863">
        <v>0</v>
      </c>
      <c r="AT863">
        <v>0</v>
      </c>
      <c r="AU863">
        <v>2</v>
      </c>
      <c r="AV863">
        <v>0</v>
      </c>
      <c r="AW863">
        <v>0</v>
      </c>
      <c r="AX863">
        <v>2</v>
      </c>
      <c r="AY863">
        <v>2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</row>
    <row r="864" spans="1:60" x14ac:dyDescent="0.25">
      <c r="A864">
        <v>1</v>
      </c>
      <c r="B864" t="s">
        <v>1566</v>
      </c>
      <c r="C864" t="s">
        <v>1566</v>
      </c>
      <c r="E864">
        <v>863</v>
      </c>
      <c r="F864" t="s">
        <v>60</v>
      </c>
      <c r="H864" t="s">
        <v>1566</v>
      </c>
      <c r="I864" t="s">
        <v>1703</v>
      </c>
      <c r="J864" t="s">
        <v>1704</v>
      </c>
      <c r="K864" t="s">
        <v>3732</v>
      </c>
      <c r="M864">
        <v>0.1875</v>
      </c>
      <c r="N864">
        <v>0.1875</v>
      </c>
      <c r="O864">
        <v>0.1875</v>
      </c>
      <c r="P864">
        <v>0.43</v>
      </c>
      <c r="R864">
        <v>0</v>
      </c>
      <c r="S864">
        <v>0.46</v>
      </c>
      <c r="T864">
        <v>4</v>
      </c>
      <c r="U864">
        <v>2</v>
      </c>
      <c r="V864">
        <v>0.3125</v>
      </c>
      <c r="AA864" t="s">
        <v>3397</v>
      </c>
      <c r="AE864" t="s">
        <v>44</v>
      </c>
      <c r="AF864" t="s">
        <v>73</v>
      </c>
      <c r="AG864" t="s">
        <v>124</v>
      </c>
      <c r="AI864">
        <v>0</v>
      </c>
      <c r="AJ864">
        <v>1</v>
      </c>
      <c r="AK864">
        <v>1</v>
      </c>
      <c r="AL864">
        <v>0</v>
      </c>
      <c r="AM864">
        <v>0</v>
      </c>
      <c r="AN864">
        <v>1</v>
      </c>
      <c r="AO864">
        <v>0</v>
      </c>
      <c r="AQ864">
        <v>0</v>
      </c>
      <c r="AR864">
        <v>0</v>
      </c>
      <c r="AS864">
        <v>0</v>
      </c>
      <c r="AT864">
        <v>0</v>
      </c>
      <c r="AU864">
        <v>2</v>
      </c>
      <c r="AV864">
        <v>0</v>
      </c>
      <c r="AW864">
        <v>0</v>
      </c>
      <c r="AX864">
        <v>2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</row>
    <row r="865" spans="1:60" x14ac:dyDescent="0.25">
      <c r="A865">
        <v>1</v>
      </c>
      <c r="B865" t="s">
        <v>1566</v>
      </c>
      <c r="C865" t="s">
        <v>1566</v>
      </c>
      <c r="E865">
        <v>864</v>
      </c>
      <c r="G865" t="s">
        <v>74</v>
      </c>
      <c r="H865" t="s">
        <v>1566</v>
      </c>
      <c r="I865" t="s">
        <v>1705</v>
      </c>
      <c r="J865">
        <v>12512</v>
      </c>
      <c r="K865" t="s">
        <v>3732</v>
      </c>
      <c r="M865">
        <v>0.1875</v>
      </c>
      <c r="N865">
        <v>0.1875</v>
      </c>
      <c r="O865">
        <v>0.1875</v>
      </c>
      <c r="P865">
        <v>1.3</v>
      </c>
      <c r="R865">
        <v>0</v>
      </c>
      <c r="S865">
        <v>1.3</v>
      </c>
      <c r="T865">
        <v>4</v>
      </c>
      <c r="U865">
        <v>3</v>
      </c>
      <c r="V865">
        <v>1.125</v>
      </c>
      <c r="AA865" t="s">
        <v>3397</v>
      </c>
      <c r="AE865" t="s">
        <v>44</v>
      </c>
      <c r="AF865" t="s">
        <v>62</v>
      </c>
      <c r="AG865" t="s">
        <v>66</v>
      </c>
      <c r="AI865">
        <v>1</v>
      </c>
      <c r="AJ865">
        <v>1</v>
      </c>
      <c r="AK865">
        <v>0</v>
      </c>
      <c r="AL865">
        <v>0</v>
      </c>
      <c r="AM865">
        <v>1</v>
      </c>
      <c r="AN865">
        <v>0</v>
      </c>
      <c r="AO865">
        <v>1</v>
      </c>
      <c r="AQ865">
        <v>0</v>
      </c>
      <c r="AR865">
        <v>0</v>
      </c>
      <c r="AS865">
        <v>0</v>
      </c>
      <c r="AT865">
        <v>0</v>
      </c>
      <c r="AU865">
        <v>2</v>
      </c>
      <c r="AV865">
        <v>0</v>
      </c>
      <c r="AW865">
        <v>0</v>
      </c>
      <c r="AX865">
        <v>2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</row>
    <row r="866" spans="1:60" x14ac:dyDescent="0.25">
      <c r="A866">
        <v>1</v>
      </c>
      <c r="B866" t="s">
        <v>1566</v>
      </c>
      <c r="C866" t="s">
        <v>1566</v>
      </c>
      <c r="E866">
        <v>865</v>
      </c>
      <c r="H866" t="s">
        <v>1566</v>
      </c>
      <c r="I866" t="s">
        <v>1706</v>
      </c>
      <c r="J866">
        <v>5097</v>
      </c>
      <c r="K866" t="s">
        <v>3457</v>
      </c>
      <c r="M866">
        <v>0.1875</v>
      </c>
      <c r="N866">
        <v>0.1875</v>
      </c>
      <c r="R866">
        <v>0</v>
      </c>
      <c r="T866">
        <v>5</v>
      </c>
      <c r="U866">
        <v>2.5</v>
      </c>
      <c r="V866">
        <v>0.75</v>
      </c>
      <c r="AA866" t="s">
        <v>3397</v>
      </c>
      <c r="AE866" t="s">
        <v>44</v>
      </c>
      <c r="AF866" t="s">
        <v>126</v>
      </c>
      <c r="AG866" t="s">
        <v>127</v>
      </c>
      <c r="AI866">
        <v>0</v>
      </c>
      <c r="AJ866">
        <v>1</v>
      </c>
      <c r="AK866">
        <v>0</v>
      </c>
      <c r="AL866">
        <v>0</v>
      </c>
      <c r="AM866">
        <v>0</v>
      </c>
      <c r="AN866">
        <v>1</v>
      </c>
      <c r="AO866">
        <v>1</v>
      </c>
      <c r="AQ866">
        <v>0</v>
      </c>
      <c r="AR866">
        <v>0</v>
      </c>
      <c r="AS866">
        <v>0</v>
      </c>
      <c r="AT866">
        <v>0</v>
      </c>
      <c r="AU866">
        <v>2</v>
      </c>
      <c r="AV866">
        <v>0</v>
      </c>
      <c r="AW866">
        <v>0</v>
      </c>
      <c r="AX866">
        <v>2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</row>
    <row r="867" spans="1:60" x14ac:dyDescent="0.25">
      <c r="A867">
        <v>1</v>
      </c>
      <c r="B867" t="s">
        <v>1566</v>
      </c>
      <c r="C867" t="s">
        <v>1566</v>
      </c>
      <c r="E867">
        <v>866</v>
      </c>
      <c r="G867" t="s">
        <v>74</v>
      </c>
      <c r="H867" t="s">
        <v>1566</v>
      </c>
      <c r="I867" t="s">
        <v>1707</v>
      </c>
      <c r="J867" t="s">
        <v>1708</v>
      </c>
      <c r="K867" t="s">
        <v>3457</v>
      </c>
      <c r="M867">
        <v>0.1875</v>
      </c>
      <c r="N867">
        <v>0.1875</v>
      </c>
      <c r="O867">
        <v>0.1875</v>
      </c>
      <c r="P867">
        <v>0.65</v>
      </c>
      <c r="R867">
        <v>0</v>
      </c>
      <c r="S867">
        <v>0.65</v>
      </c>
      <c r="T867">
        <v>5</v>
      </c>
      <c r="U867">
        <v>2</v>
      </c>
      <c r="V867">
        <v>0.3125</v>
      </c>
      <c r="AA867" t="s">
        <v>3397</v>
      </c>
      <c r="AE867" t="s">
        <v>44</v>
      </c>
      <c r="AF867" t="s">
        <v>119</v>
      </c>
      <c r="AG867" t="s">
        <v>132</v>
      </c>
      <c r="AI867">
        <v>0</v>
      </c>
      <c r="AJ867">
        <v>1</v>
      </c>
      <c r="AK867">
        <v>1</v>
      </c>
      <c r="AL867">
        <v>0</v>
      </c>
      <c r="AM867">
        <v>1</v>
      </c>
      <c r="AN867">
        <v>0</v>
      </c>
      <c r="AO867">
        <v>1</v>
      </c>
      <c r="AQ867">
        <v>0</v>
      </c>
      <c r="AR867">
        <v>0</v>
      </c>
      <c r="AS867">
        <v>0</v>
      </c>
      <c r="AT867">
        <v>0</v>
      </c>
      <c r="AU867">
        <v>2</v>
      </c>
      <c r="AV867">
        <v>0</v>
      </c>
      <c r="AW867">
        <v>0</v>
      </c>
      <c r="AX867">
        <v>2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</row>
    <row r="868" spans="1:60" x14ac:dyDescent="0.25">
      <c r="A868">
        <v>1</v>
      </c>
      <c r="B868" t="s">
        <v>1566</v>
      </c>
      <c r="C868" t="s">
        <v>1566</v>
      </c>
      <c r="E868">
        <v>867</v>
      </c>
      <c r="G868" t="s">
        <v>74</v>
      </c>
      <c r="H868" t="s">
        <v>1566</v>
      </c>
      <c r="I868" t="s">
        <v>1709</v>
      </c>
      <c r="J868">
        <v>5067</v>
      </c>
      <c r="K868" t="s">
        <v>3457</v>
      </c>
      <c r="M868">
        <v>0.1875</v>
      </c>
      <c r="N868">
        <v>0.1875</v>
      </c>
      <c r="O868">
        <v>0.1875</v>
      </c>
      <c r="P868">
        <v>0.45</v>
      </c>
      <c r="R868">
        <v>0</v>
      </c>
      <c r="S868">
        <v>0.45</v>
      </c>
      <c r="T868">
        <v>5</v>
      </c>
      <c r="U868">
        <v>2</v>
      </c>
      <c r="V868">
        <v>0.3125</v>
      </c>
      <c r="W868">
        <v>0</v>
      </c>
      <c r="AA868" t="s">
        <v>3397</v>
      </c>
      <c r="AE868" t="s">
        <v>44</v>
      </c>
      <c r="AF868" t="s">
        <v>126</v>
      </c>
      <c r="AG868" t="s">
        <v>1710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Q868">
        <v>0</v>
      </c>
      <c r="AR868">
        <v>0</v>
      </c>
      <c r="AS868">
        <v>0</v>
      </c>
      <c r="AT868">
        <v>0</v>
      </c>
      <c r="AU868">
        <v>2</v>
      </c>
      <c r="AV868">
        <v>0</v>
      </c>
      <c r="AW868">
        <v>0</v>
      </c>
      <c r="AX868">
        <v>2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</row>
    <row r="869" spans="1:60" x14ac:dyDescent="0.25">
      <c r="A869">
        <v>1</v>
      </c>
      <c r="B869" t="s">
        <v>1566</v>
      </c>
      <c r="C869" t="s">
        <v>1566</v>
      </c>
      <c r="E869">
        <v>868</v>
      </c>
      <c r="H869" t="s">
        <v>1566</v>
      </c>
      <c r="I869" t="s">
        <v>1711</v>
      </c>
      <c r="J869">
        <v>539532</v>
      </c>
      <c r="K869" t="s">
        <v>3731</v>
      </c>
      <c r="M869">
        <v>0.1181</v>
      </c>
      <c r="N869">
        <v>0.23619999999999999</v>
      </c>
      <c r="R869">
        <v>0</v>
      </c>
      <c r="T869">
        <v>4</v>
      </c>
      <c r="U869">
        <v>2.3620000000000001</v>
      </c>
      <c r="V869">
        <v>0.47239999999999999</v>
      </c>
      <c r="AA869" t="s">
        <v>3397</v>
      </c>
      <c r="AE869" t="s">
        <v>44</v>
      </c>
      <c r="AF869" t="s">
        <v>119</v>
      </c>
      <c r="AG869" t="s">
        <v>2289</v>
      </c>
      <c r="AI869">
        <v>0</v>
      </c>
      <c r="AJ869">
        <v>1</v>
      </c>
      <c r="AK869">
        <v>0</v>
      </c>
      <c r="AL869">
        <v>0</v>
      </c>
      <c r="AM869">
        <v>1</v>
      </c>
      <c r="AN869">
        <v>0</v>
      </c>
      <c r="AO869">
        <v>1</v>
      </c>
      <c r="AQ869">
        <v>0</v>
      </c>
      <c r="AR869">
        <v>0</v>
      </c>
      <c r="AS869">
        <v>0</v>
      </c>
      <c r="AT869">
        <v>0</v>
      </c>
      <c r="AU869">
        <v>2</v>
      </c>
      <c r="AV869">
        <v>0</v>
      </c>
      <c r="AW869">
        <v>0</v>
      </c>
      <c r="AX869">
        <v>2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</row>
    <row r="870" spans="1:60" x14ac:dyDescent="0.25">
      <c r="A870">
        <v>1</v>
      </c>
      <c r="B870" t="s">
        <v>1566</v>
      </c>
      <c r="C870" t="s">
        <v>1566</v>
      </c>
      <c r="E870">
        <v>869</v>
      </c>
      <c r="G870" t="s">
        <v>74</v>
      </c>
      <c r="H870" t="s">
        <v>1566</v>
      </c>
      <c r="I870" t="s">
        <v>1712</v>
      </c>
      <c r="J870">
        <v>539541</v>
      </c>
      <c r="K870" t="s">
        <v>3730</v>
      </c>
      <c r="M870">
        <v>0.1575</v>
      </c>
      <c r="N870">
        <v>0.23619999999999999</v>
      </c>
      <c r="O870">
        <v>0.11799999999999999</v>
      </c>
      <c r="P870">
        <v>0.63</v>
      </c>
      <c r="Q870">
        <v>0.82279999999999998</v>
      </c>
      <c r="R870">
        <v>17.042149379336976</v>
      </c>
      <c r="S870">
        <v>0.85</v>
      </c>
      <c r="T870">
        <v>4</v>
      </c>
      <c r="U870">
        <v>2.3620000000000001</v>
      </c>
      <c r="V870">
        <v>0.62990000000000002</v>
      </c>
      <c r="AA870" t="s">
        <v>3397</v>
      </c>
      <c r="AE870" t="s">
        <v>44</v>
      </c>
      <c r="AF870" t="s">
        <v>119</v>
      </c>
      <c r="AG870" t="s">
        <v>2289</v>
      </c>
      <c r="AI870">
        <v>0</v>
      </c>
      <c r="AJ870">
        <v>1</v>
      </c>
      <c r="AK870">
        <v>0</v>
      </c>
      <c r="AL870">
        <v>0</v>
      </c>
      <c r="AM870">
        <v>1</v>
      </c>
      <c r="AN870">
        <v>0</v>
      </c>
      <c r="AO870">
        <v>1</v>
      </c>
      <c r="AQ870">
        <v>0</v>
      </c>
      <c r="AR870">
        <v>0</v>
      </c>
      <c r="AS870">
        <v>0</v>
      </c>
      <c r="AT870">
        <v>0</v>
      </c>
      <c r="AU870">
        <v>2</v>
      </c>
      <c r="AV870">
        <v>0</v>
      </c>
      <c r="AW870">
        <v>0</v>
      </c>
      <c r="AX870">
        <v>2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</row>
    <row r="871" spans="1:60" x14ac:dyDescent="0.25">
      <c r="A871">
        <v>1</v>
      </c>
      <c r="B871" t="s">
        <v>1566</v>
      </c>
      <c r="C871" t="s">
        <v>1566</v>
      </c>
      <c r="E871">
        <v>870</v>
      </c>
      <c r="H871" t="s">
        <v>1566</v>
      </c>
      <c r="I871" t="s">
        <v>1713</v>
      </c>
      <c r="J871">
        <v>539559</v>
      </c>
      <c r="K871" t="s">
        <v>3729</v>
      </c>
      <c r="M871">
        <v>0.23619999999999999</v>
      </c>
      <c r="N871">
        <v>0.23619999999999999</v>
      </c>
      <c r="R871">
        <v>0</v>
      </c>
      <c r="T871">
        <v>4</v>
      </c>
      <c r="U871">
        <v>2.3620000000000001</v>
      </c>
      <c r="V871">
        <v>0.94489999999999996</v>
      </c>
      <c r="AA871" t="s">
        <v>3397</v>
      </c>
      <c r="AE871" t="s">
        <v>44</v>
      </c>
      <c r="AF871" t="s">
        <v>119</v>
      </c>
      <c r="AG871" t="s">
        <v>2289</v>
      </c>
      <c r="AI871">
        <v>0</v>
      </c>
      <c r="AJ871">
        <v>1</v>
      </c>
      <c r="AK871">
        <v>0</v>
      </c>
      <c r="AL871">
        <v>0</v>
      </c>
      <c r="AM871">
        <v>1</v>
      </c>
      <c r="AN871">
        <v>0</v>
      </c>
      <c r="AO871">
        <v>1</v>
      </c>
      <c r="AQ871">
        <v>0</v>
      </c>
      <c r="AR871">
        <v>0</v>
      </c>
      <c r="AS871">
        <v>0</v>
      </c>
      <c r="AT871">
        <v>0</v>
      </c>
      <c r="AU871">
        <v>2</v>
      </c>
      <c r="AV871">
        <v>0</v>
      </c>
      <c r="AW871">
        <v>0</v>
      </c>
      <c r="AX871">
        <v>2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</row>
    <row r="872" spans="1:60" x14ac:dyDescent="0.25">
      <c r="A872">
        <v>1</v>
      </c>
      <c r="B872" t="s">
        <v>1566</v>
      </c>
      <c r="C872" t="s">
        <v>1566</v>
      </c>
      <c r="E872">
        <v>871</v>
      </c>
      <c r="G872" t="s">
        <v>74</v>
      </c>
      <c r="H872" t="s">
        <v>1566</v>
      </c>
      <c r="I872" t="s">
        <v>1714</v>
      </c>
      <c r="J872" t="s">
        <v>1715</v>
      </c>
      <c r="K872" t="s">
        <v>3728</v>
      </c>
      <c r="M872">
        <v>4.7E-2</v>
      </c>
      <c r="N872">
        <v>0.25</v>
      </c>
      <c r="O872">
        <v>4.7E-2</v>
      </c>
      <c r="P872">
        <v>0.19</v>
      </c>
      <c r="Q872">
        <v>0.55000000000000004</v>
      </c>
      <c r="R872">
        <v>15.745503246866804</v>
      </c>
      <c r="S872">
        <v>0.6</v>
      </c>
      <c r="T872">
        <v>5</v>
      </c>
      <c r="U872">
        <v>2.5</v>
      </c>
      <c r="V872">
        <v>0.14099999999999999</v>
      </c>
      <c r="AA872" t="s">
        <v>3397</v>
      </c>
      <c r="AE872" t="s">
        <v>44</v>
      </c>
      <c r="AF872" t="s">
        <v>73</v>
      </c>
      <c r="AG872" t="s">
        <v>66</v>
      </c>
      <c r="AI872">
        <v>0</v>
      </c>
      <c r="AJ872">
        <v>1</v>
      </c>
      <c r="AK872">
        <v>0</v>
      </c>
      <c r="AL872">
        <v>0</v>
      </c>
      <c r="AM872">
        <v>0</v>
      </c>
      <c r="AN872">
        <v>1</v>
      </c>
      <c r="AO872">
        <v>0</v>
      </c>
      <c r="AQ872">
        <v>0</v>
      </c>
      <c r="AR872">
        <v>0</v>
      </c>
      <c r="AS872">
        <v>0</v>
      </c>
      <c r="AT872">
        <v>0</v>
      </c>
      <c r="AU872">
        <v>2</v>
      </c>
      <c r="AV872">
        <v>0</v>
      </c>
      <c r="AW872">
        <v>0</v>
      </c>
      <c r="AX872">
        <v>2</v>
      </c>
      <c r="AY872">
        <v>2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</row>
    <row r="873" spans="1:60" x14ac:dyDescent="0.25">
      <c r="A873">
        <v>1</v>
      </c>
      <c r="B873" t="s">
        <v>1566</v>
      </c>
      <c r="C873" t="s">
        <v>1566</v>
      </c>
      <c r="E873">
        <v>872</v>
      </c>
      <c r="F873" t="s">
        <v>60</v>
      </c>
      <c r="H873" t="s">
        <v>1566</v>
      </c>
      <c r="I873" t="s">
        <v>1716</v>
      </c>
      <c r="J873" t="s">
        <v>1717</v>
      </c>
      <c r="K873" t="s">
        <v>3727</v>
      </c>
      <c r="M873">
        <v>6.25E-2</v>
      </c>
      <c r="N873">
        <v>0.25</v>
      </c>
      <c r="O873">
        <v>6.25E-2</v>
      </c>
      <c r="P873">
        <v>0.25</v>
      </c>
      <c r="Q873">
        <v>0.64</v>
      </c>
      <c r="R873">
        <v>13.516568108791319</v>
      </c>
      <c r="S873">
        <v>0.67</v>
      </c>
      <c r="T873">
        <v>5</v>
      </c>
      <c r="U873">
        <v>2.5</v>
      </c>
      <c r="V873">
        <v>0.186</v>
      </c>
      <c r="AA873" t="s">
        <v>3397</v>
      </c>
      <c r="AE873" t="s">
        <v>44</v>
      </c>
      <c r="AF873" t="s">
        <v>73</v>
      </c>
      <c r="AG873" t="s">
        <v>66</v>
      </c>
      <c r="AI873">
        <v>0</v>
      </c>
      <c r="AJ873">
        <v>1</v>
      </c>
      <c r="AK873">
        <v>0</v>
      </c>
      <c r="AL873">
        <v>0</v>
      </c>
      <c r="AM873">
        <v>0</v>
      </c>
      <c r="AN873">
        <v>1</v>
      </c>
      <c r="AO873">
        <v>0</v>
      </c>
      <c r="AQ873">
        <v>0</v>
      </c>
      <c r="AR873">
        <v>0</v>
      </c>
      <c r="AS873">
        <v>0</v>
      </c>
      <c r="AT873">
        <v>0</v>
      </c>
      <c r="AU873">
        <v>2</v>
      </c>
      <c r="AV873">
        <v>0</v>
      </c>
      <c r="AW873">
        <v>0</v>
      </c>
      <c r="AX873">
        <v>2</v>
      </c>
      <c r="AY873">
        <v>2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</row>
    <row r="874" spans="1:60" x14ac:dyDescent="0.25">
      <c r="A874">
        <v>1</v>
      </c>
      <c r="B874" t="s">
        <v>1566</v>
      </c>
      <c r="C874" t="s">
        <v>1566</v>
      </c>
      <c r="E874">
        <v>873</v>
      </c>
      <c r="F874" t="s">
        <v>60</v>
      </c>
      <c r="H874" t="s">
        <v>1566</v>
      </c>
      <c r="I874" t="s">
        <v>1718</v>
      </c>
      <c r="J874" t="s">
        <v>1719</v>
      </c>
      <c r="K874" t="s">
        <v>3726</v>
      </c>
      <c r="M874">
        <v>0.1094</v>
      </c>
      <c r="N874">
        <v>0.25</v>
      </c>
      <c r="O874">
        <v>0.1094</v>
      </c>
      <c r="P874">
        <v>0.38</v>
      </c>
      <c r="Q874">
        <v>0.65</v>
      </c>
      <c r="R874">
        <v>14.59409138005573</v>
      </c>
      <c r="S874">
        <v>0.69</v>
      </c>
      <c r="T874">
        <v>5</v>
      </c>
      <c r="U874">
        <v>2.5</v>
      </c>
      <c r="V874">
        <v>0.32700000000000001</v>
      </c>
      <c r="AA874" t="s">
        <v>3397</v>
      </c>
      <c r="AE874" t="s">
        <v>44</v>
      </c>
      <c r="AF874" t="s">
        <v>73</v>
      </c>
      <c r="AG874" t="s">
        <v>66</v>
      </c>
      <c r="AI874">
        <v>0</v>
      </c>
      <c r="AJ874">
        <v>1</v>
      </c>
      <c r="AK874">
        <v>0</v>
      </c>
      <c r="AL874">
        <v>0</v>
      </c>
      <c r="AM874">
        <v>0</v>
      </c>
      <c r="AN874">
        <v>1</v>
      </c>
      <c r="AO874">
        <v>0</v>
      </c>
      <c r="AQ874">
        <v>0</v>
      </c>
      <c r="AR874">
        <v>0</v>
      </c>
      <c r="AS874">
        <v>0</v>
      </c>
      <c r="AT874">
        <v>0</v>
      </c>
      <c r="AU874">
        <v>2</v>
      </c>
      <c r="AV874">
        <v>0</v>
      </c>
      <c r="AW874">
        <v>0</v>
      </c>
      <c r="AX874">
        <v>2</v>
      </c>
      <c r="AY874">
        <v>2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</row>
    <row r="875" spans="1:60" x14ac:dyDescent="0.25">
      <c r="A875">
        <v>1</v>
      </c>
      <c r="B875" t="s">
        <v>1566</v>
      </c>
      <c r="C875" t="s">
        <v>1566</v>
      </c>
      <c r="E875">
        <v>874</v>
      </c>
      <c r="H875" t="s">
        <v>1566</v>
      </c>
      <c r="I875" t="s">
        <v>1720</v>
      </c>
      <c r="J875">
        <v>614352</v>
      </c>
      <c r="K875" t="s">
        <v>3725</v>
      </c>
      <c r="M875">
        <v>0.125</v>
      </c>
      <c r="N875">
        <v>0.25</v>
      </c>
      <c r="R875">
        <v>0</v>
      </c>
      <c r="T875">
        <v>3</v>
      </c>
      <c r="U875">
        <v>2</v>
      </c>
      <c r="V875">
        <v>0.313</v>
      </c>
      <c r="AA875" t="s">
        <v>3397</v>
      </c>
      <c r="AE875" t="s">
        <v>44</v>
      </c>
      <c r="AF875" t="s">
        <v>119</v>
      </c>
      <c r="AG875" t="s">
        <v>2289</v>
      </c>
      <c r="AI875">
        <v>1</v>
      </c>
      <c r="AJ875">
        <v>0</v>
      </c>
      <c r="AK875">
        <v>1</v>
      </c>
      <c r="AL875">
        <v>0</v>
      </c>
      <c r="AM875">
        <v>0</v>
      </c>
      <c r="AN875">
        <v>1</v>
      </c>
      <c r="AO875">
        <v>0</v>
      </c>
      <c r="AQ875">
        <v>0</v>
      </c>
      <c r="AR875">
        <v>0</v>
      </c>
      <c r="AS875">
        <v>0</v>
      </c>
      <c r="AT875">
        <v>0</v>
      </c>
      <c r="AU875">
        <v>2</v>
      </c>
      <c r="AV875">
        <v>0</v>
      </c>
      <c r="AW875">
        <v>0</v>
      </c>
      <c r="AX875">
        <v>2</v>
      </c>
      <c r="AY875">
        <v>2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</row>
    <row r="876" spans="1:60" x14ac:dyDescent="0.25">
      <c r="A876">
        <v>1</v>
      </c>
      <c r="B876" t="s">
        <v>1566</v>
      </c>
      <c r="C876" t="s">
        <v>1566</v>
      </c>
      <c r="E876">
        <v>875</v>
      </c>
      <c r="H876" t="s">
        <v>1566</v>
      </c>
      <c r="I876" t="s">
        <v>1721</v>
      </c>
      <c r="J876">
        <v>614379</v>
      </c>
      <c r="K876" t="s">
        <v>3724</v>
      </c>
      <c r="M876">
        <v>0.1875</v>
      </c>
      <c r="N876">
        <v>0.25</v>
      </c>
      <c r="R876">
        <v>0</v>
      </c>
      <c r="T876">
        <v>3</v>
      </c>
      <c r="U876">
        <v>2</v>
      </c>
      <c r="V876">
        <v>0.4375</v>
      </c>
      <c r="AA876" t="s">
        <v>3397</v>
      </c>
      <c r="AE876" t="s">
        <v>44</v>
      </c>
      <c r="AF876" t="s">
        <v>119</v>
      </c>
      <c r="AG876" t="s">
        <v>2289</v>
      </c>
      <c r="AI876">
        <v>1</v>
      </c>
      <c r="AJ876">
        <v>0</v>
      </c>
      <c r="AK876">
        <v>1</v>
      </c>
      <c r="AL876">
        <v>0</v>
      </c>
      <c r="AM876">
        <v>0</v>
      </c>
      <c r="AN876">
        <v>1</v>
      </c>
      <c r="AO876">
        <v>0</v>
      </c>
      <c r="AQ876">
        <v>0</v>
      </c>
      <c r="AR876">
        <v>0</v>
      </c>
      <c r="AS876">
        <v>0</v>
      </c>
      <c r="AT876">
        <v>0</v>
      </c>
      <c r="AU876">
        <v>2</v>
      </c>
      <c r="AV876">
        <v>0</v>
      </c>
      <c r="AW876">
        <v>0</v>
      </c>
      <c r="AX876">
        <v>2</v>
      </c>
      <c r="AY876">
        <v>2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</row>
    <row r="877" spans="1:60" x14ac:dyDescent="0.25">
      <c r="A877">
        <v>1</v>
      </c>
      <c r="B877" t="s">
        <v>1566</v>
      </c>
      <c r="C877" t="s">
        <v>1566</v>
      </c>
      <c r="E877">
        <v>876</v>
      </c>
      <c r="F877" t="s">
        <v>60</v>
      </c>
      <c r="H877" t="s">
        <v>1566</v>
      </c>
      <c r="I877" t="s">
        <v>1722</v>
      </c>
      <c r="J877">
        <v>31711</v>
      </c>
      <c r="K877" t="s">
        <v>3723</v>
      </c>
      <c r="M877">
        <v>0.21879999999999999</v>
      </c>
      <c r="N877">
        <v>0.25</v>
      </c>
      <c r="O877">
        <v>0.21879999999999999</v>
      </c>
      <c r="P877">
        <v>0.5</v>
      </c>
      <c r="Q877">
        <v>0.95</v>
      </c>
      <c r="R877">
        <v>1.9854585845169339</v>
      </c>
      <c r="S877">
        <v>1</v>
      </c>
      <c r="T877">
        <v>2</v>
      </c>
      <c r="U877">
        <v>2</v>
      </c>
      <c r="V877">
        <v>0.437</v>
      </c>
      <c r="AA877" t="s">
        <v>3397</v>
      </c>
      <c r="AE877" t="s">
        <v>44</v>
      </c>
      <c r="AF877" t="s">
        <v>62</v>
      </c>
      <c r="AG877" t="s">
        <v>79</v>
      </c>
      <c r="AI877">
        <v>1</v>
      </c>
      <c r="AJ877">
        <v>0</v>
      </c>
      <c r="AK877">
        <v>0</v>
      </c>
      <c r="AL877">
        <v>1</v>
      </c>
      <c r="AM877">
        <v>0</v>
      </c>
      <c r="AN877">
        <v>0</v>
      </c>
      <c r="AO877">
        <v>1</v>
      </c>
      <c r="AQ877">
        <v>0</v>
      </c>
      <c r="AR877">
        <v>0</v>
      </c>
      <c r="AS877">
        <v>0</v>
      </c>
      <c r="AT877">
        <v>0</v>
      </c>
      <c r="AU877">
        <v>2</v>
      </c>
      <c r="AV877">
        <v>0</v>
      </c>
      <c r="AW877">
        <v>0</v>
      </c>
      <c r="AX877">
        <v>2</v>
      </c>
      <c r="AY877">
        <v>2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</row>
    <row r="878" spans="1:60" x14ac:dyDescent="0.25">
      <c r="A878">
        <v>1</v>
      </c>
      <c r="B878" t="s">
        <v>1566</v>
      </c>
      <c r="C878" t="s">
        <v>1566</v>
      </c>
      <c r="E878">
        <v>877</v>
      </c>
      <c r="G878" t="s">
        <v>74</v>
      </c>
      <c r="H878" t="s">
        <v>1566</v>
      </c>
      <c r="I878" t="s">
        <v>1723</v>
      </c>
      <c r="J878">
        <v>30331</v>
      </c>
      <c r="K878" t="s">
        <v>3722</v>
      </c>
      <c r="M878">
        <v>0.25</v>
      </c>
      <c r="N878">
        <v>0.25</v>
      </c>
      <c r="O878">
        <v>0.25</v>
      </c>
      <c r="P878">
        <v>1.2250000000000001</v>
      </c>
      <c r="R878">
        <v>0</v>
      </c>
      <c r="S878">
        <v>1.2250000000000001</v>
      </c>
      <c r="T878">
        <v>2</v>
      </c>
      <c r="U878">
        <v>2.5</v>
      </c>
      <c r="V878">
        <v>0.75</v>
      </c>
      <c r="AA878" t="s">
        <v>3397</v>
      </c>
      <c r="AE878" t="s">
        <v>44</v>
      </c>
      <c r="AF878" t="s">
        <v>62</v>
      </c>
      <c r="AG878" t="s">
        <v>79</v>
      </c>
      <c r="AI878">
        <v>1</v>
      </c>
      <c r="AJ878">
        <v>0</v>
      </c>
      <c r="AK878">
        <v>1</v>
      </c>
      <c r="AL878">
        <v>1</v>
      </c>
      <c r="AM878">
        <v>0</v>
      </c>
      <c r="AN878">
        <v>0</v>
      </c>
      <c r="AO878">
        <v>1</v>
      </c>
      <c r="AQ878">
        <v>0</v>
      </c>
      <c r="AR878">
        <v>0</v>
      </c>
      <c r="AS878">
        <v>0</v>
      </c>
      <c r="AT878">
        <v>0</v>
      </c>
      <c r="AU878">
        <v>2</v>
      </c>
      <c r="AV878">
        <v>0</v>
      </c>
      <c r="AW878">
        <v>0</v>
      </c>
      <c r="AX878">
        <v>2</v>
      </c>
      <c r="AY878">
        <v>2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</row>
    <row r="879" spans="1:60" x14ac:dyDescent="0.25">
      <c r="A879">
        <v>1</v>
      </c>
      <c r="B879" t="s">
        <v>1566</v>
      </c>
      <c r="C879" t="s">
        <v>1566</v>
      </c>
      <c r="E879">
        <v>878</v>
      </c>
      <c r="G879" t="s">
        <v>74</v>
      </c>
      <c r="H879" t="s">
        <v>1566</v>
      </c>
      <c r="I879" t="s">
        <v>1724</v>
      </c>
      <c r="J879">
        <v>31713</v>
      </c>
      <c r="K879" t="s">
        <v>3722</v>
      </c>
      <c r="M879">
        <v>0.25</v>
      </c>
      <c r="N879">
        <v>0.25</v>
      </c>
      <c r="O879">
        <v>0.25</v>
      </c>
      <c r="P879">
        <v>0.97</v>
      </c>
      <c r="R879">
        <v>0</v>
      </c>
      <c r="S879">
        <v>0.97</v>
      </c>
      <c r="T879">
        <v>2</v>
      </c>
      <c r="U879">
        <v>2</v>
      </c>
      <c r="V879">
        <v>0.5</v>
      </c>
      <c r="AA879" t="s">
        <v>3397</v>
      </c>
      <c r="AE879" t="s">
        <v>44</v>
      </c>
      <c r="AF879" t="s">
        <v>62</v>
      </c>
      <c r="AG879" t="s">
        <v>79</v>
      </c>
      <c r="AI879">
        <v>1</v>
      </c>
      <c r="AJ879">
        <v>0</v>
      </c>
      <c r="AK879">
        <v>0</v>
      </c>
      <c r="AL879">
        <v>1</v>
      </c>
      <c r="AM879">
        <v>0</v>
      </c>
      <c r="AN879">
        <v>1</v>
      </c>
      <c r="AO879">
        <v>1</v>
      </c>
      <c r="AQ879">
        <v>0</v>
      </c>
      <c r="AR879">
        <v>0</v>
      </c>
      <c r="AS879">
        <v>0</v>
      </c>
      <c r="AT879">
        <v>0</v>
      </c>
      <c r="AU879">
        <v>2</v>
      </c>
      <c r="AV879">
        <v>0</v>
      </c>
      <c r="AW879">
        <v>0</v>
      </c>
      <c r="AX879">
        <v>2</v>
      </c>
      <c r="AY879">
        <v>2</v>
      </c>
      <c r="AZ879">
        <v>2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</row>
    <row r="880" spans="1:60" x14ac:dyDescent="0.25">
      <c r="A880">
        <v>1</v>
      </c>
      <c r="B880" t="s">
        <v>1566</v>
      </c>
      <c r="C880" t="s">
        <v>1566</v>
      </c>
      <c r="E880">
        <v>879</v>
      </c>
      <c r="F880" t="s">
        <v>60</v>
      </c>
      <c r="H880" t="s">
        <v>1566</v>
      </c>
      <c r="I880" t="s">
        <v>1725</v>
      </c>
      <c r="J880">
        <v>13819</v>
      </c>
      <c r="K880" t="s">
        <v>3688</v>
      </c>
      <c r="M880">
        <v>0.25</v>
      </c>
      <c r="N880">
        <v>0.25</v>
      </c>
      <c r="O880">
        <v>0.25</v>
      </c>
      <c r="P880">
        <v>1.22</v>
      </c>
      <c r="R880">
        <v>0</v>
      </c>
      <c r="S880">
        <v>1.26</v>
      </c>
      <c r="T880">
        <v>3</v>
      </c>
      <c r="U880">
        <v>3</v>
      </c>
      <c r="V880">
        <v>1</v>
      </c>
      <c r="AA880" t="s">
        <v>3397</v>
      </c>
      <c r="AE880" t="s">
        <v>44</v>
      </c>
      <c r="AF880" t="s">
        <v>62</v>
      </c>
      <c r="AG880" t="s">
        <v>495</v>
      </c>
      <c r="AI880">
        <v>1</v>
      </c>
      <c r="AJ880">
        <v>0</v>
      </c>
      <c r="AK880">
        <v>1</v>
      </c>
      <c r="AL880">
        <v>0</v>
      </c>
      <c r="AM880">
        <v>0</v>
      </c>
      <c r="AN880">
        <v>0</v>
      </c>
      <c r="AO880">
        <v>1</v>
      </c>
      <c r="AQ880">
        <v>0</v>
      </c>
      <c r="AR880">
        <v>0</v>
      </c>
      <c r="AS880">
        <v>0</v>
      </c>
      <c r="AT880">
        <v>0</v>
      </c>
      <c r="AU880">
        <v>2</v>
      </c>
      <c r="AV880">
        <v>0</v>
      </c>
      <c r="AW880">
        <v>0</v>
      </c>
      <c r="AX880">
        <v>2</v>
      </c>
      <c r="AY880">
        <v>2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</row>
    <row r="881" spans="1:60" x14ac:dyDescent="0.25">
      <c r="A881">
        <v>1</v>
      </c>
      <c r="B881" t="s">
        <v>1566</v>
      </c>
      <c r="C881" t="s">
        <v>1566</v>
      </c>
      <c r="E881">
        <v>880</v>
      </c>
      <c r="G881" t="s">
        <v>74</v>
      </c>
      <c r="H881" t="s">
        <v>1566</v>
      </c>
      <c r="I881" t="s">
        <v>1726</v>
      </c>
      <c r="J881">
        <v>30531</v>
      </c>
      <c r="K881" t="s">
        <v>3688</v>
      </c>
      <c r="M881">
        <v>0.25</v>
      </c>
      <c r="N881">
        <v>0.25</v>
      </c>
      <c r="O881">
        <v>0.25</v>
      </c>
      <c r="P881">
        <v>1.05</v>
      </c>
      <c r="R881">
        <v>0</v>
      </c>
      <c r="S881">
        <v>1.05</v>
      </c>
      <c r="T881">
        <v>3</v>
      </c>
      <c r="U881">
        <v>2.5</v>
      </c>
      <c r="V881">
        <v>0.75</v>
      </c>
      <c r="AA881" t="s">
        <v>3397</v>
      </c>
      <c r="AE881" t="s">
        <v>44</v>
      </c>
      <c r="AF881" t="s">
        <v>62</v>
      </c>
      <c r="AG881" t="s">
        <v>79</v>
      </c>
      <c r="AI881">
        <v>1</v>
      </c>
      <c r="AJ881">
        <v>0</v>
      </c>
      <c r="AK881">
        <v>1</v>
      </c>
      <c r="AL881">
        <v>0</v>
      </c>
      <c r="AM881">
        <v>1</v>
      </c>
      <c r="AN881">
        <v>1</v>
      </c>
      <c r="AO881">
        <v>1</v>
      </c>
      <c r="AQ881">
        <v>0</v>
      </c>
      <c r="AR881">
        <v>0</v>
      </c>
      <c r="AS881">
        <v>0</v>
      </c>
      <c r="AT881">
        <v>0</v>
      </c>
      <c r="AU881">
        <v>2</v>
      </c>
      <c r="AV881">
        <v>0</v>
      </c>
      <c r="AW881">
        <v>0</v>
      </c>
      <c r="AX881">
        <v>2</v>
      </c>
      <c r="AY881">
        <v>2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</row>
    <row r="882" spans="1:60" x14ac:dyDescent="0.25">
      <c r="A882">
        <v>1</v>
      </c>
      <c r="B882" t="s">
        <v>1566</v>
      </c>
      <c r="C882" t="s">
        <v>1566</v>
      </c>
      <c r="E882">
        <v>881</v>
      </c>
      <c r="H882" t="s">
        <v>1566</v>
      </c>
      <c r="I882" t="s">
        <v>1727</v>
      </c>
      <c r="J882">
        <v>614387</v>
      </c>
      <c r="K882" t="s">
        <v>3688</v>
      </c>
      <c r="M882">
        <v>0.25</v>
      </c>
      <c r="N882">
        <v>0.25</v>
      </c>
      <c r="R882">
        <v>0</v>
      </c>
      <c r="T882">
        <v>3</v>
      </c>
      <c r="U882">
        <v>2.5</v>
      </c>
      <c r="V882">
        <v>0.625</v>
      </c>
      <c r="AA882" t="s">
        <v>3397</v>
      </c>
      <c r="AE882" t="s">
        <v>44</v>
      </c>
      <c r="AF882" t="s">
        <v>119</v>
      </c>
      <c r="AG882" t="s">
        <v>2289</v>
      </c>
      <c r="AI882">
        <v>1</v>
      </c>
      <c r="AJ882">
        <v>0</v>
      </c>
      <c r="AK882">
        <v>1</v>
      </c>
      <c r="AL882">
        <v>0</v>
      </c>
      <c r="AM882">
        <v>0</v>
      </c>
      <c r="AN882">
        <v>1</v>
      </c>
      <c r="AO882">
        <v>0</v>
      </c>
      <c r="AQ882">
        <v>0</v>
      </c>
      <c r="AR882">
        <v>0</v>
      </c>
      <c r="AS882">
        <v>0</v>
      </c>
      <c r="AT882">
        <v>0</v>
      </c>
      <c r="AU882">
        <v>2</v>
      </c>
      <c r="AV882">
        <v>0</v>
      </c>
      <c r="AW882">
        <v>0</v>
      </c>
      <c r="AX882">
        <v>2</v>
      </c>
      <c r="AY882">
        <v>2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</row>
    <row r="883" spans="1:60" x14ac:dyDescent="0.25">
      <c r="A883">
        <v>1</v>
      </c>
      <c r="B883" t="s">
        <v>1566</v>
      </c>
      <c r="C883" t="s">
        <v>1566</v>
      </c>
      <c r="E883">
        <v>882</v>
      </c>
      <c r="G883" t="s">
        <v>74</v>
      </c>
      <c r="H883" t="s">
        <v>1566</v>
      </c>
      <c r="I883" t="s">
        <v>1728</v>
      </c>
      <c r="J883" t="s">
        <v>1729</v>
      </c>
      <c r="K883" t="s">
        <v>3688</v>
      </c>
      <c r="M883">
        <v>0.25</v>
      </c>
      <c r="N883">
        <v>0.25</v>
      </c>
      <c r="O883">
        <v>0.25</v>
      </c>
      <c r="P883">
        <v>0.9</v>
      </c>
      <c r="R883">
        <v>0</v>
      </c>
      <c r="S883">
        <v>0.9</v>
      </c>
      <c r="T883">
        <v>3</v>
      </c>
      <c r="U883">
        <v>2.5</v>
      </c>
      <c r="V883">
        <v>0.625</v>
      </c>
      <c r="AA883" t="s">
        <v>3397</v>
      </c>
      <c r="AE883" t="s">
        <v>44</v>
      </c>
      <c r="AF883" t="s">
        <v>119</v>
      </c>
      <c r="AG883" t="s">
        <v>132</v>
      </c>
      <c r="AI883">
        <v>1</v>
      </c>
      <c r="AJ883">
        <v>0</v>
      </c>
      <c r="AK883">
        <v>1</v>
      </c>
      <c r="AL883">
        <v>0</v>
      </c>
      <c r="AM883">
        <v>0</v>
      </c>
      <c r="AN883">
        <v>1</v>
      </c>
      <c r="AO883">
        <v>0</v>
      </c>
      <c r="AQ883">
        <v>0</v>
      </c>
      <c r="AR883">
        <v>0</v>
      </c>
      <c r="AS883">
        <v>0</v>
      </c>
      <c r="AT883">
        <v>0</v>
      </c>
      <c r="AU883">
        <v>2</v>
      </c>
      <c r="AV883">
        <v>0</v>
      </c>
      <c r="AW883">
        <v>0</v>
      </c>
      <c r="AX883">
        <v>2</v>
      </c>
      <c r="AY883">
        <v>2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</row>
    <row r="884" spans="1:60" x14ac:dyDescent="0.25">
      <c r="A884">
        <v>1</v>
      </c>
      <c r="B884" t="s">
        <v>1566</v>
      </c>
      <c r="C884" t="s">
        <v>1566</v>
      </c>
      <c r="E884">
        <v>883</v>
      </c>
      <c r="G884" t="s">
        <v>74</v>
      </c>
      <c r="H884" t="s">
        <v>1566</v>
      </c>
      <c r="I884" t="s">
        <v>1730</v>
      </c>
      <c r="J884">
        <v>30131</v>
      </c>
      <c r="K884" t="s">
        <v>3721</v>
      </c>
      <c r="M884">
        <v>0.25</v>
      </c>
      <c r="N884">
        <v>0.25</v>
      </c>
      <c r="O884">
        <v>0.25</v>
      </c>
      <c r="P884">
        <v>0.95</v>
      </c>
      <c r="R884">
        <v>0</v>
      </c>
      <c r="S884">
        <v>0.95</v>
      </c>
      <c r="T884">
        <v>4</v>
      </c>
      <c r="U884">
        <v>2.5</v>
      </c>
      <c r="V884">
        <v>0.75</v>
      </c>
      <c r="AA884" t="s">
        <v>3397</v>
      </c>
      <c r="AE884" t="s">
        <v>44</v>
      </c>
      <c r="AF884" t="s">
        <v>62</v>
      </c>
      <c r="AG884" t="s">
        <v>79</v>
      </c>
      <c r="AI884">
        <v>0</v>
      </c>
      <c r="AJ884">
        <v>1</v>
      </c>
      <c r="AK884">
        <v>1</v>
      </c>
      <c r="AL884">
        <v>0</v>
      </c>
      <c r="AM884">
        <v>1</v>
      </c>
      <c r="AN884">
        <v>0</v>
      </c>
      <c r="AO884">
        <v>1</v>
      </c>
      <c r="AQ884">
        <v>0</v>
      </c>
      <c r="AR884">
        <v>0</v>
      </c>
      <c r="AS884">
        <v>0</v>
      </c>
      <c r="AT884">
        <v>0</v>
      </c>
      <c r="AU884">
        <v>2</v>
      </c>
      <c r="AV884">
        <v>0</v>
      </c>
      <c r="AW884">
        <v>0</v>
      </c>
      <c r="AX884">
        <v>2</v>
      </c>
      <c r="AY884">
        <v>2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</row>
    <row r="885" spans="1:60" x14ac:dyDescent="0.25">
      <c r="A885">
        <v>1</v>
      </c>
      <c r="B885" t="s">
        <v>1566</v>
      </c>
      <c r="C885" t="s">
        <v>1566</v>
      </c>
      <c r="E885">
        <v>884</v>
      </c>
      <c r="H885" t="s">
        <v>1566</v>
      </c>
      <c r="I885" t="s">
        <v>1731</v>
      </c>
      <c r="J885" t="s">
        <v>1732</v>
      </c>
      <c r="K885" t="s">
        <v>3721</v>
      </c>
      <c r="M885">
        <v>0.25</v>
      </c>
      <c r="N885">
        <v>0.25</v>
      </c>
      <c r="R885">
        <v>0</v>
      </c>
      <c r="T885">
        <v>4</v>
      </c>
      <c r="U885">
        <v>2</v>
      </c>
      <c r="V885">
        <v>0.375</v>
      </c>
      <c r="AA885" t="s">
        <v>3397</v>
      </c>
      <c r="AE885" t="s">
        <v>44</v>
      </c>
      <c r="AF885" t="s">
        <v>73</v>
      </c>
      <c r="AG885" t="s">
        <v>124</v>
      </c>
      <c r="AI885">
        <v>0</v>
      </c>
      <c r="AJ885">
        <v>1</v>
      </c>
      <c r="AK885">
        <v>1</v>
      </c>
      <c r="AL885">
        <v>0</v>
      </c>
      <c r="AM885">
        <v>0</v>
      </c>
      <c r="AN885">
        <v>1</v>
      </c>
      <c r="AO885">
        <v>0</v>
      </c>
      <c r="AQ885">
        <v>0</v>
      </c>
      <c r="AR885">
        <v>0</v>
      </c>
      <c r="AS885">
        <v>0</v>
      </c>
      <c r="AT885">
        <v>0</v>
      </c>
      <c r="AU885">
        <v>2</v>
      </c>
      <c r="AV885">
        <v>0</v>
      </c>
      <c r="AW885">
        <v>0</v>
      </c>
      <c r="AX885">
        <v>2</v>
      </c>
      <c r="AY885">
        <v>2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</row>
    <row r="886" spans="1:60" x14ac:dyDescent="0.25">
      <c r="A886">
        <v>1</v>
      </c>
      <c r="B886" t="s">
        <v>1566</v>
      </c>
      <c r="C886" t="s">
        <v>1566</v>
      </c>
      <c r="E886">
        <v>885</v>
      </c>
      <c r="G886" t="s">
        <v>74</v>
      </c>
      <c r="H886" t="s">
        <v>1566</v>
      </c>
      <c r="I886" t="s">
        <v>1733</v>
      </c>
      <c r="J886" t="s">
        <v>1734</v>
      </c>
      <c r="K886" t="s">
        <v>3720</v>
      </c>
      <c r="M886">
        <v>0.25</v>
      </c>
      <c r="N886">
        <v>0.25</v>
      </c>
      <c r="O886">
        <v>0.25</v>
      </c>
      <c r="P886">
        <v>0.87</v>
      </c>
      <c r="R886">
        <v>0</v>
      </c>
      <c r="S886">
        <v>0.87</v>
      </c>
      <c r="T886">
        <v>5</v>
      </c>
      <c r="U886">
        <v>2.5</v>
      </c>
      <c r="V886">
        <v>0.75</v>
      </c>
      <c r="AA886" t="s">
        <v>3397</v>
      </c>
      <c r="AE886" t="s">
        <v>44</v>
      </c>
      <c r="AF886" t="s">
        <v>119</v>
      </c>
      <c r="AG886" t="s">
        <v>132</v>
      </c>
      <c r="AI886">
        <v>0</v>
      </c>
      <c r="AJ886">
        <v>1</v>
      </c>
      <c r="AK886">
        <v>1</v>
      </c>
      <c r="AL886">
        <v>0</v>
      </c>
      <c r="AM886">
        <v>1</v>
      </c>
      <c r="AN886">
        <v>0</v>
      </c>
      <c r="AO886">
        <v>1</v>
      </c>
      <c r="AQ886">
        <v>0</v>
      </c>
      <c r="AR886">
        <v>0</v>
      </c>
      <c r="AS886">
        <v>0</v>
      </c>
      <c r="AT886">
        <v>0</v>
      </c>
      <c r="AU886">
        <v>2</v>
      </c>
      <c r="AV886">
        <v>0</v>
      </c>
      <c r="AW886">
        <v>0</v>
      </c>
      <c r="AX886">
        <v>2</v>
      </c>
      <c r="AY886">
        <v>2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</row>
    <row r="887" spans="1:60" x14ac:dyDescent="0.25">
      <c r="A887">
        <v>1</v>
      </c>
      <c r="B887" t="s">
        <v>1566</v>
      </c>
      <c r="C887" t="s">
        <v>1566</v>
      </c>
      <c r="E887">
        <v>886</v>
      </c>
      <c r="G887" t="s">
        <v>74</v>
      </c>
      <c r="H887" t="s">
        <v>1566</v>
      </c>
      <c r="I887" t="s">
        <v>1735</v>
      </c>
      <c r="J887" t="s">
        <v>1736</v>
      </c>
      <c r="K887" t="s">
        <v>3719</v>
      </c>
      <c r="M887">
        <v>0.25</v>
      </c>
      <c r="N887">
        <v>0.25</v>
      </c>
      <c r="O887">
        <v>0.25</v>
      </c>
      <c r="P887">
        <v>0.47499999999999998</v>
      </c>
      <c r="R887">
        <v>0</v>
      </c>
      <c r="S887">
        <v>0.47499999999999998</v>
      </c>
      <c r="T887">
        <v>6</v>
      </c>
      <c r="U887">
        <v>2</v>
      </c>
      <c r="V887">
        <v>0.375</v>
      </c>
      <c r="AA887" t="s">
        <v>3397</v>
      </c>
      <c r="AE887" t="s">
        <v>44</v>
      </c>
      <c r="AF887" t="s">
        <v>73</v>
      </c>
      <c r="AG887" t="s">
        <v>124</v>
      </c>
      <c r="AI887">
        <v>0</v>
      </c>
      <c r="AJ887">
        <v>1</v>
      </c>
      <c r="AK887">
        <v>1</v>
      </c>
      <c r="AL887">
        <v>0</v>
      </c>
      <c r="AM887">
        <v>1</v>
      </c>
      <c r="AN887">
        <v>0</v>
      </c>
      <c r="AO887">
        <v>1</v>
      </c>
      <c r="AQ887">
        <v>0</v>
      </c>
      <c r="AR887">
        <v>0</v>
      </c>
      <c r="AS887">
        <v>0</v>
      </c>
      <c r="AT887">
        <v>0</v>
      </c>
      <c r="AU887">
        <v>2</v>
      </c>
      <c r="AV887">
        <v>0</v>
      </c>
      <c r="AW887">
        <v>0</v>
      </c>
      <c r="AX887">
        <v>2</v>
      </c>
      <c r="AY887">
        <v>2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</row>
    <row r="888" spans="1:60" x14ac:dyDescent="0.25">
      <c r="A888">
        <v>1</v>
      </c>
      <c r="B888" t="s">
        <v>1566</v>
      </c>
      <c r="C888" t="s">
        <v>1566</v>
      </c>
      <c r="E888">
        <v>887</v>
      </c>
      <c r="G888" t="s">
        <v>74</v>
      </c>
      <c r="H888" t="s">
        <v>1566</v>
      </c>
      <c r="I888" t="s">
        <v>1737</v>
      </c>
      <c r="J888" t="s">
        <v>1738</v>
      </c>
      <c r="K888" t="s">
        <v>3688</v>
      </c>
      <c r="M888">
        <v>0.25</v>
      </c>
      <c r="N888">
        <v>0.25</v>
      </c>
      <c r="O888">
        <v>0.25</v>
      </c>
      <c r="P888">
        <v>1.45</v>
      </c>
      <c r="R888">
        <v>0</v>
      </c>
      <c r="S888">
        <v>1.45</v>
      </c>
      <c r="T888">
        <v>3</v>
      </c>
      <c r="U888">
        <v>3.25</v>
      </c>
      <c r="V888">
        <v>1.25</v>
      </c>
      <c r="AA888" t="s">
        <v>3397</v>
      </c>
      <c r="AE888" t="s">
        <v>44</v>
      </c>
      <c r="AF888" t="s">
        <v>1683</v>
      </c>
      <c r="AG888" t="s">
        <v>1739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Q888">
        <v>0</v>
      </c>
      <c r="AR888">
        <v>0</v>
      </c>
      <c r="AS888">
        <v>0</v>
      </c>
      <c r="AT888">
        <v>0</v>
      </c>
      <c r="AU888">
        <v>2</v>
      </c>
      <c r="AV888">
        <v>0</v>
      </c>
      <c r="AW888">
        <v>0</v>
      </c>
      <c r="AX888">
        <v>2</v>
      </c>
      <c r="AY888">
        <v>2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</row>
    <row r="889" spans="1:60" x14ac:dyDescent="0.25">
      <c r="A889">
        <v>1</v>
      </c>
      <c r="B889" t="s">
        <v>1566</v>
      </c>
      <c r="C889" t="s">
        <v>1566</v>
      </c>
      <c r="E889">
        <v>888</v>
      </c>
      <c r="H889" t="s">
        <v>1566</v>
      </c>
      <c r="I889" t="s">
        <v>1740</v>
      </c>
      <c r="J889">
        <v>13829</v>
      </c>
      <c r="K889" t="s">
        <v>3716</v>
      </c>
      <c r="M889">
        <v>0.3125</v>
      </c>
      <c r="N889">
        <v>0.31</v>
      </c>
      <c r="R889">
        <v>0</v>
      </c>
      <c r="T889">
        <v>3</v>
      </c>
      <c r="U889">
        <v>2.5</v>
      </c>
      <c r="V889">
        <v>0.81</v>
      </c>
      <c r="AA889" t="s">
        <v>3397</v>
      </c>
      <c r="AE889" t="s">
        <v>44</v>
      </c>
      <c r="AF889" t="s">
        <v>62</v>
      </c>
      <c r="AG889" t="s">
        <v>495</v>
      </c>
      <c r="AI889">
        <v>1</v>
      </c>
      <c r="AJ889">
        <v>0</v>
      </c>
      <c r="AK889">
        <v>1</v>
      </c>
      <c r="AL889">
        <v>0</v>
      </c>
      <c r="AM889">
        <v>0</v>
      </c>
      <c r="AN889">
        <v>0</v>
      </c>
      <c r="AO889">
        <v>1</v>
      </c>
      <c r="AQ889">
        <v>0</v>
      </c>
      <c r="AR889">
        <v>0</v>
      </c>
      <c r="AS889">
        <v>0</v>
      </c>
      <c r="AT889">
        <v>0</v>
      </c>
      <c r="AU889">
        <v>2</v>
      </c>
      <c r="AV889">
        <v>0</v>
      </c>
      <c r="AW889">
        <v>0</v>
      </c>
      <c r="AX889">
        <v>2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</row>
    <row r="890" spans="1:60" x14ac:dyDescent="0.25">
      <c r="A890">
        <v>1</v>
      </c>
      <c r="B890" t="s">
        <v>1566</v>
      </c>
      <c r="C890" t="s">
        <v>1566</v>
      </c>
      <c r="E890">
        <v>889</v>
      </c>
      <c r="F890" t="s">
        <v>60</v>
      </c>
      <c r="H890" t="s">
        <v>1566</v>
      </c>
      <c r="I890" t="s">
        <v>1741</v>
      </c>
      <c r="J890">
        <v>13829</v>
      </c>
      <c r="K890" t="s">
        <v>3716</v>
      </c>
      <c r="M890">
        <v>0.3125</v>
      </c>
      <c r="N890">
        <v>0.3125</v>
      </c>
      <c r="O890">
        <v>0.3125</v>
      </c>
      <c r="P890">
        <v>1.06</v>
      </c>
      <c r="R890">
        <v>0</v>
      </c>
      <c r="S890">
        <v>1.1000000000000001</v>
      </c>
      <c r="T890">
        <v>3</v>
      </c>
      <c r="U890">
        <v>2.5</v>
      </c>
      <c r="V890">
        <v>0.81</v>
      </c>
      <c r="AA890" t="s">
        <v>3397</v>
      </c>
      <c r="AE890" t="s">
        <v>44</v>
      </c>
      <c r="AF890" t="s">
        <v>62</v>
      </c>
      <c r="AG890" t="s">
        <v>495</v>
      </c>
      <c r="AI890">
        <v>1</v>
      </c>
      <c r="AJ890">
        <v>0</v>
      </c>
      <c r="AK890">
        <v>1</v>
      </c>
      <c r="AL890">
        <v>0</v>
      </c>
      <c r="AM890">
        <v>0</v>
      </c>
      <c r="AN890">
        <v>0</v>
      </c>
      <c r="AO890">
        <v>1</v>
      </c>
      <c r="AQ890">
        <v>0</v>
      </c>
      <c r="AR890">
        <v>0</v>
      </c>
      <c r="AS890">
        <v>0</v>
      </c>
      <c r="AT890">
        <v>0</v>
      </c>
      <c r="AU890">
        <v>2</v>
      </c>
      <c r="AV890">
        <v>0</v>
      </c>
      <c r="AW890">
        <v>0</v>
      </c>
      <c r="AX890">
        <v>2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</row>
    <row r="891" spans="1:60" x14ac:dyDescent="0.25">
      <c r="A891">
        <v>1</v>
      </c>
      <c r="B891" t="s">
        <v>1566</v>
      </c>
      <c r="C891" t="s">
        <v>1566</v>
      </c>
      <c r="E891">
        <v>890</v>
      </c>
      <c r="F891" t="s">
        <v>60</v>
      </c>
      <c r="H891" t="s">
        <v>1566</v>
      </c>
      <c r="I891" t="s">
        <v>1742</v>
      </c>
      <c r="J891">
        <v>30535</v>
      </c>
      <c r="K891" t="s">
        <v>3718</v>
      </c>
      <c r="M891">
        <v>0.28120000000000001</v>
      </c>
      <c r="N891">
        <v>0.3125</v>
      </c>
      <c r="O891">
        <v>0.28120000000000001</v>
      </c>
      <c r="P891">
        <v>0.85</v>
      </c>
      <c r="Q891">
        <v>1.08</v>
      </c>
      <c r="R891">
        <v>3.8926040516869023</v>
      </c>
      <c r="S891">
        <v>1.1200000000000001</v>
      </c>
      <c r="T891">
        <v>3</v>
      </c>
      <c r="U891">
        <v>2.5</v>
      </c>
      <c r="V891">
        <v>0.75</v>
      </c>
      <c r="AA891" t="s">
        <v>3397</v>
      </c>
      <c r="AE891" t="s">
        <v>44</v>
      </c>
      <c r="AF891" t="s">
        <v>62</v>
      </c>
      <c r="AG891" t="s">
        <v>79</v>
      </c>
      <c r="AI891">
        <v>1</v>
      </c>
      <c r="AJ891">
        <v>0</v>
      </c>
      <c r="AK891">
        <v>1</v>
      </c>
      <c r="AL891">
        <v>0</v>
      </c>
      <c r="AM891">
        <v>1</v>
      </c>
      <c r="AN891">
        <v>0</v>
      </c>
      <c r="AO891">
        <v>1</v>
      </c>
      <c r="AQ891">
        <v>0</v>
      </c>
      <c r="AR891">
        <v>0</v>
      </c>
      <c r="AS891">
        <v>0</v>
      </c>
      <c r="AT891">
        <v>0</v>
      </c>
      <c r="AU891">
        <v>2</v>
      </c>
      <c r="AV891">
        <v>0</v>
      </c>
      <c r="AW891">
        <v>0</v>
      </c>
      <c r="AX891">
        <v>2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</row>
    <row r="892" spans="1:60" x14ac:dyDescent="0.25">
      <c r="A892">
        <v>1</v>
      </c>
      <c r="B892" t="s">
        <v>1566</v>
      </c>
      <c r="C892" t="s">
        <v>1566</v>
      </c>
      <c r="E892">
        <v>891</v>
      </c>
      <c r="G892" t="s">
        <v>74</v>
      </c>
      <c r="H892" t="s">
        <v>1566</v>
      </c>
      <c r="I892" t="s">
        <v>1743</v>
      </c>
      <c r="J892">
        <v>31715</v>
      </c>
      <c r="K892" t="s">
        <v>3717</v>
      </c>
      <c r="M892">
        <v>0.3125</v>
      </c>
      <c r="N892">
        <v>0.3125</v>
      </c>
      <c r="O892">
        <v>0.3125</v>
      </c>
      <c r="P892">
        <v>1.075</v>
      </c>
      <c r="R892">
        <v>0</v>
      </c>
      <c r="S892">
        <v>1.075</v>
      </c>
      <c r="T892">
        <v>2</v>
      </c>
      <c r="U892">
        <v>2</v>
      </c>
      <c r="V892">
        <v>0.5</v>
      </c>
      <c r="AA892" t="s">
        <v>3397</v>
      </c>
      <c r="AE892" t="s">
        <v>44</v>
      </c>
      <c r="AF892" t="s">
        <v>62</v>
      </c>
      <c r="AG892" t="s">
        <v>79</v>
      </c>
      <c r="AI892">
        <v>1</v>
      </c>
      <c r="AJ892">
        <v>0</v>
      </c>
      <c r="AK892">
        <v>0</v>
      </c>
      <c r="AL892">
        <v>1</v>
      </c>
      <c r="AM892">
        <v>0</v>
      </c>
      <c r="AN892">
        <v>0</v>
      </c>
      <c r="AO892">
        <v>1</v>
      </c>
      <c r="AQ892">
        <v>0</v>
      </c>
      <c r="AR892">
        <v>0</v>
      </c>
      <c r="AS892">
        <v>0</v>
      </c>
      <c r="AT892">
        <v>0</v>
      </c>
      <c r="AU892">
        <v>2</v>
      </c>
      <c r="AV892">
        <v>0</v>
      </c>
      <c r="AW892">
        <v>0</v>
      </c>
      <c r="AX892">
        <v>2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</row>
    <row r="893" spans="1:60" x14ac:dyDescent="0.25">
      <c r="A893">
        <v>1</v>
      </c>
      <c r="B893" t="s">
        <v>1566</v>
      </c>
      <c r="C893" t="s">
        <v>1566</v>
      </c>
      <c r="E893">
        <v>892</v>
      </c>
      <c r="G893" t="s">
        <v>74</v>
      </c>
      <c r="H893" t="s">
        <v>1566</v>
      </c>
      <c r="I893" t="s">
        <v>1744</v>
      </c>
      <c r="J893">
        <v>30539</v>
      </c>
      <c r="K893" t="s">
        <v>3716</v>
      </c>
      <c r="M893">
        <v>0.3125</v>
      </c>
      <c r="N893">
        <v>0.3125</v>
      </c>
      <c r="O893">
        <v>0.3125</v>
      </c>
      <c r="P893">
        <v>1.175</v>
      </c>
      <c r="R893">
        <v>0</v>
      </c>
      <c r="S893">
        <v>1.175</v>
      </c>
      <c r="T893">
        <v>3</v>
      </c>
      <c r="U893">
        <v>2.5</v>
      </c>
      <c r="V893">
        <v>0.81200000000000006</v>
      </c>
      <c r="AA893" t="s">
        <v>3397</v>
      </c>
      <c r="AE893" t="s">
        <v>44</v>
      </c>
      <c r="AF893" t="s">
        <v>62</v>
      </c>
      <c r="AG893" t="s">
        <v>79</v>
      </c>
      <c r="AI893">
        <v>1</v>
      </c>
      <c r="AJ893">
        <v>0</v>
      </c>
      <c r="AK893">
        <v>1</v>
      </c>
      <c r="AL893">
        <v>0</v>
      </c>
      <c r="AM893">
        <v>1</v>
      </c>
      <c r="AN893">
        <v>0</v>
      </c>
      <c r="AO893">
        <v>1</v>
      </c>
      <c r="AQ893">
        <v>0</v>
      </c>
      <c r="AR893">
        <v>0</v>
      </c>
      <c r="AS893">
        <v>0</v>
      </c>
      <c r="AT893">
        <v>0</v>
      </c>
      <c r="AU893">
        <v>2</v>
      </c>
      <c r="AV893">
        <v>0</v>
      </c>
      <c r="AW893">
        <v>0</v>
      </c>
      <c r="AX893">
        <v>2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</row>
    <row r="894" spans="1:60" x14ac:dyDescent="0.25">
      <c r="A894">
        <v>1</v>
      </c>
      <c r="B894" t="s">
        <v>1566</v>
      </c>
      <c r="C894" t="s">
        <v>1566</v>
      </c>
      <c r="E894">
        <v>893</v>
      </c>
      <c r="G894" t="s">
        <v>74</v>
      </c>
      <c r="H894" t="s">
        <v>1566</v>
      </c>
      <c r="I894" t="s">
        <v>1745</v>
      </c>
      <c r="J894" t="s">
        <v>1746</v>
      </c>
      <c r="K894" t="s">
        <v>3715</v>
      </c>
      <c r="M894">
        <v>0.3125</v>
      </c>
      <c r="N894">
        <v>0.3125</v>
      </c>
      <c r="O894">
        <v>0.3125</v>
      </c>
      <c r="P894">
        <v>0.63</v>
      </c>
      <c r="R894">
        <v>0</v>
      </c>
      <c r="S894">
        <v>0.63</v>
      </c>
      <c r="T894">
        <v>4</v>
      </c>
      <c r="U894">
        <v>2</v>
      </c>
      <c r="V894">
        <v>0.5</v>
      </c>
      <c r="AA894" t="s">
        <v>3397</v>
      </c>
      <c r="AE894" t="s">
        <v>44</v>
      </c>
      <c r="AF894" t="s">
        <v>73</v>
      </c>
      <c r="AG894" t="s">
        <v>124</v>
      </c>
      <c r="AI894">
        <v>0</v>
      </c>
      <c r="AJ894">
        <v>1</v>
      </c>
      <c r="AK894">
        <v>1</v>
      </c>
      <c r="AL894">
        <v>0</v>
      </c>
      <c r="AM894">
        <v>0</v>
      </c>
      <c r="AN894">
        <v>1</v>
      </c>
      <c r="AO894">
        <v>0</v>
      </c>
      <c r="AQ894">
        <v>0</v>
      </c>
      <c r="AR894">
        <v>0</v>
      </c>
      <c r="AS894">
        <v>0</v>
      </c>
      <c r="AT894">
        <v>0</v>
      </c>
      <c r="AU894">
        <v>2</v>
      </c>
      <c r="AV894">
        <v>0</v>
      </c>
      <c r="AW894">
        <v>0</v>
      </c>
      <c r="AX894">
        <v>2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</row>
    <row r="895" spans="1:60" x14ac:dyDescent="0.25">
      <c r="A895">
        <v>1</v>
      </c>
      <c r="B895" t="s">
        <v>1566</v>
      </c>
      <c r="C895" t="s">
        <v>1566</v>
      </c>
      <c r="E895">
        <v>894</v>
      </c>
      <c r="F895" t="s">
        <v>60</v>
      </c>
      <c r="H895" t="s">
        <v>1566</v>
      </c>
      <c r="I895" t="s">
        <v>1747</v>
      </c>
      <c r="J895" t="s">
        <v>2418</v>
      </c>
      <c r="K895" t="s">
        <v>3714</v>
      </c>
      <c r="M895">
        <v>0.3125</v>
      </c>
      <c r="N895">
        <v>0.3125</v>
      </c>
      <c r="O895">
        <v>0.3125</v>
      </c>
      <c r="P895">
        <v>0.97</v>
      </c>
      <c r="R895">
        <v>0</v>
      </c>
      <c r="S895">
        <v>1.02</v>
      </c>
      <c r="T895">
        <v>5</v>
      </c>
      <c r="U895">
        <v>2.5</v>
      </c>
      <c r="V895">
        <v>0.8125</v>
      </c>
      <c r="AA895" t="s">
        <v>3397</v>
      </c>
      <c r="AE895" t="s">
        <v>44</v>
      </c>
      <c r="AF895" t="s">
        <v>119</v>
      </c>
      <c r="AG895" t="s">
        <v>132</v>
      </c>
      <c r="AI895">
        <v>0</v>
      </c>
      <c r="AJ895">
        <v>1</v>
      </c>
      <c r="AK895">
        <v>1</v>
      </c>
      <c r="AL895">
        <v>0</v>
      </c>
      <c r="AM895">
        <v>1</v>
      </c>
      <c r="AN895">
        <v>0</v>
      </c>
      <c r="AO895">
        <v>1</v>
      </c>
      <c r="AQ895">
        <v>0</v>
      </c>
      <c r="AR895">
        <v>0</v>
      </c>
      <c r="AS895">
        <v>0</v>
      </c>
      <c r="AT895">
        <v>0</v>
      </c>
      <c r="AU895">
        <v>2</v>
      </c>
      <c r="AV895">
        <v>0</v>
      </c>
      <c r="AW895">
        <v>0</v>
      </c>
      <c r="AX895">
        <v>2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</row>
    <row r="896" spans="1:60" x14ac:dyDescent="0.25">
      <c r="A896">
        <v>1</v>
      </c>
      <c r="B896" t="s">
        <v>1566</v>
      </c>
      <c r="C896" t="s">
        <v>1566</v>
      </c>
      <c r="E896">
        <v>895</v>
      </c>
      <c r="F896" t="s">
        <v>60</v>
      </c>
      <c r="H896" t="s">
        <v>1566</v>
      </c>
      <c r="I896" t="s">
        <v>1748</v>
      </c>
      <c r="J896" t="s">
        <v>1749</v>
      </c>
      <c r="K896" t="s">
        <v>3713</v>
      </c>
      <c r="M896">
        <v>0.3125</v>
      </c>
      <c r="N896">
        <v>0.3125</v>
      </c>
      <c r="O896">
        <v>0.3125</v>
      </c>
      <c r="P896">
        <v>0.64</v>
      </c>
      <c r="R896">
        <v>0</v>
      </c>
      <c r="S896">
        <v>0.69</v>
      </c>
      <c r="T896">
        <v>6</v>
      </c>
      <c r="U896">
        <v>2</v>
      </c>
      <c r="V896">
        <v>0.5</v>
      </c>
      <c r="AA896" t="s">
        <v>3397</v>
      </c>
      <c r="AE896" t="s">
        <v>44</v>
      </c>
      <c r="AF896" t="s">
        <v>73</v>
      </c>
      <c r="AG896" t="s">
        <v>124</v>
      </c>
      <c r="AI896">
        <v>0</v>
      </c>
      <c r="AJ896">
        <v>1</v>
      </c>
      <c r="AK896">
        <v>1</v>
      </c>
      <c r="AL896">
        <v>0</v>
      </c>
      <c r="AM896">
        <v>1</v>
      </c>
      <c r="AN896">
        <v>0</v>
      </c>
      <c r="AO896">
        <v>1</v>
      </c>
      <c r="AQ896">
        <v>0</v>
      </c>
      <c r="AR896">
        <v>0</v>
      </c>
      <c r="AS896">
        <v>0</v>
      </c>
      <c r="AT896">
        <v>0</v>
      </c>
      <c r="AU896">
        <v>2</v>
      </c>
      <c r="AV896">
        <v>0</v>
      </c>
      <c r="AW896">
        <v>0</v>
      </c>
      <c r="AX896">
        <v>2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</row>
    <row r="897" spans="1:60" x14ac:dyDescent="0.25">
      <c r="A897">
        <v>1</v>
      </c>
      <c r="B897" t="s">
        <v>1566</v>
      </c>
      <c r="C897" t="s">
        <v>1566</v>
      </c>
      <c r="E897">
        <v>896</v>
      </c>
      <c r="H897" t="s">
        <v>1566</v>
      </c>
      <c r="I897" t="s">
        <v>1750</v>
      </c>
      <c r="J897">
        <v>23422</v>
      </c>
      <c r="K897" t="s">
        <v>3712</v>
      </c>
      <c r="M897">
        <v>0.34370000000000001</v>
      </c>
      <c r="N897">
        <v>0.375</v>
      </c>
      <c r="R897">
        <v>0</v>
      </c>
      <c r="T897">
        <v>4</v>
      </c>
      <c r="U897">
        <v>2.5</v>
      </c>
      <c r="V897">
        <v>1</v>
      </c>
      <c r="AA897" t="s">
        <v>3397</v>
      </c>
      <c r="AE897" t="s">
        <v>44</v>
      </c>
      <c r="AF897" t="s">
        <v>62</v>
      </c>
      <c r="AG897" t="s">
        <v>66</v>
      </c>
      <c r="AI897">
        <v>1</v>
      </c>
      <c r="AJ897">
        <v>1</v>
      </c>
      <c r="AK897">
        <v>0</v>
      </c>
      <c r="AL897">
        <v>0</v>
      </c>
      <c r="AM897">
        <v>1</v>
      </c>
      <c r="AN897">
        <v>1</v>
      </c>
      <c r="AO897">
        <v>1</v>
      </c>
      <c r="AQ897">
        <v>0</v>
      </c>
      <c r="AR897">
        <v>0</v>
      </c>
      <c r="AS897">
        <v>0</v>
      </c>
      <c r="AT897">
        <v>0</v>
      </c>
      <c r="AU897">
        <v>2</v>
      </c>
      <c r="AV897">
        <v>0</v>
      </c>
      <c r="AW897">
        <v>0</v>
      </c>
      <c r="AX897">
        <v>2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</row>
    <row r="898" spans="1:60" x14ac:dyDescent="0.25">
      <c r="A898">
        <v>1</v>
      </c>
      <c r="B898" t="s">
        <v>1566</v>
      </c>
      <c r="C898" t="s">
        <v>1566</v>
      </c>
      <c r="E898">
        <v>897</v>
      </c>
      <c r="G898" t="s">
        <v>74</v>
      </c>
      <c r="H898" t="s">
        <v>1566</v>
      </c>
      <c r="I898" t="s">
        <v>1751</v>
      </c>
      <c r="J898">
        <v>30347</v>
      </c>
      <c r="K898" t="s">
        <v>3711</v>
      </c>
      <c r="M898">
        <v>0.375</v>
      </c>
      <c r="N898">
        <v>0.375</v>
      </c>
      <c r="O898">
        <v>0.375</v>
      </c>
      <c r="P898">
        <v>1.5</v>
      </c>
      <c r="R898">
        <v>0</v>
      </c>
      <c r="S898">
        <v>1.5</v>
      </c>
      <c r="T898">
        <v>2</v>
      </c>
      <c r="U898">
        <v>2.5</v>
      </c>
      <c r="V898">
        <v>1</v>
      </c>
      <c r="AA898" t="s">
        <v>3397</v>
      </c>
      <c r="AE898" t="s">
        <v>44</v>
      </c>
      <c r="AF898" t="s">
        <v>62</v>
      </c>
      <c r="AG898" t="s">
        <v>79</v>
      </c>
      <c r="AI898">
        <v>1</v>
      </c>
      <c r="AJ898">
        <v>0</v>
      </c>
      <c r="AK898">
        <v>1</v>
      </c>
      <c r="AL898">
        <v>1</v>
      </c>
      <c r="AM898">
        <v>0</v>
      </c>
      <c r="AN898">
        <v>0</v>
      </c>
      <c r="AO898">
        <v>1</v>
      </c>
      <c r="AQ898">
        <v>0</v>
      </c>
      <c r="AR898">
        <v>0</v>
      </c>
      <c r="AS898">
        <v>0</v>
      </c>
      <c r="AT898">
        <v>0</v>
      </c>
      <c r="AU898">
        <v>2</v>
      </c>
      <c r="AV898">
        <v>0</v>
      </c>
      <c r="AW898">
        <v>0</v>
      </c>
      <c r="AX898">
        <v>2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2</v>
      </c>
      <c r="BE898">
        <v>0</v>
      </c>
      <c r="BF898">
        <v>0</v>
      </c>
      <c r="BG898">
        <v>0</v>
      </c>
      <c r="BH898">
        <v>0</v>
      </c>
    </row>
    <row r="899" spans="1:60" x14ac:dyDescent="0.25">
      <c r="A899">
        <v>1</v>
      </c>
      <c r="B899" t="s">
        <v>1566</v>
      </c>
      <c r="C899" t="s">
        <v>1566</v>
      </c>
      <c r="E899">
        <v>898</v>
      </c>
      <c r="F899" t="s">
        <v>60</v>
      </c>
      <c r="H899" t="s">
        <v>1566</v>
      </c>
      <c r="I899" t="s">
        <v>1752</v>
      </c>
      <c r="J899">
        <v>31952</v>
      </c>
      <c r="K899" t="s">
        <v>3711</v>
      </c>
      <c r="M899">
        <v>0.375</v>
      </c>
      <c r="N899">
        <v>0.375</v>
      </c>
      <c r="O899">
        <v>0.375</v>
      </c>
      <c r="P899">
        <v>0.22</v>
      </c>
      <c r="R899">
        <v>0</v>
      </c>
      <c r="S899">
        <v>0.27</v>
      </c>
      <c r="T899">
        <v>2</v>
      </c>
      <c r="U899">
        <v>4</v>
      </c>
      <c r="V899">
        <v>1.75</v>
      </c>
      <c r="AA899" t="s">
        <v>3397</v>
      </c>
      <c r="AE899" t="s">
        <v>44</v>
      </c>
      <c r="AF899" t="s">
        <v>1638</v>
      </c>
      <c r="AG899" t="s">
        <v>79</v>
      </c>
      <c r="AI899">
        <v>1</v>
      </c>
      <c r="AJ899">
        <v>0</v>
      </c>
      <c r="AK899">
        <v>0</v>
      </c>
      <c r="AL899">
        <v>1</v>
      </c>
      <c r="AM899">
        <v>0</v>
      </c>
      <c r="AN899">
        <v>0</v>
      </c>
      <c r="AO899">
        <v>1</v>
      </c>
      <c r="AQ899">
        <v>0</v>
      </c>
      <c r="AR899">
        <v>0</v>
      </c>
      <c r="AS899">
        <v>0</v>
      </c>
      <c r="AT899">
        <v>0</v>
      </c>
      <c r="AU899">
        <v>2</v>
      </c>
      <c r="AV899">
        <v>0</v>
      </c>
      <c r="AW899">
        <v>0</v>
      </c>
      <c r="AX899">
        <v>2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</row>
    <row r="900" spans="1:60" x14ac:dyDescent="0.25">
      <c r="A900">
        <v>1</v>
      </c>
      <c r="B900" t="s">
        <v>1566</v>
      </c>
      <c r="C900" t="s">
        <v>1566</v>
      </c>
      <c r="E900">
        <v>899</v>
      </c>
      <c r="G900" t="s">
        <v>74</v>
      </c>
      <c r="H900" t="s">
        <v>1566</v>
      </c>
      <c r="I900" t="s">
        <v>1753</v>
      </c>
      <c r="J900" t="s">
        <v>1754</v>
      </c>
      <c r="K900" t="s">
        <v>3711</v>
      </c>
      <c r="M900">
        <v>0.375</v>
      </c>
      <c r="N900">
        <v>0.375</v>
      </c>
      <c r="O900">
        <v>0.375</v>
      </c>
      <c r="P900">
        <v>1.4750000000000001</v>
      </c>
      <c r="R900">
        <v>0</v>
      </c>
      <c r="S900">
        <v>1.4750000000000001</v>
      </c>
      <c r="T900">
        <v>2</v>
      </c>
      <c r="U900">
        <v>4</v>
      </c>
      <c r="V900">
        <v>1</v>
      </c>
      <c r="AA900" t="s">
        <v>3397</v>
      </c>
      <c r="AE900" t="s">
        <v>44</v>
      </c>
      <c r="AF900" t="s">
        <v>62</v>
      </c>
      <c r="AG900" t="s">
        <v>124</v>
      </c>
      <c r="AI900">
        <v>1</v>
      </c>
      <c r="AJ900">
        <v>1</v>
      </c>
      <c r="AK900">
        <v>1</v>
      </c>
      <c r="AL900">
        <v>1</v>
      </c>
      <c r="AM900">
        <v>1</v>
      </c>
      <c r="AN900">
        <v>1</v>
      </c>
      <c r="AO900">
        <v>1</v>
      </c>
      <c r="AQ900">
        <v>0</v>
      </c>
      <c r="AR900">
        <v>0</v>
      </c>
      <c r="AS900">
        <v>0</v>
      </c>
      <c r="AT900">
        <v>0</v>
      </c>
      <c r="AU900">
        <v>2</v>
      </c>
      <c r="AV900">
        <v>0</v>
      </c>
      <c r="AW900">
        <v>0</v>
      </c>
      <c r="AX900">
        <v>2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</row>
    <row r="901" spans="1:60" x14ac:dyDescent="0.25">
      <c r="A901">
        <v>1</v>
      </c>
      <c r="B901" t="s">
        <v>1566</v>
      </c>
      <c r="C901" t="s">
        <v>1566</v>
      </c>
      <c r="E901">
        <v>900</v>
      </c>
      <c r="G901" t="s">
        <v>74</v>
      </c>
      <c r="H901" t="s">
        <v>1566</v>
      </c>
      <c r="I901" t="s">
        <v>1755</v>
      </c>
      <c r="J901">
        <v>30547</v>
      </c>
      <c r="K901" t="s">
        <v>3687</v>
      </c>
      <c r="M901">
        <v>0.375</v>
      </c>
      <c r="N901">
        <v>0.375</v>
      </c>
      <c r="O901">
        <v>0.375</v>
      </c>
      <c r="P901">
        <v>1.375</v>
      </c>
      <c r="R901">
        <v>0</v>
      </c>
      <c r="S901">
        <v>1.375</v>
      </c>
      <c r="T901">
        <v>3</v>
      </c>
      <c r="U901">
        <v>2.5</v>
      </c>
      <c r="V901">
        <v>1</v>
      </c>
      <c r="AA901" t="s">
        <v>3397</v>
      </c>
      <c r="AE901" t="s">
        <v>44</v>
      </c>
      <c r="AF901" t="s">
        <v>62</v>
      </c>
      <c r="AG901" t="s">
        <v>79</v>
      </c>
      <c r="AI901">
        <v>1</v>
      </c>
      <c r="AJ901">
        <v>0</v>
      </c>
      <c r="AK901">
        <v>1</v>
      </c>
      <c r="AL901">
        <v>0</v>
      </c>
      <c r="AM901">
        <v>1</v>
      </c>
      <c r="AN901">
        <v>1</v>
      </c>
      <c r="AO901">
        <v>1</v>
      </c>
      <c r="AQ901">
        <v>0</v>
      </c>
      <c r="AR901">
        <v>0</v>
      </c>
      <c r="AS901">
        <v>0</v>
      </c>
      <c r="AT901">
        <v>0</v>
      </c>
      <c r="AU901">
        <v>2</v>
      </c>
      <c r="AV901">
        <v>0</v>
      </c>
      <c r="AW901">
        <v>0</v>
      </c>
      <c r="AX901">
        <v>2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2</v>
      </c>
      <c r="BE901">
        <v>0</v>
      </c>
      <c r="BF901">
        <v>0</v>
      </c>
      <c r="BG901">
        <v>0</v>
      </c>
      <c r="BH901">
        <v>0</v>
      </c>
    </row>
    <row r="902" spans="1:60" x14ac:dyDescent="0.25">
      <c r="A902">
        <v>1</v>
      </c>
      <c r="B902" t="s">
        <v>1566</v>
      </c>
      <c r="C902" t="s">
        <v>1566</v>
      </c>
      <c r="E902">
        <v>901</v>
      </c>
      <c r="G902" t="s">
        <v>74</v>
      </c>
      <c r="H902" t="s">
        <v>1566</v>
      </c>
      <c r="I902" t="s">
        <v>1756</v>
      </c>
      <c r="J902">
        <v>614416</v>
      </c>
      <c r="K902" t="s">
        <v>3687</v>
      </c>
      <c r="M902">
        <v>0.375</v>
      </c>
      <c r="N902">
        <v>0.375</v>
      </c>
      <c r="O902">
        <v>0.375</v>
      </c>
      <c r="P902">
        <v>1.125</v>
      </c>
      <c r="R902">
        <v>0</v>
      </c>
      <c r="S902">
        <v>1.125</v>
      </c>
      <c r="T902">
        <v>3</v>
      </c>
      <c r="U902">
        <v>3</v>
      </c>
      <c r="V902">
        <v>0.875</v>
      </c>
      <c r="AA902" t="s">
        <v>3397</v>
      </c>
      <c r="AE902" t="s">
        <v>44</v>
      </c>
      <c r="AF902" t="s">
        <v>119</v>
      </c>
      <c r="AG902" t="s">
        <v>2289</v>
      </c>
      <c r="AI902">
        <v>1</v>
      </c>
      <c r="AJ902">
        <v>0</v>
      </c>
      <c r="AK902">
        <v>1</v>
      </c>
      <c r="AL902">
        <v>0</v>
      </c>
      <c r="AM902">
        <v>1</v>
      </c>
      <c r="AN902">
        <v>1</v>
      </c>
      <c r="AO902">
        <v>1</v>
      </c>
      <c r="AQ902">
        <v>0</v>
      </c>
      <c r="AR902">
        <v>0</v>
      </c>
      <c r="AS902">
        <v>0</v>
      </c>
      <c r="AT902">
        <v>0</v>
      </c>
      <c r="AU902">
        <v>2</v>
      </c>
      <c r="AV902">
        <v>0</v>
      </c>
      <c r="AW902">
        <v>0</v>
      </c>
      <c r="AX902">
        <v>2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</row>
    <row r="903" spans="1:60" x14ac:dyDescent="0.25">
      <c r="A903">
        <v>1</v>
      </c>
      <c r="B903" t="s">
        <v>1566</v>
      </c>
      <c r="C903" t="s">
        <v>1566</v>
      </c>
      <c r="E903">
        <v>902</v>
      </c>
      <c r="G903" t="s">
        <v>74</v>
      </c>
      <c r="H903" t="s">
        <v>1566</v>
      </c>
      <c r="I903" t="s">
        <v>1757</v>
      </c>
      <c r="J903" t="s">
        <v>1758</v>
      </c>
      <c r="K903" t="s">
        <v>3687</v>
      </c>
      <c r="M903">
        <v>0.375</v>
      </c>
      <c r="N903">
        <v>0.375</v>
      </c>
      <c r="O903">
        <v>0.375</v>
      </c>
      <c r="P903">
        <v>1.3</v>
      </c>
      <c r="R903">
        <v>0</v>
      </c>
      <c r="S903">
        <v>1.3</v>
      </c>
      <c r="T903">
        <v>3</v>
      </c>
      <c r="U903">
        <v>2</v>
      </c>
      <c r="V903">
        <v>0.5</v>
      </c>
      <c r="AA903" t="s">
        <v>3397</v>
      </c>
      <c r="AE903" t="s">
        <v>44</v>
      </c>
      <c r="AF903" t="s">
        <v>1683</v>
      </c>
      <c r="AG903" t="s">
        <v>132</v>
      </c>
      <c r="AI903">
        <v>1</v>
      </c>
      <c r="AJ903">
        <v>0</v>
      </c>
      <c r="AK903">
        <v>1</v>
      </c>
      <c r="AL903">
        <v>0</v>
      </c>
      <c r="AM903">
        <v>0</v>
      </c>
      <c r="AN903">
        <v>1</v>
      </c>
      <c r="AO903">
        <v>1</v>
      </c>
      <c r="AQ903">
        <v>0</v>
      </c>
      <c r="AR903">
        <v>0</v>
      </c>
      <c r="AS903">
        <v>0</v>
      </c>
      <c r="AT903">
        <v>0</v>
      </c>
      <c r="AU903">
        <v>2</v>
      </c>
      <c r="AV903">
        <v>0</v>
      </c>
      <c r="AW903">
        <v>0</v>
      </c>
      <c r="AX903">
        <v>2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2</v>
      </c>
      <c r="BE903">
        <v>0</v>
      </c>
      <c r="BF903">
        <v>0</v>
      </c>
      <c r="BG903">
        <v>0</v>
      </c>
      <c r="BH903">
        <v>0</v>
      </c>
    </row>
    <row r="904" spans="1:60" x14ac:dyDescent="0.25">
      <c r="A904">
        <v>1</v>
      </c>
      <c r="B904" t="s">
        <v>1566</v>
      </c>
      <c r="C904" t="s">
        <v>1566</v>
      </c>
      <c r="E904">
        <v>903</v>
      </c>
      <c r="H904" t="s">
        <v>1566</v>
      </c>
      <c r="I904" t="s">
        <v>1759</v>
      </c>
      <c r="J904">
        <v>31187</v>
      </c>
      <c r="K904" t="s">
        <v>3710</v>
      </c>
      <c r="M904">
        <v>0.375</v>
      </c>
      <c r="N904">
        <v>0.375</v>
      </c>
      <c r="R904">
        <v>0</v>
      </c>
      <c r="T904">
        <v>4</v>
      </c>
      <c r="U904">
        <v>2.5</v>
      </c>
      <c r="V904">
        <v>0.56200000000000006</v>
      </c>
      <c r="AA904" t="s">
        <v>3397</v>
      </c>
      <c r="AE904" t="s">
        <v>44</v>
      </c>
      <c r="AF904" t="s">
        <v>1636</v>
      </c>
      <c r="AG904" t="s">
        <v>79</v>
      </c>
      <c r="AI904">
        <v>0</v>
      </c>
      <c r="AJ904">
        <v>1</v>
      </c>
      <c r="AK904">
        <v>1</v>
      </c>
      <c r="AL904">
        <v>0</v>
      </c>
      <c r="AM904">
        <v>1</v>
      </c>
      <c r="AN904">
        <v>0</v>
      </c>
      <c r="AO904">
        <v>1</v>
      </c>
      <c r="AQ904">
        <v>0</v>
      </c>
      <c r="AR904">
        <v>0</v>
      </c>
      <c r="AS904">
        <v>0</v>
      </c>
      <c r="AT904">
        <v>0</v>
      </c>
      <c r="AU904">
        <v>2</v>
      </c>
      <c r="AV904">
        <v>0</v>
      </c>
      <c r="AW904">
        <v>0</v>
      </c>
      <c r="AX904">
        <v>2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</row>
    <row r="905" spans="1:60" x14ac:dyDescent="0.25">
      <c r="A905">
        <v>1</v>
      </c>
      <c r="B905" t="s">
        <v>1566</v>
      </c>
      <c r="C905" t="s">
        <v>1566</v>
      </c>
      <c r="E905">
        <v>904</v>
      </c>
      <c r="G905" t="s">
        <v>74</v>
      </c>
      <c r="H905" t="s">
        <v>1566</v>
      </c>
      <c r="I905" t="s">
        <v>1760</v>
      </c>
      <c r="J905" t="s">
        <v>1761</v>
      </c>
      <c r="K905" t="s">
        <v>3710</v>
      </c>
      <c r="M905">
        <v>0.375</v>
      </c>
      <c r="N905">
        <v>0.375</v>
      </c>
      <c r="O905">
        <v>0.375</v>
      </c>
      <c r="P905">
        <v>0.7</v>
      </c>
      <c r="R905">
        <v>0</v>
      </c>
      <c r="S905">
        <v>0.7</v>
      </c>
      <c r="T905">
        <v>4</v>
      </c>
      <c r="U905">
        <v>2</v>
      </c>
      <c r="V905">
        <v>0.5</v>
      </c>
      <c r="AA905" t="s">
        <v>3397</v>
      </c>
      <c r="AE905" t="s">
        <v>44</v>
      </c>
      <c r="AF905" t="s">
        <v>73</v>
      </c>
      <c r="AG905" t="s">
        <v>124</v>
      </c>
      <c r="AI905">
        <v>0</v>
      </c>
      <c r="AJ905">
        <v>1</v>
      </c>
      <c r="AK905">
        <v>1</v>
      </c>
      <c r="AL905">
        <v>0</v>
      </c>
      <c r="AM905">
        <v>0</v>
      </c>
      <c r="AN905">
        <v>1</v>
      </c>
      <c r="AO905">
        <v>0</v>
      </c>
      <c r="AQ905">
        <v>0</v>
      </c>
      <c r="AR905">
        <v>0</v>
      </c>
      <c r="AS905">
        <v>0</v>
      </c>
      <c r="AT905">
        <v>0</v>
      </c>
      <c r="AU905">
        <v>2</v>
      </c>
      <c r="AV905">
        <v>0</v>
      </c>
      <c r="AW905">
        <v>0</v>
      </c>
      <c r="AX905">
        <v>2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</row>
    <row r="906" spans="1:60" x14ac:dyDescent="0.25">
      <c r="A906">
        <v>1</v>
      </c>
      <c r="B906" t="s">
        <v>1566</v>
      </c>
      <c r="C906" t="s">
        <v>1566</v>
      </c>
      <c r="E906">
        <v>905</v>
      </c>
      <c r="F906" t="s">
        <v>60</v>
      </c>
      <c r="H906" t="s">
        <v>1566</v>
      </c>
      <c r="I906" t="s">
        <v>1762</v>
      </c>
      <c r="J906" t="s">
        <v>2417</v>
      </c>
      <c r="K906" t="s">
        <v>3709</v>
      </c>
      <c r="M906">
        <v>0.375</v>
      </c>
      <c r="N906">
        <v>0.375</v>
      </c>
      <c r="O906">
        <v>0.375</v>
      </c>
      <c r="P906">
        <v>1.1399999999999999</v>
      </c>
      <c r="R906">
        <v>0</v>
      </c>
      <c r="S906">
        <v>1.19</v>
      </c>
      <c r="T906">
        <v>5</v>
      </c>
      <c r="U906">
        <v>2.5</v>
      </c>
      <c r="V906">
        <v>1</v>
      </c>
      <c r="AA906" t="s">
        <v>3397</v>
      </c>
      <c r="AE906" t="s">
        <v>44</v>
      </c>
      <c r="AF906" t="s">
        <v>119</v>
      </c>
      <c r="AG906" t="s">
        <v>132</v>
      </c>
      <c r="AI906">
        <v>0</v>
      </c>
      <c r="AJ906">
        <v>1</v>
      </c>
      <c r="AK906">
        <v>1</v>
      </c>
      <c r="AL906">
        <v>0</v>
      </c>
      <c r="AM906">
        <v>1</v>
      </c>
      <c r="AN906">
        <v>0</v>
      </c>
      <c r="AO906">
        <v>1</v>
      </c>
      <c r="AQ906">
        <v>0</v>
      </c>
      <c r="AR906">
        <v>0</v>
      </c>
      <c r="AS906">
        <v>0</v>
      </c>
      <c r="AT906">
        <v>0</v>
      </c>
      <c r="AU906">
        <v>2</v>
      </c>
      <c r="AV906">
        <v>0</v>
      </c>
      <c r="AW906">
        <v>0</v>
      </c>
      <c r="AX906">
        <v>2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</row>
    <row r="907" spans="1:60" x14ac:dyDescent="0.25">
      <c r="A907">
        <v>1</v>
      </c>
      <c r="B907" t="s">
        <v>1566</v>
      </c>
      <c r="C907" t="s">
        <v>1566</v>
      </c>
      <c r="E907">
        <v>906</v>
      </c>
      <c r="G907" t="s">
        <v>74</v>
      </c>
      <c r="H907" t="s">
        <v>1566</v>
      </c>
      <c r="I907" t="s">
        <v>1763</v>
      </c>
      <c r="J907" t="s">
        <v>1764</v>
      </c>
      <c r="K907" t="s">
        <v>3708</v>
      </c>
      <c r="M907">
        <v>0.375</v>
      </c>
      <c r="N907">
        <v>0.375</v>
      </c>
      <c r="O907">
        <v>0.375</v>
      </c>
      <c r="P907">
        <v>0.65</v>
      </c>
      <c r="R907">
        <v>0</v>
      </c>
      <c r="S907">
        <v>0.65</v>
      </c>
      <c r="T907">
        <v>6</v>
      </c>
      <c r="U907">
        <v>2</v>
      </c>
      <c r="V907">
        <v>0.5</v>
      </c>
      <c r="AA907" t="s">
        <v>3397</v>
      </c>
      <c r="AE907" t="s">
        <v>44</v>
      </c>
      <c r="AF907" t="s">
        <v>73</v>
      </c>
      <c r="AG907" t="s">
        <v>124</v>
      </c>
      <c r="AI907">
        <v>0</v>
      </c>
      <c r="AJ907">
        <v>1</v>
      </c>
      <c r="AK907">
        <v>1</v>
      </c>
      <c r="AL907">
        <v>0</v>
      </c>
      <c r="AM907">
        <v>1</v>
      </c>
      <c r="AN907">
        <v>0</v>
      </c>
      <c r="AO907">
        <v>1</v>
      </c>
      <c r="AQ907">
        <v>0</v>
      </c>
      <c r="AR907">
        <v>0</v>
      </c>
      <c r="AS907">
        <v>0</v>
      </c>
      <c r="AT907">
        <v>0</v>
      </c>
      <c r="AU907">
        <v>2</v>
      </c>
      <c r="AV907">
        <v>0</v>
      </c>
      <c r="AW907">
        <v>0</v>
      </c>
      <c r="AX907">
        <v>2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</row>
    <row r="908" spans="1:60" x14ac:dyDescent="0.25">
      <c r="A908">
        <v>1</v>
      </c>
      <c r="B908" t="s">
        <v>1566</v>
      </c>
      <c r="C908" t="s">
        <v>1566</v>
      </c>
      <c r="E908">
        <v>907</v>
      </c>
      <c r="H908" t="s">
        <v>1566</v>
      </c>
      <c r="I908" t="s">
        <v>1765</v>
      </c>
      <c r="J908">
        <v>539575</v>
      </c>
      <c r="K908" t="s">
        <v>3707</v>
      </c>
      <c r="M908">
        <v>0.39369999999999999</v>
      </c>
      <c r="N908">
        <v>0.39369999999999999</v>
      </c>
      <c r="R908">
        <v>0</v>
      </c>
      <c r="T908">
        <v>4</v>
      </c>
      <c r="U908">
        <v>3.5430000000000001</v>
      </c>
      <c r="V908">
        <v>1.3779999999999999</v>
      </c>
      <c r="AA908" t="s">
        <v>3397</v>
      </c>
      <c r="AE908" t="s">
        <v>44</v>
      </c>
      <c r="AF908" t="s">
        <v>119</v>
      </c>
      <c r="AG908" t="s">
        <v>2289</v>
      </c>
      <c r="AI908">
        <v>0</v>
      </c>
      <c r="AJ908">
        <v>1</v>
      </c>
      <c r="AK908">
        <v>1</v>
      </c>
      <c r="AL908">
        <v>0</v>
      </c>
      <c r="AM908">
        <v>0</v>
      </c>
      <c r="AN908">
        <v>0</v>
      </c>
      <c r="AO908">
        <v>1</v>
      </c>
      <c r="AQ908">
        <v>0</v>
      </c>
      <c r="AR908">
        <v>0</v>
      </c>
      <c r="AS908">
        <v>0</v>
      </c>
      <c r="AT908">
        <v>0</v>
      </c>
      <c r="AU908">
        <v>2</v>
      </c>
      <c r="AV908">
        <v>0</v>
      </c>
      <c r="AW908">
        <v>0</v>
      </c>
      <c r="AX908">
        <v>2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</row>
    <row r="909" spans="1:60" x14ac:dyDescent="0.25">
      <c r="A909">
        <v>1</v>
      </c>
      <c r="B909" t="s">
        <v>1566</v>
      </c>
      <c r="C909" t="s">
        <v>1566</v>
      </c>
      <c r="E909">
        <v>908</v>
      </c>
      <c r="G909" t="s">
        <v>74</v>
      </c>
      <c r="H909" t="s">
        <v>1566</v>
      </c>
      <c r="I909" t="s">
        <v>1766</v>
      </c>
      <c r="J909">
        <v>539575</v>
      </c>
      <c r="K909" t="s">
        <v>3707</v>
      </c>
      <c r="M909">
        <v>0.39369999999999999</v>
      </c>
      <c r="N909">
        <v>0.39369999999999999</v>
      </c>
      <c r="O909">
        <v>0.39369999999999999</v>
      </c>
      <c r="P909">
        <v>1.6619999999999999</v>
      </c>
      <c r="R909">
        <v>0</v>
      </c>
      <c r="S909">
        <v>1.67</v>
      </c>
      <c r="T909">
        <v>4</v>
      </c>
      <c r="U909">
        <v>3.5640000000000001</v>
      </c>
      <c r="V909">
        <v>1.425</v>
      </c>
      <c r="AA909" t="s">
        <v>3397</v>
      </c>
      <c r="AE909" t="s">
        <v>44</v>
      </c>
      <c r="AF909" t="s">
        <v>119</v>
      </c>
      <c r="AG909" t="s">
        <v>2289</v>
      </c>
      <c r="AI909">
        <v>0</v>
      </c>
      <c r="AJ909">
        <v>1</v>
      </c>
      <c r="AK909">
        <v>1</v>
      </c>
      <c r="AL909">
        <v>0</v>
      </c>
      <c r="AM909">
        <v>1</v>
      </c>
      <c r="AN909">
        <v>0</v>
      </c>
      <c r="AO909">
        <v>1</v>
      </c>
      <c r="AQ909">
        <v>0</v>
      </c>
      <c r="AR909">
        <v>0</v>
      </c>
      <c r="AS909">
        <v>0</v>
      </c>
      <c r="AT909">
        <v>0</v>
      </c>
      <c r="AU909">
        <v>2</v>
      </c>
      <c r="AV909">
        <v>0</v>
      </c>
      <c r="AW909">
        <v>0</v>
      </c>
      <c r="AX909">
        <v>2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2</v>
      </c>
      <c r="BE909">
        <v>0</v>
      </c>
      <c r="BF909">
        <v>0</v>
      </c>
      <c r="BG909">
        <v>0</v>
      </c>
      <c r="BH909">
        <v>0</v>
      </c>
    </row>
    <row r="910" spans="1:60" x14ac:dyDescent="0.25">
      <c r="A910">
        <v>1</v>
      </c>
      <c r="B910" t="s">
        <v>1566</v>
      </c>
      <c r="C910" t="s">
        <v>1566</v>
      </c>
      <c r="E910">
        <v>909</v>
      </c>
      <c r="F910" t="s">
        <v>74</v>
      </c>
      <c r="H910" t="s">
        <v>1566</v>
      </c>
      <c r="I910" t="s">
        <v>1767</v>
      </c>
      <c r="J910" t="s">
        <v>1768</v>
      </c>
      <c r="K910" t="s">
        <v>3707</v>
      </c>
      <c r="M910">
        <v>0.39369999999999999</v>
      </c>
      <c r="N910">
        <v>0.4375</v>
      </c>
      <c r="O910">
        <v>0.39369999999999999</v>
      </c>
      <c r="P910">
        <v>1.07</v>
      </c>
      <c r="Q910">
        <v>1.35</v>
      </c>
      <c r="R910">
        <v>4.4722436864193753</v>
      </c>
      <c r="S910">
        <v>1.4</v>
      </c>
      <c r="T910">
        <v>4</v>
      </c>
      <c r="U910">
        <v>2.75</v>
      </c>
      <c r="V910">
        <v>1</v>
      </c>
      <c r="AA910" t="s">
        <v>3397</v>
      </c>
      <c r="AE910" t="s">
        <v>44</v>
      </c>
      <c r="AF910" t="s">
        <v>62</v>
      </c>
      <c r="AG910" t="s">
        <v>66</v>
      </c>
      <c r="AI910">
        <v>1</v>
      </c>
      <c r="AJ910">
        <v>1</v>
      </c>
      <c r="AK910">
        <v>0</v>
      </c>
      <c r="AL910">
        <v>0</v>
      </c>
      <c r="AM910">
        <v>1</v>
      </c>
      <c r="AN910">
        <v>0</v>
      </c>
      <c r="AO910">
        <v>1</v>
      </c>
      <c r="AQ910">
        <v>0</v>
      </c>
      <c r="AR910">
        <v>0</v>
      </c>
      <c r="AS910">
        <v>0</v>
      </c>
      <c r="AT910">
        <v>0</v>
      </c>
      <c r="AU910">
        <v>2</v>
      </c>
      <c r="AV910">
        <v>0</v>
      </c>
      <c r="AW910">
        <v>0</v>
      </c>
      <c r="AX910">
        <v>2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</row>
    <row r="911" spans="1:60" x14ac:dyDescent="0.25">
      <c r="A911">
        <v>1</v>
      </c>
      <c r="B911" t="s">
        <v>1566</v>
      </c>
      <c r="C911" t="s">
        <v>1566</v>
      </c>
      <c r="E911">
        <v>910</v>
      </c>
      <c r="H911" t="s">
        <v>1566</v>
      </c>
      <c r="I911" t="s">
        <v>1769</v>
      </c>
      <c r="J911">
        <v>539583</v>
      </c>
      <c r="K911" t="s">
        <v>3706</v>
      </c>
      <c r="M911">
        <v>0.47239999999999999</v>
      </c>
      <c r="N911">
        <v>0.47239999999999999</v>
      </c>
      <c r="R911">
        <v>0</v>
      </c>
      <c r="T911">
        <v>4</v>
      </c>
      <c r="U911">
        <v>4.3310000000000004</v>
      </c>
      <c r="V911">
        <v>1.4173</v>
      </c>
      <c r="AA911" t="s">
        <v>3397</v>
      </c>
      <c r="AE911" t="s">
        <v>44</v>
      </c>
      <c r="AF911" t="s">
        <v>119</v>
      </c>
      <c r="AG911" t="s">
        <v>2289</v>
      </c>
      <c r="AI911">
        <v>0</v>
      </c>
      <c r="AJ911">
        <v>1</v>
      </c>
      <c r="AK911">
        <v>1</v>
      </c>
      <c r="AL911">
        <v>0</v>
      </c>
      <c r="AM911">
        <v>0</v>
      </c>
      <c r="AN911">
        <v>0</v>
      </c>
      <c r="AO911">
        <v>1</v>
      </c>
      <c r="AQ911">
        <v>0</v>
      </c>
      <c r="AR911">
        <v>0</v>
      </c>
      <c r="AS911">
        <v>0</v>
      </c>
      <c r="AT911">
        <v>0</v>
      </c>
      <c r="AU911">
        <v>2</v>
      </c>
      <c r="AV911">
        <v>0</v>
      </c>
      <c r="AW911">
        <v>0</v>
      </c>
      <c r="AX911">
        <v>2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</row>
    <row r="912" spans="1:60" x14ac:dyDescent="0.25">
      <c r="A912">
        <v>1</v>
      </c>
      <c r="B912" t="s">
        <v>1566</v>
      </c>
      <c r="C912" t="s">
        <v>1566</v>
      </c>
      <c r="E912">
        <v>911</v>
      </c>
      <c r="G912" t="s">
        <v>74</v>
      </c>
      <c r="H912" t="s">
        <v>1566</v>
      </c>
      <c r="I912" t="s">
        <v>1770</v>
      </c>
      <c r="J912">
        <v>539583</v>
      </c>
      <c r="K912" t="s">
        <v>3706</v>
      </c>
      <c r="M912">
        <v>0.47239999999999999</v>
      </c>
      <c r="N912">
        <v>0.47239999999999999</v>
      </c>
      <c r="O912">
        <v>0.47239999999999999</v>
      </c>
      <c r="P912">
        <v>1.718</v>
      </c>
      <c r="R912">
        <v>0</v>
      </c>
      <c r="S912">
        <v>1.75</v>
      </c>
      <c r="T912">
        <v>4</v>
      </c>
      <c r="U912">
        <v>4.3310000000000004</v>
      </c>
      <c r="V912">
        <v>1.45</v>
      </c>
      <c r="AA912" t="s">
        <v>3397</v>
      </c>
      <c r="AE912" t="s">
        <v>44</v>
      </c>
      <c r="AF912" t="s">
        <v>119</v>
      </c>
      <c r="AG912" t="s">
        <v>2289</v>
      </c>
      <c r="AI912">
        <v>1</v>
      </c>
      <c r="AJ912">
        <v>1</v>
      </c>
      <c r="AK912">
        <v>1</v>
      </c>
      <c r="AL912">
        <v>1</v>
      </c>
      <c r="AM912">
        <v>1</v>
      </c>
      <c r="AN912">
        <v>1</v>
      </c>
      <c r="AO912">
        <v>1</v>
      </c>
      <c r="AQ912">
        <v>0</v>
      </c>
      <c r="AR912">
        <v>0</v>
      </c>
      <c r="AS912">
        <v>0</v>
      </c>
      <c r="AT912">
        <v>0</v>
      </c>
      <c r="AU912">
        <v>1</v>
      </c>
      <c r="AV912">
        <v>0</v>
      </c>
      <c r="AW912">
        <v>0</v>
      </c>
      <c r="AX912">
        <v>2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2</v>
      </c>
      <c r="BE912">
        <v>0</v>
      </c>
      <c r="BF912">
        <v>0</v>
      </c>
      <c r="BG912">
        <v>0</v>
      </c>
      <c r="BH912">
        <v>0</v>
      </c>
    </row>
    <row r="913" spans="1:60" x14ac:dyDescent="0.25">
      <c r="A913">
        <v>1</v>
      </c>
      <c r="B913" t="s">
        <v>1566</v>
      </c>
      <c r="C913" t="s">
        <v>1566</v>
      </c>
      <c r="E913">
        <v>912</v>
      </c>
      <c r="G913" t="s">
        <v>74</v>
      </c>
      <c r="H913" t="s">
        <v>1566</v>
      </c>
      <c r="I913" t="s">
        <v>1771</v>
      </c>
      <c r="J913">
        <v>30363</v>
      </c>
      <c r="K913" t="s">
        <v>3705</v>
      </c>
      <c r="M913">
        <v>0.5</v>
      </c>
      <c r="N913">
        <v>0.5</v>
      </c>
      <c r="O913">
        <v>0.5</v>
      </c>
      <c r="P913">
        <v>1.65</v>
      </c>
      <c r="R913">
        <v>0</v>
      </c>
      <c r="S913">
        <v>1.65</v>
      </c>
      <c r="T913">
        <v>2</v>
      </c>
      <c r="U913">
        <v>3</v>
      </c>
      <c r="V913">
        <v>1</v>
      </c>
      <c r="AA913" t="s">
        <v>3397</v>
      </c>
      <c r="AE913" t="s">
        <v>44</v>
      </c>
      <c r="AF913" t="s">
        <v>62</v>
      </c>
      <c r="AG913" t="s">
        <v>79</v>
      </c>
      <c r="AI913">
        <v>1</v>
      </c>
      <c r="AJ913">
        <v>0</v>
      </c>
      <c r="AK913">
        <v>1</v>
      </c>
      <c r="AL913">
        <v>1</v>
      </c>
      <c r="AM913">
        <v>0</v>
      </c>
      <c r="AN913">
        <v>0</v>
      </c>
      <c r="AO913">
        <v>1</v>
      </c>
      <c r="AQ913">
        <v>0</v>
      </c>
      <c r="AR913">
        <v>0</v>
      </c>
      <c r="AS913">
        <v>0</v>
      </c>
      <c r="AT913">
        <v>0</v>
      </c>
      <c r="AU913">
        <v>2</v>
      </c>
      <c r="AV913">
        <v>0</v>
      </c>
      <c r="AW913">
        <v>0</v>
      </c>
      <c r="AX913">
        <v>2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</row>
    <row r="914" spans="1:60" x14ac:dyDescent="0.25">
      <c r="A914">
        <v>1</v>
      </c>
      <c r="B914" t="s">
        <v>1566</v>
      </c>
      <c r="C914" t="s">
        <v>1566</v>
      </c>
      <c r="E914">
        <v>913</v>
      </c>
      <c r="F914" t="s">
        <v>74</v>
      </c>
      <c r="H914" t="s">
        <v>1566</v>
      </c>
      <c r="I914" t="s">
        <v>1772</v>
      </c>
      <c r="J914" t="s">
        <v>1773</v>
      </c>
      <c r="K914" t="s">
        <v>3705</v>
      </c>
      <c r="M914">
        <v>0.5</v>
      </c>
      <c r="N914">
        <v>0.5</v>
      </c>
      <c r="O914">
        <v>0.46700000000000003</v>
      </c>
      <c r="P914">
        <v>2.72</v>
      </c>
      <c r="R914">
        <v>0</v>
      </c>
      <c r="S914">
        <v>2.77</v>
      </c>
      <c r="T914">
        <v>2</v>
      </c>
      <c r="U914">
        <v>4</v>
      </c>
      <c r="V914">
        <v>0.625</v>
      </c>
      <c r="AA914" t="s">
        <v>3397</v>
      </c>
      <c r="AE914" t="s">
        <v>44</v>
      </c>
      <c r="AF914" t="s">
        <v>62</v>
      </c>
      <c r="AG914" t="s">
        <v>124</v>
      </c>
      <c r="AI914">
        <v>1</v>
      </c>
      <c r="AJ914">
        <v>0</v>
      </c>
      <c r="AK914">
        <v>0</v>
      </c>
      <c r="AL914">
        <v>1</v>
      </c>
      <c r="AM914">
        <v>0</v>
      </c>
      <c r="AN914">
        <v>1</v>
      </c>
      <c r="AO914">
        <v>1</v>
      </c>
      <c r="AQ914">
        <v>0</v>
      </c>
      <c r="AR914">
        <v>0</v>
      </c>
      <c r="AS914">
        <v>0</v>
      </c>
      <c r="AT914">
        <v>0</v>
      </c>
      <c r="AU914">
        <v>2</v>
      </c>
      <c r="AV914">
        <v>0</v>
      </c>
      <c r="AW914">
        <v>0</v>
      </c>
      <c r="AX914">
        <v>2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</row>
    <row r="915" spans="1:60" x14ac:dyDescent="0.25">
      <c r="A915">
        <v>1</v>
      </c>
      <c r="B915" t="s">
        <v>1566</v>
      </c>
      <c r="C915" t="s">
        <v>1566</v>
      </c>
      <c r="E915">
        <v>914</v>
      </c>
      <c r="F915" t="s">
        <v>74</v>
      </c>
      <c r="H915" t="s">
        <v>1566</v>
      </c>
      <c r="I915" t="s">
        <v>1774</v>
      </c>
      <c r="J915">
        <v>81416</v>
      </c>
      <c r="K915" t="s">
        <v>3697</v>
      </c>
      <c r="M915">
        <v>0.5</v>
      </c>
      <c r="N915">
        <v>0.5</v>
      </c>
      <c r="O915">
        <v>0.5</v>
      </c>
      <c r="P915">
        <v>2.97</v>
      </c>
      <c r="R915">
        <v>0</v>
      </c>
      <c r="S915">
        <v>3.03</v>
      </c>
      <c r="T915">
        <v>3</v>
      </c>
      <c r="U915">
        <v>5</v>
      </c>
      <c r="V915">
        <v>2.5</v>
      </c>
      <c r="AA915" t="s">
        <v>3397</v>
      </c>
      <c r="AE915" t="s">
        <v>44</v>
      </c>
      <c r="AF915" t="s">
        <v>1775</v>
      </c>
      <c r="AG915" t="s">
        <v>127</v>
      </c>
      <c r="AI915">
        <v>1</v>
      </c>
      <c r="AJ915">
        <v>0</v>
      </c>
      <c r="AK915">
        <v>1</v>
      </c>
      <c r="AL915">
        <v>0</v>
      </c>
      <c r="AM915">
        <v>0</v>
      </c>
      <c r="AN915">
        <v>1</v>
      </c>
      <c r="AO915">
        <v>1</v>
      </c>
      <c r="AQ915">
        <v>0</v>
      </c>
      <c r="AR915">
        <v>0</v>
      </c>
      <c r="AS915">
        <v>0</v>
      </c>
      <c r="AT915">
        <v>0</v>
      </c>
      <c r="AU915">
        <v>2</v>
      </c>
      <c r="AV915">
        <v>0</v>
      </c>
      <c r="AW915">
        <v>0</v>
      </c>
      <c r="AX915">
        <v>2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</row>
    <row r="916" spans="1:60" x14ac:dyDescent="0.25">
      <c r="A916">
        <v>1</v>
      </c>
      <c r="B916" t="s">
        <v>1566</v>
      </c>
      <c r="C916" t="s">
        <v>1566</v>
      </c>
      <c r="E916">
        <v>915</v>
      </c>
      <c r="G916" t="s">
        <v>74</v>
      </c>
      <c r="H916" t="s">
        <v>1566</v>
      </c>
      <c r="I916" t="s">
        <v>1776</v>
      </c>
      <c r="J916">
        <v>3450</v>
      </c>
      <c r="K916" t="s">
        <v>3697</v>
      </c>
      <c r="M916">
        <v>0.5</v>
      </c>
      <c r="N916">
        <v>0.5</v>
      </c>
      <c r="O916">
        <v>0.5</v>
      </c>
      <c r="P916">
        <v>1.35</v>
      </c>
      <c r="R916">
        <v>0</v>
      </c>
      <c r="S916">
        <v>1.35</v>
      </c>
      <c r="T916">
        <v>3</v>
      </c>
      <c r="U916">
        <v>3</v>
      </c>
      <c r="V916">
        <v>1</v>
      </c>
      <c r="AA916" t="s">
        <v>3397</v>
      </c>
      <c r="AE916" t="s">
        <v>44</v>
      </c>
      <c r="AF916" t="s">
        <v>62</v>
      </c>
      <c r="AG916" t="s">
        <v>127</v>
      </c>
      <c r="AI916">
        <v>1</v>
      </c>
      <c r="AJ916">
        <v>0</v>
      </c>
      <c r="AK916">
        <v>1</v>
      </c>
      <c r="AL916">
        <v>0</v>
      </c>
      <c r="AM916">
        <v>0</v>
      </c>
      <c r="AN916">
        <v>1</v>
      </c>
      <c r="AO916">
        <v>1</v>
      </c>
      <c r="AQ916">
        <v>0</v>
      </c>
      <c r="AR916">
        <v>0</v>
      </c>
      <c r="AS916">
        <v>0</v>
      </c>
      <c r="AT916">
        <v>0</v>
      </c>
      <c r="AU916">
        <v>2</v>
      </c>
      <c r="AV916">
        <v>0</v>
      </c>
      <c r="AW916">
        <v>0</v>
      </c>
      <c r="AX916">
        <v>2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</row>
    <row r="917" spans="1:60" x14ac:dyDescent="0.25">
      <c r="A917">
        <v>1</v>
      </c>
      <c r="B917" t="s">
        <v>1566</v>
      </c>
      <c r="C917" t="s">
        <v>1566</v>
      </c>
      <c r="E917">
        <v>916</v>
      </c>
      <c r="G917" t="s">
        <v>74</v>
      </c>
      <c r="H917" t="s">
        <v>1566</v>
      </c>
      <c r="I917" t="s">
        <v>1777</v>
      </c>
      <c r="J917">
        <v>614424</v>
      </c>
      <c r="K917" t="s">
        <v>3697</v>
      </c>
      <c r="M917">
        <v>0.5</v>
      </c>
      <c r="N917">
        <v>0.5</v>
      </c>
      <c r="O917">
        <v>0.5</v>
      </c>
      <c r="P917">
        <v>1.45</v>
      </c>
      <c r="R917">
        <v>0</v>
      </c>
      <c r="S917">
        <v>1.45</v>
      </c>
      <c r="T917">
        <v>3</v>
      </c>
      <c r="U917">
        <v>3.5</v>
      </c>
      <c r="V917">
        <v>1.125</v>
      </c>
      <c r="AA917" t="s">
        <v>3397</v>
      </c>
      <c r="AE917" t="s">
        <v>44</v>
      </c>
      <c r="AF917" t="s">
        <v>119</v>
      </c>
      <c r="AG917" t="s">
        <v>2289</v>
      </c>
      <c r="AI917">
        <v>1</v>
      </c>
      <c r="AJ917">
        <v>0</v>
      </c>
      <c r="AK917">
        <v>1</v>
      </c>
      <c r="AL917">
        <v>0</v>
      </c>
      <c r="AM917">
        <v>1</v>
      </c>
      <c r="AN917">
        <v>1</v>
      </c>
      <c r="AO917">
        <v>0</v>
      </c>
      <c r="AQ917">
        <v>0</v>
      </c>
      <c r="AR917">
        <v>0</v>
      </c>
      <c r="AS917">
        <v>0</v>
      </c>
      <c r="AT917">
        <v>0</v>
      </c>
      <c r="AU917">
        <v>2</v>
      </c>
      <c r="AV917">
        <v>0</v>
      </c>
      <c r="AW917">
        <v>0</v>
      </c>
      <c r="AX917">
        <v>2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2</v>
      </c>
      <c r="BE917">
        <v>0</v>
      </c>
      <c r="BF917">
        <v>0</v>
      </c>
      <c r="BG917">
        <v>0</v>
      </c>
      <c r="BH917">
        <v>0</v>
      </c>
    </row>
    <row r="918" spans="1:60" x14ac:dyDescent="0.25">
      <c r="A918">
        <v>1</v>
      </c>
      <c r="B918" t="s">
        <v>1566</v>
      </c>
      <c r="C918" t="s">
        <v>1566</v>
      </c>
      <c r="E918">
        <v>917</v>
      </c>
      <c r="G918" t="s">
        <v>74</v>
      </c>
      <c r="H918" t="s">
        <v>1566</v>
      </c>
      <c r="I918" t="s">
        <v>1778</v>
      </c>
      <c r="J918" t="s">
        <v>1779</v>
      </c>
      <c r="K918" t="s">
        <v>3697</v>
      </c>
      <c r="M918">
        <v>0.5</v>
      </c>
      <c r="N918">
        <v>0.5</v>
      </c>
      <c r="O918">
        <v>1.625</v>
      </c>
      <c r="P918">
        <v>1.625</v>
      </c>
      <c r="R918">
        <v>0</v>
      </c>
      <c r="S918">
        <v>1.625</v>
      </c>
      <c r="T918">
        <v>3</v>
      </c>
      <c r="U918">
        <v>3</v>
      </c>
      <c r="V918">
        <v>1.25</v>
      </c>
      <c r="AA918" t="s">
        <v>3397</v>
      </c>
      <c r="AE918" t="s">
        <v>44</v>
      </c>
      <c r="AF918" t="s">
        <v>1683</v>
      </c>
      <c r="AG918" t="s">
        <v>132</v>
      </c>
      <c r="AI918">
        <v>1</v>
      </c>
      <c r="AJ918">
        <v>0</v>
      </c>
      <c r="AK918">
        <v>1</v>
      </c>
      <c r="AL918">
        <v>0</v>
      </c>
      <c r="AM918">
        <v>0</v>
      </c>
      <c r="AN918">
        <v>0</v>
      </c>
      <c r="AO918">
        <v>1</v>
      </c>
      <c r="AQ918">
        <v>0</v>
      </c>
      <c r="AR918">
        <v>0</v>
      </c>
      <c r="AS918">
        <v>0</v>
      </c>
      <c r="AT918">
        <v>0</v>
      </c>
      <c r="AU918">
        <v>2</v>
      </c>
      <c r="AV918">
        <v>0</v>
      </c>
      <c r="AW918">
        <v>0</v>
      </c>
      <c r="AX918">
        <v>2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</row>
    <row r="919" spans="1:60" x14ac:dyDescent="0.25">
      <c r="A919">
        <v>1</v>
      </c>
      <c r="B919" t="s">
        <v>1566</v>
      </c>
      <c r="C919" t="s">
        <v>1566</v>
      </c>
      <c r="E919">
        <v>918</v>
      </c>
      <c r="G919" t="s">
        <v>74</v>
      </c>
      <c r="H919" t="s">
        <v>1566</v>
      </c>
      <c r="I919" t="s">
        <v>1780</v>
      </c>
      <c r="J919" t="s">
        <v>1781</v>
      </c>
      <c r="K919" t="s">
        <v>3704</v>
      </c>
      <c r="M919">
        <v>0.5</v>
      </c>
      <c r="N919">
        <v>0.5</v>
      </c>
      <c r="O919">
        <v>0.5</v>
      </c>
      <c r="P919">
        <v>0.95</v>
      </c>
      <c r="R919">
        <v>0</v>
      </c>
      <c r="S919">
        <v>0.95</v>
      </c>
      <c r="T919">
        <v>4</v>
      </c>
      <c r="U919">
        <v>3</v>
      </c>
      <c r="V919">
        <v>0.625</v>
      </c>
      <c r="AA919" t="s">
        <v>3397</v>
      </c>
      <c r="AE919" t="s">
        <v>44</v>
      </c>
      <c r="AF919" t="s">
        <v>73</v>
      </c>
      <c r="AG919" t="s">
        <v>124</v>
      </c>
      <c r="AI919">
        <v>0</v>
      </c>
      <c r="AJ919">
        <v>1</v>
      </c>
      <c r="AK919">
        <v>1</v>
      </c>
      <c r="AL919">
        <v>0</v>
      </c>
      <c r="AM919">
        <v>0</v>
      </c>
      <c r="AN919">
        <v>1</v>
      </c>
      <c r="AO919">
        <v>0</v>
      </c>
      <c r="AQ919">
        <v>0</v>
      </c>
      <c r="AR919">
        <v>0</v>
      </c>
      <c r="AS919">
        <v>0</v>
      </c>
      <c r="AT919">
        <v>0</v>
      </c>
      <c r="AU919">
        <v>2</v>
      </c>
      <c r="AV919">
        <v>0</v>
      </c>
      <c r="AW919">
        <v>0</v>
      </c>
      <c r="AX919">
        <v>2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</row>
    <row r="920" spans="1:60" x14ac:dyDescent="0.25">
      <c r="A920">
        <v>1</v>
      </c>
      <c r="B920" t="s">
        <v>1566</v>
      </c>
      <c r="C920" t="s">
        <v>1566</v>
      </c>
      <c r="E920">
        <v>919</v>
      </c>
      <c r="F920" t="s">
        <v>74</v>
      </c>
      <c r="H920" t="s">
        <v>1566</v>
      </c>
      <c r="I920" t="s">
        <v>1782</v>
      </c>
      <c r="J920" t="s">
        <v>1783</v>
      </c>
      <c r="K920" t="s">
        <v>3704</v>
      </c>
      <c r="M920">
        <v>0.5</v>
      </c>
      <c r="N920">
        <v>0.5</v>
      </c>
      <c r="O920">
        <v>0.5</v>
      </c>
      <c r="P920">
        <v>1.36</v>
      </c>
      <c r="R920">
        <v>0</v>
      </c>
      <c r="S920">
        <v>1.41</v>
      </c>
      <c r="T920">
        <v>4</v>
      </c>
      <c r="U920">
        <v>3</v>
      </c>
      <c r="V920">
        <v>1</v>
      </c>
      <c r="AA920" t="s">
        <v>3397</v>
      </c>
      <c r="AE920" t="s">
        <v>44</v>
      </c>
      <c r="AF920" t="s">
        <v>73</v>
      </c>
      <c r="AG920" t="s">
        <v>124</v>
      </c>
      <c r="AI920">
        <v>0</v>
      </c>
      <c r="AJ920">
        <v>1</v>
      </c>
      <c r="AK920">
        <v>1</v>
      </c>
      <c r="AL920">
        <v>0</v>
      </c>
      <c r="AM920">
        <v>0</v>
      </c>
      <c r="AN920">
        <v>1</v>
      </c>
      <c r="AO920">
        <v>0</v>
      </c>
      <c r="AQ920">
        <v>0</v>
      </c>
      <c r="AR920">
        <v>0</v>
      </c>
      <c r="AS920">
        <v>0</v>
      </c>
      <c r="AT920">
        <v>0</v>
      </c>
      <c r="AU920">
        <v>2</v>
      </c>
      <c r="AV920">
        <v>0</v>
      </c>
      <c r="AW920">
        <v>0</v>
      </c>
      <c r="AX920">
        <v>2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</row>
    <row r="921" spans="1:60" x14ac:dyDescent="0.25">
      <c r="A921">
        <v>1</v>
      </c>
      <c r="B921" t="s">
        <v>1566</v>
      </c>
      <c r="C921" t="s">
        <v>1566</v>
      </c>
      <c r="E921">
        <v>920</v>
      </c>
      <c r="F921" t="s">
        <v>74</v>
      </c>
      <c r="H921" t="s">
        <v>1566</v>
      </c>
      <c r="I921" t="s">
        <v>1784</v>
      </c>
      <c r="J921" t="s">
        <v>1785</v>
      </c>
      <c r="K921" t="s">
        <v>3704</v>
      </c>
      <c r="M921">
        <v>0.5</v>
      </c>
      <c r="N921">
        <v>0.5</v>
      </c>
      <c r="O921">
        <v>0.47499999999999998</v>
      </c>
      <c r="P921">
        <v>2.1800000000000002</v>
      </c>
      <c r="R921">
        <v>0</v>
      </c>
      <c r="S921">
        <v>2.2400000000000002</v>
      </c>
      <c r="T921">
        <v>4</v>
      </c>
      <c r="U921">
        <v>4</v>
      </c>
      <c r="V921">
        <v>0.625</v>
      </c>
      <c r="AA921" t="s">
        <v>3397</v>
      </c>
      <c r="AE921" t="s">
        <v>44</v>
      </c>
      <c r="AF921" t="s">
        <v>73</v>
      </c>
      <c r="AG921" t="s">
        <v>124</v>
      </c>
      <c r="AI921">
        <v>0</v>
      </c>
      <c r="AJ921">
        <v>1</v>
      </c>
      <c r="AK921">
        <v>1</v>
      </c>
      <c r="AL921">
        <v>0</v>
      </c>
      <c r="AM921">
        <v>0</v>
      </c>
      <c r="AN921">
        <v>1</v>
      </c>
      <c r="AO921">
        <v>0</v>
      </c>
      <c r="AQ921">
        <v>0</v>
      </c>
      <c r="AR921">
        <v>0</v>
      </c>
      <c r="AS921">
        <v>0</v>
      </c>
      <c r="AT921">
        <v>0</v>
      </c>
      <c r="AU921">
        <v>2</v>
      </c>
      <c r="AV921">
        <v>0</v>
      </c>
      <c r="AW921">
        <v>0</v>
      </c>
      <c r="AX921">
        <v>2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</row>
    <row r="922" spans="1:60" x14ac:dyDescent="0.25">
      <c r="A922">
        <v>1</v>
      </c>
      <c r="B922" t="s">
        <v>1566</v>
      </c>
      <c r="C922" t="s">
        <v>1566</v>
      </c>
      <c r="E922">
        <v>921</v>
      </c>
      <c r="H922" t="s">
        <v>1566</v>
      </c>
      <c r="I922" t="s">
        <v>1786</v>
      </c>
      <c r="J922">
        <v>44272</v>
      </c>
      <c r="K922" t="s">
        <v>3703</v>
      </c>
      <c r="M922">
        <v>0.5</v>
      </c>
      <c r="N922">
        <v>0.5</v>
      </c>
      <c r="R922">
        <v>0</v>
      </c>
      <c r="T922">
        <v>5</v>
      </c>
      <c r="U922">
        <v>3</v>
      </c>
      <c r="V922">
        <v>1</v>
      </c>
      <c r="AA922" t="s">
        <v>3397</v>
      </c>
      <c r="AE922" t="s">
        <v>44</v>
      </c>
      <c r="AF922" t="s">
        <v>126</v>
      </c>
      <c r="AG922" t="s">
        <v>127</v>
      </c>
      <c r="AI922">
        <v>0</v>
      </c>
      <c r="AJ922">
        <v>1</v>
      </c>
      <c r="AK922">
        <v>0</v>
      </c>
      <c r="AL922">
        <v>0</v>
      </c>
      <c r="AM922">
        <v>0</v>
      </c>
      <c r="AN922">
        <v>1</v>
      </c>
      <c r="AO922">
        <v>1</v>
      </c>
      <c r="AQ922">
        <v>0</v>
      </c>
      <c r="AR922">
        <v>0</v>
      </c>
      <c r="AS922">
        <v>0</v>
      </c>
      <c r="AT922">
        <v>0</v>
      </c>
      <c r="AU922">
        <v>2</v>
      </c>
      <c r="AV922">
        <v>0</v>
      </c>
      <c r="AW922">
        <v>0</v>
      </c>
      <c r="AX922">
        <v>2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</row>
    <row r="923" spans="1:60" x14ac:dyDescent="0.25">
      <c r="A923">
        <v>1</v>
      </c>
      <c r="B923" t="s">
        <v>1566</v>
      </c>
      <c r="C923" t="s">
        <v>1566</v>
      </c>
      <c r="E923">
        <v>922</v>
      </c>
      <c r="F923" t="s">
        <v>74</v>
      </c>
      <c r="H923" t="s">
        <v>1566</v>
      </c>
      <c r="I923" t="s">
        <v>1787</v>
      </c>
      <c r="J923" t="s">
        <v>1788</v>
      </c>
      <c r="K923" t="s">
        <v>3703</v>
      </c>
      <c r="M923">
        <v>0.5</v>
      </c>
      <c r="N923">
        <v>0.5</v>
      </c>
      <c r="O923">
        <v>0.5</v>
      </c>
      <c r="P923">
        <v>0.77</v>
      </c>
      <c r="R923">
        <v>0</v>
      </c>
      <c r="S923">
        <v>0.83</v>
      </c>
      <c r="T923">
        <v>5</v>
      </c>
      <c r="U923">
        <v>2.5</v>
      </c>
      <c r="V923">
        <v>0.625</v>
      </c>
      <c r="AA923" t="s">
        <v>3397</v>
      </c>
      <c r="AE923" t="s">
        <v>44</v>
      </c>
      <c r="AF923" t="s">
        <v>119</v>
      </c>
      <c r="AG923" t="s">
        <v>132</v>
      </c>
      <c r="AI923">
        <v>0</v>
      </c>
      <c r="AJ923">
        <v>1</v>
      </c>
      <c r="AK923">
        <v>1</v>
      </c>
      <c r="AL923">
        <v>0</v>
      </c>
      <c r="AM923">
        <v>1</v>
      </c>
      <c r="AN923">
        <v>0</v>
      </c>
      <c r="AO923">
        <v>1</v>
      </c>
      <c r="AQ923">
        <v>0</v>
      </c>
      <c r="AR923">
        <v>0</v>
      </c>
      <c r="AS923">
        <v>0</v>
      </c>
      <c r="AT923">
        <v>0</v>
      </c>
      <c r="AU923">
        <v>2</v>
      </c>
      <c r="AV923">
        <v>0</v>
      </c>
      <c r="AW923">
        <v>0</v>
      </c>
      <c r="AX923">
        <v>2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</row>
    <row r="924" spans="1:60" x14ac:dyDescent="0.25">
      <c r="A924">
        <v>1</v>
      </c>
      <c r="B924" t="s">
        <v>1566</v>
      </c>
      <c r="C924" t="s">
        <v>1566</v>
      </c>
      <c r="E924">
        <v>923</v>
      </c>
      <c r="F924" t="s">
        <v>74</v>
      </c>
      <c r="H924" t="s">
        <v>1566</v>
      </c>
      <c r="I924" t="s">
        <v>1789</v>
      </c>
      <c r="J924" t="s">
        <v>1790</v>
      </c>
      <c r="K924" t="s">
        <v>3702</v>
      </c>
      <c r="M924">
        <v>0.5</v>
      </c>
      <c r="N924">
        <v>0.5</v>
      </c>
      <c r="O924">
        <v>0.47499999999999998</v>
      </c>
      <c r="P924">
        <v>2.23</v>
      </c>
      <c r="R924">
        <v>0</v>
      </c>
      <c r="S924">
        <v>2.29</v>
      </c>
      <c r="T924">
        <v>6</v>
      </c>
      <c r="U924">
        <v>4</v>
      </c>
      <c r="V924">
        <v>0.625</v>
      </c>
      <c r="AA924" t="s">
        <v>3397</v>
      </c>
      <c r="AE924" t="s">
        <v>44</v>
      </c>
      <c r="AF924" t="s">
        <v>73</v>
      </c>
      <c r="AG924" t="s">
        <v>124</v>
      </c>
      <c r="AI924">
        <v>0</v>
      </c>
      <c r="AJ924">
        <v>1</v>
      </c>
      <c r="AK924">
        <v>1</v>
      </c>
      <c r="AL924">
        <v>0</v>
      </c>
      <c r="AM924">
        <v>1</v>
      </c>
      <c r="AN924">
        <v>0</v>
      </c>
      <c r="AO924">
        <v>1</v>
      </c>
      <c r="AQ924">
        <v>0</v>
      </c>
      <c r="AR924">
        <v>0</v>
      </c>
      <c r="AS924">
        <v>0</v>
      </c>
      <c r="AT924">
        <v>0</v>
      </c>
      <c r="AU924">
        <v>2</v>
      </c>
      <c r="AV924">
        <v>0</v>
      </c>
      <c r="AW924">
        <v>0</v>
      </c>
      <c r="AX924">
        <v>2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</row>
    <row r="925" spans="1:60" x14ac:dyDescent="0.25">
      <c r="A925">
        <v>1</v>
      </c>
      <c r="B925" t="s">
        <v>1566</v>
      </c>
      <c r="C925" t="s">
        <v>1566</v>
      </c>
      <c r="E925">
        <v>924</v>
      </c>
      <c r="G925" t="s">
        <v>74</v>
      </c>
      <c r="H925" t="s">
        <v>1566</v>
      </c>
      <c r="I925" t="s">
        <v>1791</v>
      </c>
      <c r="J925" t="s">
        <v>1792</v>
      </c>
      <c r="K925" t="s">
        <v>3702</v>
      </c>
      <c r="M925">
        <v>0.5</v>
      </c>
      <c r="N925">
        <v>0.5</v>
      </c>
      <c r="O925">
        <v>0.5</v>
      </c>
      <c r="P925">
        <v>0.875</v>
      </c>
      <c r="R925">
        <v>0</v>
      </c>
      <c r="S925">
        <v>0.875</v>
      </c>
      <c r="T925">
        <v>6</v>
      </c>
      <c r="U925">
        <v>3</v>
      </c>
      <c r="V925">
        <v>0.625</v>
      </c>
      <c r="AA925" t="s">
        <v>3397</v>
      </c>
      <c r="AE925" t="s">
        <v>44</v>
      </c>
      <c r="AF925" t="s">
        <v>73</v>
      </c>
      <c r="AG925" t="s">
        <v>124</v>
      </c>
      <c r="AI925">
        <v>0</v>
      </c>
      <c r="AJ925">
        <v>1</v>
      </c>
      <c r="AK925">
        <v>1</v>
      </c>
      <c r="AL925">
        <v>0</v>
      </c>
      <c r="AM925">
        <v>1</v>
      </c>
      <c r="AN925">
        <v>0</v>
      </c>
      <c r="AO925">
        <v>1</v>
      </c>
      <c r="AQ925">
        <v>0</v>
      </c>
      <c r="AR925">
        <v>0</v>
      </c>
      <c r="AS925">
        <v>0</v>
      </c>
      <c r="AT925">
        <v>0</v>
      </c>
      <c r="AU925">
        <v>2</v>
      </c>
      <c r="AV925">
        <v>0</v>
      </c>
      <c r="AW925">
        <v>0</v>
      </c>
      <c r="AX925">
        <v>2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</row>
    <row r="926" spans="1:60" x14ac:dyDescent="0.25">
      <c r="A926">
        <v>1</v>
      </c>
      <c r="B926" t="s">
        <v>1566</v>
      </c>
      <c r="C926" t="s">
        <v>1566</v>
      </c>
      <c r="E926">
        <v>925</v>
      </c>
      <c r="G926" t="s">
        <v>74</v>
      </c>
      <c r="H926" t="s">
        <v>1566</v>
      </c>
      <c r="I926" t="s">
        <v>1793</v>
      </c>
      <c r="J926" t="s">
        <v>1794</v>
      </c>
      <c r="K926" t="s">
        <v>3702</v>
      </c>
      <c r="M926">
        <v>0.5</v>
      </c>
      <c r="N926">
        <v>0.5</v>
      </c>
      <c r="O926">
        <v>0.5</v>
      </c>
      <c r="P926">
        <v>1.2</v>
      </c>
      <c r="R926">
        <v>0</v>
      </c>
      <c r="S926">
        <v>1.2</v>
      </c>
      <c r="T926">
        <v>6</v>
      </c>
      <c r="U926">
        <v>3</v>
      </c>
      <c r="V926">
        <v>1</v>
      </c>
      <c r="AA926" t="s">
        <v>3397</v>
      </c>
      <c r="AE926" t="s">
        <v>44</v>
      </c>
      <c r="AF926" t="s">
        <v>73</v>
      </c>
      <c r="AG926" t="s">
        <v>124</v>
      </c>
      <c r="AI926">
        <v>0</v>
      </c>
      <c r="AJ926">
        <v>1</v>
      </c>
      <c r="AK926">
        <v>1</v>
      </c>
      <c r="AL926">
        <v>0</v>
      </c>
      <c r="AM926">
        <v>1</v>
      </c>
      <c r="AN926">
        <v>0</v>
      </c>
      <c r="AO926">
        <v>1</v>
      </c>
      <c r="AQ926">
        <v>0</v>
      </c>
      <c r="AR926">
        <v>0</v>
      </c>
      <c r="AS926">
        <v>0</v>
      </c>
      <c r="AT926">
        <v>0</v>
      </c>
      <c r="AU926">
        <v>2</v>
      </c>
      <c r="AV926">
        <v>0</v>
      </c>
      <c r="AW926">
        <v>0</v>
      </c>
      <c r="AX926">
        <v>2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</row>
    <row r="927" spans="1:60" x14ac:dyDescent="0.25">
      <c r="A927">
        <v>1</v>
      </c>
      <c r="B927" t="s">
        <v>1566</v>
      </c>
      <c r="C927" t="s">
        <v>1566</v>
      </c>
      <c r="E927">
        <v>926</v>
      </c>
      <c r="H927" t="s">
        <v>1566</v>
      </c>
      <c r="I927" t="s">
        <v>1795</v>
      </c>
      <c r="J927">
        <v>30367</v>
      </c>
      <c r="K927" t="s">
        <v>3698</v>
      </c>
      <c r="M927">
        <v>0.625</v>
      </c>
      <c r="N927">
        <v>0.625</v>
      </c>
      <c r="R927">
        <v>0</v>
      </c>
      <c r="T927">
        <v>2</v>
      </c>
      <c r="U927">
        <v>3.5</v>
      </c>
      <c r="V927">
        <v>1.25</v>
      </c>
      <c r="AA927" t="s">
        <v>3397</v>
      </c>
      <c r="AE927" t="s">
        <v>44</v>
      </c>
      <c r="AF927" t="s">
        <v>62</v>
      </c>
      <c r="AG927" t="s">
        <v>79</v>
      </c>
      <c r="AI927">
        <v>1</v>
      </c>
      <c r="AJ927">
        <v>0</v>
      </c>
      <c r="AK927">
        <v>1</v>
      </c>
      <c r="AL927">
        <v>1</v>
      </c>
      <c r="AM927">
        <v>0</v>
      </c>
      <c r="AN927">
        <v>0</v>
      </c>
      <c r="AO927">
        <v>1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2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</row>
    <row r="928" spans="1:60" x14ac:dyDescent="0.25">
      <c r="A928">
        <v>1</v>
      </c>
      <c r="B928" t="s">
        <v>1566</v>
      </c>
      <c r="C928" t="s">
        <v>1566</v>
      </c>
      <c r="E928">
        <v>927</v>
      </c>
      <c r="H928" t="s">
        <v>1566</v>
      </c>
      <c r="I928" t="s">
        <v>1796</v>
      </c>
      <c r="J928" t="s">
        <v>1797</v>
      </c>
      <c r="K928" t="s">
        <v>3698</v>
      </c>
      <c r="M928">
        <v>0.625</v>
      </c>
      <c r="N928">
        <v>0.625</v>
      </c>
      <c r="R928">
        <v>0</v>
      </c>
      <c r="T928">
        <v>2</v>
      </c>
      <c r="U928">
        <v>5</v>
      </c>
      <c r="V928">
        <v>0.75</v>
      </c>
      <c r="AA928" t="s">
        <v>3397</v>
      </c>
      <c r="AE928" t="s">
        <v>44</v>
      </c>
      <c r="AF928" t="s">
        <v>62</v>
      </c>
      <c r="AG928" t="s">
        <v>124</v>
      </c>
      <c r="AI928">
        <v>1</v>
      </c>
      <c r="AJ928">
        <v>0</v>
      </c>
      <c r="AK928">
        <v>0</v>
      </c>
      <c r="AL928">
        <v>1</v>
      </c>
      <c r="AM928">
        <v>0</v>
      </c>
      <c r="AN928">
        <v>1</v>
      </c>
      <c r="AO928">
        <v>1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2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</row>
    <row r="929" spans="1:60" x14ac:dyDescent="0.25">
      <c r="A929">
        <v>1</v>
      </c>
      <c r="B929" t="s">
        <v>1566</v>
      </c>
      <c r="C929" t="s">
        <v>1566</v>
      </c>
      <c r="E929">
        <v>928</v>
      </c>
      <c r="F929" t="s">
        <v>74</v>
      </c>
      <c r="H929" t="s">
        <v>1566</v>
      </c>
      <c r="I929" t="s">
        <v>1798</v>
      </c>
      <c r="J929" t="s">
        <v>1799</v>
      </c>
      <c r="K929" t="s">
        <v>3701</v>
      </c>
      <c r="M929">
        <v>0.625</v>
      </c>
      <c r="N929">
        <v>0.625</v>
      </c>
      <c r="O929">
        <v>0.625</v>
      </c>
      <c r="P929">
        <v>1.75</v>
      </c>
      <c r="R929">
        <v>0</v>
      </c>
      <c r="S929">
        <v>1.81</v>
      </c>
      <c r="T929">
        <v>3</v>
      </c>
      <c r="U929">
        <v>3.5</v>
      </c>
      <c r="V929">
        <v>1.25</v>
      </c>
      <c r="AA929" t="s">
        <v>3397</v>
      </c>
      <c r="AE929" t="s">
        <v>44</v>
      </c>
      <c r="AF929" t="s">
        <v>62</v>
      </c>
      <c r="AG929" t="s">
        <v>124</v>
      </c>
      <c r="AI929">
        <v>1</v>
      </c>
      <c r="AJ929">
        <v>0</v>
      </c>
      <c r="AK929">
        <v>1</v>
      </c>
      <c r="AL929">
        <v>0</v>
      </c>
      <c r="AM929">
        <v>1</v>
      </c>
      <c r="AN929">
        <v>0</v>
      </c>
      <c r="AO929">
        <v>1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2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</row>
    <row r="930" spans="1:60" x14ac:dyDescent="0.25">
      <c r="A930">
        <v>1</v>
      </c>
      <c r="B930" t="s">
        <v>1566</v>
      </c>
      <c r="C930" t="s">
        <v>1566</v>
      </c>
      <c r="E930">
        <v>929</v>
      </c>
      <c r="F930" t="s">
        <v>60</v>
      </c>
      <c r="H930" t="s">
        <v>1566</v>
      </c>
      <c r="I930" t="s">
        <v>1800</v>
      </c>
      <c r="J930" t="s">
        <v>1801</v>
      </c>
      <c r="K930" t="s">
        <v>3701</v>
      </c>
      <c r="M930">
        <v>0.625</v>
      </c>
      <c r="N930">
        <v>0.625</v>
      </c>
      <c r="O930">
        <v>0.625</v>
      </c>
      <c r="P930">
        <v>3.73</v>
      </c>
      <c r="R930">
        <v>0</v>
      </c>
      <c r="S930">
        <v>3.8</v>
      </c>
      <c r="T930">
        <v>3</v>
      </c>
      <c r="U930">
        <v>6</v>
      </c>
      <c r="V930">
        <v>3.25</v>
      </c>
      <c r="AA930" t="s">
        <v>3397</v>
      </c>
      <c r="AE930" t="s">
        <v>44</v>
      </c>
      <c r="AF930" t="s">
        <v>1650</v>
      </c>
      <c r="AG930" t="s">
        <v>124</v>
      </c>
      <c r="AI930">
        <v>1</v>
      </c>
      <c r="AJ930">
        <v>0</v>
      </c>
      <c r="AK930">
        <v>1</v>
      </c>
      <c r="AL930">
        <v>0</v>
      </c>
      <c r="AM930">
        <v>1</v>
      </c>
      <c r="AN930">
        <v>0</v>
      </c>
      <c r="AO930">
        <v>1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2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</row>
    <row r="931" spans="1:60" x14ac:dyDescent="0.25">
      <c r="A931">
        <v>1</v>
      </c>
      <c r="B931" t="s">
        <v>1566</v>
      </c>
      <c r="C931" t="s">
        <v>1566</v>
      </c>
      <c r="E931">
        <v>930</v>
      </c>
      <c r="F931" t="s">
        <v>60</v>
      </c>
      <c r="H931" t="s">
        <v>1566</v>
      </c>
      <c r="I931" t="s">
        <v>1802</v>
      </c>
      <c r="J931" t="s">
        <v>1803</v>
      </c>
      <c r="K931" t="s">
        <v>3700</v>
      </c>
      <c r="M931">
        <v>0.75</v>
      </c>
      <c r="N931">
        <v>0.75</v>
      </c>
      <c r="O931">
        <v>0.71499999999999997</v>
      </c>
      <c r="P931">
        <v>4.17</v>
      </c>
      <c r="R931">
        <v>0</v>
      </c>
      <c r="S931">
        <v>4.25</v>
      </c>
      <c r="T931">
        <v>2</v>
      </c>
      <c r="U931">
        <v>6</v>
      </c>
      <c r="V931">
        <v>1</v>
      </c>
      <c r="AA931" t="s">
        <v>3397</v>
      </c>
      <c r="AE931" t="s">
        <v>44</v>
      </c>
      <c r="AF931" t="s">
        <v>62</v>
      </c>
      <c r="AG931" t="s">
        <v>124</v>
      </c>
      <c r="AI931">
        <v>1</v>
      </c>
      <c r="AJ931">
        <v>0</v>
      </c>
      <c r="AK931">
        <v>0</v>
      </c>
      <c r="AL931">
        <v>1</v>
      </c>
      <c r="AM931">
        <v>0</v>
      </c>
      <c r="AN931">
        <v>1</v>
      </c>
      <c r="AO931">
        <v>1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2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</row>
    <row r="932" spans="1:60" x14ac:dyDescent="0.25">
      <c r="A932">
        <v>1</v>
      </c>
      <c r="B932" t="s">
        <v>1566</v>
      </c>
      <c r="C932" t="s">
        <v>1566</v>
      </c>
      <c r="E932">
        <v>931</v>
      </c>
      <c r="F932" t="s">
        <v>60</v>
      </c>
      <c r="H932" t="s">
        <v>1566</v>
      </c>
      <c r="I932" t="s">
        <v>1804</v>
      </c>
      <c r="J932" t="s">
        <v>1805</v>
      </c>
      <c r="K932" t="s">
        <v>3700</v>
      </c>
      <c r="M932">
        <v>0.75</v>
      </c>
      <c r="N932">
        <v>0.75</v>
      </c>
      <c r="O932">
        <v>0.71499999999999997</v>
      </c>
      <c r="P932">
        <v>3.03</v>
      </c>
      <c r="R932">
        <v>0</v>
      </c>
      <c r="S932">
        <v>3.1</v>
      </c>
      <c r="T932">
        <v>2</v>
      </c>
      <c r="U932">
        <v>6</v>
      </c>
      <c r="V932">
        <v>1</v>
      </c>
      <c r="AA932" t="s">
        <v>3397</v>
      </c>
      <c r="AE932" t="s">
        <v>44</v>
      </c>
      <c r="AF932" t="s">
        <v>62</v>
      </c>
      <c r="AG932" t="s">
        <v>124</v>
      </c>
      <c r="AI932">
        <v>1</v>
      </c>
      <c r="AJ932">
        <v>0</v>
      </c>
      <c r="AK932">
        <v>0</v>
      </c>
      <c r="AL932">
        <v>1</v>
      </c>
      <c r="AM932">
        <v>0</v>
      </c>
      <c r="AN932">
        <v>1</v>
      </c>
      <c r="AO932">
        <v>1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2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</row>
    <row r="933" spans="1:60" x14ac:dyDescent="0.25">
      <c r="A933">
        <v>1</v>
      </c>
      <c r="B933" t="s">
        <v>1566</v>
      </c>
      <c r="C933" t="s">
        <v>1566</v>
      </c>
      <c r="E933">
        <v>932</v>
      </c>
      <c r="H933" t="s">
        <v>1566</v>
      </c>
      <c r="I933" t="s">
        <v>1806</v>
      </c>
      <c r="J933" t="s">
        <v>1807</v>
      </c>
      <c r="K933" t="s">
        <v>3700</v>
      </c>
      <c r="M933">
        <v>0.75</v>
      </c>
      <c r="N933">
        <v>0.75</v>
      </c>
      <c r="R933">
        <v>0</v>
      </c>
      <c r="T933">
        <v>2</v>
      </c>
      <c r="U933">
        <v>6</v>
      </c>
      <c r="V933">
        <v>1</v>
      </c>
      <c r="AA933" t="s">
        <v>3397</v>
      </c>
      <c r="AE933" t="s">
        <v>44</v>
      </c>
      <c r="AF933" t="s">
        <v>62</v>
      </c>
      <c r="AG933" t="s">
        <v>124</v>
      </c>
      <c r="AI933">
        <v>1</v>
      </c>
      <c r="AJ933">
        <v>0</v>
      </c>
      <c r="AK933">
        <v>1</v>
      </c>
      <c r="AL933">
        <v>1</v>
      </c>
      <c r="AM933">
        <v>1</v>
      </c>
      <c r="AN933">
        <v>0</v>
      </c>
      <c r="AO933">
        <v>1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2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</row>
    <row r="934" spans="1:60" x14ac:dyDescent="0.25">
      <c r="A934">
        <v>1</v>
      </c>
      <c r="B934" t="s">
        <v>1566</v>
      </c>
      <c r="C934" t="s">
        <v>1566</v>
      </c>
      <c r="E934">
        <v>933</v>
      </c>
      <c r="H934" t="s">
        <v>1566</v>
      </c>
      <c r="I934" t="s">
        <v>1808</v>
      </c>
      <c r="J934">
        <v>1677</v>
      </c>
      <c r="K934" t="s">
        <v>3693</v>
      </c>
      <c r="M934">
        <v>0.75</v>
      </c>
      <c r="N934">
        <v>0.75</v>
      </c>
      <c r="R934">
        <v>0</v>
      </c>
      <c r="T934">
        <v>3</v>
      </c>
      <c r="U934">
        <v>5</v>
      </c>
      <c r="V934">
        <v>2.25</v>
      </c>
      <c r="AA934" t="s">
        <v>3397</v>
      </c>
      <c r="AE934" t="s">
        <v>44</v>
      </c>
      <c r="AF934" t="s">
        <v>1775</v>
      </c>
      <c r="AG934" t="s">
        <v>127</v>
      </c>
      <c r="AI934">
        <v>1</v>
      </c>
      <c r="AJ934">
        <v>0</v>
      </c>
      <c r="AK934">
        <v>1</v>
      </c>
      <c r="AL934">
        <v>0</v>
      </c>
      <c r="AM934">
        <v>0</v>
      </c>
      <c r="AN934">
        <v>1</v>
      </c>
      <c r="AO934">
        <v>1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2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</row>
    <row r="935" spans="1:60" x14ac:dyDescent="0.25">
      <c r="A935">
        <v>1</v>
      </c>
      <c r="B935" t="s">
        <v>1566</v>
      </c>
      <c r="C935" t="s">
        <v>1566</v>
      </c>
      <c r="E935">
        <v>934</v>
      </c>
      <c r="H935" t="s">
        <v>1566</v>
      </c>
      <c r="I935" t="s">
        <v>1809</v>
      </c>
      <c r="J935">
        <v>1705</v>
      </c>
      <c r="K935" t="s">
        <v>3693</v>
      </c>
      <c r="M935">
        <v>0.75</v>
      </c>
      <c r="N935">
        <v>0.75</v>
      </c>
      <c r="R935">
        <v>0</v>
      </c>
      <c r="T935">
        <v>3</v>
      </c>
      <c r="U935">
        <v>6.5</v>
      </c>
      <c r="V935">
        <v>4</v>
      </c>
      <c r="AA935" t="s">
        <v>3397</v>
      </c>
      <c r="AE935" t="s">
        <v>44</v>
      </c>
      <c r="AF935" t="s">
        <v>62</v>
      </c>
      <c r="AG935" t="s">
        <v>127</v>
      </c>
      <c r="AI935">
        <v>1</v>
      </c>
      <c r="AJ935">
        <v>0</v>
      </c>
      <c r="AK935">
        <v>1</v>
      </c>
      <c r="AL935">
        <v>0</v>
      </c>
      <c r="AM935">
        <v>0</v>
      </c>
      <c r="AN935">
        <v>1</v>
      </c>
      <c r="AO935">
        <v>1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2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</row>
    <row r="936" spans="1:60" x14ac:dyDescent="0.25">
      <c r="A936">
        <v>1</v>
      </c>
      <c r="B936" t="s">
        <v>1566</v>
      </c>
      <c r="C936" t="s">
        <v>1566</v>
      </c>
      <c r="E936">
        <v>935</v>
      </c>
      <c r="H936" t="s">
        <v>1566</v>
      </c>
      <c r="I936" t="s">
        <v>1810</v>
      </c>
      <c r="J936">
        <v>3677</v>
      </c>
      <c r="K936" t="s">
        <v>3693</v>
      </c>
      <c r="M936">
        <v>0.75</v>
      </c>
      <c r="N936">
        <v>0.75</v>
      </c>
      <c r="R936">
        <v>0</v>
      </c>
      <c r="T936">
        <v>3</v>
      </c>
      <c r="U936">
        <v>5</v>
      </c>
      <c r="V936">
        <v>2.25</v>
      </c>
      <c r="AA936" t="s">
        <v>3397</v>
      </c>
      <c r="AE936" t="s">
        <v>44</v>
      </c>
      <c r="AF936" t="s">
        <v>1775</v>
      </c>
      <c r="AG936" t="s">
        <v>127</v>
      </c>
      <c r="AI936">
        <v>1</v>
      </c>
      <c r="AJ936">
        <v>0</v>
      </c>
      <c r="AK936">
        <v>1</v>
      </c>
      <c r="AL936">
        <v>0</v>
      </c>
      <c r="AM936">
        <v>0</v>
      </c>
      <c r="AN936">
        <v>1</v>
      </c>
      <c r="AO936">
        <v>1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2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</row>
    <row r="937" spans="1:60" x14ac:dyDescent="0.25">
      <c r="A937">
        <v>1</v>
      </c>
      <c r="B937" t="s">
        <v>1566</v>
      </c>
      <c r="C937" t="s">
        <v>1566</v>
      </c>
      <c r="E937">
        <v>936</v>
      </c>
      <c r="F937" t="s">
        <v>60</v>
      </c>
      <c r="H937" t="s">
        <v>1566</v>
      </c>
      <c r="I937" t="s">
        <v>1811</v>
      </c>
      <c r="J937" t="s">
        <v>1812</v>
      </c>
      <c r="K937" t="s">
        <v>3693</v>
      </c>
      <c r="M937">
        <v>0.75</v>
      </c>
      <c r="N937">
        <v>0.75</v>
      </c>
      <c r="O937">
        <v>0.75</v>
      </c>
      <c r="P937">
        <v>1.5</v>
      </c>
      <c r="R937">
        <v>0</v>
      </c>
      <c r="S937">
        <v>1.6</v>
      </c>
      <c r="T937">
        <v>3</v>
      </c>
      <c r="U937">
        <v>3</v>
      </c>
      <c r="V937">
        <v>1</v>
      </c>
      <c r="AA937" t="s">
        <v>3397</v>
      </c>
      <c r="AE937" t="s">
        <v>44</v>
      </c>
      <c r="AF937" t="s">
        <v>62</v>
      </c>
      <c r="AG937" t="s">
        <v>1813</v>
      </c>
      <c r="AI937">
        <v>1</v>
      </c>
      <c r="AJ937">
        <v>0</v>
      </c>
      <c r="AK937">
        <v>1</v>
      </c>
      <c r="AL937">
        <v>0</v>
      </c>
      <c r="AM937">
        <v>0</v>
      </c>
      <c r="AN937">
        <v>1</v>
      </c>
      <c r="AO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2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</row>
    <row r="938" spans="1:60" x14ac:dyDescent="0.25">
      <c r="A938">
        <v>1</v>
      </c>
      <c r="B938" t="s">
        <v>1566</v>
      </c>
      <c r="C938" t="s">
        <v>1566</v>
      </c>
      <c r="E938">
        <v>937</v>
      </c>
      <c r="G938" t="s">
        <v>74</v>
      </c>
      <c r="H938" t="s">
        <v>1566</v>
      </c>
      <c r="I938" t="s">
        <v>1814</v>
      </c>
      <c r="J938" t="s">
        <v>1815</v>
      </c>
      <c r="K938" t="s">
        <v>3693</v>
      </c>
      <c r="M938">
        <v>0.75</v>
      </c>
      <c r="N938">
        <v>0.75</v>
      </c>
      <c r="O938">
        <v>0.75</v>
      </c>
      <c r="P938">
        <v>3.8250000000000002</v>
      </c>
      <c r="R938">
        <v>0</v>
      </c>
      <c r="S938">
        <v>3.8250000000000002</v>
      </c>
      <c r="T938">
        <v>3</v>
      </c>
      <c r="U938">
        <v>6</v>
      </c>
      <c r="V938">
        <v>3.25</v>
      </c>
      <c r="AA938" t="s">
        <v>3397</v>
      </c>
      <c r="AE938" t="s">
        <v>44</v>
      </c>
      <c r="AF938" t="s">
        <v>119</v>
      </c>
      <c r="AG938" t="s">
        <v>132</v>
      </c>
      <c r="AI938">
        <v>1</v>
      </c>
      <c r="AJ938">
        <v>0</v>
      </c>
      <c r="AK938">
        <v>0</v>
      </c>
      <c r="AL938">
        <v>1</v>
      </c>
      <c r="AM938">
        <v>0</v>
      </c>
      <c r="AN938">
        <v>0</v>
      </c>
      <c r="AO938">
        <v>1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2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</row>
    <row r="939" spans="1:60" x14ac:dyDescent="0.25">
      <c r="A939">
        <v>1</v>
      </c>
      <c r="B939" t="s">
        <v>1566</v>
      </c>
      <c r="C939" t="s">
        <v>1566</v>
      </c>
      <c r="E939">
        <v>938</v>
      </c>
      <c r="G939" t="s">
        <v>74</v>
      </c>
      <c r="H939" t="s">
        <v>1566</v>
      </c>
      <c r="I939" t="s">
        <v>1816</v>
      </c>
      <c r="J939" t="s">
        <v>1817</v>
      </c>
      <c r="K939" t="s">
        <v>3693</v>
      </c>
      <c r="M939">
        <v>0.75</v>
      </c>
      <c r="N939">
        <v>0.75</v>
      </c>
      <c r="O939">
        <v>0.71199999999999997</v>
      </c>
      <c r="P939">
        <v>4.125</v>
      </c>
      <c r="R939">
        <v>0</v>
      </c>
      <c r="S939">
        <v>4.2</v>
      </c>
      <c r="T939">
        <v>3</v>
      </c>
      <c r="U939">
        <v>6</v>
      </c>
      <c r="V939">
        <v>1</v>
      </c>
      <c r="AA939" t="s">
        <v>3397</v>
      </c>
      <c r="AE939" t="s">
        <v>44</v>
      </c>
      <c r="AF939" t="s">
        <v>62</v>
      </c>
      <c r="AG939" t="s">
        <v>124</v>
      </c>
      <c r="AI939">
        <v>1</v>
      </c>
      <c r="AJ939">
        <v>0</v>
      </c>
      <c r="AK939">
        <v>1</v>
      </c>
      <c r="AL939">
        <v>0</v>
      </c>
      <c r="AM939">
        <v>1</v>
      </c>
      <c r="AN939">
        <v>0</v>
      </c>
      <c r="AO939">
        <v>1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2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</row>
    <row r="940" spans="1:60" x14ac:dyDescent="0.25">
      <c r="A940">
        <v>1</v>
      </c>
      <c r="B940" t="s">
        <v>1566</v>
      </c>
      <c r="C940" t="s">
        <v>1566</v>
      </c>
      <c r="E940">
        <v>939</v>
      </c>
      <c r="H940" t="s">
        <v>1566</v>
      </c>
      <c r="I940" t="s">
        <v>1818</v>
      </c>
      <c r="J940" t="s">
        <v>1819</v>
      </c>
      <c r="K940" t="s">
        <v>3693</v>
      </c>
      <c r="M940">
        <v>0.75</v>
      </c>
      <c r="N940">
        <v>0.75</v>
      </c>
      <c r="R940">
        <v>0</v>
      </c>
      <c r="T940">
        <v>3</v>
      </c>
      <c r="U940">
        <v>8</v>
      </c>
      <c r="V940">
        <v>1</v>
      </c>
      <c r="AA940" t="s">
        <v>3397</v>
      </c>
      <c r="AE940" t="s">
        <v>44</v>
      </c>
      <c r="AF940" t="s">
        <v>62</v>
      </c>
      <c r="AG940" t="s">
        <v>124</v>
      </c>
      <c r="AI940">
        <v>1</v>
      </c>
      <c r="AJ940">
        <v>0</v>
      </c>
      <c r="AK940">
        <v>1</v>
      </c>
      <c r="AL940">
        <v>0</v>
      </c>
      <c r="AM940">
        <v>1</v>
      </c>
      <c r="AN940">
        <v>0</v>
      </c>
      <c r="AO940">
        <v>1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2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</row>
    <row r="941" spans="1:60" x14ac:dyDescent="0.25">
      <c r="A941">
        <v>1</v>
      </c>
      <c r="B941" t="s">
        <v>1566</v>
      </c>
      <c r="C941" t="s">
        <v>1566</v>
      </c>
      <c r="E941">
        <v>940</v>
      </c>
      <c r="H941" t="s">
        <v>1566</v>
      </c>
      <c r="I941" t="s">
        <v>1820</v>
      </c>
      <c r="J941">
        <v>20109</v>
      </c>
      <c r="K941" t="s">
        <v>3699</v>
      </c>
      <c r="M941">
        <v>0.3281</v>
      </c>
      <c r="R941">
        <v>0</v>
      </c>
      <c r="T941">
        <v>2</v>
      </c>
      <c r="W941">
        <v>0</v>
      </c>
      <c r="AA941" t="s">
        <v>3397</v>
      </c>
      <c r="AE941" t="s">
        <v>118</v>
      </c>
      <c r="AF941" t="s">
        <v>1821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Q941">
        <v>0</v>
      </c>
      <c r="AR941">
        <v>0</v>
      </c>
      <c r="AS941">
        <v>0</v>
      </c>
      <c r="AT941">
        <v>0</v>
      </c>
      <c r="AU941">
        <v>2</v>
      </c>
      <c r="AV941">
        <v>0</v>
      </c>
      <c r="AW941">
        <v>0</v>
      </c>
      <c r="AX941">
        <v>2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</row>
    <row r="942" spans="1:60" x14ac:dyDescent="0.25">
      <c r="A942">
        <v>1</v>
      </c>
      <c r="B942" t="s">
        <v>1566</v>
      </c>
      <c r="C942" t="s">
        <v>1566</v>
      </c>
      <c r="E942">
        <v>941</v>
      </c>
      <c r="H942" t="s">
        <v>1566</v>
      </c>
      <c r="I942" t="s">
        <v>1822</v>
      </c>
      <c r="J942">
        <v>20202</v>
      </c>
      <c r="K942" t="s">
        <v>3698</v>
      </c>
      <c r="M942">
        <v>0.625</v>
      </c>
      <c r="R942">
        <v>0</v>
      </c>
      <c r="T942">
        <v>2</v>
      </c>
      <c r="W942">
        <v>0</v>
      </c>
      <c r="AA942" t="s">
        <v>3397</v>
      </c>
      <c r="AE942" t="s">
        <v>118</v>
      </c>
      <c r="AF942" t="s">
        <v>119</v>
      </c>
      <c r="AG942" t="s">
        <v>79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Q942">
        <v>0</v>
      </c>
      <c r="AR942">
        <v>0</v>
      </c>
      <c r="AS942">
        <v>0</v>
      </c>
      <c r="AT942">
        <v>0</v>
      </c>
      <c r="AU942">
        <v>2</v>
      </c>
      <c r="AV942">
        <v>0</v>
      </c>
      <c r="AW942">
        <v>0</v>
      </c>
      <c r="AX942">
        <v>2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</row>
    <row r="943" spans="1:60" x14ac:dyDescent="0.25">
      <c r="A943">
        <v>1</v>
      </c>
      <c r="B943" t="s">
        <v>1566</v>
      </c>
      <c r="C943" t="s">
        <v>1566</v>
      </c>
      <c r="E943">
        <v>942</v>
      </c>
      <c r="G943" t="s">
        <v>74</v>
      </c>
      <c r="H943" t="s">
        <v>1566</v>
      </c>
      <c r="I943" t="s">
        <v>1823</v>
      </c>
      <c r="J943">
        <v>75205</v>
      </c>
      <c r="K943" t="s">
        <v>3697</v>
      </c>
      <c r="M943">
        <v>0.5</v>
      </c>
      <c r="N943">
        <v>0.5</v>
      </c>
      <c r="O943">
        <v>0.5</v>
      </c>
      <c r="P943">
        <v>1.5</v>
      </c>
      <c r="R943">
        <v>0</v>
      </c>
      <c r="S943">
        <v>1.5</v>
      </c>
      <c r="T943">
        <v>3</v>
      </c>
      <c r="W943">
        <v>0</v>
      </c>
      <c r="AA943" t="s">
        <v>3397</v>
      </c>
      <c r="AE943" t="s">
        <v>118</v>
      </c>
      <c r="AF943" t="s">
        <v>119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Q943">
        <v>0</v>
      </c>
      <c r="AR943">
        <v>0</v>
      </c>
      <c r="AS943">
        <v>0</v>
      </c>
      <c r="AT943">
        <v>0</v>
      </c>
      <c r="AU943">
        <v>2</v>
      </c>
      <c r="AV943">
        <v>0</v>
      </c>
      <c r="AW943">
        <v>0</v>
      </c>
      <c r="AX943">
        <v>2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</row>
    <row r="944" spans="1:60" x14ac:dyDescent="0.25">
      <c r="A944">
        <v>1</v>
      </c>
      <c r="B944" t="s">
        <v>1566</v>
      </c>
      <c r="C944" t="s">
        <v>1566</v>
      </c>
      <c r="E944">
        <v>943</v>
      </c>
      <c r="H944" t="s">
        <v>1566</v>
      </c>
      <c r="I944" t="s">
        <v>1824</v>
      </c>
      <c r="J944" t="s">
        <v>1825</v>
      </c>
      <c r="K944" t="s">
        <v>3696</v>
      </c>
      <c r="M944">
        <v>1.4999999999999999E-2</v>
      </c>
      <c r="R944">
        <v>0</v>
      </c>
      <c r="T944">
        <v>3</v>
      </c>
      <c r="W944">
        <v>0</v>
      </c>
      <c r="AA944" t="s">
        <v>3397</v>
      </c>
      <c r="AE944" t="s">
        <v>118</v>
      </c>
      <c r="AF944" t="s">
        <v>119</v>
      </c>
      <c r="AG944" t="s">
        <v>66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Q944">
        <v>0</v>
      </c>
      <c r="AR944">
        <v>0</v>
      </c>
      <c r="AS944">
        <v>0</v>
      </c>
      <c r="AT944">
        <v>0</v>
      </c>
      <c r="AU944">
        <v>2</v>
      </c>
      <c r="AV944">
        <v>0</v>
      </c>
      <c r="AW944">
        <v>0</v>
      </c>
      <c r="AX944">
        <v>2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</row>
    <row r="945" spans="1:60" x14ac:dyDescent="0.25">
      <c r="A945">
        <v>1</v>
      </c>
      <c r="B945" t="s">
        <v>1566</v>
      </c>
      <c r="C945" t="s">
        <v>1566</v>
      </c>
      <c r="E945">
        <v>944</v>
      </c>
      <c r="H945" t="s">
        <v>1566</v>
      </c>
      <c r="I945" t="s">
        <v>1826</v>
      </c>
      <c r="J945" t="s">
        <v>1827</v>
      </c>
      <c r="K945" t="s">
        <v>3695</v>
      </c>
      <c r="M945">
        <v>0.25</v>
      </c>
      <c r="R945">
        <v>0</v>
      </c>
      <c r="W945">
        <v>0</v>
      </c>
      <c r="AA945" t="s">
        <v>3397</v>
      </c>
      <c r="AE945" t="s">
        <v>118</v>
      </c>
      <c r="AF945" t="s">
        <v>119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Q945">
        <v>0</v>
      </c>
      <c r="AR945">
        <v>0</v>
      </c>
      <c r="AS945">
        <v>0</v>
      </c>
      <c r="AT945">
        <v>0</v>
      </c>
      <c r="AU945">
        <v>2</v>
      </c>
      <c r="AV945">
        <v>0</v>
      </c>
      <c r="AW945">
        <v>0</v>
      </c>
      <c r="AX945">
        <v>2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</row>
    <row r="946" spans="1:60" x14ac:dyDescent="0.25">
      <c r="A946">
        <v>1</v>
      </c>
      <c r="B946" t="s">
        <v>1566</v>
      </c>
      <c r="C946" t="s">
        <v>1566</v>
      </c>
      <c r="E946">
        <v>945</v>
      </c>
      <c r="H946" t="s">
        <v>1566</v>
      </c>
      <c r="I946" t="s">
        <v>1828</v>
      </c>
      <c r="J946" t="s">
        <v>1829</v>
      </c>
      <c r="K946" t="s">
        <v>3694</v>
      </c>
      <c r="M946">
        <v>0.1094</v>
      </c>
      <c r="R946">
        <v>0</v>
      </c>
      <c r="T946">
        <v>3</v>
      </c>
      <c r="W946">
        <v>0</v>
      </c>
      <c r="AA946" t="s">
        <v>3397</v>
      </c>
      <c r="AE946" t="s">
        <v>118</v>
      </c>
      <c r="AF946" t="s">
        <v>1830</v>
      </c>
      <c r="AG946" t="s">
        <v>66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Q946">
        <v>0</v>
      </c>
      <c r="AR946">
        <v>0</v>
      </c>
      <c r="AS946">
        <v>0</v>
      </c>
      <c r="AT946">
        <v>0</v>
      </c>
      <c r="AU946">
        <v>2</v>
      </c>
      <c r="AV946">
        <v>0</v>
      </c>
      <c r="AW946">
        <v>0</v>
      </c>
      <c r="AX946">
        <v>2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</row>
    <row r="947" spans="1:60" x14ac:dyDescent="0.25">
      <c r="A947">
        <v>1</v>
      </c>
      <c r="B947" t="s">
        <v>1566</v>
      </c>
      <c r="C947" t="s">
        <v>1566</v>
      </c>
      <c r="E947">
        <v>946</v>
      </c>
      <c r="F947" t="s">
        <v>60</v>
      </c>
      <c r="H947" t="s">
        <v>1566</v>
      </c>
      <c r="I947" t="s">
        <v>1831</v>
      </c>
      <c r="J947" t="s">
        <v>1832</v>
      </c>
      <c r="K947" t="s">
        <v>3456</v>
      </c>
      <c r="M947">
        <v>0.125</v>
      </c>
      <c r="N947">
        <v>0.125</v>
      </c>
      <c r="O947">
        <v>0.125</v>
      </c>
      <c r="P947">
        <v>0.38</v>
      </c>
      <c r="R947">
        <v>0</v>
      </c>
      <c r="S947">
        <v>0.41</v>
      </c>
      <c r="T947">
        <v>5</v>
      </c>
      <c r="U947">
        <v>1.5</v>
      </c>
      <c r="V947">
        <v>0.25</v>
      </c>
      <c r="W947">
        <v>0</v>
      </c>
      <c r="AA947" t="s">
        <v>3397</v>
      </c>
      <c r="AE947" t="s">
        <v>118</v>
      </c>
      <c r="AG947" t="s">
        <v>1710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Q947">
        <v>0</v>
      </c>
      <c r="AR947">
        <v>0</v>
      </c>
      <c r="AS947">
        <v>0</v>
      </c>
      <c r="AT947">
        <v>0</v>
      </c>
      <c r="AU947">
        <v>2</v>
      </c>
      <c r="AV947">
        <v>0</v>
      </c>
      <c r="AW947">
        <v>0</v>
      </c>
      <c r="AX947">
        <v>2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</row>
    <row r="948" spans="1:60" x14ac:dyDescent="0.25">
      <c r="A948">
        <v>1</v>
      </c>
      <c r="B948" t="s">
        <v>1566</v>
      </c>
      <c r="C948" t="s">
        <v>1566</v>
      </c>
      <c r="E948">
        <v>947</v>
      </c>
      <c r="H948" t="s">
        <v>1566</v>
      </c>
      <c r="I948" t="s">
        <v>1833</v>
      </c>
      <c r="J948" t="s">
        <v>1834</v>
      </c>
      <c r="K948" t="s">
        <v>3693</v>
      </c>
      <c r="M948">
        <v>0.75</v>
      </c>
      <c r="R948">
        <v>0</v>
      </c>
      <c r="T948">
        <v>3</v>
      </c>
      <c r="W948">
        <v>0</v>
      </c>
      <c r="AA948" t="s">
        <v>3397</v>
      </c>
      <c r="AE948" t="s">
        <v>118</v>
      </c>
      <c r="AF948" t="s">
        <v>1835</v>
      </c>
      <c r="AG948" t="s">
        <v>90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Q948">
        <v>0</v>
      </c>
      <c r="AR948">
        <v>0</v>
      </c>
      <c r="AS948">
        <v>0</v>
      </c>
      <c r="AT948">
        <v>0</v>
      </c>
      <c r="AU948">
        <v>2</v>
      </c>
      <c r="AV948">
        <v>0</v>
      </c>
      <c r="AW948">
        <v>0</v>
      </c>
      <c r="AX948">
        <v>2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</row>
    <row r="949" spans="1:60" x14ac:dyDescent="0.25">
      <c r="A949">
        <v>1</v>
      </c>
      <c r="B949" t="s">
        <v>1566</v>
      </c>
      <c r="C949" t="s">
        <v>1566</v>
      </c>
      <c r="E949">
        <v>948</v>
      </c>
      <c r="H949" t="s">
        <v>1566</v>
      </c>
      <c r="I949" t="s">
        <v>1836</v>
      </c>
      <c r="J949" t="s">
        <v>1837</v>
      </c>
      <c r="K949" t="s">
        <v>3692</v>
      </c>
      <c r="M949">
        <v>0.375</v>
      </c>
      <c r="R949">
        <v>0</v>
      </c>
      <c r="W949">
        <v>0</v>
      </c>
      <c r="AA949" t="s">
        <v>3397</v>
      </c>
      <c r="AE949" t="s">
        <v>118</v>
      </c>
      <c r="AF949" t="s">
        <v>119</v>
      </c>
      <c r="AI949">
        <v>1</v>
      </c>
      <c r="AJ949">
        <v>0</v>
      </c>
      <c r="AK949">
        <v>0</v>
      </c>
      <c r="AL949">
        <v>0</v>
      </c>
      <c r="AM949">
        <v>0</v>
      </c>
      <c r="AN949">
        <v>1</v>
      </c>
      <c r="AO949">
        <v>1</v>
      </c>
      <c r="AQ949">
        <v>0</v>
      </c>
      <c r="AR949">
        <v>0</v>
      </c>
      <c r="AS949">
        <v>0</v>
      </c>
      <c r="AT949">
        <v>0</v>
      </c>
      <c r="AU949">
        <v>2</v>
      </c>
      <c r="AV949">
        <v>0</v>
      </c>
      <c r="AW949">
        <v>0</v>
      </c>
      <c r="AX949">
        <v>2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2</v>
      </c>
      <c r="BE949">
        <v>0</v>
      </c>
      <c r="BF949">
        <v>0</v>
      </c>
      <c r="BG949">
        <v>0</v>
      </c>
      <c r="BH949">
        <v>0</v>
      </c>
    </row>
    <row r="950" spans="1:60" x14ac:dyDescent="0.25">
      <c r="A950">
        <v>1</v>
      </c>
      <c r="B950" t="s">
        <v>1566</v>
      </c>
      <c r="C950" t="s">
        <v>1566</v>
      </c>
      <c r="E950">
        <v>949</v>
      </c>
      <c r="H950" t="s">
        <v>1566</v>
      </c>
      <c r="I950" t="s">
        <v>1840</v>
      </c>
      <c r="K950" t="s">
        <v>3691</v>
      </c>
      <c r="M950">
        <v>8.9999999999999993E-3</v>
      </c>
      <c r="R950">
        <v>0</v>
      </c>
      <c r="T950">
        <v>2</v>
      </c>
      <c r="W950">
        <v>0</v>
      </c>
      <c r="AA950" t="s">
        <v>3397</v>
      </c>
      <c r="AE950" t="s">
        <v>118</v>
      </c>
      <c r="AF950" t="s">
        <v>119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Q950">
        <v>0</v>
      </c>
      <c r="AR950">
        <v>0</v>
      </c>
      <c r="AS950">
        <v>0</v>
      </c>
      <c r="AT950">
        <v>0</v>
      </c>
      <c r="AU950">
        <v>2</v>
      </c>
      <c r="AV950">
        <v>0</v>
      </c>
      <c r="AW950">
        <v>0</v>
      </c>
      <c r="AX950">
        <v>2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</row>
    <row r="951" spans="1:60" x14ac:dyDescent="0.25">
      <c r="A951">
        <v>1</v>
      </c>
      <c r="B951" t="s">
        <v>1566</v>
      </c>
      <c r="C951" t="s">
        <v>1566</v>
      </c>
      <c r="E951">
        <v>950</v>
      </c>
      <c r="F951" t="s">
        <v>74</v>
      </c>
      <c r="H951" t="s">
        <v>1566</v>
      </c>
      <c r="I951" t="s">
        <v>1841</v>
      </c>
      <c r="J951" t="s">
        <v>2416</v>
      </c>
      <c r="K951" t="s">
        <v>3690</v>
      </c>
      <c r="M951">
        <v>0.02</v>
      </c>
      <c r="N951">
        <v>0.125</v>
      </c>
      <c r="O951">
        <v>0.02</v>
      </c>
      <c r="P951">
        <v>0.21</v>
      </c>
      <c r="Q951">
        <v>0.37</v>
      </c>
      <c r="R951">
        <v>18.165956529225525</v>
      </c>
      <c r="S951">
        <v>0.4</v>
      </c>
      <c r="T951">
        <v>3</v>
      </c>
      <c r="U951">
        <v>2.5</v>
      </c>
      <c r="V951">
        <v>0.1</v>
      </c>
      <c r="AA951" t="s">
        <v>3397</v>
      </c>
      <c r="AE951" t="s">
        <v>118</v>
      </c>
      <c r="AF951" t="s">
        <v>119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Q951">
        <v>0</v>
      </c>
      <c r="AR951">
        <v>0</v>
      </c>
      <c r="AS951">
        <v>0</v>
      </c>
      <c r="AT951">
        <v>0</v>
      </c>
      <c r="AU951">
        <v>2</v>
      </c>
      <c r="AV951">
        <v>0</v>
      </c>
      <c r="AW951">
        <v>0</v>
      </c>
      <c r="AX951">
        <v>2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</row>
    <row r="952" spans="1:60" x14ac:dyDescent="0.25">
      <c r="A952">
        <v>1</v>
      </c>
      <c r="B952" t="s">
        <v>1566</v>
      </c>
      <c r="C952" t="s">
        <v>1566</v>
      </c>
      <c r="E952">
        <v>951</v>
      </c>
      <c r="F952" t="s">
        <v>60</v>
      </c>
      <c r="H952" t="s">
        <v>1566</v>
      </c>
      <c r="I952" t="s">
        <v>1842</v>
      </c>
      <c r="J952">
        <v>30103</v>
      </c>
      <c r="K952" t="s">
        <v>3689</v>
      </c>
      <c r="M952">
        <v>3.1300000000000001E-2</v>
      </c>
      <c r="N952">
        <v>0.125</v>
      </c>
      <c r="O952">
        <v>3.1300000000000001E-2</v>
      </c>
      <c r="P952">
        <v>0.10199999999999999</v>
      </c>
      <c r="Q952">
        <v>0.28999999999999998</v>
      </c>
      <c r="R952">
        <v>13.993209780446335</v>
      </c>
      <c r="S952">
        <v>0.32</v>
      </c>
      <c r="T952">
        <v>4</v>
      </c>
      <c r="U952">
        <v>1.5</v>
      </c>
      <c r="V952">
        <v>7.8E-2</v>
      </c>
      <c r="AA952" t="s">
        <v>3397</v>
      </c>
      <c r="AE952" t="s">
        <v>118</v>
      </c>
      <c r="AF952" t="s">
        <v>119</v>
      </c>
      <c r="AI952">
        <v>0</v>
      </c>
      <c r="AJ952">
        <v>1</v>
      </c>
      <c r="AK952">
        <v>1</v>
      </c>
      <c r="AL952">
        <v>0</v>
      </c>
      <c r="AM952">
        <v>1</v>
      </c>
      <c r="AN952">
        <v>0</v>
      </c>
      <c r="AO952">
        <v>1</v>
      </c>
      <c r="AQ952">
        <v>0</v>
      </c>
      <c r="AR952">
        <v>0</v>
      </c>
      <c r="AS952">
        <v>0</v>
      </c>
      <c r="AT952">
        <v>0</v>
      </c>
      <c r="AU952">
        <v>2</v>
      </c>
      <c r="AV952">
        <v>0</v>
      </c>
      <c r="AW952">
        <v>0</v>
      </c>
      <c r="AX952">
        <v>2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</row>
    <row r="953" spans="1:60" x14ac:dyDescent="0.25">
      <c r="A953">
        <v>1</v>
      </c>
      <c r="B953" t="s">
        <v>1566</v>
      </c>
      <c r="C953" t="s">
        <v>1566</v>
      </c>
      <c r="E953">
        <v>952</v>
      </c>
      <c r="H953" t="s">
        <v>1566</v>
      </c>
      <c r="I953" t="s">
        <v>1843</v>
      </c>
      <c r="J953">
        <v>115705313</v>
      </c>
      <c r="K953" t="s">
        <v>3688</v>
      </c>
      <c r="M953">
        <v>0.25</v>
      </c>
      <c r="R953">
        <v>0</v>
      </c>
      <c r="T953">
        <v>3</v>
      </c>
      <c r="AA953" t="s">
        <v>3397</v>
      </c>
      <c r="AE953" t="s">
        <v>118</v>
      </c>
      <c r="AF953" t="s">
        <v>119</v>
      </c>
      <c r="AG953" t="s">
        <v>79</v>
      </c>
      <c r="AI953">
        <v>1</v>
      </c>
      <c r="AJ953">
        <v>0</v>
      </c>
      <c r="AK953">
        <v>1</v>
      </c>
      <c r="AL953">
        <v>0</v>
      </c>
      <c r="AM953">
        <v>0</v>
      </c>
      <c r="AN953">
        <v>0</v>
      </c>
      <c r="AO953">
        <v>1</v>
      </c>
      <c r="AQ953">
        <v>0</v>
      </c>
      <c r="AR953">
        <v>0</v>
      </c>
      <c r="AS953">
        <v>0</v>
      </c>
      <c r="AT953">
        <v>0</v>
      </c>
      <c r="AU953">
        <v>2</v>
      </c>
      <c r="AV953">
        <v>0</v>
      </c>
      <c r="AW953">
        <v>0</v>
      </c>
      <c r="AX953">
        <v>2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</row>
    <row r="954" spans="1:60" x14ac:dyDescent="0.25">
      <c r="A954">
        <v>1</v>
      </c>
      <c r="B954" t="s">
        <v>1566</v>
      </c>
      <c r="C954" t="s">
        <v>1566</v>
      </c>
      <c r="E954">
        <v>953</v>
      </c>
      <c r="F954" t="s">
        <v>60</v>
      </c>
      <c r="H954" t="s">
        <v>1566</v>
      </c>
      <c r="I954" t="s">
        <v>1844</v>
      </c>
      <c r="J954">
        <v>13837502</v>
      </c>
      <c r="K954" t="s">
        <v>3687</v>
      </c>
      <c r="M954">
        <v>0.375</v>
      </c>
      <c r="N954">
        <v>0.375</v>
      </c>
      <c r="O954">
        <v>0.375</v>
      </c>
      <c r="P954">
        <v>0.88</v>
      </c>
      <c r="R954">
        <v>0</v>
      </c>
      <c r="S954">
        <v>0.91</v>
      </c>
      <c r="T954">
        <v>3</v>
      </c>
      <c r="U954">
        <v>2</v>
      </c>
      <c r="V954">
        <v>0.625</v>
      </c>
      <c r="AA954" t="s">
        <v>3397</v>
      </c>
      <c r="AE954" t="s">
        <v>118</v>
      </c>
      <c r="AF954" t="s">
        <v>119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Q954">
        <v>0</v>
      </c>
      <c r="AR954">
        <v>0</v>
      </c>
      <c r="AS954">
        <v>0</v>
      </c>
      <c r="AT954">
        <v>0</v>
      </c>
      <c r="AU954">
        <v>2</v>
      </c>
      <c r="AV954">
        <v>0</v>
      </c>
      <c r="AW954">
        <v>0</v>
      </c>
      <c r="AX954">
        <v>2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</row>
    <row r="955" spans="1:60" x14ac:dyDescent="0.25">
      <c r="A955">
        <v>1</v>
      </c>
      <c r="B955" t="s">
        <v>1566</v>
      </c>
      <c r="C955" t="s">
        <v>1566</v>
      </c>
      <c r="E955">
        <v>954</v>
      </c>
      <c r="F955" t="s">
        <v>60</v>
      </c>
      <c r="H955" t="s">
        <v>1566</v>
      </c>
      <c r="I955" t="s">
        <v>1845</v>
      </c>
      <c r="J955">
        <v>13843751</v>
      </c>
      <c r="K955" t="s">
        <v>3686</v>
      </c>
      <c r="M955">
        <v>0.4375</v>
      </c>
      <c r="N955">
        <v>0.4375</v>
      </c>
      <c r="O955">
        <v>0.4375</v>
      </c>
      <c r="P955">
        <v>1.28</v>
      </c>
      <c r="R955">
        <v>0</v>
      </c>
      <c r="S955">
        <v>1.32</v>
      </c>
      <c r="T955">
        <v>3</v>
      </c>
      <c r="U955">
        <v>2.75</v>
      </c>
      <c r="V955">
        <v>1</v>
      </c>
      <c r="AA955" t="s">
        <v>3397</v>
      </c>
      <c r="AE955" t="s">
        <v>118</v>
      </c>
      <c r="AF955" t="s">
        <v>119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Q955">
        <v>0</v>
      </c>
      <c r="AR955">
        <v>0</v>
      </c>
      <c r="AS955">
        <v>0</v>
      </c>
      <c r="AT955">
        <v>0</v>
      </c>
      <c r="AU955">
        <v>2</v>
      </c>
      <c r="AV955">
        <v>0</v>
      </c>
      <c r="AW955">
        <v>0</v>
      </c>
      <c r="AX955">
        <v>2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</row>
    <row r="956" spans="1:60" x14ac:dyDescent="0.25">
      <c r="A956">
        <v>1</v>
      </c>
      <c r="B956" t="s">
        <v>1566</v>
      </c>
      <c r="C956" t="s">
        <v>1566</v>
      </c>
      <c r="E956">
        <v>955</v>
      </c>
      <c r="H956" t="s">
        <v>1566</v>
      </c>
      <c r="I956" t="s">
        <v>1846</v>
      </c>
      <c r="J956">
        <v>71165</v>
      </c>
      <c r="K956" t="s">
        <v>3685</v>
      </c>
      <c r="M956">
        <v>0.5</v>
      </c>
      <c r="R956">
        <v>0</v>
      </c>
      <c r="AA956" t="s">
        <v>3397</v>
      </c>
      <c r="AE956" t="s">
        <v>118</v>
      </c>
      <c r="AF956" t="s">
        <v>119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Q956">
        <v>0</v>
      </c>
      <c r="AR956">
        <v>0</v>
      </c>
      <c r="AS956">
        <v>0</v>
      </c>
      <c r="AT956">
        <v>0</v>
      </c>
      <c r="AU956">
        <v>2</v>
      </c>
      <c r="AV956">
        <v>0</v>
      </c>
      <c r="AW956">
        <v>0</v>
      </c>
      <c r="AX956">
        <v>2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</row>
    <row r="957" spans="1:60" x14ac:dyDescent="0.25">
      <c r="A957">
        <v>1</v>
      </c>
      <c r="B957" t="s">
        <v>1566</v>
      </c>
      <c r="C957" t="s">
        <v>1566</v>
      </c>
      <c r="E957">
        <v>956</v>
      </c>
      <c r="F957" t="s">
        <v>2415</v>
      </c>
      <c r="G957" t="s">
        <v>2415</v>
      </c>
      <c r="H957" t="s">
        <v>1566</v>
      </c>
      <c r="I957" t="s">
        <v>1847</v>
      </c>
      <c r="J957">
        <v>39255</v>
      </c>
      <c r="K957" t="s">
        <v>3684</v>
      </c>
      <c r="M957">
        <v>0.75</v>
      </c>
      <c r="R957">
        <v>0</v>
      </c>
      <c r="AA957" t="s">
        <v>3397</v>
      </c>
      <c r="AE957" t="s">
        <v>118</v>
      </c>
      <c r="AG957" t="s">
        <v>79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Q957">
        <v>0</v>
      </c>
      <c r="AR957">
        <v>0</v>
      </c>
      <c r="AS957">
        <v>0</v>
      </c>
      <c r="AT957">
        <v>0</v>
      </c>
      <c r="AU957">
        <v>2</v>
      </c>
      <c r="AV957">
        <v>0</v>
      </c>
      <c r="AW957">
        <v>0</v>
      </c>
      <c r="AX957">
        <v>2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</row>
    <row r="958" spans="1:60" x14ac:dyDescent="0.25">
      <c r="A958">
        <v>1</v>
      </c>
      <c r="B958" t="s">
        <v>1566</v>
      </c>
      <c r="C958" t="s">
        <v>1566</v>
      </c>
      <c r="E958">
        <v>957</v>
      </c>
      <c r="H958" t="s">
        <v>1566</v>
      </c>
      <c r="I958" t="s">
        <v>1848</v>
      </c>
      <c r="J958" t="s">
        <v>1849</v>
      </c>
      <c r="K958" t="s">
        <v>3683</v>
      </c>
      <c r="M958">
        <v>1</v>
      </c>
      <c r="R958">
        <v>0</v>
      </c>
      <c r="AA958" t="s">
        <v>3397</v>
      </c>
      <c r="AE958" t="s">
        <v>118</v>
      </c>
      <c r="AF958" t="s">
        <v>119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Q958">
        <v>0</v>
      </c>
      <c r="AR958">
        <v>0</v>
      </c>
      <c r="AS958">
        <v>0</v>
      </c>
      <c r="AT958">
        <v>0</v>
      </c>
      <c r="AU958">
        <v>2</v>
      </c>
      <c r="AV958">
        <v>0</v>
      </c>
      <c r="AW958">
        <v>0</v>
      </c>
      <c r="AX958">
        <v>2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</row>
    <row r="959" spans="1:60" x14ac:dyDescent="0.25">
      <c r="A959">
        <v>1</v>
      </c>
      <c r="B959" t="s">
        <v>1566</v>
      </c>
      <c r="C959" t="s">
        <v>1566</v>
      </c>
      <c r="E959">
        <v>958</v>
      </c>
      <c r="H959" t="s">
        <v>1566</v>
      </c>
      <c r="I959" t="s">
        <v>1850</v>
      </c>
      <c r="J959" t="s">
        <v>1851</v>
      </c>
      <c r="K959" t="s">
        <v>3682</v>
      </c>
      <c r="M959">
        <v>1</v>
      </c>
      <c r="N959">
        <v>1</v>
      </c>
      <c r="R959">
        <v>0</v>
      </c>
      <c r="T959">
        <v>2</v>
      </c>
      <c r="U959">
        <v>6</v>
      </c>
      <c r="V959">
        <v>1.25</v>
      </c>
      <c r="AA959" t="s">
        <v>3397</v>
      </c>
      <c r="AE959" t="s">
        <v>44</v>
      </c>
      <c r="AF959" t="s">
        <v>62</v>
      </c>
      <c r="AG959" t="s">
        <v>124</v>
      </c>
      <c r="AI959">
        <v>1</v>
      </c>
      <c r="AJ959">
        <v>0</v>
      </c>
      <c r="AK959">
        <v>0</v>
      </c>
      <c r="AL959">
        <v>1</v>
      </c>
      <c r="AM959">
        <v>1</v>
      </c>
      <c r="AN959">
        <v>0</v>
      </c>
      <c r="AO959">
        <v>1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2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</row>
    <row r="960" spans="1:60" x14ac:dyDescent="0.25">
      <c r="A960">
        <v>1</v>
      </c>
      <c r="B960" t="s">
        <v>1566</v>
      </c>
      <c r="C960" t="s">
        <v>1566</v>
      </c>
      <c r="E960">
        <v>959</v>
      </c>
      <c r="H960" t="s">
        <v>1566</v>
      </c>
      <c r="I960" t="s">
        <v>1852</v>
      </c>
      <c r="J960" t="s">
        <v>1851</v>
      </c>
      <c r="K960" t="s">
        <v>3682</v>
      </c>
      <c r="M960">
        <v>1</v>
      </c>
      <c r="N960">
        <v>1</v>
      </c>
      <c r="R960">
        <v>0</v>
      </c>
      <c r="T960">
        <v>2</v>
      </c>
      <c r="U960">
        <v>6</v>
      </c>
      <c r="V960">
        <v>1.25</v>
      </c>
      <c r="AA960" t="s">
        <v>3397</v>
      </c>
      <c r="AE960" t="s">
        <v>44</v>
      </c>
      <c r="AF960" t="s">
        <v>62</v>
      </c>
      <c r="AG960" t="s">
        <v>124</v>
      </c>
      <c r="AI960">
        <v>1</v>
      </c>
      <c r="AJ960">
        <v>0</v>
      </c>
      <c r="AK960">
        <v>0</v>
      </c>
      <c r="AL960">
        <v>1</v>
      </c>
      <c r="AM960">
        <v>1</v>
      </c>
      <c r="AN960">
        <v>0</v>
      </c>
      <c r="AO960">
        <v>1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2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</row>
    <row r="961" spans="1:60" x14ac:dyDescent="0.25">
      <c r="A961">
        <v>1</v>
      </c>
      <c r="B961" t="s">
        <v>1566</v>
      </c>
      <c r="C961" t="s">
        <v>1566</v>
      </c>
      <c r="E961">
        <v>960</v>
      </c>
      <c r="H961" t="s">
        <v>1566</v>
      </c>
      <c r="I961" t="s">
        <v>1853</v>
      </c>
      <c r="J961" t="s">
        <v>1854</v>
      </c>
      <c r="K961" t="s">
        <v>3682</v>
      </c>
      <c r="M961">
        <v>1</v>
      </c>
      <c r="N961">
        <v>1</v>
      </c>
      <c r="R961">
        <v>0</v>
      </c>
      <c r="T961">
        <v>2</v>
      </c>
      <c r="U961">
        <v>4</v>
      </c>
      <c r="V961">
        <v>1.25</v>
      </c>
      <c r="AA961" t="s">
        <v>3397</v>
      </c>
      <c r="AE961" t="s">
        <v>44</v>
      </c>
      <c r="AF961" t="s">
        <v>1650</v>
      </c>
      <c r="AG961" t="s">
        <v>124</v>
      </c>
      <c r="AI961">
        <v>1</v>
      </c>
      <c r="AJ961">
        <v>0</v>
      </c>
      <c r="AK961">
        <v>0</v>
      </c>
      <c r="AL961">
        <v>1</v>
      </c>
      <c r="AM961">
        <v>0</v>
      </c>
      <c r="AN961">
        <v>1</v>
      </c>
      <c r="AO961">
        <v>1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2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</row>
    <row r="962" spans="1:60" x14ac:dyDescent="0.25">
      <c r="A962">
        <v>1</v>
      </c>
      <c r="B962" t="s">
        <v>1566</v>
      </c>
      <c r="C962" t="s">
        <v>1566</v>
      </c>
      <c r="E962">
        <v>961</v>
      </c>
      <c r="H962" t="s">
        <v>1566</v>
      </c>
      <c r="I962" t="s">
        <v>1855</v>
      </c>
      <c r="J962" t="s">
        <v>1856</v>
      </c>
      <c r="K962" t="s">
        <v>3681</v>
      </c>
      <c r="M962">
        <v>1</v>
      </c>
      <c r="N962">
        <v>1</v>
      </c>
      <c r="R962">
        <v>0</v>
      </c>
      <c r="T962">
        <v>3</v>
      </c>
      <c r="U962">
        <v>7</v>
      </c>
      <c r="V962">
        <v>4</v>
      </c>
      <c r="AA962" t="s">
        <v>3397</v>
      </c>
      <c r="AE962" t="s">
        <v>44</v>
      </c>
      <c r="AF962" t="s">
        <v>62</v>
      </c>
      <c r="AG962" t="s">
        <v>124</v>
      </c>
      <c r="AI962">
        <v>1</v>
      </c>
      <c r="AJ962">
        <v>0</v>
      </c>
      <c r="AK962">
        <v>0</v>
      </c>
      <c r="AL962">
        <v>0</v>
      </c>
      <c r="AM962">
        <v>0</v>
      </c>
      <c r="AN962">
        <v>1</v>
      </c>
      <c r="AO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2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</row>
    <row r="963" spans="1:60" x14ac:dyDescent="0.25">
      <c r="A963">
        <v>1</v>
      </c>
      <c r="B963" t="s">
        <v>1566</v>
      </c>
      <c r="C963" t="s">
        <v>1566</v>
      </c>
      <c r="E963">
        <v>962</v>
      </c>
      <c r="H963" t="s">
        <v>1566</v>
      </c>
      <c r="I963" t="s">
        <v>1857</v>
      </c>
      <c r="J963" t="s">
        <v>1858</v>
      </c>
      <c r="K963" t="s">
        <v>3680</v>
      </c>
      <c r="M963">
        <v>0.05</v>
      </c>
      <c r="N963">
        <v>1.5</v>
      </c>
      <c r="R963">
        <v>0</v>
      </c>
      <c r="T963">
        <v>4</v>
      </c>
      <c r="U963">
        <v>1.5</v>
      </c>
      <c r="V963">
        <v>0.15</v>
      </c>
      <c r="AA963" t="s">
        <v>3397</v>
      </c>
      <c r="AE963" t="s">
        <v>44</v>
      </c>
      <c r="AF963" t="s">
        <v>73</v>
      </c>
      <c r="AG963" t="s">
        <v>66</v>
      </c>
      <c r="AI963">
        <v>0</v>
      </c>
      <c r="AJ963">
        <v>1</v>
      </c>
      <c r="AK963">
        <v>1</v>
      </c>
      <c r="AL963">
        <v>0</v>
      </c>
      <c r="AM963">
        <v>1</v>
      </c>
      <c r="AN963">
        <v>1</v>
      </c>
      <c r="AO963">
        <v>1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2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</row>
    <row r="964" spans="1:60" x14ac:dyDescent="0.25">
      <c r="A964">
        <v>1</v>
      </c>
      <c r="E964">
        <v>963</v>
      </c>
      <c r="H964" t="s">
        <v>1859</v>
      </c>
      <c r="K964" t="s">
        <v>3679</v>
      </c>
      <c r="M964">
        <v>10</v>
      </c>
      <c r="R964">
        <v>0</v>
      </c>
      <c r="T964">
        <v>4</v>
      </c>
      <c r="AA964" t="s">
        <v>3397</v>
      </c>
      <c r="AE964" t="s">
        <v>118</v>
      </c>
      <c r="AF964" t="s">
        <v>119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Q964">
        <v>0</v>
      </c>
      <c r="AR964">
        <v>0</v>
      </c>
      <c r="AS964">
        <v>0</v>
      </c>
      <c r="AT964">
        <v>0</v>
      </c>
      <c r="AU964">
        <v>2</v>
      </c>
      <c r="AV964">
        <v>0</v>
      </c>
      <c r="AW964">
        <v>0</v>
      </c>
      <c r="AX964">
        <v>2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</row>
    <row r="965" spans="1:60" x14ac:dyDescent="0.25">
      <c r="A965">
        <v>1</v>
      </c>
      <c r="B965" t="s">
        <v>1860</v>
      </c>
      <c r="C965" t="s">
        <v>2280</v>
      </c>
      <c r="E965">
        <v>964</v>
      </c>
      <c r="G965" t="s">
        <v>74</v>
      </c>
      <c r="H965" t="s">
        <v>1860</v>
      </c>
      <c r="I965" t="s">
        <v>1861</v>
      </c>
      <c r="J965" t="s">
        <v>2414</v>
      </c>
      <c r="K965" t="s">
        <v>3675</v>
      </c>
      <c r="M965">
        <v>3</v>
      </c>
      <c r="N965">
        <v>2</v>
      </c>
      <c r="O965">
        <v>2</v>
      </c>
      <c r="P965">
        <v>0.94</v>
      </c>
      <c r="R965">
        <v>0</v>
      </c>
      <c r="S965">
        <v>1.75</v>
      </c>
      <c r="T965">
        <v>6</v>
      </c>
      <c r="U965">
        <v>1.9650000000000001</v>
      </c>
      <c r="V965">
        <v>0.433</v>
      </c>
      <c r="W965">
        <v>1.5699999999999999E-2</v>
      </c>
      <c r="Z965">
        <v>0</v>
      </c>
      <c r="AA965" t="s">
        <v>3397</v>
      </c>
      <c r="AB965">
        <v>2.798</v>
      </c>
      <c r="AD965">
        <v>1.27</v>
      </c>
      <c r="AE965" t="s">
        <v>44</v>
      </c>
      <c r="AF965" t="s">
        <v>119</v>
      </c>
      <c r="AG965" t="s">
        <v>1862</v>
      </c>
      <c r="AI965">
        <v>1</v>
      </c>
      <c r="AJ965">
        <v>0</v>
      </c>
      <c r="AK965">
        <v>0</v>
      </c>
      <c r="AL965">
        <v>1</v>
      </c>
      <c r="AM965">
        <v>0</v>
      </c>
      <c r="AN965">
        <v>1</v>
      </c>
      <c r="AO965">
        <v>1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2</v>
      </c>
      <c r="BH965">
        <v>0</v>
      </c>
    </row>
    <row r="966" spans="1:60" x14ac:dyDescent="0.25">
      <c r="A966">
        <v>1</v>
      </c>
      <c r="B966" t="s">
        <v>1860</v>
      </c>
      <c r="C966" t="s">
        <v>2280</v>
      </c>
      <c r="E966">
        <v>965</v>
      </c>
      <c r="G966" t="s">
        <v>74</v>
      </c>
      <c r="H966" t="s">
        <v>1860</v>
      </c>
      <c r="I966" t="s">
        <v>1861</v>
      </c>
      <c r="J966" t="s">
        <v>2414</v>
      </c>
      <c r="K966" t="s">
        <v>3405</v>
      </c>
      <c r="M966">
        <v>2</v>
      </c>
      <c r="N966">
        <v>1.6930000000000001</v>
      </c>
      <c r="O966">
        <v>2</v>
      </c>
      <c r="P966">
        <v>0.94</v>
      </c>
      <c r="R966">
        <v>0</v>
      </c>
      <c r="S966">
        <v>1.75</v>
      </c>
      <c r="T966">
        <v>6</v>
      </c>
      <c r="U966">
        <v>1.9650000000000001</v>
      </c>
      <c r="V966">
        <v>0.433</v>
      </c>
      <c r="W966">
        <v>1.5699999999999999E-2</v>
      </c>
      <c r="Z966">
        <v>0</v>
      </c>
      <c r="AA966" t="s">
        <v>3397</v>
      </c>
      <c r="AB966">
        <v>2.798</v>
      </c>
      <c r="AD966">
        <v>1.27</v>
      </c>
      <c r="AE966" t="s">
        <v>44</v>
      </c>
      <c r="AF966" t="s">
        <v>119</v>
      </c>
      <c r="AG966" t="s">
        <v>1862</v>
      </c>
      <c r="AI966">
        <v>1</v>
      </c>
      <c r="AJ966">
        <v>0</v>
      </c>
      <c r="AK966">
        <v>0</v>
      </c>
      <c r="AL966">
        <v>1</v>
      </c>
      <c r="AM966">
        <v>0</v>
      </c>
      <c r="AN966">
        <v>1</v>
      </c>
      <c r="AO966">
        <v>1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2</v>
      </c>
      <c r="BH966">
        <v>0</v>
      </c>
    </row>
    <row r="967" spans="1:60" x14ac:dyDescent="0.25">
      <c r="A967">
        <v>1</v>
      </c>
      <c r="B967" t="s">
        <v>1860</v>
      </c>
      <c r="C967" t="s">
        <v>2280</v>
      </c>
      <c r="E967">
        <v>966</v>
      </c>
      <c r="G967" t="s">
        <v>74</v>
      </c>
      <c r="H967" t="s">
        <v>1860</v>
      </c>
      <c r="I967" t="s">
        <v>1863</v>
      </c>
      <c r="J967" t="s">
        <v>2413</v>
      </c>
      <c r="K967" t="s">
        <v>3678</v>
      </c>
      <c r="M967">
        <v>1.5</v>
      </c>
      <c r="N967">
        <v>1</v>
      </c>
      <c r="O967">
        <v>0.97499999999999998</v>
      </c>
      <c r="P967">
        <v>0.47499999999999998</v>
      </c>
      <c r="R967">
        <v>0</v>
      </c>
      <c r="S967">
        <v>1.24</v>
      </c>
      <c r="T967">
        <v>2</v>
      </c>
      <c r="U967">
        <v>4.5</v>
      </c>
      <c r="V967">
        <v>0.375</v>
      </c>
      <c r="W967">
        <v>0.03</v>
      </c>
      <c r="Z967">
        <v>0</v>
      </c>
      <c r="AA967" t="s">
        <v>3397</v>
      </c>
      <c r="AB967">
        <v>1.4</v>
      </c>
      <c r="AD967">
        <v>0.57499999999999996</v>
      </c>
      <c r="AE967" t="s">
        <v>44</v>
      </c>
      <c r="AF967" t="s">
        <v>119</v>
      </c>
      <c r="AG967" t="s">
        <v>1879</v>
      </c>
      <c r="AI967">
        <v>1</v>
      </c>
      <c r="AJ967">
        <v>1</v>
      </c>
      <c r="AK967">
        <v>1</v>
      </c>
      <c r="AL967">
        <v>0</v>
      </c>
      <c r="AM967">
        <v>1</v>
      </c>
      <c r="AN967">
        <v>1</v>
      </c>
      <c r="AO967">
        <v>1</v>
      </c>
      <c r="AP967" t="s">
        <v>3303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2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2</v>
      </c>
      <c r="BF967">
        <v>0</v>
      </c>
      <c r="BG967">
        <v>0</v>
      </c>
      <c r="BH967">
        <v>0</v>
      </c>
    </row>
    <row r="968" spans="1:60" x14ac:dyDescent="0.25">
      <c r="A968">
        <v>1</v>
      </c>
      <c r="E968">
        <v>967</v>
      </c>
      <c r="H968" t="s">
        <v>1860</v>
      </c>
      <c r="I968" t="s">
        <v>1864</v>
      </c>
      <c r="K968" t="s">
        <v>3676</v>
      </c>
      <c r="M968">
        <v>0.75</v>
      </c>
      <c r="R968">
        <v>0</v>
      </c>
      <c r="AA968" t="s">
        <v>3397</v>
      </c>
      <c r="AE968" t="s">
        <v>118</v>
      </c>
      <c r="AF968" t="s">
        <v>119</v>
      </c>
      <c r="AI968">
        <v>1</v>
      </c>
      <c r="AJ968">
        <v>0</v>
      </c>
      <c r="AK968">
        <v>0</v>
      </c>
      <c r="AL968">
        <v>1</v>
      </c>
      <c r="AM968">
        <v>0</v>
      </c>
      <c r="AN968">
        <v>0</v>
      </c>
      <c r="AO968">
        <v>1</v>
      </c>
      <c r="AQ968">
        <v>0</v>
      </c>
      <c r="AR968">
        <v>0</v>
      </c>
      <c r="AS968">
        <v>0</v>
      </c>
      <c r="AT968">
        <v>0</v>
      </c>
      <c r="AU968">
        <v>2</v>
      </c>
      <c r="AV968">
        <v>0</v>
      </c>
      <c r="AW968">
        <v>0</v>
      </c>
      <c r="AX968">
        <v>2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</row>
    <row r="969" spans="1:60" x14ac:dyDescent="0.25">
      <c r="A969">
        <v>1</v>
      </c>
      <c r="E969">
        <v>968</v>
      </c>
      <c r="H969" t="s">
        <v>1860</v>
      </c>
      <c r="I969" t="s">
        <v>1865</v>
      </c>
      <c r="K969" t="s">
        <v>3676</v>
      </c>
      <c r="M969">
        <v>0.75</v>
      </c>
      <c r="R969">
        <v>0</v>
      </c>
      <c r="AA969" t="s">
        <v>3397</v>
      </c>
      <c r="AE969" t="s">
        <v>118</v>
      </c>
      <c r="AF969" t="s">
        <v>119</v>
      </c>
      <c r="AI969">
        <v>1</v>
      </c>
      <c r="AJ969">
        <v>1</v>
      </c>
      <c r="AK969">
        <v>1</v>
      </c>
      <c r="AL969">
        <v>1</v>
      </c>
      <c r="AM969">
        <v>1</v>
      </c>
      <c r="AN969">
        <v>0</v>
      </c>
      <c r="AO969">
        <v>1</v>
      </c>
      <c r="AQ969">
        <v>0</v>
      </c>
      <c r="AR969">
        <v>0</v>
      </c>
      <c r="AS969">
        <v>0</v>
      </c>
      <c r="AT969">
        <v>0</v>
      </c>
      <c r="AU969">
        <v>2</v>
      </c>
      <c r="AV969">
        <v>0</v>
      </c>
      <c r="AW969">
        <v>0</v>
      </c>
      <c r="AX969">
        <v>2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</row>
    <row r="970" spans="1:60" x14ac:dyDescent="0.25">
      <c r="A970">
        <v>1</v>
      </c>
      <c r="E970">
        <v>969</v>
      </c>
      <c r="H970" t="s">
        <v>1860</v>
      </c>
      <c r="I970" t="s">
        <v>1866</v>
      </c>
      <c r="K970" t="s">
        <v>3676</v>
      </c>
      <c r="M970">
        <v>0.75</v>
      </c>
      <c r="R970">
        <v>0</v>
      </c>
      <c r="AA970" t="s">
        <v>3397</v>
      </c>
      <c r="AE970" t="s">
        <v>118</v>
      </c>
      <c r="AF970" t="s">
        <v>119</v>
      </c>
      <c r="AI970">
        <v>1</v>
      </c>
      <c r="AJ970">
        <v>1</v>
      </c>
      <c r="AK970">
        <v>1</v>
      </c>
      <c r="AL970">
        <v>1</v>
      </c>
      <c r="AM970">
        <v>1</v>
      </c>
      <c r="AN970">
        <v>1</v>
      </c>
      <c r="AO970">
        <v>0</v>
      </c>
      <c r="AQ970">
        <v>0</v>
      </c>
      <c r="AR970">
        <v>0</v>
      </c>
      <c r="AS970">
        <v>0</v>
      </c>
      <c r="AT970">
        <v>0</v>
      </c>
      <c r="AU970">
        <v>2</v>
      </c>
      <c r="AV970">
        <v>0</v>
      </c>
      <c r="AW970">
        <v>0</v>
      </c>
      <c r="AX970">
        <v>2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</row>
    <row r="971" spans="1:60" x14ac:dyDescent="0.25">
      <c r="A971">
        <v>1</v>
      </c>
      <c r="B971" t="s">
        <v>1860</v>
      </c>
      <c r="C971" t="s">
        <v>2280</v>
      </c>
      <c r="E971">
        <v>970</v>
      </c>
      <c r="G971" t="s">
        <v>74</v>
      </c>
      <c r="H971" t="s">
        <v>1860</v>
      </c>
      <c r="I971" t="s">
        <v>1867</v>
      </c>
      <c r="K971" t="s">
        <v>3677</v>
      </c>
      <c r="M971">
        <v>1</v>
      </c>
      <c r="N971">
        <v>1</v>
      </c>
      <c r="O971">
        <v>0.94499999999999995</v>
      </c>
      <c r="P971">
        <v>1.5449999999999999</v>
      </c>
      <c r="R971">
        <v>0</v>
      </c>
      <c r="S971">
        <v>1.65</v>
      </c>
      <c r="T971">
        <v>4</v>
      </c>
      <c r="U971">
        <v>3.85</v>
      </c>
      <c r="V971">
        <v>0.39300000000000002</v>
      </c>
      <c r="W971">
        <v>7.9000000000000008E-3</v>
      </c>
      <c r="Z971">
        <v>0</v>
      </c>
      <c r="AA971" t="s">
        <v>3397</v>
      </c>
      <c r="AB971">
        <v>0.96299999999999997</v>
      </c>
      <c r="AD971">
        <v>1.575</v>
      </c>
      <c r="AE971" t="s">
        <v>118</v>
      </c>
      <c r="AF971" t="s">
        <v>119</v>
      </c>
      <c r="AI971">
        <v>1</v>
      </c>
      <c r="AJ971">
        <v>0</v>
      </c>
      <c r="AK971">
        <v>1</v>
      </c>
      <c r="AL971">
        <v>0</v>
      </c>
      <c r="AM971">
        <v>1</v>
      </c>
      <c r="AN971">
        <v>1</v>
      </c>
      <c r="AO971">
        <v>1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2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2</v>
      </c>
      <c r="BF971">
        <v>0</v>
      </c>
      <c r="BG971">
        <v>0</v>
      </c>
      <c r="BH971">
        <v>0</v>
      </c>
    </row>
    <row r="972" spans="1:60" x14ac:dyDescent="0.25">
      <c r="A972">
        <v>1</v>
      </c>
      <c r="B972" t="s">
        <v>1860</v>
      </c>
      <c r="C972" t="s">
        <v>2280</v>
      </c>
      <c r="E972">
        <v>971</v>
      </c>
      <c r="G972" t="s">
        <v>74</v>
      </c>
      <c r="H972" t="s">
        <v>1860</v>
      </c>
      <c r="I972" t="s">
        <v>1868</v>
      </c>
      <c r="K972" t="s">
        <v>3677</v>
      </c>
      <c r="M972">
        <v>1</v>
      </c>
      <c r="N972">
        <v>1</v>
      </c>
      <c r="O972">
        <v>0.9</v>
      </c>
      <c r="P972">
        <v>0.375</v>
      </c>
      <c r="R972">
        <v>0</v>
      </c>
      <c r="S972">
        <v>2.4500000000000002</v>
      </c>
      <c r="T972">
        <v>4</v>
      </c>
      <c r="U972">
        <v>4.75</v>
      </c>
      <c r="V972">
        <v>0.375</v>
      </c>
      <c r="W972">
        <v>7.8700000000000006E-2</v>
      </c>
      <c r="Z972">
        <v>0</v>
      </c>
      <c r="AB972">
        <v>1</v>
      </c>
      <c r="AD972">
        <v>0.375</v>
      </c>
      <c r="AE972" t="s">
        <v>44</v>
      </c>
      <c r="AF972" t="s">
        <v>119</v>
      </c>
      <c r="AI972">
        <v>0</v>
      </c>
      <c r="AJ972">
        <v>1</v>
      </c>
      <c r="AK972">
        <v>0</v>
      </c>
      <c r="AL972">
        <v>0</v>
      </c>
      <c r="AM972">
        <v>0</v>
      </c>
      <c r="AN972">
        <v>1</v>
      </c>
      <c r="AO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2</v>
      </c>
      <c r="BF972">
        <v>0</v>
      </c>
      <c r="BG972">
        <v>0</v>
      </c>
      <c r="BH972">
        <v>0</v>
      </c>
    </row>
    <row r="973" spans="1:60" x14ac:dyDescent="0.25">
      <c r="A973">
        <v>1</v>
      </c>
      <c r="E973">
        <v>972</v>
      </c>
      <c r="H973" t="s">
        <v>1860</v>
      </c>
      <c r="I973" t="s">
        <v>1869</v>
      </c>
      <c r="K973" t="s">
        <v>3676</v>
      </c>
      <c r="M973">
        <v>0.75</v>
      </c>
      <c r="R973">
        <v>0</v>
      </c>
      <c r="AA973" t="s">
        <v>3397</v>
      </c>
      <c r="AE973" t="s">
        <v>118</v>
      </c>
      <c r="AF973" t="s">
        <v>119</v>
      </c>
      <c r="AI973">
        <v>1</v>
      </c>
      <c r="AJ973">
        <v>1</v>
      </c>
      <c r="AK973">
        <v>1</v>
      </c>
      <c r="AL973">
        <v>1</v>
      </c>
      <c r="AM973">
        <v>1</v>
      </c>
      <c r="AN973">
        <v>1</v>
      </c>
      <c r="AO973">
        <v>0</v>
      </c>
      <c r="AQ973">
        <v>0</v>
      </c>
      <c r="AR973">
        <v>0</v>
      </c>
      <c r="AS973">
        <v>0</v>
      </c>
      <c r="AT973">
        <v>0</v>
      </c>
      <c r="AU973">
        <v>2</v>
      </c>
      <c r="AV973">
        <v>0</v>
      </c>
      <c r="AW973">
        <v>0</v>
      </c>
      <c r="AX973">
        <v>2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</row>
    <row r="974" spans="1:60" x14ac:dyDescent="0.25">
      <c r="A974">
        <v>1</v>
      </c>
      <c r="B974" t="s">
        <v>1860</v>
      </c>
      <c r="C974" t="s">
        <v>2280</v>
      </c>
      <c r="E974">
        <v>973</v>
      </c>
      <c r="G974" t="s">
        <v>74</v>
      </c>
      <c r="H974" t="s">
        <v>1860</v>
      </c>
      <c r="I974" t="s">
        <v>1870</v>
      </c>
      <c r="J974" t="s">
        <v>2412</v>
      </c>
      <c r="K974" t="s">
        <v>3675</v>
      </c>
      <c r="M974">
        <v>3</v>
      </c>
      <c r="N974">
        <v>2.25</v>
      </c>
      <c r="O974">
        <v>2.0099999999999998</v>
      </c>
      <c r="P974">
        <v>0.92500000000000004</v>
      </c>
      <c r="R974">
        <v>0</v>
      </c>
      <c r="S974">
        <v>1.9630000000000001</v>
      </c>
      <c r="T974">
        <v>6</v>
      </c>
      <c r="U974">
        <v>2</v>
      </c>
      <c r="V974">
        <v>0.1181</v>
      </c>
      <c r="W974">
        <v>1.5699999999999999E-2</v>
      </c>
      <c r="Z974">
        <v>0</v>
      </c>
      <c r="AA974" t="s">
        <v>3397</v>
      </c>
      <c r="AB974">
        <v>2.9350000000000001</v>
      </c>
      <c r="AD974">
        <v>1.2649999999999999</v>
      </c>
      <c r="AE974" t="s">
        <v>118</v>
      </c>
      <c r="AF974" t="s">
        <v>119</v>
      </c>
      <c r="AG974" t="s">
        <v>1862</v>
      </c>
      <c r="AI974">
        <v>1</v>
      </c>
      <c r="AJ974">
        <v>0</v>
      </c>
      <c r="AK974">
        <v>1</v>
      </c>
      <c r="AL974">
        <v>0</v>
      </c>
      <c r="AM974">
        <v>1</v>
      </c>
      <c r="AN974">
        <v>0</v>
      </c>
      <c r="AO974">
        <v>1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1</v>
      </c>
      <c r="BH974">
        <v>0</v>
      </c>
    </row>
    <row r="975" spans="1:60" x14ac:dyDescent="0.25">
      <c r="A975">
        <v>1</v>
      </c>
      <c r="E975">
        <v>974</v>
      </c>
      <c r="H975" t="s">
        <v>1860</v>
      </c>
      <c r="I975" t="s">
        <v>1871</v>
      </c>
      <c r="K975" t="s">
        <v>3674</v>
      </c>
      <c r="M975">
        <v>2.5</v>
      </c>
      <c r="R975">
        <v>0</v>
      </c>
      <c r="AA975" t="s">
        <v>3397</v>
      </c>
      <c r="AE975" t="s">
        <v>118</v>
      </c>
      <c r="AF975" t="s">
        <v>119</v>
      </c>
      <c r="AI975">
        <v>0</v>
      </c>
      <c r="AJ975">
        <v>0</v>
      </c>
      <c r="AK975">
        <v>1</v>
      </c>
      <c r="AL975">
        <v>0</v>
      </c>
      <c r="AM975">
        <v>0</v>
      </c>
      <c r="AN975">
        <v>0</v>
      </c>
      <c r="AO975">
        <v>1</v>
      </c>
      <c r="AQ975">
        <v>0</v>
      </c>
      <c r="AR975">
        <v>0</v>
      </c>
      <c r="AS975">
        <v>0</v>
      </c>
      <c r="AT975">
        <v>0</v>
      </c>
      <c r="AU975">
        <v>2</v>
      </c>
      <c r="AV975">
        <v>0</v>
      </c>
      <c r="AW975">
        <v>0</v>
      </c>
      <c r="AX975">
        <v>2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</row>
    <row r="976" spans="1:60" x14ac:dyDescent="0.25">
      <c r="A976">
        <v>1</v>
      </c>
      <c r="B976" t="s">
        <v>1860</v>
      </c>
      <c r="C976" t="s">
        <v>2411</v>
      </c>
      <c r="E976">
        <v>975</v>
      </c>
      <c r="G976" t="s">
        <v>74</v>
      </c>
      <c r="H976" t="s">
        <v>1860</v>
      </c>
      <c r="I976" t="s">
        <v>1872</v>
      </c>
      <c r="K976" t="s">
        <v>3673</v>
      </c>
      <c r="M976">
        <v>3</v>
      </c>
      <c r="N976">
        <v>1.97</v>
      </c>
      <c r="O976">
        <v>1.97</v>
      </c>
      <c r="P976">
        <v>0.75</v>
      </c>
      <c r="R976">
        <v>0</v>
      </c>
      <c r="S976">
        <v>1.585</v>
      </c>
      <c r="T976">
        <v>5</v>
      </c>
      <c r="U976">
        <v>1.585</v>
      </c>
      <c r="V976">
        <v>0.35</v>
      </c>
      <c r="W976">
        <v>0</v>
      </c>
      <c r="Z976">
        <v>45</v>
      </c>
      <c r="AB976">
        <v>2.5</v>
      </c>
      <c r="AD976">
        <v>1.2</v>
      </c>
      <c r="AE976" t="s">
        <v>44</v>
      </c>
      <c r="AF976" t="s">
        <v>119</v>
      </c>
      <c r="AI976">
        <v>0</v>
      </c>
      <c r="AJ976">
        <v>1</v>
      </c>
      <c r="AK976">
        <v>0</v>
      </c>
      <c r="AL976">
        <v>0</v>
      </c>
      <c r="AM976">
        <v>0</v>
      </c>
      <c r="AN976">
        <v>0</v>
      </c>
      <c r="AO976">
        <v>1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2</v>
      </c>
      <c r="BG976">
        <v>0</v>
      </c>
      <c r="BH976">
        <v>0</v>
      </c>
    </row>
    <row r="977" spans="1:60" x14ac:dyDescent="0.25">
      <c r="A977">
        <v>1</v>
      </c>
      <c r="E977">
        <v>976</v>
      </c>
      <c r="H977" t="s">
        <v>1860</v>
      </c>
      <c r="I977" t="s">
        <v>1873</v>
      </c>
      <c r="J977">
        <v>20225</v>
      </c>
      <c r="K977" t="s">
        <v>3672</v>
      </c>
      <c r="M977">
        <v>3</v>
      </c>
      <c r="R977">
        <v>0</v>
      </c>
      <c r="AA977" t="s">
        <v>3397</v>
      </c>
      <c r="AE977" t="s">
        <v>118</v>
      </c>
      <c r="AF977" t="s">
        <v>119</v>
      </c>
      <c r="AG977" t="s">
        <v>1874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Q977">
        <v>0</v>
      </c>
      <c r="AR977">
        <v>0</v>
      </c>
      <c r="AS977">
        <v>0</v>
      </c>
      <c r="AT977">
        <v>0</v>
      </c>
      <c r="AU977">
        <v>2</v>
      </c>
      <c r="AV977">
        <v>0</v>
      </c>
      <c r="AW977">
        <v>0</v>
      </c>
      <c r="AX977">
        <v>2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</row>
    <row r="978" spans="1:60" x14ac:dyDescent="0.25">
      <c r="A978">
        <v>1</v>
      </c>
      <c r="E978">
        <v>977</v>
      </c>
      <c r="G978" t="s">
        <v>74</v>
      </c>
      <c r="H978" t="s">
        <v>1875</v>
      </c>
      <c r="I978" t="s">
        <v>1876</v>
      </c>
      <c r="J978" t="s">
        <v>1877</v>
      </c>
      <c r="K978" t="s">
        <v>3671</v>
      </c>
      <c r="M978">
        <v>0.25</v>
      </c>
      <c r="N978">
        <v>0.125</v>
      </c>
      <c r="O978">
        <v>0.125</v>
      </c>
      <c r="P978">
        <v>0.09</v>
      </c>
      <c r="R978">
        <v>0</v>
      </c>
      <c r="S978">
        <v>0.115</v>
      </c>
      <c r="T978">
        <v>3</v>
      </c>
      <c r="U978">
        <v>1.5</v>
      </c>
      <c r="V978">
        <v>5.0999999999999997E-2</v>
      </c>
      <c r="AA978" t="s">
        <v>3397</v>
      </c>
      <c r="AE978" t="s">
        <v>44</v>
      </c>
      <c r="AF978" t="s">
        <v>62</v>
      </c>
      <c r="AG978" t="s">
        <v>1879</v>
      </c>
      <c r="AH978" t="s">
        <v>1880</v>
      </c>
      <c r="AI978">
        <v>1</v>
      </c>
      <c r="AJ978">
        <v>0</v>
      </c>
      <c r="AK978">
        <v>1</v>
      </c>
      <c r="AL978">
        <v>1</v>
      </c>
      <c r="AM978">
        <v>0</v>
      </c>
      <c r="AN978">
        <v>0</v>
      </c>
      <c r="AO978">
        <v>1</v>
      </c>
      <c r="AQ978">
        <v>0</v>
      </c>
      <c r="AR978">
        <v>0</v>
      </c>
      <c r="AS978">
        <v>0</v>
      </c>
      <c r="AT978">
        <v>0</v>
      </c>
      <c r="AU978">
        <v>2</v>
      </c>
      <c r="AV978">
        <v>0</v>
      </c>
      <c r="AW978">
        <v>0</v>
      </c>
      <c r="AX978">
        <v>2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</row>
    <row r="979" spans="1:60" x14ac:dyDescent="0.25">
      <c r="A979">
        <v>1</v>
      </c>
      <c r="E979">
        <v>978</v>
      </c>
      <c r="G979" t="s">
        <v>74</v>
      </c>
      <c r="H979" t="s">
        <v>1875</v>
      </c>
      <c r="I979" t="s">
        <v>1881</v>
      </c>
      <c r="J979">
        <v>22247</v>
      </c>
      <c r="K979" t="s">
        <v>3670</v>
      </c>
      <c r="M979">
        <v>0.1875</v>
      </c>
      <c r="N979">
        <v>0.1875</v>
      </c>
      <c r="O979">
        <v>9.1999999999999998E-2</v>
      </c>
      <c r="P979">
        <v>0.35499999999999998</v>
      </c>
      <c r="Q979">
        <v>0.4</v>
      </c>
      <c r="R979">
        <v>46.698299156336191</v>
      </c>
      <c r="S979">
        <v>0.42499999999999999</v>
      </c>
      <c r="T979">
        <v>6</v>
      </c>
      <c r="U979">
        <v>2</v>
      </c>
      <c r="V979">
        <v>4.6800000000000001E-2</v>
      </c>
      <c r="AA979" t="s">
        <v>3397</v>
      </c>
      <c r="AE979" t="s">
        <v>44</v>
      </c>
      <c r="AF979" t="s">
        <v>62</v>
      </c>
      <c r="AG979" t="s">
        <v>66</v>
      </c>
      <c r="AH979" t="s">
        <v>1882</v>
      </c>
      <c r="AI979">
        <v>1</v>
      </c>
      <c r="AJ979">
        <v>1</v>
      </c>
      <c r="AK979">
        <v>0</v>
      </c>
      <c r="AL979">
        <v>0</v>
      </c>
      <c r="AM979">
        <v>1</v>
      </c>
      <c r="AN979">
        <v>0</v>
      </c>
      <c r="AO979">
        <v>1</v>
      </c>
      <c r="AQ979">
        <v>0</v>
      </c>
      <c r="AR979">
        <v>0</v>
      </c>
      <c r="AS979">
        <v>0</v>
      </c>
      <c r="AT979">
        <v>0</v>
      </c>
      <c r="AU979">
        <v>2</v>
      </c>
      <c r="AV979">
        <v>0</v>
      </c>
      <c r="AW979">
        <v>0</v>
      </c>
      <c r="AX979">
        <v>2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</row>
    <row r="980" spans="1:60" x14ac:dyDescent="0.25">
      <c r="A980">
        <v>1</v>
      </c>
      <c r="E980">
        <v>979</v>
      </c>
      <c r="G980" t="s">
        <v>74</v>
      </c>
      <c r="H980" t="s">
        <v>1875</v>
      </c>
      <c r="I980" t="s">
        <v>1883</v>
      </c>
      <c r="J980" t="s">
        <v>1884</v>
      </c>
      <c r="K980" t="s">
        <v>3669</v>
      </c>
      <c r="M980">
        <v>0.25</v>
      </c>
      <c r="N980">
        <v>0.25</v>
      </c>
      <c r="O980">
        <v>0.125</v>
      </c>
      <c r="P980">
        <v>0.94499999999999995</v>
      </c>
      <c r="Q980">
        <v>1</v>
      </c>
      <c r="R980">
        <v>48.65222278030631</v>
      </c>
      <c r="S980">
        <v>1.0249999999999999</v>
      </c>
      <c r="T980">
        <v>6</v>
      </c>
      <c r="U980">
        <v>2.5</v>
      </c>
      <c r="V980">
        <v>0.187</v>
      </c>
      <c r="AA980" t="s">
        <v>3397</v>
      </c>
      <c r="AE980" t="s">
        <v>44</v>
      </c>
      <c r="AF980" t="s">
        <v>73</v>
      </c>
      <c r="AG980" t="s">
        <v>66</v>
      </c>
      <c r="AH980" t="s">
        <v>1885</v>
      </c>
      <c r="AI980">
        <v>0</v>
      </c>
      <c r="AJ980">
        <v>1</v>
      </c>
      <c r="AK980">
        <v>1</v>
      </c>
      <c r="AL980">
        <v>0</v>
      </c>
      <c r="AM980">
        <v>1</v>
      </c>
      <c r="AN980">
        <v>0</v>
      </c>
      <c r="AO980">
        <v>1</v>
      </c>
      <c r="AQ980">
        <v>0</v>
      </c>
      <c r="AR980">
        <v>0</v>
      </c>
      <c r="AS980">
        <v>0</v>
      </c>
      <c r="AT980">
        <v>0</v>
      </c>
      <c r="AU980">
        <v>2</v>
      </c>
      <c r="AV980">
        <v>0</v>
      </c>
      <c r="AW980">
        <v>0</v>
      </c>
      <c r="AX980">
        <v>2</v>
      </c>
      <c r="AY980">
        <v>2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</row>
    <row r="981" spans="1:60" x14ac:dyDescent="0.25">
      <c r="A981">
        <v>1</v>
      </c>
      <c r="B981" t="s">
        <v>1875</v>
      </c>
      <c r="C981" t="s">
        <v>1875</v>
      </c>
      <c r="E981">
        <v>980</v>
      </c>
      <c r="G981" t="s">
        <v>74</v>
      </c>
      <c r="H981" t="s">
        <v>1875</v>
      </c>
      <c r="I981" t="s">
        <v>1886</v>
      </c>
      <c r="J981">
        <v>972162</v>
      </c>
      <c r="K981" t="s">
        <v>3669</v>
      </c>
      <c r="M981">
        <v>0.25</v>
      </c>
      <c r="N981">
        <v>0.25</v>
      </c>
      <c r="O981">
        <v>0.125</v>
      </c>
      <c r="P981">
        <v>0.45</v>
      </c>
      <c r="Q981">
        <v>0.51500000000000001</v>
      </c>
      <c r="R981">
        <v>43.876697285924571</v>
      </c>
      <c r="S981">
        <v>0.54</v>
      </c>
      <c r="T981">
        <v>6</v>
      </c>
      <c r="U981">
        <v>2.5</v>
      </c>
      <c r="V981">
        <v>6.2E-2</v>
      </c>
      <c r="AA981" t="s">
        <v>3397</v>
      </c>
      <c r="AE981" t="s">
        <v>44</v>
      </c>
      <c r="AF981" t="s">
        <v>62</v>
      </c>
      <c r="AG981" t="s">
        <v>66</v>
      </c>
      <c r="AH981" t="s">
        <v>1882</v>
      </c>
      <c r="AI981">
        <v>1</v>
      </c>
      <c r="AJ981">
        <v>1</v>
      </c>
      <c r="AK981">
        <v>0</v>
      </c>
      <c r="AL981">
        <v>0</v>
      </c>
      <c r="AM981">
        <v>1</v>
      </c>
      <c r="AN981">
        <v>1</v>
      </c>
      <c r="AO981">
        <v>1</v>
      </c>
      <c r="AQ981">
        <v>0</v>
      </c>
      <c r="AR981">
        <v>0</v>
      </c>
      <c r="AS981">
        <v>0</v>
      </c>
      <c r="AT981">
        <v>0</v>
      </c>
      <c r="AU981">
        <v>2</v>
      </c>
      <c r="AV981">
        <v>0</v>
      </c>
      <c r="AW981">
        <v>0</v>
      </c>
      <c r="AX981">
        <v>2</v>
      </c>
      <c r="AY981">
        <v>2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</row>
    <row r="982" spans="1:60" x14ac:dyDescent="0.25">
      <c r="A982">
        <v>1</v>
      </c>
      <c r="E982">
        <v>981</v>
      </c>
      <c r="G982" t="s">
        <v>74</v>
      </c>
      <c r="H982" t="s">
        <v>1875</v>
      </c>
      <c r="I982" t="s">
        <v>1887</v>
      </c>
      <c r="J982" t="s">
        <v>1888</v>
      </c>
      <c r="K982" t="s">
        <v>3669</v>
      </c>
      <c r="M982">
        <v>0.25</v>
      </c>
      <c r="N982">
        <v>0.25</v>
      </c>
      <c r="O982">
        <v>0.122</v>
      </c>
      <c r="P982">
        <v>0.36</v>
      </c>
      <c r="Q982">
        <v>0.45500000000000002</v>
      </c>
      <c r="R982">
        <v>33.967526759102299</v>
      </c>
      <c r="S982">
        <v>0.47</v>
      </c>
      <c r="T982">
        <v>6</v>
      </c>
      <c r="U982">
        <v>2.5</v>
      </c>
      <c r="V982">
        <v>6.25E-2</v>
      </c>
      <c r="AA982" t="s">
        <v>3397</v>
      </c>
      <c r="AE982" t="s">
        <v>44</v>
      </c>
      <c r="AF982" t="s">
        <v>62</v>
      </c>
      <c r="AG982" t="s">
        <v>1563</v>
      </c>
      <c r="AI982">
        <v>1</v>
      </c>
      <c r="AJ982">
        <v>0</v>
      </c>
      <c r="AK982">
        <v>1</v>
      </c>
      <c r="AL982">
        <v>0</v>
      </c>
      <c r="AM982">
        <v>1</v>
      </c>
      <c r="AN982">
        <v>0</v>
      </c>
      <c r="AO982">
        <v>1</v>
      </c>
      <c r="AQ982">
        <v>0</v>
      </c>
      <c r="AR982">
        <v>0</v>
      </c>
      <c r="AS982">
        <v>0</v>
      </c>
      <c r="AT982">
        <v>0</v>
      </c>
      <c r="AU982">
        <v>2</v>
      </c>
      <c r="AV982">
        <v>0</v>
      </c>
      <c r="AW982">
        <v>0</v>
      </c>
      <c r="AX982">
        <v>2</v>
      </c>
      <c r="AY982">
        <v>2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</row>
    <row r="983" spans="1:60" x14ac:dyDescent="0.25">
      <c r="A983">
        <v>1</v>
      </c>
      <c r="E983">
        <v>982</v>
      </c>
      <c r="G983" t="s">
        <v>74</v>
      </c>
      <c r="H983" t="s">
        <v>1875</v>
      </c>
      <c r="I983" t="s">
        <v>1889</v>
      </c>
      <c r="J983">
        <v>22430</v>
      </c>
      <c r="K983" t="s">
        <v>3668</v>
      </c>
      <c r="M983">
        <v>0.3125</v>
      </c>
      <c r="N983">
        <v>0.3125</v>
      </c>
      <c r="O983">
        <v>0.155</v>
      </c>
      <c r="P983">
        <v>0.55000000000000004</v>
      </c>
      <c r="Q983">
        <v>0.625</v>
      </c>
      <c r="R983">
        <v>46.397181027296391</v>
      </c>
      <c r="S983">
        <v>0.66</v>
      </c>
      <c r="T983">
        <v>6</v>
      </c>
      <c r="U983">
        <v>2.5</v>
      </c>
      <c r="V983">
        <v>6.2E-2</v>
      </c>
      <c r="AA983" t="s">
        <v>3397</v>
      </c>
      <c r="AE983" t="s">
        <v>44</v>
      </c>
      <c r="AF983" t="s">
        <v>62</v>
      </c>
      <c r="AG983" t="s">
        <v>66</v>
      </c>
      <c r="AH983" t="s">
        <v>1882</v>
      </c>
      <c r="AI983">
        <v>1</v>
      </c>
      <c r="AJ983">
        <v>1</v>
      </c>
      <c r="AK983">
        <v>0</v>
      </c>
      <c r="AL983">
        <v>0</v>
      </c>
      <c r="AM983">
        <v>1</v>
      </c>
      <c r="AN983">
        <v>0</v>
      </c>
      <c r="AO983">
        <v>1</v>
      </c>
      <c r="AQ983">
        <v>0</v>
      </c>
      <c r="AR983">
        <v>0</v>
      </c>
      <c r="AS983">
        <v>0</v>
      </c>
      <c r="AT983">
        <v>0</v>
      </c>
      <c r="AU983">
        <v>2</v>
      </c>
      <c r="AV983">
        <v>0</v>
      </c>
      <c r="AW983">
        <v>0</v>
      </c>
      <c r="AX983">
        <v>2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</row>
    <row r="984" spans="1:60" x14ac:dyDescent="0.25">
      <c r="A984">
        <v>1</v>
      </c>
      <c r="E984">
        <v>983</v>
      </c>
      <c r="G984" t="s">
        <v>74</v>
      </c>
      <c r="H984" t="s">
        <v>1875</v>
      </c>
      <c r="I984" t="s">
        <v>1890</v>
      </c>
      <c r="J984">
        <v>915830</v>
      </c>
      <c r="K984" t="s">
        <v>3667</v>
      </c>
      <c r="M984">
        <v>0.375</v>
      </c>
      <c r="N984">
        <v>0.375</v>
      </c>
      <c r="O984">
        <v>0.1875</v>
      </c>
      <c r="P984">
        <v>0.64</v>
      </c>
      <c r="Q984">
        <v>0.73</v>
      </c>
      <c r="R984">
        <v>46.16913932790743</v>
      </c>
      <c r="S984">
        <v>0.755</v>
      </c>
      <c r="T984">
        <v>8</v>
      </c>
      <c r="U984">
        <v>2.5</v>
      </c>
      <c r="V984">
        <v>6.2E-2</v>
      </c>
      <c r="AA984" t="s">
        <v>3397</v>
      </c>
      <c r="AE984" t="s">
        <v>44</v>
      </c>
      <c r="AF984" t="s">
        <v>62</v>
      </c>
      <c r="AG984" t="s">
        <v>66</v>
      </c>
      <c r="AH984" t="s">
        <v>1882</v>
      </c>
      <c r="AI984">
        <v>1</v>
      </c>
      <c r="AJ984">
        <v>1</v>
      </c>
      <c r="AK984">
        <v>0</v>
      </c>
      <c r="AL984">
        <v>0</v>
      </c>
      <c r="AM984">
        <v>1</v>
      </c>
      <c r="AN984">
        <v>0</v>
      </c>
      <c r="AO984">
        <v>1</v>
      </c>
      <c r="AQ984">
        <v>0</v>
      </c>
      <c r="AR984">
        <v>0</v>
      </c>
      <c r="AS984">
        <v>0</v>
      </c>
      <c r="AT984">
        <v>0</v>
      </c>
      <c r="AU984">
        <v>2</v>
      </c>
      <c r="AV984">
        <v>0</v>
      </c>
      <c r="AW984">
        <v>0</v>
      </c>
      <c r="AX984">
        <v>2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</row>
    <row r="985" spans="1:60" x14ac:dyDescent="0.25">
      <c r="A985">
        <v>1</v>
      </c>
      <c r="E985">
        <v>984</v>
      </c>
      <c r="F985" t="s">
        <v>60</v>
      </c>
      <c r="H985" t="s">
        <v>1875</v>
      </c>
      <c r="I985" t="s">
        <v>1891</v>
      </c>
      <c r="J985" t="s">
        <v>1892</v>
      </c>
      <c r="K985" t="s">
        <v>3666</v>
      </c>
      <c r="M985">
        <v>0.5</v>
      </c>
      <c r="N985">
        <v>0.5</v>
      </c>
      <c r="O985">
        <v>0.25</v>
      </c>
      <c r="P985">
        <v>0.45</v>
      </c>
      <c r="Q985">
        <v>0.89</v>
      </c>
      <c r="R985">
        <v>15.85936626660569</v>
      </c>
      <c r="S985">
        <v>0.93</v>
      </c>
      <c r="T985">
        <v>4</v>
      </c>
      <c r="V985">
        <v>0.37319999999999998</v>
      </c>
      <c r="AA985" t="s">
        <v>3397</v>
      </c>
      <c r="AE985" t="s">
        <v>44</v>
      </c>
      <c r="AF985" t="s">
        <v>62</v>
      </c>
      <c r="AG985" t="s">
        <v>124</v>
      </c>
      <c r="AI985">
        <v>1</v>
      </c>
      <c r="AJ985">
        <v>0</v>
      </c>
      <c r="AK985">
        <v>1</v>
      </c>
      <c r="AL985">
        <v>1</v>
      </c>
      <c r="AM985">
        <v>0</v>
      </c>
      <c r="AN985">
        <v>0</v>
      </c>
      <c r="AO985">
        <v>1</v>
      </c>
      <c r="AQ985">
        <v>0</v>
      </c>
      <c r="AR985">
        <v>0</v>
      </c>
      <c r="AS985">
        <v>0</v>
      </c>
      <c r="AT985">
        <v>0</v>
      </c>
      <c r="AU985">
        <v>2</v>
      </c>
      <c r="AV985">
        <v>0</v>
      </c>
      <c r="AW985">
        <v>0</v>
      </c>
      <c r="AX985">
        <v>2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</row>
    <row r="986" spans="1:60" x14ac:dyDescent="0.25">
      <c r="A986">
        <v>1</v>
      </c>
      <c r="E986">
        <v>985</v>
      </c>
      <c r="F986" t="s">
        <v>60</v>
      </c>
      <c r="H986" t="s">
        <v>1875</v>
      </c>
      <c r="I986" t="s">
        <v>1893</v>
      </c>
      <c r="J986" t="s">
        <v>1894</v>
      </c>
      <c r="K986" t="s">
        <v>3665</v>
      </c>
      <c r="M986">
        <v>0.5</v>
      </c>
      <c r="N986">
        <v>0.5</v>
      </c>
      <c r="O986">
        <v>0.25</v>
      </c>
      <c r="P986">
        <v>0.89</v>
      </c>
      <c r="Q986">
        <v>1.02</v>
      </c>
      <c r="R986">
        <v>43.876697285924571</v>
      </c>
      <c r="S986">
        <v>1.07</v>
      </c>
      <c r="T986">
        <v>6</v>
      </c>
      <c r="U986">
        <v>3</v>
      </c>
      <c r="W986">
        <v>4.7E-2</v>
      </c>
      <c r="AA986" t="s">
        <v>3397</v>
      </c>
      <c r="AE986" t="s">
        <v>44</v>
      </c>
      <c r="AF986" t="s">
        <v>73</v>
      </c>
      <c r="AG986" t="s">
        <v>66</v>
      </c>
      <c r="AH986" t="s">
        <v>1882</v>
      </c>
      <c r="AI986">
        <v>0</v>
      </c>
      <c r="AJ986">
        <v>1</v>
      </c>
      <c r="AK986">
        <v>1</v>
      </c>
      <c r="AL986">
        <v>0</v>
      </c>
      <c r="AM986">
        <v>1</v>
      </c>
      <c r="AN986">
        <v>0</v>
      </c>
      <c r="AO986">
        <v>1</v>
      </c>
      <c r="AQ986">
        <v>0</v>
      </c>
      <c r="AR986">
        <v>0</v>
      </c>
      <c r="AS986">
        <v>0</v>
      </c>
      <c r="AT986">
        <v>0</v>
      </c>
      <c r="AU986">
        <v>2</v>
      </c>
      <c r="AV986">
        <v>0</v>
      </c>
      <c r="AW986">
        <v>0</v>
      </c>
      <c r="AX986">
        <v>2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</row>
    <row r="987" spans="1:60" x14ac:dyDescent="0.25">
      <c r="A987">
        <v>1</v>
      </c>
      <c r="E987">
        <v>986</v>
      </c>
      <c r="F987" t="s">
        <v>60</v>
      </c>
      <c r="H987" t="s">
        <v>1875</v>
      </c>
      <c r="I987" t="s">
        <v>1895</v>
      </c>
      <c r="J987">
        <v>44630</v>
      </c>
      <c r="K987" t="s">
        <v>3664</v>
      </c>
      <c r="M987">
        <v>0.5</v>
      </c>
      <c r="N987">
        <v>0.5</v>
      </c>
      <c r="O987">
        <v>0.25</v>
      </c>
      <c r="P987">
        <v>0.84</v>
      </c>
      <c r="Q987">
        <v>0.95</v>
      </c>
      <c r="R987">
        <v>48.652222780306332</v>
      </c>
      <c r="S987">
        <v>1.01</v>
      </c>
      <c r="T987">
        <v>8</v>
      </c>
      <c r="U987">
        <v>3</v>
      </c>
      <c r="W987">
        <v>0.01</v>
      </c>
      <c r="AA987" t="s">
        <v>3397</v>
      </c>
      <c r="AE987" t="s">
        <v>44</v>
      </c>
      <c r="AF987" t="s">
        <v>62</v>
      </c>
      <c r="AG987" t="s">
        <v>66</v>
      </c>
      <c r="AH987" t="s">
        <v>1882</v>
      </c>
      <c r="AI987">
        <v>1</v>
      </c>
      <c r="AJ987">
        <v>1</v>
      </c>
      <c r="AK987">
        <v>0</v>
      </c>
      <c r="AL987">
        <v>0</v>
      </c>
      <c r="AM987">
        <v>1</v>
      </c>
      <c r="AN987">
        <v>0</v>
      </c>
      <c r="AO987">
        <v>1</v>
      </c>
      <c r="AQ987">
        <v>0</v>
      </c>
      <c r="AR987">
        <v>0</v>
      </c>
      <c r="AS987">
        <v>0</v>
      </c>
      <c r="AT987">
        <v>0</v>
      </c>
      <c r="AU987">
        <v>2</v>
      </c>
      <c r="AV987">
        <v>0</v>
      </c>
      <c r="AW987">
        <v>0</v>
      </c>
      <c r="AX987">
        <v>2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</row>
    <row r="988" spans="1:60" x14ac:dyDescent="0.25">
      <c r="A988">
        <v>1</v>
      </c>
      <c r="E988">
        <v>987</v>
      </c>
      <c r="G988" t="s">
        <v>74</v>
      </c>
      <c r="H988" t="s">
        <v>1875</v>
      </c>
      <c r="I988" t="s">
        <v>1896</v>
      </c>
      <c r="J988">
        <v>22640</v>
      </c>
      <c r="K988" t="s">
        <v>3664</v>
      </c>
      <c r="M988">
        <v>0.5</v>
      </c>
      <c r="N988">
        <v>0.5</v>
      </c>
      <c r="O988">
        <v>0.25</v>
      </c>
      <c r="P988">
        <v>0.84</v>
      </c>
      <c r="Q988">
        <v>0.96499999999999997</v>
      </c>
      <c r="R988">
        <v>45</v>
      </c>
      <c r="S988">
        <v>0.99</v>
      </c>
      <c r="T988">
        <v>8</v>
      </c>
      <c r="U988">
        <v>3</v>
      </c>
      <c r="V988">
        <v>7.8100000000000003E-2</v>
      </c>
      <c r="AA988" t="s">
        <v>3397</v>
      </c>
      <c r="AE988" t="s">
        <v>44</v>
      </c>
      <c r="AF988" t="s">
        <v>62</v>
      </c>
      <c r="AG988" t="s">
        <v>66</v>
      </c>
      <c r="AI988">
        <v>1</v>
      </c>
      <c r="AJ988">
        <v>1</v>
      </c>
      <c r="AK988">
        <v>0</v>
      </c>
      <c r="AL988">
        <v>0</v>
      </c>
      <c r="AM988">
        <v>1</v>
      </c>
      <c r="AN988">
        <v>0</v>
      </c>
      <c r="AO988">
        <v>1</v>
      </c>
      <c r="AQ988">
        <v>0</v>
      </c>
      <c r="AR988">
        <v>0</v>
      </c>
      <c r="AS988">
        <v>0</v>
      </c>
      <c r="AT988">
        <v>0</v>
      </c>
      <c r="AU988">
        <v>2</v>
      </c>
      <c r="AV988">
        <v>0</v>
      </c>
      <c r="AW988">
        <v>0</v>
      </c>
      <c r="AX988">
        <v>2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</row>
    <row r="989" spans="1:60" x14ac:dyDescent="0.25">
      <c r="A989">
        <v>1</v>
      </c>
      <c r="B989" t="s">
        <v>1875</v>
      </c>
      <c r="C989" t="s">
        <v>1875</v>
      </c>
      <c r="E989">
        <v>988</v>
      </c>
      <c r="G989" t="s">
        <v>74</v>
      </c>
      <c r="H989" t="s">
        <v>1875</v>
      </c>
      <c r="I989" t="s">
        <v>1897</v>
      </c>
      <c r="J989" t="s">
        <v>1898</v>
      </c>
      <c r="K989" t="s">
        <v>3663</v>
      </c>
      <c r="M989">
        <v>1</v>
      </c>
      <c r="N989">
        <v>0.5</v>
      </c>
      <c r="O989">
        <v>0.28100000000000003</v>
      </c>
      <c r="P989">
        <v>0.25</v>
      </c>
      <c r="Q989">
        <v>0.47499999999999998</v>
      </c>
      <c r="R989">
        <v>25.950642777037714</v>
      </c>
      <c r="S989">
        <v>0.5</v>
      </c>
      <c r="T989">
        <v>12</v>
      </c>
      <c r="U989">
        <v>2.0950000000000002</v>
      </c>
      <c r="V989">
        <v>7.8100000000000003E-2</v>
      </c>
      <c r="AA989" t="s">
        <v>3397</v>
      </c>
      <c r="AE989" t="s">
        <v>49</v>
      </c>
      <c r="AF989" t="s">
        <v>62</v>
      </c>
      <c r="AG989" t="s">
        <v>1899</v>
      </c>
      <c r="AI989">
        <v>1</v>
      </c>
      <c r="AJ989">
        <v>0</v>
      </c>
      <c r="AK989">
        <v>1</v>
      </c>
      <c r="AL989">
        <v>1</v>
      </c>
      <c r="AM989">
        <v>1</v>
      </c>
      <c r="AN989">
        <v>0</v>
      </c>
      <c r="AO989">
        <v>1</v>
      </c>
      <c r="AQ989">
        <v>0</v>
      </c>
      <c r="AR989">
        <v>0</v>
      </c>
      <c r="AS989">
        <v>0</v>
      </c>
      <c r="AT989">
        <v>0</v>
      </c>
      <c r="AU989">
        <v>2</v>
      </c>
      <c r="AV989">
        <v>0</v>
      </c>
      <c r="AW989">
        <v>0</v>
      </c>
      <c r="AX989">
        <v>2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</row>
    <row r="990" spans="1:60" x14ac:dyDescent="0.25">
      <c r="A990">
        <v>1</v>
      </c>
      <c r="E990">
        <v>989</v>
      </c>
      <c r="H990" t="s">
        <v>1875</v>
      </c>
      <c r="I990" t="s">
        <v>1900</v>
      </c>
      <c r="J990">
        <v>70970</v>
      </c>
      <c r="K990" t="s">
        <v>3662</v>
      </c>
      <c r="M990">
        <v>0.625</v>
      </c>
      <c r="N990">
        <v>0.625</v>
      </c>
      <c r="R990">
        <v>0</v>
      </c>
      <c r="T990">
        <v>8</v>
      </c>
      <c r="U990">
        <v>3.5</v>
      </c>
      <c r="AA990" t="s">
        <v>3397</v>
      </c>
      <c r="AE990" t="s">
        <v>44</v>
      </c>
      <c r="AF990" t="s">
        <v>62</v>
      </c>
      <c r="AG990" t="s">
        <v>66</v>
      </c>
      <c r="AH990" t="s">
        <v>1882</v>
      </c>
      <c r="AI990">
        <v>1</v>
      </c>
      <c r="AJ990">
        <v>1</v>
      </c>
      <c r="AK990">
        <v>0</v>
      </c>
      <c r="AL990">
        <v>0</v>
      </c>
      <c r="AM990">
        <v>1</v>
      </c>
      <c r="AN990">
        <v>0</v>
      </c>
      <c r="AO990">
        <v>1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2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</row>
    <row r="991" spans="1:60" x14ac:dyDescent="0.25">
      <c r="A991">
        <v>1</v>
      </c>
      <c r="E991">
        <v>990</v>
      </c>
      <c r="H991" t="s">
        <v>1875</v>
      </c>
      <c r="I991" t="s">
        <v>1901</v>
      </c>
      <c r="J991" t="s">
        <v>1902</v>
      </c>
      <c r="K991" t="s">
        <v>3661</v>
      </c>
      <c r="M991">
        <v>0.75</v>
      </c>
      <c r="R991">
        <v>0</v>
      </c>
      <c r="AA991" t="s">
        <v>3397</v>
      </c>
      <c r="AE991" t="s">
        <v>118</v>
      </c>
      <c r="AF991" t="s">
        <v>119</v>
      </c>
      <c r="AI991">
        <v>1</v>
      </c>
      <c r="AJ991">
        <v>0</v>
      </c>
      <c r="AK991">
        <v>1</v>
      </c>
      <c r="AL991">
        <v>1</v>
      </c>
      <c r="AM991">
        <v>0</v>
      </c>
      <c r="AN991">
        <v>0</v>
      </c>
      <c r="AO991">
        <v>1</v>
      </c>
      <c r="AQ991">
        <v>0</v>
      </c>
      <c r="AR991">
        <v>0</v>
      </c>
      <c r="AS991">
        <v>0</v>
      </c>
      <c r="AT991">
        <v>0</v>
      </c>
      <c r="AU991">
        <v>2</v>
      </c>
      <c r="AV991">
        <v>0</v>
      </c>
      <c r="AW991">
        <v>0</v>
      </c>
      <c r="AX991">
        <v>2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</row>
    <row r="992" spans="1:60" x14ac:dyDescent="0.25">
      <c r="A992">
        <v>1</v>
      </c>
      <c r="E992">
        <v>991</v>
      </c>
      <c r="H992" t="s">
        <v>1875</v>
      </c>
      <c r="I992" t="s">
        <v>1903</v>
      </c>
      <c r="J992" t="s">
        <v>1904</v>
      </c>
      <c r="K992" t="s">
        <v>3661</v>
      </c>
      <c r="M992">
        <v>0.75</v>
      </c>
      <c r="R992">
        <v>0</v>
      </c>
      <c r="AA992" t="s">
        <v>3397</v>
      </c>
      <c r="AE992" t="s">
        <v>118</v>
      </c>
      <c r="AF992" t="s">
        <v>119</v>
      </c>
      <c r="AI992">
        <v>1</v>
      </c>
      <c r="AJ992">
        <v>0</v>
      </c>
      <c r="AK992">
        <v>1</v>
      </c>
      <c r="AL992">
        <v>0</v>
      </c>
      <c r="AM992">
        <v>1</v>
      </c>
      <c r="AN992">
        <v>1</v>
      </c>
      <c r="AO992">
        <v>1</v>
      </c>
      <c r="AQ992">
        <v>0</v>
      </c>
      <c r="AR992">
        <v>0</v>
      </c>
      <c r="AS992">
        <v>0</v>
      </c>
      <c r="AT992">
        <v>0</v>
      </c>
      <c r="AU992">
        <v>2</v>
      </c>
      <c r="AV992">
        <v>0</v>
      </c>
      <c r="AW992">
        <v>0</v>
      </c>
      <c r="AX992">
        <v>2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</row>
    <row r="993" spans="1:60" x14ac:dyDescent="0.25">
      <c r="A993">
        <v>1</v>
      </c>
      <c r="E993">
        <v>992</v>
      </c>
      <c r="H993" t="s">
        <v>1875</v>
      </c>
      <c r="I993" t="s">
        <v>1905</v>
      </c>
      <c r="J993" t="s">
        <v>1906</v>
      </c>
      <c r="K993" t="s">
        <v>3661</v>
      </c>
      <c r="M993">
        <v>0.75</v>
      </c>
      <c r="R993">
        <v>0</v>
      </c>
      <c r="AA993" t="s">
        <v>3397</v>
      </c>
      <c r="AE993" t="s">
        <v>44</v>
      </c>
      <c r="AF993" t="s">
        <v>119</v>
      </c>
      <c r="AG993" t="s">
        <v>1879</v>
      </c>
      <c r="AI993">
        <v>1</v>
      </c>
      <c r="AJ993">
        <v>0</v>
      </c>
      <c r="AK993">
        <v>1</v>
      </c>
      <c r="AL993">
        <v>1</v>
      </c>
      <c r="AM993">
        <v>0</v>
      </c>
      <c r="AN993">
        <v>0</v>
      </c>
      <c r="AO993">
        <v>1</v>
      </c>
      <c r="AQ993">
        <v>0</v>
      </c>
      <c r="AR993">
        <v>0</v>
      </c>
      <c r="AS993">
        <v>0</v>
      </c>
      <c r="AT993">
        <v>0</v>
      </c>
      <c r="AU993">
        <v>2</v>
      </c>
      <c r="AV993">
        <v>0</v>
      </c>
      <c r="AW993">
        <v>0</v>
      </c>
      <c r="AX993">
        <v>2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</row>
    <row r="994" spans="1:60" x14ac:dyDescent="0.25">
      <c r="A994">
        <v>1</v>
      </c>
      <c r="E994">
        <v>993</v>
      </c>
      <c r="H994" t="s">
        <v>1875</v>
      </c>
      <c r="I994" t="s">
        <v>1907</v>
      </c>
      <c r="J994" t="s">
        <v>1908</v>
      </c>
      <c r="K994" t="s">
        <v>3660</v>
      </c>
      <c r="R994">
        <v>0</v>
      </c>
      <c r="AA994" t="s">
        <v>3397</v>
      </c>
      <c r="AE994" t="s">
        <v>118</v>
      </c>
      <c r="AF994" t="s">
        <v>119</v>
      </c>
      <c r="AG994" t="s">
        <v>1879</v>
      </c>
      <c r="AI994">
        <v>1</v>
      </c>
      <c r="AJ994">
        <v>0</v>
      </c>
      <c r="AK994">
        <v>1</v>
      </c>
      <c r="AL994">
        <v>1</v>
      </c>
      <c r="AM994">
        <v>0</v>
      </c>
      <c r="AN994">
        <v>0</v>
      </c>
      <c r="AO994">
        <v>1</v>
      </c>
      <c r="AQ994">
        <v>0</v>
      </c>
      <c r="AR994">
        <v>0</v>
      </c>
      <c r="AS994">
        <v>0</v>
      </c>
      <c r="AT994">
        <v>0</v>
      </c>
      <c r="AU994">
        <v>2</v>
      </c>
      <c r="AV994">
        <v>0</v>
      </c>
      <c r="AW994">
        <v>0</v>
      </c>
      <c r="AX994">
        <v>2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</row>
    <row r="995" spans="1:60" x14ac:dyDescent="0.25">
      <c r="A995">
        <v>1</v>
      </c>
      <c r="E995">
        <v>994</v>
      </c>
      <c r="H995" t="s">
        <v>1909</v>
      </c>
      <c r="K995" t="s">
        <v>3659</v>
      </c>
      <c r="M995">
        <v>0.75</v>
      </c>
      <c r="R995">
        <v>0</v>
      </c>
      <c r="AA995" t="s">
        <v>3397</v>
      </c>
      <c r="AE995" t="s">
        <v>118</v>
      </c>
      <c r="AF995" t="s">
        <v>119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Q995">
        <v>0</v>
      </c>
      <c r="AR995">
        <v>0</v>
      </c>
      <c r="AS995">
        <v>0</v>
      </c>
      <c r="AT995">
        <v>0</v>
      </c>
      <c r="AU995">
        <v>2</v>
      </c>
      <c r="AV995">
        <v>0</v>
      </c>
      <c r="AW995">
        <v>0</v>
      </c>
      <c r="AX995">
        <v>2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</row>
    <row r="996" spans="1:60" x14ac:dyDescent="0.25">
      <c r="A996">
        <v>1</v>
      </c>
      <c r="E996">
        <v>995</v>
      </c>
      <c r="H996" t="s">
        <v>1909</v>
      </c>
      <c r="K996" t="s">
        <v>3659</v>
      </c>
      <c r="M996">
        <v>0.75</v>
      </c>
      <c r="R996">
        <v>0</v>
      </c>
      <c r="AA996" t="s">
        <v>3397</v>
      </c>
      <c r="AE996" t="s">
        <v>118</v>
      </c>
      <c r="AF996" t="s">
        <v>119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Q996">
        <v>0</v>
      </c>
      <c r="AR996">
        <v>0</v>
      </c>
      <c r="AS996">
        <v>0</v>
      </c>
      <c r="AT996">
        <v>0</v>
      </c>
      <c r="AU996">
        <v>2</v>
      </c>
      <c r="AV996">
        <v>0</v>
      </c>
      <c r="AW996">
        <v>0</v>
      </c>
      <c r="AX996">
        <v>2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</row>
    <row r="997" spans="1:60" x14ac:dyDescent="0.25">
      <c r="A997">
        <v>1</v>
      </c>
      <c r="E997">
        <v>996</v>
      </c>
      <c r="G997" t="s">
        <v>74</v>
      </c>
      <c r="H997" t="s">
        <v>1910</v>
      </c>
      <c r="I997" t="s">
        <v>1911</v>
      </c>
      <c r="J997" t="s">
        <v>1912</v>
      </c>
      <c r="K997" t="s">
        <v>3658</v>
      </c>
      <c r="M997">
        <v>7.8100000000000003E-2</v>
      </c>
      <c r="N997">
        <v>0.125</v>
      </c>
      <c r="O997">
        <v>4.4999999999999998E-2</v>
      </c>
      <c r="P997">
        <v>0.2</v>
      </c>
      <c r="Q997">
        <v>0.33</v>
      </c>
      <c r="R997">
        <v>17.102728969052365</v>
      </c>
      <c r="S997">
        <v>0.35</v>
      </c>
      <c r="T997">
        <v>2</v>
      </c>
      <c r="U997">
        <v>1.5</v>
      </c>
      <c r="V997">
        <v>6.6600000000000006E-2</v>
      </c>
      <c r="AA997" t="s">
        <v>3397</v>
      </c>
      <c r="AE997" t="s">
        <v>44</v>
      </c>
      <c r="AF997" t="s">
        <v>73</v>
      </c>
      <c r="AG997" t="s">
        <v>66</v>
      </c>
      <c r="AI997">
        <v>0</v>
      </c>
      <c r="AJ997">
        <v>1</v>
      </c>
      <c r="AK997">
        <v>1</v>
      </c>
      <c r="AL997">
        <v>0</v>
      </c>
      <c r="AM997">
        <v>1</v>
      </c>
      <c r="AN997">
        <v>0</v>
      </c>
      <c r="AO997">
        <v>1</v>
      </c>
      <c r="AQ997">
        <v>0</v>
      </c>
      <c r="AR997">
        <v>0</v>
      </c>
      <c r="AS997">
        <v>0</v>
      </c>
      <c r="AT997">
        <v>0</v>
      </c>
      <c r="AU997">
        <v>2</v>
      </c>
      <c r="AV997">
        <v>0</v>
      </c>
      <c r="AW997">
        <v>0</v>
      </c>
      <c r="AX997">
        <v>2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</row>
    <row r="998" spans="1:60" x14ac:dyDescent="0.25">
      <c r="A998">
        <v>1</v>
      </c>
      <c r="E998">
        <v>997</v>
      </c>
      <c r="H998" t="s">
        <v>1910</v>
      </c>
      <c r="I998" t="s">
        <v>1913</v>
      </c>
      <c r="J998">
        <v>52878</v>
      </c>
      <c r="K998" t="s">
        <v>3658</v>
      </c>
      <c r="M998">
        <v>7.8100000000000003E-2</v>
      </c>
      <c r="N998">
        <v>0.125</v>
      </c>
      <c r="R998">
        <v>0</v>
      </c>
      <c r="T998">
        <v>2</v>
      </c>
      <c r="U998">
        <v>1.5</v>
      </c>
      <c r="V998">
        <v>6.6600000000000006E-2</v>
      </c>
      <c r="AA998" t="s">
        <v>3397</v>
      </c>
      <c r="AE998" t="s">
        <v>44</v>
      </c>
      <c r="AF998" t="s">
        <v>62</v>
      </c>
      <c r="AG998" t="s">
        <v>66</v>
      </c>
      <c r="AI998">
        <v>1</v>
      </c>
      <c r="AJ998">
        <v>1</v>
      </c>
      <c r="AK998">
        <v>0</v>
      </c>
      <c r="AL998">
        <v>0</v>
      </c>
      <c r="AM998">
        <v>1</v>
      </c>
      <c r="AN998">
        <v>0</v>
      </c>
      <c r="AO998">
        <v>1</v>
      </c>
      <c r="AQ998">
        <v>0</v>
      </c>
      <c r="AR998">
        <v>0</v>
      </c>
      <c r="AS998">
        <v>0</v>
      </c>
      <c r="AT998">
        <v>0</v>
      </c>
      <c r="AU998">
        <v>2</v>
      </c>
      <c r="AV998">
        <v>0</v>
      </c>
      <c r="AW998">
        <v>0</v>
      </c>
      <c r="AX998">
        <v>2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</row>
    <row r="999" spans="1:60" x14ac:dyDescent="0.25">
      <c r="A999">
        <v>1</v>
      </c>
      <c r="E999">
        <v>998</v>
      </c>
      <c r="G999" t="s">
        <v>74</v>
      </c>
      <c r="H999" t="s">
        <v>1910</v>
      </c>
      <c r="I999" t="s">
        <v>1914</v>
      </c>
      <c r="J999">
        <v>974293</v>
      </c>
      <c r="K999" t="s">
        <v>3657</v>
      </c>
      <c r="M999">
        <v>9.3799999999999994E-2</v>
      </c>
      <c r="N999">
        <v>0.125</v>
      </c>
      <c r="O999">
        <v>5.2999999999999999E-2</v>
      </c>
      <c r="P999">
        <v>0.22500000000000001</v>
      </c>
      <c r="Q999">
        <v>0.36499999999999999</v>
      </c>
      <c r="R999">
        <v>14.420773127510998</v>
      </c>
      <c r="S999">
        <v>0.375</v>
      </c>
      <c r="T999">
        <v>2</v>
      </c>
      <c r="U999">
        <v>1.5</v>
      </c>
      <c r="V999">
        <v>7.9000000000000001E-2</v>
      </c>
      <c r="AA999" t="s">
        <v>3397</v>
      </c>
      <c r="AE999" t="s">
        <v>44</v>
      </c>
      <c r="AF999" t="s">
        <v>62</v>
      </c>
      <c r="AG999" t="s">
        <v>66</v>
      </c>
      <c r="AI999">
        <v>1</v>
      </c>
      <c r="AJ999">
        <v>1</v>
      </c>
      <c r="AK999">
        <v>0</v>
      </c>
      <c r="AL999">
        <v>0</v>
      </c>
      <c r="AM999">
        <v>1</v>
      </c>
      <c r="AN999">
        <v>0</v>
      </c>
      <c r="AO999">
        <v>1</v>
      </c>
      <c r="AQ999">
        <v>0</v>
      </c>
      <c r="AR999">
        <v>0</v>
      </c>
      <c r="AS999">
        <v>0</v>
      </c>
      <c r="AT999">
        <v>0</v>
      </c>
      <c r="AU999">
        <v>2</v>
      </c>
      <c r="AV999">
        <v>0</v>
      </c>
      <c r="AW999">
        <v>0</v>
      </c>
      <c r="AX999">
        <v>2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</row>
    <row r="1000" spans="1:60" x14ac:dyDescent="0.25">
      <c r="A1000">
        <v>1</v>
      </c>
      <c r="E1000">
        <v>999</v>
      </c>
      <c r="H1000" t="s">
        <v>1910</v>
      </c>
      <c r="I1000" t="s">
        <v>1915</v>
      </c>
      <c r="J1000">
        <v>52908</v>
      </c>
      <c r="K1000" t="s">
        <v>3656</v>
      </c>
      <c r="M1000">
        <v>0.125</v>
      </c>
      <c r="N1000">
        <v>0.125</v>
      </c>
      <c r="O1000">
        <v>7.1999999999999995E-2</v>
      </c>
      <c r="P1000">
        <v>0.37</v>
      </c>
      <c r="Q1000">
        <v>0.4</v>
      </c>
      <c r="R1000">
        <v>41.455233544405097</v>
      </c>
      <c r="S1000">
        <v>0.42499999999999999</v>
      </c>
      <c r="T1000">
        <v>4</v>
      </c>
      <c r="U1000">
        <v>1.5</v>
      </c>
      <c r="V1000">
        <v>0.107</v>
      </c>
      <c r="AA1000" t="s">
        <v>3397</v>
      </c>
      <c r="AE1000" t="s">
        <v>44</v>
      </c>
      <c r="AF1000" t="s">
        <v>62</v>
      </c>
      <c r="AG1000" t="s">
        <v>66</v>
      </c>
      <c r="AI1000">
        <v>1</v>
      </c>
      <c r="AJ1000">
        <v>1</v>
      </c>
      <c r="AK1000">
        <v>0</v>
      </c>
      <c r="AL1000">
        <v>0</v>
      </c>
      <c r="AM1000">
        <v>1</v>
      </c>
      <c r="AN1000">
        <v>0</v>
      </c>
      <c r="AO1000">
        <v>1</v>
      </c>
      <c r="AQ1000">
        <v>0</v>
      </c>
      <c r="AR1000">
        <v>0</v>
      </c>
      <c r="AS1000">
        <v>0</v>
      </c>
      <c r="AT1000">
        <v>0</v>
      </c>
      <c r="AU1000">
        <v>2</v>
      </c>
      <c r="AV1000">
        <v>0</v>
      </c>
      <c r="AW1000">
        <v>0</v>
      </c>
      <c r="AX1000">
        <v>2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</row>
    <row r="1001" spans="1:60" x14ac:dyDescent="0.25">
      <c r="A1001">
        <v>1</v>
      </c>
      <c r="E1001">
        <v>1000</v>
      </c>
      <c r="H1001" t="s">
        <v>1916</v>
      </c>
      <c r="I1001" t="s">
        <v>1917</v>
      </c>
      <c r="J1001" t="s">
        <v>1918</v>
      </c>
      <c r="K1001" t="s">
        <v>3655</v>
      </c>
      <c r="M1001">
        <v>1.9699999999999999E-2</v>
      </c>
      <c r="R1001">
        <v>0</v>
      </c>
      <c r="AA1001" t="s">
        <v>3397</v>
      </c>
      <c r="AE1001" t="s">
        <v>118</v>
      </c>
      <c r="AF1001" t="s">
        <v>119</v>
      </c>
      <c r="AG1001" t="s">
        <v>1919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Q1001">
        <v>0</v>
      </c>
      <c r="AR1001">
        <v>0</v>
      </c>
      <c r="AS1001">
        <v>0</v>
      </c>
      <c r="AT1001">
        <v>0</v>
      </c>
      <c r="AU1001">
        <v>2</v>
      </c>
      <c r="AV1001">
        <v>0</v>
      </c>
      <c r="AW1001">
        <v>0</v>
      </c>
      <c r="AX1001">
        <v>2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</row>
    <row r="1002" spans="1:60" x14ac:dyDescent="0.25">
      <c r="A1002">
        <v>1</v>
      </c>
      <c r="E1002">
        <v>1001</v>
      </c>
      <c r="H1002" t="s">
        <v>1916</v>
      </c>
      <c r="I1002" t="s">
        <v>1920</v>
      </c>
      <c r="J1002" t="s">
        <v>1921</v>
      </c>
      <c r="K1002" t="s">
        <v>3654</v>
      </c>
      <c r="M1002">
        <v>3.9399999999999998E-2</v>
      </c>
      <c r="R1002">
        <v>0</v>
      </c>
      <c r="AA1002" t="s">
        <v>3397</v>
      </c>
      <c r="AE1002" t="s">
        <v>118</v>
      </c>
      <c r="AF1002" t="s">
        <v>119</v>
      </c>
      <c r="AG1002" t="s">
        <v>1919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Q1002">
        <v>0</v>
      </c>
      <c r="AR1002">
        <v>0</v>
      </c>
      <c r="AS1002">
        <v>0</v>
      </c>
      <c r="AT1002">
        <v>0</v>
      </c>
      <c r="AU1002">
        <v>2</v>
      </c>
      <c r="AV1002">
        <v>0</v>
      </c>
      <c r="AW1002">
        <v>0</v>
      </c>
      <c r="AX1002">
        <v>2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</row>
    <row r="1003" spans="1:60" x14ac:dyDescent="0.25">
      <c r="A1003">
        <v>1</v>
      </c>
      <c r="E1003">
        <v>1002</v>
      </c>
      <c r="H1003" t="s">
        <v>1916</v>
      </c>
      <c r="I1003" t="s">
        <v>1922</v>
      </c>
      <c r="J1003" t="s">
        <v>1923</v>
      </c>
      <c r="K1003" t="s">
        <v>3653</v>
      </c>
      <c r="M1003">
        <v>7.8700000000000006E-2</v>
      </c>
      <c r="R1003">
        <v>0</v>
      </c>
      <c r="AA1003" t="s">
        <v>3397</v>
      </c>
      <c r="AE1003" t="s">
        <v>118</v>
      </c>
      <c r="AF1003" t="s">
        <v>119</v>
      </c>
      <c r="AG1003" t="s">
        <v>1919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Q1003">
        <v>0</v>
      </c>
      <c r="AR1003">
        <v>0</v>
      </c>
      <c r="AS1003">
        <v>0</v>
      </c>
      <c r="AT1003">
        <v>0</v>
      </c>
      <c r="AU1003">
        <v>2</v>
      </c>
      <c r="AV1003">
        <v>0</v>
      </c>
      <c r="AW1003">
        <v>0</v>
      </c>
      <c r="AX1003">
        <v>2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</row>
    <row r="1004" spans="1:60" x14ac:dyDescent="0.25">
      <c r="A1004">
        <v>1</v>
      </c>
      <c r="B1004" t="s">
        <v>1924</v>
      </c>
      <c r="D1004" t="s">
        <v>1924</v>
      </c>
      <c r="E1004">
        <v>1003</v>
      </c>
      <c r="H1004" t="s">
        <v>1924</v>
      </c>
      <c r="I1004" t="s">
        <v>1925</v>
      </c>
      <c r="J1004" t="s">
        <v>1926</v>
      </c>
      <c r="K1004" t="s">
        <v>3652</v>
      </c>
      <c r="M1004">
        <v>2.1700000000000001E-2</v>
      </c>
      <c r="N1004">
        <v>2.1700000000000001E-2</v>
      </c>
      <c r="R1004">
        <v>0</v>
      </c>
      <c r="T1004">
        <v>4</v>
      </c>
      <c r="U1004">
        <v>1.5</v>
      </c>
      <c r="V1004">
        <v>0.25</v>
      </c>
      <c r="AA1004" t="s">
        <v>3397</v>
      </c>
      <c r="AE1004" t="s">
        <v>44</v>
      </c>
      <c r="AF1004" t="s">
        <v>62</v>
      </c>
      <c r="AI1004">
        <v>1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1</v>
      </c>
      <c r="AQ1004">
        <v>0</v>
      </c>
      <c r="AR1004">
        <v>0</v>
      </c>
      <c r="AS1004">
        <v>0</v>
      </c>
      <c r="AT1004">
        <v>0</v>
      </c>
      <c r="AU1004">
        <v>2</v>
      </c>
      <c r="AV1004">
        <v>0</v>
      </c>
      <c r="AW1004">
        <v>0</v>
      </c>
      <c r="AX1004">
        <v>2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</row>
    <row r="1005" spans="1:60" x14ac:dyDescent="0.25">
      <c r="A1005">
        <v>1</v>
      </c>
      <c r="B1005" t="s">
        <v>1924</v>
      </c>
      <c r="D1005" t="s">
        <v>1924</v>
      </c>
      <c r="E1005">
        <v>1004</v>
      </c>
      <c r="G1005" t="s">
        <v>74</v>
      </c>
      <c r="H1005" t="s">
        <v>1924</v>
      </c>
      <c r="I1005" t="s">
        <v>1927</v>
      </c>
      <c r="J1005">
        <v>27207200</v>
      </c>
      <c r="K1005" t="s">
        <v>3651</v>
      </c>
      <c r="M1005">
        <v>7.1999999999999995E-2</v>
      </c>
      <c r="N1005">
        <v>6.5000000000000002E-2</v>
      </c>
      <c r="O1005">
        <v>7.1999999999999995E-2</v>
      </c>
      <c r="P1005">
        <v>0.57999999999999996</v>
      </c>
      <c r="R1005">
        <v>0</v>
      </c>
      <c r="S1005">
        <v>0.85</v>
      </c>
      <c r="T1005">
        <v>4</v>
      </c>
      <c r="U1005">
        <v>1.5</v>
      </c>
      <c r="V1005">
        <v>0.57999999999999996</v>
      </c>
      <c r="AA1005" t="s">
        <v>3397</v>
      </c>
      <c r="AB1005">
        <v>5.0000000000000001E-3</v>
      </c>
      <c r="AC1005">
        <v>0.05</v>
      </c>
      <c r="AE1005" t="s">
        <v>44</v>
      </c>
      <c r="AF1005" t="s">
        <v>62</v>
      </c>
      <c r="AG1005" t="s">
        <v>495</v>
      </c>
      <c r="AI1005">
        <v>1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1</v>
      </c>
      <c r="AQ1005">
        <v>0</v>
      </c>
      <c r="AR1005">
        <v>0</v>
      </c>
      <c r="AS1005">
        <v>0</v>
      </c>
      <c r="AT1005">
        <v>0</v>
      </c>
      <c r="AU1005">
        <v>2</v>
      </c>
      <c r="AV1005">
        <v>0</v>
      </c>
      <c r="AW1005">
        <v>0</v>
      </c>
      <c r="AX1005">
        <v>2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</row>
    <row r="1006" spans="1:60" x14ac:dyDescent="0.25">
      <c r="A1006">
        <v>1</v>
      </c>
      <c r="B1006" t="s">
        <v>1924</v>
      </c>
      <c r="D1006" t="s">
        <v>1924</v>
      </c>
      <c r="E1006">
        <v>1005</v>
      </c>
      <c r="H1006" t="s">
        <v>1924</v>
      </c>
      <c r="I1006" t="s">
        <v>1928</v>
      </c>
      <c r="J1006" t="s">
        <v>1929</v>
      </c>
      <c r="K1006" t="s">
        <v>3650</v>
      </c>
      <c r="M1006">
        <v>3.1800000000000002E-2</v>
      </c>
      <c r="N1006">
        <v>3.1800000000000002E-2</v>
      </c>
      <c r="R1006">
        <v>0</v>
      </c>
      <c r="T1006">
        <v>4</v>
      </c>
      <c r="U1006">
        <v>1.5</v>
      </c>
      <c r="V1006">
        <v>0.45</v>
      </c>
      <c r="AA1006" t="s">
        <v>3397</v>
      </c>
      <c r="AE1006" t="s">
        <v>44</v>
      </c>
      <c r="AF1006" t="s">
        <v>62</v>
      </c>
      <c r="AI1006">
        <v>1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1</v>
      </c>
      <c r="AQ1006">
        <v>0</v>
      </c>
      <c r="AR1006">
        <v>0</v>
      </c>
      <c r="AS1006">
        <v>0</v>
      </c>
      <c r="AT1006">
        <v>0</v>
      </c>
      <c r="AU1006">
        <v>2</v>
      </c>
      <c r="AV1006">
        <v>0</v>
      </c>
      <c r="AW1006">
        <v>0</v>
      </c>
      <c r="AX1006">
        <v>2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</row>
    <row r="1007" spans="1:60" x14ac:dyDescent="0.25">
      <c r="A1007">
        <v>1</v>
      </c>
      <c r="B1007" t="s">
        <v>1924</v>
      </c>
      <c r="D1007" t="s">
        <v>1924</v>
      </c>
      <c r="E1007">
        <v>1006</v>
      </c>
      <c r="H1007" t="s">
        <v>1924</v>
      </c>
      <c r="I1007" t="s">
        <v>1930</v>
      </c>
      <c r="J1007" t="s">
        <v>1931</v>
      </c>
      <c r="K1007" t="s">
        <v>3649</v>
      </c>
      <c r="M1007">
        <v>4.02E-2</v>
      </c>
      <c r="N1007">
        <v>3.5999999999999997E-2</v>
      </c>
      <c r="R1007">
        <v>0</v>
      </c>
      <c r="T1007">
        <v>4</v>
      </c>
      <c r="U1007">
        <v>2.6</v>
      </c>
      <c r="V1007">
        <v>0.5</v>
      </c>
      <c r="AA1007" t="s">
        <v>3397</v>
      </c>
      <c r="AE1007" t="s">
        <v>49</v>
      </c>
      <c r="AF1007" t="s">
        <v>62</v>
      </c>
      <c r="AI1007">
        <v>1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1</v>
      </c>
      <c r="AQ1007">
        <v>0</v>
      </c>
      <c r="AR1007">
        <v>0</v>
      </c>
      <c r="AS1007">
        <v>0</v>
      </c>
      <c r="AT1007">
        <v>0</v>
      </c>
      <c r="AU1007">
        <v>2</v>
      </c>
      <c r="AV1007">
        <v>0</v>
      </c>
      <c r="AW1007">
        <v>0</v>
      </c>
      <c r="AX1007">
        <v>2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</row>
    <row r="1008" spans="1:60" x14ac:dyDescent="0.25">
      <c r="A1008">
        <v>1</v>
      </c>
      <c r="B1008" t="s">
        <v>1924</v>
      </c>
      <c r="D1008" t="s">
        <v>1924</v>
      </c>
      <c r="E1008">
        <v>1007</v>
      </c>
      <c r="H1008" t="s">
        <v>1924</v>
      </c>
      <c r="I1008" t="s">
        <v>1932</v>
      </c>
      <c r="J1008">
        <v>533.03700000000003</v>
      </c>
      <c r="K1008" t="s">
        <v>3648</v>
      </c>
      <c r="M1008">
        <v>3.6999999999999998E-2</v>
      </c>
      <c r="N1008">
        <v>3.6999999999999998E-2</v>
      </c>
      <c r="R1008">
        <v>0</v>
      </c>
      <c r="T1008">
        <v>4</v>
      </c>
      <c r="U1008">
        <v>1.6</v>
      </c>
      <c r="V1008">
        <v>0.55000000000000004</v>
      </c>
      <c r="AA1008" t="s">
        <v>3397</v>
      </c>
      <c r="AE1008" t="s">
        <v>49</v>
      </c>
      <c r="AF1008" t="s">
        <v>62</v>
      </c>
      <c r="AI1008">
        <v>1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1</v>
      </c>
      <c r="AQ1008">
        <v>0</v>
      </c>
      <c r="AR1008">
        <v>0</v>
      </c>
      <c r="AS1008">
        <v>0</v>
      </c>
      <c r="AT1008">
        <v>0</v>
      </c>
      <c r="AU1008">
        <v>2</v>
      </c>
      <c r="AV1008">
        <v>0</v>
      </c>
      <c r="AW1008">
        <v>0</v>
      </c>
      <c r="AX1008">
        <v>2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</row>
    <row r="1009" spans="1:60" x14ac:dyDescent="0.25">
      <c r="A1009">
        <v>1</v>
      </c>
      <c r="B1009" t="s">
        <v>1924</v>
      </c>
      <c r="D1009" t="s">
        <v>1924</v>
      </c>
      <c r="E1009">
        <v>1008</v>
      </c>
      <c r="H1009" t="s">
        <v>1924</v>
      </c>
      <c r="I1009" t="s">
        <v>1933</v>
      </c>
      <c r="J1009">
        <v>27203740</v>
      </c>
      <c r="K1009" t="s">
        <v>3647</v>
      </c>
      <c r="M1009">
        <v>3.7400000000000003E-2</v>
      </c>
      <c r="N1009">
        <v>3.7400000000000003E-2</v>
      </c>
      <c r="R1009">
        <v>0</v>
      </c>
      <c r="T1009">
        <v>4</v>
      </c>
      <c r="U1009">
        <v>1.6</v>
      </c>
      <c r="V1009">
        <v>0.45</v>
      </c>
      <c r="AA1009" t="s">
        <v>3397</v>
      </c>
      <c r="AE1009" t="s">
        <v>44</v>
      </c>
      <c r="AF1009" t="s">
        <v>62</v>
      </c>
      <c r="AI1009">
        <v>1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1</v>
      </c>
      <c r="AQ1009">
        <v>0</v>
      </c>
      <c r="AR1009">
        <v>0</v>
      </c>
      <c r="AS1009">
        <v>0</v>
      </c>
      <c r="AT1009">
        <v>0</v>
      </c>
      <c r="AU1009">
        <v>2</v>
      </c>
      <c r="AV1009">
        <v>0</v>
      </c>
      <c r="AW1009">
        <v>0</v>
      </c>
      <c r="AX1009">
        <v>2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</row>
    <row r="1010" spans="1:60" x14ac:dyDescent="0.25">
      <c r="A1010">
        <v>1</v>
      </c>
      <c r="B1010" t="s">
        <v>1924</v>
      </c>
      <c r="D1010" t="s">
        <v>1924</v>
      </c>
      <c r="E1010">
        <v>1009</v>
      </c>
      <c r="G1010" t="s">
        <v>74</v>
      </c>
      <c r="H1010" t="s">
        <v>1924</v>
      </c>
      <c r="I1010" t="s">
        <v>1934</v>
      </c>
      <c r="J1010" t="s">
        <v>1935</v>
      </c>
      <c r="K1010" t="s">
        <v>3646</v>
      </c>
      <c r="M1010">
        <v>3.7999999999999999E-2</v>
      </c>
      <c r="N1010">
        <v>3.7999999999999999E-2</v>
      </c>
      <c r="O1010">
        <v>3.7999999999999999E-2</v>
      </c>
      <c r="P1010">
        <v>0.65</v>
      </c>
      <c r="R1010">
        <v>0</v>
      </c>
      <c r="S1010">
        <v>0.67500000000000004</v>
      </c>
      <c r="T1010">
        <v>3</v>
      </c>
      <c r="U1010">
        <v>1.5</v>
      </c>
      <c r="V1010">
        <v>0.5</v>
      </c>
      <c r="AA1010" t="s">
        <v>3397</v>
      </c>
      <c r="AB1010">
        <v>0.02</v>
      </c>
      <c r="AC1010">
        <v>1.2999999999999999E-2</v>
      </c>
      <c r="AE1010" t="s">
        <v>49</v>
      </c>
      <c r="AF1010" t="s">
        <v>62</v>
      </c>
      <c r="AI1010">
        <v>1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1</v>
      </c>
      <c r="AQ1010">
        <v>0</v>
      </c>
      <c r="AR1010">
        <v>0</v>
      </c>
      <c r="AS1010">
        <v>0</v>
      </c>
      <c r="AT1010">
        <v>0</v>
      </c>
      <c r="AU1010">
        <v>2</v>
      </c>
      <c r="AV1010">
        <v>0</v>
      </c>
      <c r="AW1010">
        <v>0</v>
      </c>
      <c r="AX1010">
        <v>2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</row>
    <row r="1011" spans="1:60" x14ac:dyDescent="0.25">
      <c r="A1011">
        <v>1</v>
      </c>
      <c r="B1011" t="s">
        <v>1924</v>
      </c>
      <c r="D1011" t="s">
        <v>1924</v>
      </c>
      <c r="E1011">
        <v>1010</v>
      </c>
      <c r="H1011" t="s">
        <v>1924</v>
      </c>
      <c r="I1011" t="s">
        <v>1936</v>
      </c>
      <c r="J1011">
        <v>27203800</v>
      </c>
      <c r="K1011" t="s">
        <v>3645</v>
      </c>
      <c r="M1011">
        <v>3.7999999999999999E-2</v>
      </c>
      <c r="N1011">
        <v>3.7999999999999999E-2</v>
      </c>
      <c r="R1011">
        <v>0</v>
      </c>
      <c r="T1011">
        <v>4</v>
      </c>
      <c r="U1011">
        <v>1.5</v>
      </c>
      <c r="V1011">
        <v>0.4</v>
      </c>
      <c r="AA1011" t="s">
        <v>3397</v>
      </c>
      <c r="AE1011" t="s">
        <v>44</v>
      </c>
      <c r="AF1011" t="s">
        <v>62</v>
      </c>
      <c r="AI1011">
        <v>1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1</v>
      </c>
      <c r="AQ1011">
        <v>0</v>
      </c>
      <c r="AR1011">
        <v>0</v>
      </c>
      <c r="AS1011">
        <v>0</v>
      </c>
      <c r="AT1011">
        <v>0</v>
      </c>
      <c r="AU1011">
        <v>2</v>
      </c>
      <c r="AV1011">
        <v>0</v>
      </c>
      <c r="AW1011">
        <v>0</v>
      </c>
      <c r="AX1011">
        <v>2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</row>
    <row r="1012" spans="1:60" x14ac:dyDescent="0.25">
      <c r="A1012">
        <v>1</v>
      </c>
      <c r="B1012" t="s">
        <v>1924</v>
      </c>
      <c r="D1012" t="s">
        <v>1924</v>
      </c>
      <c r="E1012">
        <v>1011</v>
      </c>
      <c r="H1012" t="s">
        <v>1924</v>
      </c>
      <c r="I1012" t="s">
        <v>1937</v>
      </c>
      <c r="J1012" t="s">
        <v>1938</v>
      </c>
      <c r="K1012" t="s">
        <v>3644</v>
      </c>
      <c r="M1012">
        <v>3.9E-2</v>
      </c>
      <c r="N1012">
        <v>3.9E-2</v>
      </c>
      <c r="R1012">
        <v>0</v>
      </c>
      <c r="T1012">
        <v>3</v>
      </c>
      <c r="U1012">
        <v>1.5</v>
      </c>
      <c r="V1012">
        <v>0.5</v>
      </c>
      <c r="AA1012" t="s">
        <v>3397</v>
      </c>
      <c r="AE1012" t="s">
        <v>49</v>
      </c>
      <c r="AF1012" t="s">
        <v>62</v>
      </c>
      <c r="AG1012" t="s">
        <v>437</v>
      </c>
      <c r="AI1012">
        <v>1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1</v>
      </c>
      <c r="AQ1012">
        <v>0</v>
      </c>
      <c r="AR1012">
        <v>0</v>
      </c>
      <c r="AS1012">
        <v>0</v>
      </c>
      <c r="AT1012">
        <v>0</v>
      </c>
      <c r="AU1012">
        <v>2</v>
      </c>
      <c r="AV1012">
        <v>0</v>
      </c>
      <c r="AW1012">
        <v>0</v>
      </c>
      <c r="AX1012">
        <v>2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</row>
    <row r="1013" spans="1:60" x14ac:dyDescent="0.25">
      <c r="A1013">
        <v>1</v>
      </c>
      <c r="B1013" t="s">
        <v>1924</v>
      </c>
      <c r="D1013" t="s">
        <v>1924</v>
      </c>
      <c r="E1013">
        <v>1012</v>
      </c>
      <c r="H1013" t="s">
        <v>1924</v>
      </c>
      <c r="I1013" t="s">
        <v>1939</v>
      </c>
      <c r="J1013" t="s">
        <v>1935</v>
      </c>
      <c r="K1013" t="s">
        <v>3643</v>
      </c>
      <c r="M1013">
        <v>3.9699999999999999E-2</v>
      </c>
      <c r="N1013">
        <v>3.9E-2</v>
      </c>
      <c r="R1013">
        <v>0</v>
      </c>
      <c r="T1013">
        <v>4</v>
      </c>
      <c r="U1013">
        <v>2.5</v>
      </c>
      <c r="V1013">
        <v>0.5</v>
      </c>
      <c r="AA1013" t="s">
        <v>3397</v>
      </c>
      <c r="AE1013" t="s">
        <v>49</v>
      </c>
      <c r="AF1013" t="s">
        <v>62</v>
      </c>
      <c r="AI1013">
        <v>1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1</v>
      </c>
      <c r="AQ1013">
        <v>0</v>
      </c>
      <c r="AR1013">
        <v>0</v>
      </c>
      <c r="AS1013">
        <v>0</v>
      </c>
      <c r="AT1013">
        <v>0</v>
      </c>
      <c r="AU1013">
        <v>2</v>
      </c>
      <c r="AV1013">
        <v>0</v>
      </c>
      <c r="AW1013">
        <v>0</v>
      </c>
      <c r="AX1013">
        <v>2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</row>
    <row r="1014" spans="1:60" x14ac:dyDescent="0.25">
      <c r="A1014">
        <v>1</v>
      </c>
      <c r="B1014" t="s">
        <v>1924</v>
      </c>
      <c r="D1014" t="s">
        <v>1924</v>
      </c>
      <c r="E1014">
        <v>1013</v>
      </c>
      <c r="H1014" t="s">
        <v>1924</v>
      </c>
      <c r="I1014" t="s">
        <v>1940</v>
      </c>
      <c r="J1014" t="s">
        <v>1935</v>
      </c>
      <c r="K1014" t="s">
        <v>3637</v>
      </c>
      <c r="M1014">
        <v>3.9800000000000002E-2</v>
      </c>
      <c r="N1014">
        <v>3.9E-2</v>
      </c>
      <c r="R1014">
        <v>0</v>
      </c>
      <c r="T1014">
        <v>4</v>
      </c>
      <c r="U1014">
        <v>2.5</v>
      </c>
      <c r="V1014">
        <v>0.5</v>
      </c>
      <c r="AA1014" t="s">
        <v>3397</v>
      </c>
      <c r="AE1014" t="s">
        <v>49</v>
      </c>
      <c r="AF1014" t="s">
        <v>62</v>
      </c>
      <c r="AI1014">
        <v>1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1</v>
      </c>
      <c r="AQ1014">
        <v>0</v>
      </c>
      <c r="AR1014">
        <v>0</v>
      </c>
      <c r="AS1014">
        <v>0</v>
      </c>
      <c r="AT1014">
        <v>0</v>
      </c>
      <c r="AU1014">
        <v>2</v>
      </c>
      <c r="AV1014">
        <v>0</v>
      </c>
      <c r="AW1014">
        <v>0</v>
      </c>
      <c r="AX1014">
        <v>2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</row>
    <row r="1015" spans="1:60" x14ac:dyDescent="0.25">
      <c r="A1015">
        <v>1</v>
      </c>
      <c r="B1015" t="s">
        <v>1924</v>
      </c>
      <c r="D1015" t="s">
        <v>1924</v>
      </c>
      <c r="E1015">
        <v>1014</v>
      </c>
      <c r="H1015" t="s">
        <v>1924</v>
      </c>
      <c r="I1015" t="s">
        <v>1941</v>
      </c>
      <c r="J1015" t="s">
        <v>1942</v>
      </c>
      <c r="K1015" t="s">
        <v>3642</v>
      </c>
      <c r="M1015">
        <v>0.04</v>
      </c>
      <c r="N1015">
        <v>3.9E-2</v>
      </c>
      <c r="R1015">
        <v>0</v>
      </c>
      <c r="T1015">
        <v>4</v>
      </c>
      <c r="U1015">
        <v>2.5</v>
      </c>
      <c r="V1015">
        <v>0.6</v>
      </c>
      <c r="AA1015" t="s">
        <v>3397</v>
      </c>
      <c r="AE1015" t="s">
        <v>49</v>
      </c>
      <c r="AF1015" t="s">
        <v>62</v>
      </c>
      <c r="AI1015">
        <v>1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1</v>
      </c>
      <c r="AQ1015">
        <v>0</v>
      </c>
      <c r="AR1015">
        <v>0</v>
      </c>
      <c r="AS1015">
        <v>0</v>
      </c>
      <c r="AT1015">
        <v>0</v>
      </c>
      <c r="AU1015">
        <v>2</v>
      </c>
      <c r="AV1015">
        <v>0</v>
      </c>
      <c r="AW1015">
        <v>0</v>
      </c>
      <c r="AX1015">
        <v>2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</row>
    <row r="1016" spans="1:60" x14ac:dyDescent="0.25">
      <c r="A1016">
        <v>1</v>
      </c>
      <c r="B1016" t="s">
        <v>1924</v>
      </c>
      <c r="D1016" t="s">
        <v>1924</v>
      </c>
      <c r="E1016">
        <v>1015</v>
      </c>
      <c r="H1016" t="s">
        <v>1924</v>
      </c>
      <c r="I1016" t="s">
        <v>1943</v>
      </c>
      <c r="J1016" t="s">
        <v>1931</v>
      </c>
      <c r="K1016" t="s">
        <v>3641</v>
      </c>
      <c r="M1016">
        <v>3.9100000000000003E-2</v>
      </c>
      <c r="N1016">
        <v>3.9100000000000003E-2</v>
      </c>
      <c r="R1016">
        <v>0</v>
      </c>
      <c r="T1016">
        <v>3</v>
      </c>
      <c r="U1016">
        <v>1.5</v>
      </c>
      <c r="V1016">
        <v>0.5</v>
      </c>
      <c r="AA1016" t="s">
        <v>3397</v>
      </c>
      <c r="AE1016" t="s">
        <v>49</v>
      </c>
      <c r="AF1016" t="s">
        <v>62</v>
      </c>
      <c r="AI1016">
        <v>1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1</v>
      </c>
      <c r="AQ1016">
        <v>0</v>
      </c>
      <c r="AR1016">
        <v>0</v>
      </c>
      <c r="AS1016">
        <v>0</v>
      </c>
      <c r="AT1016">
        <v>0</v>
      </c>
      <c r="AU1016">
        <v>2</v>
      </c>
      <c r="AV1016">
        <v>0</v>
      </c>
      <c r="AW1016">
        <v>0</v>
      </c>
      <c r="AX1016">
        <v>2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</row>
    <row r="1017" spans="1:60" x14ac:dyDescent="0.25">
      <c r="A1017">
        <v>1</v>
      </c>
      <c r="B1017" t="s">
        <v>1924</v>
      </c>
      <c r="D1017" t="s">
        <v>1924</v>
      </c>
      <c r="E1017">
        <v>1016</v>
      </c>
      <c r="H1017" t="s">
        <v>1924</v>
      </c>
      <c r="I1017" t="s">
        <v>1944</v>
      </c>
      <c r="J1017" t="s">
        <v>1945</v>
      </c>
      <c r="K1017" t="s">
        <v>3640</v>
      </c>
      <c r="M1017">
        <v>3.9399999999999998E-2</v>
      </c>
      <c r="N1017">
        <v>3.9399999999999998E-2</v>
      </c>
      <c r="R1017">
        <v>0</v>
      </c>
      <c r="T1017">
        <v>4</v>
      </c>
      <c r="U1017">
        <v>2.5</v>
      </c>
      <c r="V1017">
        <v>0.5</v>
      </c>
      <c r="AA1017" t="s">
        <v>3397</v>
      </c>
      <c r="AE1017" t="s">
        <v>49</v>
      </c>
      <c r="AF1017" t="s">
        <v>62</v>
      </c>
      <c r="AI1017">
        <v>1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1</v>
      </c>
      <c r="AQ1017">
        <v>0</v>
      </c>
      <c r="AR1017">
        <v>0</v>
      </c>
      <c r="AS1017">
        <v>0</v>
      </c>
      <c r="AT1017">
        <v>0</v>
      </c>
      <c r="AU1017">
        <v>2</v>
      </c>
      <c r="AV1017">
        <v>0</v>
      </c>
      <c r="AW1017">
        <v>0</v>
      </c>
      <c r="AX1017">
        <v>2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</row>
    <row r="1018" spans="1:60" x14ac:dyDescent="0.25">
      <c r="A1018">
        <v>1</v>
      </c>
      <c r="B1018" t="s">
        <v>1924</v>
      </c>
      <c r="D1018" t="s">
        <v>1924</v>
      </c>
      <c r="E1018">
        <v>1017</v>
      </c>
      <c r="H1018" t="s">
        <v>1924</v>
      </c>
      <c r="I1018" t="s">
        <v>1946</v>
      </c>
      <c r="J1018" t="s">
        <v>1947</v>
      </c>
      <c r="K1018" t="s">
        <v>3639</v>
      </c>
      <c r="M1018">
        <v>4.65E-2</v>
      </c>
      <c r="N1018">
        <v>4.4999999999999998E-2</v>
      </c>
      <c r="R1018">
        <v>0</v>
      </c>
      <c r="T1018">
        <v>4</v>
      </c>
      <c r="U1018">
        <v>2.5</v>
      </c>
      <c r="V1018">
        <v>0.5</v>
      </c>
      <c r="AA1018" t="s">
        <v>3397</v>
      </c>
      <c r="AE1018" t="s">
        <v>49</v>
      </c>
      <c r="AF1018" t="s">
        <v>62</v>
      </c>
      <c r="AI1018">
        <v>1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1</v>
      </c>
      <c r="AQ1018">
        <v>0</v>
      </c>
      <c r="AR1018">
        <v>0</v>
      </c>
      <c r="AS1018">
        <v>0</v>
      </c>
      <c r="AT1018">
        <v>0</v>
      </c>
      <c r="AU1018">
        <v>2</v>
      </c>
      <c r="AV1018">
        <v>0</v>
      </c>
      <c r="AW1018">
        <v>0</v>
      </c>
      <c r="AX1018">
        <v>2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</row>
    <row r="1019" spans="1:60" x14ac:dyDescent="0.25">
      <c r="A1019">
        <v>1</v>
      </c>
      <c r="B1019" t="s">
        <v>1924</v>
      </c>
      <c r="D1019" t="s">
        <v>1924</v>
      </c>
      <c r="E1019">
        <v>1018</v>
      </c>
      <c r="H1019" t="s">
        <v>1924</v>
      </c>
      <c r="I1019" t="s">
        <v>1948</v>
      </c>
      <c r="J1019" t="s">
        <v>1949</v>
      </c>
      <c r="K1019" t="s">
        <v>3638</v>
      </c>
      <c r="M1019">
        <v>4.8000000000000001E-2</v>
      </c>
      <c r="N1019">
        <v>4.5999999999999999E-2</v>
      </c>
      <c r="R1019">
        <v>0</v>
      </c>
      <c r="T1019">
        <v>4</v>
      </c>
      <c r="U1019">
        <v>2.5</v>
      </c>
      <c r="V1019">
        <v>0.55000000000000004</v>
      </c>
      <c r="AA1019" t="s">
        <v>3397</v>
      </c>
      <c r="AE1019" t="s">
        <v>49</v>
      </c>
      <c r="AF1019" t="s">
        <v>62</v>
      </c>
      <c r="AI1019">
        <v>1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1</v>
      </c>
      <c r="AQ1019">
        <v>0</v>
      </c>
      <c r="AR1019">
        <v>0</v>
      </c>
      <c r="AS1019">
        <v>0</v>
      </c>
      <c r="AT1019">
        <v>0</v>
      </c>
      <c r="AU1019">
        <v>2</v>
      </c>
      <c r="AV1019">
        <v>0</v>
      </c>
      <c r="AW1019">
        <v>0</v>
      </c>
      <c r="AX1019">
        <v>2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</row>
    <row r="1020" spans="1:60" x14ac:dyDescent="0.25">
      <c r="A1020">
        <v>1</v>
      </c>
      <c r="B1020" t="s">
        <v>1924</v>
      </c>
      <c r="D1020" t="s">
        <v>1924</v>
      </c>
      <c r="E1020">
        <v>1019</v>
      </c>
      <c r="H1020" t="s">
        <v>1924</v>
      </c>
      <c r="I1020" t="s">
        <v>1950</v>
      </c>
      <c r="J1020" t="s">
        <v>1951</v>
      </c>
      <c r="K1020" t="s">
        <v>3637</v>
      </c>
      <c r="M1020">
        <v>3.9800000000000002E-2</v>
      </c>
      <c r="N1020">
        <v>4.7E-2</v>
      </c>
      <c r="R1020">
        <v>0</v>
      </c>
      <c r="T1020">
        <v>4</v>
      </c>
      <c r="U1020">
        <v>1.5</v>
      </c>
      <c r="V1020">
        <v>0.375</v>
      </c>
      <c r="AA1020" t="s">
        <v>3397</v>
      </c>
      <c r="AE1020" t="s">
        <v>44</v>
      </c>
      <c r="AF1020" t="s">
        <v>62</v>
      </c>
      <c r="AI1020">
        <v>1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1</v>
      </c>
      <c r="AQ1020">
        <v>0</v>
      </c>
      <c r="AR1020">
        <v>0</v>
      </c>
      <c r="AS1020">
        <v>0</v>
      </c>
      <c r="AT1020">
        <v>0</v>
      </c>
      <c r="AU1020">
        <v>2</v>
      </c>
      <c r="AV1020">
        <v>0</v>
      </c>
      <c r="AW1020">
        <v>0</v>
      </c>
      <c r="AX1020">
        <v>2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</row>
    <row r="1021" spans="1:60" x14ac:dyDescent="0.25">
      <c r="A1021">
        <v>1</v>
      </c>
      <c r="B1021" t="s">
        <v>1924</v>
      </c>
      <c r="D1021" t="s">
        <v>1924</v>
      </c>
      <c r="E1021">
        <v>1020</v>
      </c>
      <c r="G1021" t="s">
        <v>74</v>
      </c>
      <c r="H1021" t="s">
        <v>1924</v>
      </c>
      <c r="I1021" t="s">
        <v>1952</v>
      </c>
      <c r="J1021" t="s">
        <v>1953</v>
      </c>
      <c r="K1021" t="s">
        <v>3636</v>
      </c>
      <c r="M1021">
        <v>3.6799999999999999E-2</v>
      </c>
      <c r="N1021">
        <v>4.7E-2</v>
      </c>
      <c r="O1021">
        <v>3.4000000000000002E-2</v>
      </c>
      <c r="P1021">
        <v>0.755</v>
      </c>
      <c r="R1021">
        <v>0</v>
      </c>
      <c r="S1021">
        <v>0.78</v>
      </c>
      <c r="T1021">
        <v>4</v>
      </c>
      <c r="U1021">
        <v>1.5</v>
      </c>
      <c r="V1021">
        <v>0.75</v>
      </c>
      <c r="AA1021" t="s">
        <v>3397</v>
      </c>
      <c r="AB1021">
        <v>0.02</v>
      </c>
      <c r="AC1021">
        <v>1.7000000000000001E-2</v>
      </c>
      <c r="AE1021" t="s">
        <v>44</v>
      </c>
      <c r="AF1021" t="s">
        <v>62</v>
      </c>
      <c r="AG1021" t="s">
        <v>79</v>
      </c>
      <c r="AI1021">
        <v>1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1</v>
      </c>
      <c r="AQ1021">
        <v>0</v>
      </c>
      <c r="AR1021">
        <v>0</v>
      </c>
      <c r="AS1021">
        <v>0</v>
      </c>
      <c r="AT1021">
        <v>0</v>
      </c>
      <c r="AU1021">
        <v>2</v>
      </c>
      <c r="AV1021">
        <v>0</v>
      </c>
      <c r="AW1021">
        <v>0</v>
      </c>
      <c r="AX1021">
        <v>2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</row>
    <row r="1022" spans="1:60" x14ac:dyDescent="0.25">
      <c r="A1022">
        <v>1</v>
      </c>
      <c r="B1022" t="s">
        <v>1924</v>
      </c>
      <c r="D1022" t="s">
        <v>1924</v>
      </c>
      <c r="E1022">
        <v>1021</v>
      </c>
      <c r="H1022" t="s">
        <v>1924</v>
      </c>
      <c r="I1022" t="s">
        <v>1954</v>
      </c>
      <c r="J1022" t="s">
        <v>1931</v>
      </c>
      <c r="K1022" t="s">
        <v>3635</v>
      </c>
      <c r="M1022">
        <v>5.8700000000000002E-2</v>
      </c>
      <c r="N1022">
        <v>4.9000000000000002E-2</v>
      </c>
      <c r="R1022">
        <v>0</v>
      </c>
      <c r="T1022">
        <v>4</v>
      </c>
      <c r="U1022">
        <v>2.5</v>
      </c>
      <c r="V1022">
        <v>0.47499999999999998</v>
      </c>
      <c r="AA1022" t="s">
        <v>3397</v>
      </c>
      <c r="AE1022" t="s">
        <v>49</v>
      </c>
      <c r="AF1022" t="s">
        <v>62</v>
      </c>
      <c r="AI1022">
        <v>1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1</v>
      </c>
      <c r="AQ1022">
        <v>0</v>
      </c>
      <c r="AR1022">
        <v>0</v>
      </c>
      <c r="AS1022">
        <v>0</v>
      </c>
      <c r="AT1022">
        <v>0</v>
      </c>
      <c r="AU1022">
        <v>2</v>
      </c>
      <c r="AV1022">
        <v>0</v>
      </c>
      <c r="AW1022">
        <v>0</v>
      </c>
      <c r="AX1022">
        <v>2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</row>
    <row r="1023" spans="1:60" x14ac:dyDescent="0.25">
      <c r="A1023">
        <v>1</v>
      </c>
      <c r="B1023" t="s">
        <v>1924</v>
      </c>
      <c r="D1023" t="s">
        <v>1924</v>
      </c>
      <c r="E1023">
        <v>1022</v>
      </c>
      <c r="H1023" t="s">
        <v>1924</v>
      </c>
      <c r="I1023" t="s">
        <v>1955</v>
      </c>
      <c r="J1023" t="s">
        <v>1956</v>
      </c>
      <c r="K1023" t="s">
        <v>3634</v>
      </c>
      <c r="M1023">
        <v>5.1999999999999998E-2</v>
      </c>
      <c r="N1023">
        <v>5.0999999999999997E-2</v>
      </c>
      <c r="R1023">
        <v>0</v>
      </c>
      <c r="T1023">
        <v>4</v>
      </c>
      <c r="U1023">
        <v>2.5</v>
      </c>
      <c r="V1023">
        <v>0.52500000000000002</v>
      </c>
      <c r="AA1023" t="s">
        <v>3397</v>
      </c>
      <c r="AE1023" t="s">
        <v>49</v>
      </c>
      <c r="AF1023" t="s">
        <v>62</v>
      </c>
      <c r="AI1023">
        <v>1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1</v>
      </c>
      <c r="AQ1023">
        <v>0</v>
      </c>
      <c r="AR1023">
        <v>0</v>
      </c>
      <c r="AS1023">
        <v>0</v>
      </c>
      <c r="AT1023">
        <v>0</v>
      </c>
      <c r="AU1023">
        <v>2</v>
      </c>
      <c r="AV1023">
        <v>0</v>
      </c>
      <c r="AW1023">
        <v>0</v>
      </c>
      <c r="AX1023">
        <v>2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</row>
    <row r="1024" spans="1:60" x14ac:dyDescent="0.25">
      <c r="A1024">
        <v>1</v>
      </c>
      <c r="B1024" t="s">
        <v>1924</v>
      </c>
      <c r="D1024" t="s">
        <v>1924</v>
      </c>
      <c r="E1024">
        <v>1023</v>
      </c>
      <c r="H1024" t="s">
        <v>1924</v>
      </c>
      <c r="I1024" t="s">
        <v>1957</v>
      </c>
      <c r="J1024" t="s">
        <v>1931</v>
      </c>
      <c r="K1024" t="s">
        <v>3633</v>
      </c>
      <c r="M1024">
        <v>5.8999999999999997E-2</v>
      </c>
      <c r="N1024">
        <v>5.0999999999999997E-2</v>
      </c>
      <c r="R1024">
        <v>0</v>
      </c>
      <c r="T1024">
        <v>4</v>
      </c>
      <c r="U1024">
        <v>2.5</v>
      </c>
      <c r="V1024">
        <v>0.5</v>
      </c>
      <c r="AA1024" t="s">
        <v>3397</v>
      </c>
      <c r="AE1024" t="s">
        <v>49</v>
      </c>
      <c r="AF1024" t="s">
        <v>62</v>
      </c>
      <c r="AI1024">
        <v>1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1</v>
      </c>
      <c r="AQ1024">
        <v>0</v>
      </c>
      <c r="AR1024">
        <v>0</v>
      </c>
      <c r="AS1024">
        <v>0</v>
      </c>
      <c r="AT1024">
        <v>0</v>
      </c>
      <c r="AU1024">
        <v>2</v>
      </c>
      <c r="AV1024">
        <v>0</v>
      </c>
      <c r="AW1024">
        <v>0</v>
      </c>
      <c r="AX1024">
        <v>2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</row>
    <row r="1025" spans="1:60" x14ac:dyDescent="0.25">
      <c r="A1025">
        <v>1</v>
      </c>
      <c r="B1025" t="s">
        <v>1924</v>
      </c>
      <c r="D1025" t="s">
        <v>1924</v>
      </c>
      <c r="E1025">
        <v>1024</v>
      </c>
      <c r="H1025" t="s">
        <v>1924</v>
      </c>
      <c r="I1025" t="s">
        <v>1958</v>
      </c>
      <c r="J1025" t="s">
        <v>1959</v>
      </c>
      <c r="K1025" t="s">
        <v>3632</v>
      </c>
      <c r="M1025">
        <v>5.9499999999999997E-2</v>
      </c>
      <c r="N1025">
        <v>5.7000000000000002E-2</v>
      </c>
      <c r="R1025">
        <v>0</v>
      </c>
      <c r="T1025">
        <v>4</v>
      </c>
      <c r="U1025">
        <v>1.5</v>
      </c>
      <c r="V1025">
        <v>0.4</v>
      </c>
      <c r="AA1025" t="s">
        <v>3397</v>
      </c>
      <c r="AE1025" t="s">
        <v>44</v>
      </c>
      <c r="AF1025" t="s">
        <v>62</v>
      </c>
      <c r="AI1025">
        <v>1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1</v>
      </c>
      <c r="AQ1025">
        <v>0</v>
      </c>
      <c r="AR1025">
        <v>0</v>
      </c>
      <c r="AS1025">
        <v>0</v>
      </c>
      <c r="AT1025">
        <v>0</v>
      </c>
      <c r="AU1025">
        <v>2</v>
      </c>
      <c r="AV1025">
        <v>0</v>
      </c>
      <c r="AW1025">
        <v>0</v>
      </c>
      <c r="AX1025">
        <v>2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</row>
    <row r="1026" spans="1:60" x14ac:dyDescent="0.25">
      <c r="A1026">
        <v>1</v>
      </c>
      <c r="B1026" t="s">
        <v>1924</v>
      </c>
      <c r="D1026" t="s">
        <v>1924</v>
      </c>
      <c r="E1026">
        <v>1025</v>
      </c>
      <c r="H1026" t="s">
        <v>1924</v>
      </c>
      <c r="I1026" t="s">
        <v>1960</v>
      </c>
      <c r="J1026" t="s">
        <v>1961</v>
      </c>
      <c r="K1026" t="s">
        <v>3631</v>
      </c>
      <c r="M1026">
        <v>6.1499999999999999E-2</v>
      </c>
      <c r="N1026">
        <v>5.7000000000000002E-2</v>
      </c>
      <c r="R1026">
        <v>0</v>
      </c>
      <c r="T1026">
        <v>4</v>
      </c>
      <c r="U1026">
        <v>1.5</v>
      </c>
      <c r="V1026">
        <v>0.4</v>
      </c>
      <c r="AA1026" t="s">
        <v>3397</v>
      </c>
      <c r="AE1026" t="s">
        <v>44</v>
      </c>
      <c r="AF1026" t="s">
        <v>62</v>
      </c>
      <c r="AI1026">
        <v>1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1</v>
      </c>
      <c r="AQ1026">
        <v>0</v>
      </c>
      <c r="AR1026">
        <v>0</v>
      </c>
      <c r="AS1026">
        <v>0</v>
      </c>
      <c r="AT1026">
        <v>0</v>
      </c>
      <c r="AU1026">
        <v>2</v>
      </c>
      <c r="AV1026">
        <v>0</v>
      </c>
      <c r="AW1026">
        <v>0</v>
      </c>
      <c r="AX1026">
        <v>2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</row>
    <row r="1027" spans="1:60" x14ac:dyDescent="0.25">
      <c r="A1027">
        <v>1</v>
      </c>
      <c r="B1027" t="s">
        <v>1924</v>
      </c>
      <c r="D1027" t="s">
        <v>1924</v>
      </c>
      <c r="E1027">
        <v>1026</v>
      </c>
      <c r="H1027" t="s">
        <v>1924</v>
      </c>
      <c r="I1027" t="s">
        <v>1962</v>
      </c>
      <c r="J1027" t="s">
        <v>1963</v>
      </c>
      <c r="K1027" t="s">
        <v>3630</v>
      </c>
      <c r="M1027">
        <v>6.2E-2</v>
      </c>
      <c r="N1027">
        <v>5.7000000000000002E-2</v>
      </c>
      <c r="R1027">
        <v>0</v>
      </c>
      <c r="T1027">
        <v>4</v>
      </c>
      <c r="U1027">
        <v>1.5</v>
      </c>
      <c r="V1027">
        <v>0.45</v>
      </c>
      <c r="AA1027" t="s">
        <v>3397</v>
      </c>
      <c r="AE1027" t="s">
        <v>44</v>
      </c>
      <c r="AF1027" t="s">
        <v>62</v>
      </c>
      <c r="AI1027">
        <v>1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1</v>
      </c>
      <c r="AQ1027">
        <v>0</v>
      </c>
      <c r="AR1027">
        <v>0</v>
      </c>
      <c r="AS1027">
        <v>0</v>
      </c>
      <c r="AT1027">
        <v>0</v>
      </c>
      <c r="AU1027">
        <v>2</v>
      </c>
      <c r="AV1027">
        <v>0</v>
      </c>
      <c r="AW1027">
        <v>0</v>
      </c>
      <c r="AX1027">
        <v>2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</row>
    <row r="1028" spans="1:60" x14ac:dyDescent="0.25">
      <c r="A1028">
        <v>1</v>
      </c>
      <c r="B1028" t="s">
        <v>1924</v>
      </c>
      <c r="D1028" t="s">
        <v>1924</v>
      </c>
      <c r="E1028">
        <v>1027</v>
      </c>
      <c r="H1028" t="s">
        <v>1924</v>
      </c>
      <c r="I1028" t="s">
        <v>1964</v>
      </c>
      <c r="J1028">
        <v>27206250</v>
      </c>
      <c r="K1028" t="s">
        <v>3629</v>
      </c>
      <c r="M1028">
        <v>6.25E-2</v>
      </c>
      <c r="N1028">
        <v>5.7000000000000002E-2</v>
      </c>
      <c r="R1028">
        <v>0</v>
      </c>
      <c r="T1028">
        <v>4</v>
      </c>
      <c r="U1028">
        <v>1.5</v>
      </c>
      <c r="V1028">
        <v>0.45</v>
      </c>
      <c r="AA1028" t="s">
        <v>3397</v>
      </c>
      <c r="AE1028" t="s">
        <v>44</v>
      </c>
      <c r="AF1028" t="s">
        <v>62</v>
      </c>
      <c r="AI1028">
        <v>1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1</v>
      </c>
      <c r="AQ1028">
        <v>0</v>
      </c>
      <c r="AR1028">
        <v>0</v>
      </c>
      <c r="AS1028">
        <v>0</v>
      </c>
      <c r="AT1028">
        <v>0</v>
      </c>
      <c r="AU1028">
        <v>2</v>
      </c>
      <c r="AV1028">
        <v>0</v>
      </c>
      <c r="AW1028">
        <v>0</v>
      </c>
      <c r="AX1028">
        <v>2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</row>
    <row r="1029" spans="1:60" x14ac:dyDescent="0.25">
      <c r="A1029">
        <v>1</v>
      </c>
      <c r="B1029" t="s">
        <v>1924</v>
      </c>
      <c r="D1029" t="s">
        <v>1924</v>
      </c>
      <c r="E1029">
        <v>1028</v>
      </c>
      <c r="H1029" t="s">
        <v>1924</v>
      </c>
      <c r="I1029" t="s">
        <v>1965</v>
      </c>
      <c r="J1029">
        <v>1233</v>
      </c>
      <c r="K1029" t="s">
        <v>3624</v>
      </c>
      <c r="M1029">
        <v>6.3500000000000001E-2</v>
      </c>
      <c r="N1029">
        <v>5.7000000000000002E-2</v>
      </c>
      <c r="R1029">
        <v>0</v>
      </c>
      <c r="T1029">
        <v>4</v>
      </c>
      <c r="U1029">
        <v>1.5</v>
      </c>
      <c r="V1029">
        <v>0.47499999999999998</v>
      </c>
      <c r="AA1029" t="s">
        <v>3397</v>
      </c>
      <c r="AE1029" t="s">
        <v>44</v>
      </c>
      <c r="AF1029" t="s">
        <v>62</v>
      </c>
      <c r="AG1029" t="s">
        <v>495</v>
      </c>
      <c r="AI1029">
        <v>1</v>
      </c>
      <c r="AJ1029">
        <v>1</v>
      </c>
      <c r="AK1029">
        <v>1</v>
      </c>
      <c r="AL1029">
        <v>0</v>
      </c>
      <c r="AM1029">
        <v>1</v>
      </c>
      <c r="AN1029">
        <v>0</v>
      </c>
      <c r="AO1029">
        <v>1</v>
      </c>
      <c r="AQ1029">
        <v>0</v>
      </c>
      <c r="AR1029">
        <v>0</v>
      </c>
      <c r="AS1029">
        <v>0</v>
      </c>
      <c r="AT1029">
        <v>0</v>
      </c>
      <c r="AU1029">
        <v>2</v>
      </c>
      <c r="AV1029">
        <v>0</v>
      </c>
      <c r="AW1029">
        <v>0</v>
      </c>
      <c r="AX1029">
        <v>2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</row>
    <row r="1030" spans="1:60" x14ac:dyDescent="0.25">
      <c r="A1030">
        <v>1</v>
      </c>
      <c r="B1030" t="s">
        <v>1924</v>
      </c>
      <c r="D1030" t="s">
        <v>1924</v>
      </c>
      <c r="E1030">
        <v>1029</v>
      </c>
      <c r="H1030" t="s">
        <v>1924</v>
      </c>
      <c r="I1030" t="s">
        <v>1966</v>
      </c>
      <c r="J1030">
        <v>27206500</v>
      </c>
      <c r="K1030" t="s">
        <v>3628</v>
      </c>
      <c r="M1030">
        <v>6.5000000000000002E-2</v>
      </c>
      <c r="N1030">
        <v>5.7000000000000002E-2</v>
      </c>
      <c r="R1030">
        <v>0</v>
      </c>
      <c r="T1030">
        <v>4</v>
      </c>
      <c r="U1030">
        <v>1.5</v>
      </c>
      <c r="V1030">
        <v>0.42499999999999999</v>
      </c>
      <c r="AA1030" t="s">
        <v>3397</v>
      </c>
      <c r="AE1030" t="s">
        <v>44</v>
      </c>
      <c r="AF1030" t="s">
        <v>62</v>
      </c>
      <c r="AI1030">
        <v>1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1</v>
      </c>
      <c r="AQ1030">
        <v>0</v>
      </c>
      <c r="AR1030">
        <v>0</v>
      </c>
      <c r="AS1030">
        <v>0</v>
      </c>
      <c r="AT1030">
        <v>0</v>
      </c>
      <c r="AU1030">
        <v>2</v>
      </c>
      <c r="AV1030">
        <v>0</v>
      </c>
      <c r="AW1030">
        <v>0</v>
      </c>
      <c r="AX1030">
        <v>2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</row>
    <row r="1031" spans="1:60" x14ac:dyDescent="0.25">
      <c r="A1031">
        <v>1</v>
      </c>
      <c r="B1031" t="s">
        <v>1924</v>
      </c>
      <c r="D1031" t="s">
        <v>1924</v>
      </c>
      <c r="E1031">
        <v>1030</v>
      </c>
      <c r="H1031" t="s">
        <v>1924</v>
      </c>
      <c r="I1031" t="s">
        <v>1967</v>
      </c>
      <c r="J1031" t="s">
        <v>1931</v>
      </c>
      <c r="K1031" t="s">
        <v>3627</v>
      </c>
      <c r="M1031">
        <v>5.9299999999999999E-2</v>
      </c>
      <c r="N1031">
        <v>5.8000000000000003E-2</v>
      </c>
      <c r="R1031">
        <v>0</v>
      </c>
      <c r="T1031">
        <v>4</v>
      </c>
      <c r="U1031">
        <v>2.5</v>
      </c>
      <c r="V1031">
        <v>0.5</v>
      </c>
      <c r="AA1031" t="s">
        <v>3397</v>
      </c>
      <c r="AE1031" t="s">
        <v>49</v>
      </c>
      <c r="AF1031" t="s">
        <v>62</v>
      </c>
      <c r="AI1031">
        <v>1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1</v>
      </c>
      <c r="AQ1031">
        <v>0</v>
      </c>
      <c r="AR1031">
        <v>0</v>
      </c>
      <c r="AS1031">
        <v>0</v>
      </c>
      <c r="AT1031">
        <v>0</v>
      </c>
      <c r="AU1031">
        <v>2</v>
      </c>
      <c r="AV1031">
        <v>0</v>
      </c>
      <c r="AW1031">
        <v>0</v>
      </c>
      <c r="AX1031">
        <v>2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</row>
    <row r="1032" spans="1:60" x14ac:dyDescent="0.25">
      <c r="A1032">
        <v>1</v>
      </c>
      <c r="B1032" t="s">
        <v>1924</v>
      </c>
      <c r="D1032" t="s">
        <v>1924</v>
      </c>
      <c r="E1032">
        <v>1031</v>
      </c>
      <c r="H1032" t="s">
        <v>1924</v>
      </c>
      <c r="I1032" t="s">
        <v>1968</v>
      </c>
      <c r="J1032" t="s">
        <v>1931</v>
      </c>
      <c r="K1032" t="s">
        <v>3626</v>
      </c>
      <c r="M1032">
        <v>5.9400000000000001E-2</v>
      </c>
      <c r="N1032">
        <v>5.8000000000000003E-2</v>
      </c>
      <c r="R1032">
        <v>0</v>
      </c>
      <c r="T1032">
        <v>4</v>
      </c>
      <c r="U1032">
        <v>2.5</v>
      </c>
      <c r="V1032">
        <v>0.5</v>
      </c>
      <c r="AA1032" t="s">
        <v>3397</v>
      </c>
      <c r="AE1032" t="s">
        <v>49</v>
      </c>
      <c r="AF1032" t="s">
        <v>62</v>
      </c>
      <c r="AI1032">
        <v>1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1</v>
      </c>
      <c r="AQ1032">
        <v>0</v>
      </c>
      <c r="AR1032">
        <v>0</v>
      </c>
      <c r="AS1032">
        <v>0</v>
      </c>
      <c r="AT1032">
        <v>0</v>
      </c>
      <c r="AU1032">
        <v>2</v>
      </c>
      <c r="AV1032">
        <v>0</v>
      </c>
      <c r="AW1032">
        <v>0</v>
      </c>
      <c r="AX1032">
        <v>2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</row>
    <row r="1033" spans="1:60" x14ac:dyDescent="0.25">
      <c r="A1033">
        <v>1</v>
      </c>
      <c r="B1033" t="s">
        <v>1924</v>
      </c>
      <c r="D1033" t="s">
        <v>1924</v>
      </c>
      <c r="E1033">
        <v>1032</v>
      </c>
      <c r="H1033" t="s">
        <v>1924</v>
      </c>
      <c r="I1033" t="s">
        <v>1969</v>
      </c>
      <c r="J1033" t="s">
        <v>1931</v>
      </c>
      <c r="K1033" t="s">
        <v>3625</v>
      </c>
      <c r="M1033">
        <v>0.06</v>
      </c>
      <c r="N1033">
        <v>5.8000000000000003E-2</v>
      </c>
      <c r="R1033">
        <v>0</v>
      </c>
      <c r="T1033">
        <v>4</v>
      </c>
      <c r="U1033">
        <v>2.5</v>
      </c>
      <c r="V1033">
        <v>0.52500000000000002</v>
      </c>
      <c r="AA1033" t="s">
        <v>3397</v>
      </c>
      <c r="AE1033" t="s">
        <v>49</v>
      </c>
      <c r="AF1033" t="s">
        <v>62</v>
      </c>
      <c r="AI1033">
        <v>1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1</v>
      </c>
      <c r="AQ1033">
        <v>0</v>
      </c>
      <c r="AR1033">
        <v>0</v>
      </c>
      <c r="AS1033">
        <v>0</v>
      </c>
      <c r="AT1033">
        <v>0</v>
      </c>
      <c r="AU1033">
        <v>2</v>
      </c>
      <c r="AV1033">
        <v>0</v>
      </c>
      <c r="AW1033">
        <v>0</v>
      </c>
      <c r="AX1033">
        <v>2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</row>
    <row r="1034" spans="1:60" x14ac:dyDescent="0.25">
      <c r="A1034">
        <v>1</v>
      </c>
      <c r="B1034" t="s">
        <v>1924</v>
      </c>
      <c r="D1034" t="s">
        <v>1924</v>
      </c>
      <c r="E1034">
        <v>1033</v>
      </c>
      <c r="G1034" t="s">
        <v>74</v>
      </c>
      <c r="H1034" t="s">
        <v>1924</v>
      </c>
      <c r="I1034" t="s">
        <v>1970</v>
      </c>
      <c r="J1034" t="s">
        <v>1971</v>
      </c>
      <c r="K1034" t="s">
        <v>3624</v>
      </c>
      <c r="M1034">
        <v>6.3500000000000001E-2</v>
      </c>
      <c r="N1034">
        <v>5.8000000000000003E-2</v>
      </c>
      <c r="O1034">
        <v>6.3500000000000001E-2</v>
      </c>
      <c r="P1034">
        <v>0.53</v>
      </c>
      <c r="R1034">
        <v>0</v>
      </c>
      <c r="S1034">
        <v>0.82</v>
      </c>
      <c r="T1034">
        <v>4</v>
      </c>
      <c r="U1034">
        <v>2.5</v>
      </c>
      <c r="V1034">
        <v>0.52500000000000002</v>
      </c>
      <c r="AA1034" t="s">
        <v>3397</v>
      </c>
      <c r="AB1034">
        <v>5.0000000000000001E-3</v>
      </c>
      <c r="AC1034">
        <v>4.4999999999999998E-2</v>
      </c>
      <c r="AE1034" t="s">
        <v>49</v>
      </c>
      <c r="AF1034" t="s">
        <v>62</v>
      </c>
      <c r="AI1034">
        <v>1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1</v>
      </c>
      <c r="AQ1034">
        <v>0</v>
      </c>
      <c r="AR1034">
        <v>0</v>
      </c>
      <c r="AS1034">
        <v>0</v>
      </c>
      <c r="AT1034">
        <v>0</v>
      </c>
      <c r="AU1034">
        <v>2</v>
      </c>
      <c r="AV1034">
        <v>0</v>
      </c>
      <c r="AW1034">
        <v>0</v>
      </c>
      <c r="AX1034">
        <v>2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</row>
    <row r="1035" spans="1:60" x14ac:dyDescent="0.25">
      <c r="A1035">
        <v>1</v>
      </c>
      <c r="B1035" t="s">
        <v>1924</v>
      </c>
      <c r="D1035" t="s">
        <v>1924</v>
      </c>
      <c r="E1035">
        <v>1034</v>
      </c>
      <c r="H1035" t="s">
        <v>1924</v>
      </c>
      <c r="I1035" t="s">
        <v>1972</v>
      </c>
      <c r="J1035" t="s">
        <v>1973</v>
      </c>
      <c r="K1035" t="s">
        <v>3623</v>
      </c>
      <c r="M1035">
        <v>6.4500000000000002E-2</v>
      </c>
      <c r="N1035">
        <v>5.8000000000000003E-2</v>
      </c>
      <c r="R1035">
        <v>0</v>
      </c>
      <c r="T1035">
        <v>4</v>
      </c>
      <c r="U1035">
        <v>2.5</v>
      </c>
      <c r="V1035">
        <v>0.52500000000000002</v>
      </c>
      <c r="AA1035" t="s">
        <v>3397</v>
      </c>
      <c r="AE1035" t="s">
        <v>49</v>
      </c>
      <c r="AF1035" t="s">
        <v>62</v>
      </c>
      <c r="AI1035">
        <v>1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1</v>
      </c>
      <c r="AQ1035">
        <v>0</v>
      </c>
      <c r="AR1035">
        <v>0</v>
      </c>
      <c r="AS1035">
        <v>0</v>
      </c>
      <c r="AT1035">
        <v>0</v>
      </c>
      <c r="AU1035">
        <v>2</v>
      </c>
      <c r="AV1035">
        <v>0</v>
      </c>
      <c r="AW1035">
        <v>0</v>
      </c>
      <c r="AX1035">
        <v>2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</row>
    <row r="1036" spans="1:60" x14ac:dyDescent="0.25">
      <c r="A1036">
        <v>1</v>
      </c>
      <c r="B1036" t="s">
        <v>1924</v>
      </c>
      <c r="D1036" t="s">
        <v>1924</v>
      </c>
      <c r="E1036">
        <v>1035</v>
      </c>
      <c r="H1036" t="s">
        <v>1924</v>
      </c>
      <c r="I1036" t="s">
        <v>1974</v>
      </c>
      <c r="J1036" t="s">
        <v>1975</v>
      </c>
      <c r="K1036" t="s">
        <v>3622</v>
      </c>
      <c r="M1036">
        <v>7.0499999999999993E-2</v>
      </c>
      <c r="N1036">
        <v>6.5000000000000002E-2</v>
      </c>
      <c r="R1036">
        <v>0</v>
      </c>
      <c r="T1036">
        <v>4</v>
      </c>
      <c r="U1036">
        <v>3</v>
      </c>
      <c r="V1036">
        <v>0.75</v>
      </c>
      <c r="AA1036" t="s">
        <v>3397</v>
      </c>
      <c r="AE1036" t="s">
        <v>49</v>
      </c>
      <c r="AF1036" t="s">
        <v>62</v>
      </c>
      <c r="AI1036">
        <v>1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1</v>
      </c>
      <c r="AQ1036">
        <v>0</v>
      </c>
      <c r="AR1036">
        <v>0</v>
      </c>
      <c r="AS1036">
        <v>0</v>
      </c>
      <c r="AT1036">
        <v>0</v>
      </c>
      <c r="AU1036">
        <v>2</v>
      </c>
      <c r="AV1036">
        <v>0</v>
      </c>
      <c r="AW1036">
        <v>0</v>
      </c>
      <c r="AX1036">
        <v>2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</row>
    <row r="1037" spans="1:60" x14ac:dyDescent="0.25">
      <c r="A1037">
        <v>1</v>
      </c>
      <c r="B1037" t="s">
        <v>1924</v>
      </c>
      <c r="D1037" t="s">
        <v>1924</v>
      </c>
      <c r="E1037">
        <v>1036</v>
      </c>
      <c r="G1037" t="s">
        <v>74</v>
      </c>
      <c r="H1037" t="s">
        <v>1924</v>
      </c>
      <c r="I1037" t="s">
        <v>1976</v>
      </c>
      <c r="J1037" t="s">
        <v>1977</v>
      </c>
      <c r="K1037" t="s">
        <v>3621</v>
      </c>
      <c r="M1037">
        <v>7.0999999999999994E-2</v>
      </c>
      <c r="N1037">
        <v>6.5000000000000002E-2</v>
      </c>
      <c r="O1037">
        <v>7.0999999999999994E-2</v>
      </c>
      <c r="P1037">
        <v>0.83</v>
      </c>
      <c r="R1037">
        <v>0</v>
      </c>
      <c r="S1037">
        <v>1.17</v>
      </c>
      <c r="T1037">
        <v>4</v>
      </c>
      <c r="U1037">
        <v>3</v>
      </c>
      <c r="V1037">
        <v>0.75</v>
      </c>
      <c r="AA1037" t="s">
        <v>3397</v>
      </c>
      <c r="AB1037">
        <v>3.0000000000000001E-3</v>
      </c>
      <c r="AC1037">
        <v>0.05</v>
      </c>
      <c r="AE1037" t="s">
        <v>49</v>
      </c>
      <c r="AF1037" t="s">
        <v>62</v>
      </c>
      <c r="AI1037">
        <v>1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1</v>
      </c>
      <c r="AQ1037">
        <v>0</v>
      </c>
      <c r="AR1037">
        <v>0</v>
      </c>
      <c r="AS1037">
        <v>0</v>
      </c>
      <c r="AT1037">
        <v>0</v>
      </c>
      <c r="AU1037">
        <v>2</v>
      </c>
      <c r="AV1037">
        <v>0</v>
      </c>
      <c r="AW1037">
        <v>0</v>
      </c>
      <c r="AX1037">
        <v>2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</row>
    <row r="1038" spans="1:60" x14ac:dyDescent="0.25">
      <c r="A1038">
        <v>1</v>
      </c>
      <c r="B1038" t="s">
        <v>1924</v>
      </c>
      <c r="D1038" t="s">
        <v>1924</v>
      </c>
      <c r="E1038">
        <v>1037</v>
      </c>
      <c r="H1038" t="s">
        <v>1924</v>
      </c>
      <c r="I1038" t="s">
        <v>1978</v>
      </c>
      <c r="J1038" t="s">
        <v>1931</v>
      </c>
      <c r="K1038" t="s">
        <v>3620</v>
      </c>
      <c r="M1038">
        <v>7.4999999999999997E-2</v>
      </c>
      <c r="N1038">
        <v>7.0999999999999994E-2</v>
      </c>
      <c r="R1038">
        <v>0</v>
      </c>
      <c r="T1038">
        <v>4</v>
      </c>
      <c r="U1038">
        <v>3</v>
      </c>
      <c r="V1038">
        <v>0.75</v>
      </c>
      <c r="AA1038" t="s">
        <v>3397</v>
      </c>
      <c r="AE1038" t="s">
        <v>49</v>
      </c>
      <c r="AF1038" t="s">
        <v>62</v>
      </c>
      <c r="AI1038">
        <v>1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1</v>
      </c>
      <c r="AQ1038">
        <v>0</v>
      </c>
      <c r="AR1038">
        <v>0</v>
      </c>
      <c r="AS1038">
        <v>0</v>
      </c>
      <c r="AT1038">
        <v>0</v>
      </c>
      <c r="AU1038">
        <v>2</v>
      </c>
      <c r="AV1038">
        <v>0</v>
      </c>
      <c r="AW1038">
        <v>0</v>
      </c>
      <c r="AX1038">
        <v>2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</row>
    <row r="1039" spans="1:60" x14ac:dyDescent="0.25">
      <c r="A1039">
        <v>1</v>
      </c>
      <c r="B1039" t="s">
        <v>1924</v>
      </c>
      <c r="D1039" t="s">
        <v>1924</v>
      </c>
      <c r="E1039">
        <v>1038</v>
      </c>
      <c r="H1039" t="s">
        <v>1924</v>
      </c>
      <c r="I1039" t="s">
        <v>1979</v>
      </c>
      <c r="J1039" t="s">
        <v>1980</v>
      </c>
      <c r="K1039" t="s">
        <v>3619</v>
      </c>
      <c r="M1039">
        <v>7.6499999999999999E-2</v>
      </c>
      <c r="N1039">
        <v>7.0999999999999994E-2</v>
      </c>
      <c r="R1039">
        <v>0</v>
      </c>
      <c r="T1039">
        <v>4</v>
      </c>
      <c r="U1039">
        <v>3</v>
      </c>
      <c r="V1039">
        <v>0.75</v>
      </c>
      <c r="AA1039" t="s">
        <v>3397</v>
      </c>
      <c r="AE1039" t="s">
        <v>49</v>
      </c>
      <c r="AF1039" t="s">
        <v>62</v>
      </c>
      <c r="AI1039">
        <v>1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1</v>
      </c>
      <c r="AQ1039">
        <v>0</v>
      </c>
      <c r="AR1039">
        <v>0</v>
      </c>
      <c r="AS1039">
        <v>0</v>
      </c>
      <c r="AT1039">
        <v>0</v>
      </c>
      <c r="AU1039">
        <v>2</v>
      </c>
      <c r="AV1039">
        <v>0</v>
      </c>
      <c r="AW1039">
        <v>0</v>
      </c>
      <c r="AX1039">
        <v>2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</row>
    <row r="1040" spans="1:60" x14ac:dyDescent="0.25">
      <c r="A1040">
        <v>1</v>
      </c>
      <c r="B1040" t="s">
        <v>1924</v>
      </c>
      <c r="D1040" t="s">
        <v>1924</v>
      </c>
      <c r="E1040">
        <v>1039</v>
      </c>
      <c r="H1040" t="s">
        <v>1924</v>
      </c>
      <c r="I1040" t="s">
        <v>1981</v>
      </c>
      <c r="J1040" t="s">
        <v>1931</v>
      </c>
      <c r="K1040" t="s">
        <v>3618</v>
      </c>
      <c r="M1040">
        <v>7.8E-2</v>
      </c>
      <c r="N1040">
        <v>7.0999999999999994E-2</v>
      </c>
      <c r="R1040">
        <v>0</v>
      </c>
      <c r="T1040">
        <v>4</v>
      </c>
      <c r="U1040">
        <v>3</v>
      </c>
      <c r="V1040">
        <v>0.72499999999999998</v>
      </c>
      <c r="AA1040" t="s">
        <v>3397</v>
      </c>
      <c r="AE1040" t="s">
        <v>49</v>
      </c>
      <c r="AF1040" t="s">
        <v>62</v>
      </c>
      <c r="AI1040">
        <v>1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1</v>
      </c>
      <c r="AQ1040">
        <v>0</v>
      </c>
      <c r="AR1040">
        <v>0</v>
      </c>
      <c r="AS1040">
        <v>0</v>
      </c>
      <c r="AT1040">
        <v>0</v>
      </c>
      <c r="AU1040">
        <v>2</v>
      </c>
      <c r="AV1040">
        <v>0</v>
      </c>
      <c r="AW1040">
        <v>0</v>
      </c>
      <c r="AX1040">
        <v>2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</row>
    <row r="1041" spans="1:60" x14ac:dyDescent="0.25">
      <c r="A1041">
        <v>1</v>
      </c>
      <c r="B1041" t="s">
        <v>1924</v>
      </c>
      <c r="D1041" t="s">
        <v>1924</v>
      </c>
      <c r="E1041">
        <v>1040</v>
      </c>
      <c r="H1041" t="s">
        <v>1924</v>
      </c>
      <c r="I1041" t="s">
        <v>1982</v>
      </c>
      <c r="J1041" t="s">
        <v>1931</v>
      </c>
      <c r="K1041" t="s">
        <v>3616</v>
      </c>
      <c r="M1041">
        <v>7.8100000000000003E-2</v>
      </c>
      <c r="N1041">
        <v>7.0999999999999994E-2</v>
      </c>
      <c r="R1041">
        <v>0</v>
      </c>
      <c r="T1041">
        <v>4</v>
      </c>
      <c r="U1041">
        <v>3</v>
      </c>
      <c r="V1041">
        <v>0.75</v>
      </c>
      <c r="AA1041" t="s">
        <v>3397</v>
      </c>
      <c r="AE1041" t="s">
        <v>49</v>
      </c>
      <c r="AF1041" t="s">
        <v>62</v>
      </c>
      <c r="AI1041">
        <v>1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1</v>
      </c>
      <c r="AQ1041">
        <v>0</v>
      </c>
      <c r="AR1041">
        <v>0</v>
      </c>
      <c r="AS1041">
        <v>0</v>
      </c>
      <c r="AT1041">
        <v>0</v>
      </c>
      <c r="AU1041">
        <v>2</v>
      </c>
      <c r="AV1041">
        <v>0</v>
      </c>
      <c r="AW1041">
        <v>0</v>
      </c>
      <c r="AX1041">
        <v>2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</row>
    <row r="1042" spans="1:60" x14ac:dyDescent="0.25">
      <c r="A1042">
        <v>1</v>
      </c>
      <c r="B1042" t="s">
        <v>1924</v>
      </c>
      <c r="D1042" t="s">
        <v>1924</v>
      </c>
      <c r="E1042">
        <v>1041</v>
      </c>
      <c r="H1042" t="s">
        <v>1924</v>
      </c>
      <c r="I1042" t="s">
        <v>1983</v>
      </c>
      <c r="J1042" t="s">
        <v>1931</v>
      </c>
      <c r="K1042" t="s">
        <v>3617</v>
      </c>
      <c r="M1042">
        <v>7.8200000000000006E-2</v>
      </c>
      <c r="N1042">
        <v>7.0999999999999994E-2</v>
      </c>
      <c r="R1042">
        <v>0</v>
      </c>
      <c r="T1042">
        <v>4</v>
      </c>
      <c r="U1042">
        <v>3</v>
      </c>
      <c r="V1042">
        <v>0.75</v>
      </c>
      <c r="AA1042" t="s">
        <v>3397</v>
      </c>
      <c r="AE1042" t="s">
        <v>49</v>
      </c>
      <c r="AF1042" t="s">
        <v>62</v>
      </c>
      <c r="AI1042">
        <v>1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1</v>
      </c>
      <c r="AQ1042">
        <v>0</v>
      </c>
      <c r="AR1042">
        <v>0</v>
      </c>
      <c r="AS1042">
        <v>0</v>
      </c>
      <c r="AT1042">
        <v>0</v>
      </c>
      <c r="AU1042">
        <v>2</v>
      </c>
      <c r="AV1042">
        <v>0</v>
      </c>
      <c r="AW1042">
        <v>0</v>
      </c>
      <c r="AX1042">
        <v>2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</row>
    <row r="1043" spans="1:60" x14ac:dyDescent="0.25">
      <c r="A1043">
        <v>1</v>
      </c>
      <c r="B1043" t="s">
        <v>1924</v>
      </c>
      <c r="D1043" t="s">
        <v>1924</v>
      </c>
      <c r="E1043">
        <v>1042</v>
      </c>
      <c r="H1043" t="s">
        <v>1924</v>
      </c>
      <c r="I1043" t="s">
        <v>1984</v>
      </c>
      <c r="J1043">
        <v>27207810</v>
      </c>
      <c r="K1043" t="s">
        <v>3616</v>
      </c>
      <c r="M1043">
        <v>7.8100000000000003E-2</v>
      </c>
      <c r="N1043">
        <v>7.1999999999999995E-2</v>
      </c>
      <c r="R1043">
        <v>0</v>
      </c>
      <c r="T1043">
        <v>4</v>
      </c>
      <c r="U1043">
        <v>1.75</v>
      </c>
      <c r="V1043">
        <v>0.6</v>
      </c>
      <c r="AA1043" t="s">
        <v>3397</v>
      </c>
      <c r="AE1043" t="s">
        <v>44</v>
      </c>
      <c r="AF1043" t="s">
        <v>62</v>
      </c>
      <c r="AI1043">
        <v>1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1</v>
      </c>
      <c r="AQ1043">
        <v>0</v>
      </c>
      <c r="AR1043">
        <v>0</v>
      </c>
      <c r="AS1043">
        <v>0</v>
      </c>
      <c r="AT1043">
        <v>0</v>
      </c>
      <c r="AU1043">
        <v>2</v>
      </c>
      <c r="AV1043">
        <v>0</v>
      </c>
      <c r="AW1043">
        <v>0</v>
      </c>
      <c r="AX1043">
        <v>2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</row>
    <row r="1044" spans="1:60" x14ac:dyDescent="0.25">
      <c r="A1044">
        <v>1</v>
      </c>
      <c r="B1044" t="s">
        <v>1924</v>
      </c>
      <c r="D1044" t="s">
        <v>1924</v>
      </c>
      <c r="E1044">
        <v>1043</v>
      </c>
      <c r="H1044" t="s">
        <v>1924</v>
      </c>
      <c r="I1044" t="s">
        <v>1985</v>
      </c>
      <c r="J1044">
        <v>27207950</v>
      </c>
      <c r="K1044" t="s">
        <v>3614</v>
      </c>
      <c r="M1044">
        <v>7.9500000000000001E-2</v>
      </c>
      <c r="N1044">
        <v>7.1999999999999995E-2</v>
      </c>
      <c r="R1044">
        <v>0</v>
      </c>
      <c r="T1044">
        <v>4</v>
      </c>
      <c r="U1044">
        <v>1.75</v>
      </c>
      <c r="V1044">
        <v>0.6</v>
      </c>
      <c r="AA1044" t="s">
        <v>3397</v>
      </c>
      <c r="AE1044" t="s">
        <v>44</v>
      </c>
      <c r="AF1044" t="s">
        <v>62</v>
      </c>
      <c r="AI1044">
        <v>1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1</v>
      </c>
      <c r="AQ1044">
        <v>0</v>
      </c>
      <c r="AR1044">
        <v>0</v>
      </c>
      <c r="AS1044">
        <v>0</v>
      </c>
      <c r="AT1044">
        <v>0</v>
      </c>
      <c r="AU1044">
        <v>2</v>
      </c>
      <c r="AV1044">
        <v>0</v>
      </c>
      <c r="AW1044">
        <v>0</v>
      </c>
      <c r="AX1044">
        <v>2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</row>
    <row r="1045" spans="1:60" x14ac:dyDescent="0.25">
      <c r="A1045">
        <v>1</v>
      </c>
      <c r="B1045" t="s">
        <v>1924</v>
      </c>
      <c r="D1045" t="s">
        <v>1924</v>
      </c>
      <c r="E1045">
        <v>1044</v>
      </c>
      <c r="H1045" t="s">
        <v>1924</v>
      </c>
      <c r="I1045" t="s">
        <v>1986</v>
      </c>
      <c r="J1045">
        <v>27208100</v>
      </c>
      <c r="K1045" t="s">
        <v>3615</v>
      </c>
      <c r="M1045">
        <v>8.1000000000000003E-2</v>
      </c>
      <c r="N1045">
        <v>7.1999999999999995E-2</v>
      </c>
      <c r="R1045">
        <v>0</v>
      </c>
      <c r="T1045">
        <v>4</v>
      </c>
      <c r="U1045">
        <v>1.75</v>
      </c>
      <c r="V1045">
        <v>0.6</v>
      </c>
      <c r="AA1045" t="s">
        <v>3397</v>
      </c>
      <c r="AE1045" t="s">
        <v>44</v>
      </c>
      <c r="AF1045" t="s">
        <v>62</v>
      </c>
      <c r="AI1045">
        <v>1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1</v>
      </c>
      <c r="AQ1045">
        <v>0</v>
      </c>
      <c r="AR1045">
        <v>0</v>
      </c>
      <c r="AS1045">
        <v>0</v>
      </c>
      <c r="AT1045">
        <v>0</v>
      </c>
      <c r="AU1045">
        <v>2</v>
      </c>
      <c r="AV1045">
        <v>0</v>
      </c>
      <c r="AW1045">
        <v>0</v>
      </c>
      <c r="AX1045">
        <v>2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</row>
    <row r="1046" spans="1:60" x14ac:dyDescent="0.25">
      <c r="A1046">
        <v>1</v>
      </c>
      <c r="B1046" t="s">
        <v>1924</v>
      </c>
      <c r="D1046" t="s">
        <v>1924</v>
      </c>
      <c r="E1046">
        <v>1045</v>
      </c>
      <c r="H1046" t="s">
        <v>1924</v>
      </c>
      <c r="I1046" t="s">
        <v>1987</v>
      </c>
      <c r="J1046">
        <v>733.07950000000005</v>
      </c>
      <c r="K1046" t="s">
        <v>3614</v>
      </c>
      <c r="M1046">
        <v>7.9500000000000001E-2</v>
      </c>
      <c r="N1046">
        <v>7.6999999999999999E-2</v>
      </c>
      <c r="R1046">
        <v>0</v>
      </c>
      <c r="T1046">
        <v>4</v>
      </c>
      <c r="U1046">
        <v>3</v>
      </c>
      <c r="V1046">
        <v>0.75</v>
      </c>
      <c r="AA1046" t="s">
        <v>3397</v>
      </c>
      <c r="AE1046" t="s">
        <v>49</v>
      </c>
      <c r="AF1046" t="s">
        <v>62</v>
      </c>
      <c r="AI1046">
        <v>1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1</v>
      </c>
      <c r="AQ1046">
        <v>0</v>
      </c>
      <c r="AR1046">
        <v>0</v>
      </c>
      <c r="AS1046">
        <v>0</v>
      </c>
      <c r="AT1046">
        <v>0</v>
      </c>
      <c r="AU1046">
        <v>2</v>
      </c>
      <c r="AV1046">
        <v>0</v>
      </c>
      <c r="AW1046">
        <v>0</v>
      </c>
      <c r="AX1046">
        <v>2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</row>
    <row r="1047" spans="1:60" x14ac:dyDescent="0.25">
      <c r="A1047">
        <v>1</v>
      </c>
      <c r="B1047" t="s">
        <v>1924</v>
      </c>
      <c r="D1047" t="s">
        <v>1924</v>
      </c>
      <c r="E1047">
        <v>1046</v>
      </c>
      <c r="H1047" t="s">
        <v>1924</v>
      </c>
      <c r="I1047" t="s">
        <v>1988</v>
      </c>
      <c r="J1047">
        <v>27208150</v>
      </c>
      <c r="K1047" t="s">
        <v>3613</v>
      </c>
      <c r="M1047">
        <v>8.1500000000000003E-2</v>
      </c>
      <c r="N1047">
        <v>7.9000000000000001E-2</v>
      </c>
      <c r="R1047">
        <v>0</v>
      </c>
      <c r="T1047">
        <v>4</v>
      </c>
      <c r="U1047">
        <v>2</v>
      </c>
      <c r="V1047">
        <v>0.625</v>
      </c>
      <c r="AA1047" t="s">
        <v>3397</v>
      </c>
      <c r="AE1047" t="s">
        <v>44</v>
      </c>
      <c r="AF1047" t="s">
        <v>62</v>
      </c>
      <c r="AI1047">
        <v>1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1</v>
      </c>
      <c r="AQ1047">
        <v>0</v>
      </c>
      <c r="AR1047">
        <v>0</v>
      </c>
      <c r="AS1047">
        <v>0</v>
      </c>
      <c r="AT1047">
        <v>0</v>
      </c>
      <c r="AU1047">
        <v>2</v>
      </c>
      <c r="AV1047">
        <v>0</v>
      </c>
      <c r="AW1047">
        <v>0</v>
      </c>
      <c r="AX1047">
        <v>2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</row>
    <row r="1048" spans="1:60" x14ac:dyDescent="0.25">
      <c r="A1048">
        <v>1</v>
      </c>
      <c r="B1048" t="s">
        <v>1924</v>
      </c>
      <c r="D1048" t="s">
        <v>1924</v>
      </c>
      <c r="E1048">
        <v>1047</v>
      </c>
      <c r="H1048" t="s">
        <v>1924</v>
      </c>
      <c r="I1048" t="s">
        <v>1989</v>
      </c>
      <c r="J1048">
        <v>27208200</v>
      </c>
      <c r="K1048" t="s">
        <v>3612</v>
      </c>
      <c r="M1048">
        <v>8.2000000000000003E-2</v>
      </c>
      <c r="N1048">
        <v>7.9000000000000001E-2</v>
      </c>
      <c r="R1048">
        <v>0</v>
      </c>
      <c r="T1048">
        <v>4</v>
      </c>
      <c r="U1048">
        <v>2</v>
      </c>
      <c r="V1048">
        <v>0.6</v>
      </c>
      <c r="AA1048" t="s">
        <v>3397</v>
      </c>
      <c r="AE1048" t="s">
        <v>44</v>
      </c>
      <c r="AF1048" t="s">
        <v>62</v>
      </c>
      <c r="AI1048">
        <v>1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1</v>
      </c>
      <c r="AQ1048">
        <v>0</v>
      </c>
      <c r="AR1048">
        <v>0</v>
      </c>
      <c r="AS1048">
        <v>0</v>
      </c>
      <c r="AT1048">
        <v>0</v>
      </c>
      <c r="AU1048">
        <v>2</v>
      </c>
      <c r="AV1048">
        <v>0</v>
      </c>
      <c r="AW1048">
        <v>0</v>
      </c>
      <c r="AX1048">
        <v>2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</row>
    <row r="1049" spans="1:60" x14ac:dyDescent="0.25">
      <c r="A1049">
        <v>1</v>
      </c>
      <c r="B1049" t="s">
        <v>1924</v>
      </c>
      <c r="D1049" t="s">
        <v>1924</v>
      </c>
      <c r="E1049">
        <v>1048</v>
      </c>
      <c r="H1049" t="s">
        <v>1924</v>
      </c>
      <c r="I1049" t="s">
        <v>1990</v>
      </c>
      <c r="J1049">
        <v>27208270</v>
      </c>
      <c r="K1049" t="s">
        <v>3611</v>
      </c>
      <c r="M1049">
        <v>8.2699999999999996E-2</v>
      </c>
      <c r="N1049">
        <v>7.9000000000000001E-2</v>
      </c>
      <c r="R1049">
        <v>0</v>
      </c>
      <c r="T1049">
        <v>4</v>
      </c>
      <c r="U1049">
        <v>2</v>
      </c>
      <c r="V1049">
        <v>0.625</v>
      </c>
      <c r="AA1049" t="s">
        <v>3397</v>
      </c>
      <c r="AE1049" t="s">
        <v>44</v>
      </c>
      <c r="AF1049" t="s">
        <v>62</v>
      </c>
      <c r="AI1049">
        <v>1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1</v>
      </c>
      <c r="AQ1049">
        <v>0</v>
      </c>
      <c r="AR1049">
        <v>0</v>
      </c>
      <c r="AS1049">
        <v>0</v>
      </c>
      <c r="AT1049">
        <v>0</v>
      </c>
      <c r="AU1049">
        <v>2</v>
      </c>
      <c r="AV1049">
        <v>0</v>
      </c>
      <c r="AW1049">
        <v>0</v>
      </c>
      <c r="AX1049">
        <v>2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</row>
    <row r="1050" spans="1:60" x14ac:dyDescent="0.25">
      <c r="A1050">
        <v>1</v>
      </c>
      <c r="B1050" t="s">
        <v>1924</v>
      </c>
      <c r="D1050" t="s">
        <v>1924</v>
      </c>
      <c r="E1050">
        <v>1049</v>
      </c>
      <c r="H1050" t="s">
        <v>1924</v>
      </c>
      <c r="I1050" t="s">
        <v>1991</v>
      </c>
      <c r="J1050">
        <v>27208900</v>
      </c>
      <c r="K1050" t="s">
        <v>3602</v>
      </c>
      <c r="M1050">
        <v>8.8999999999999996E-2</v>
      </c>
      <c r="N1050">
        <v>7.9000000000000001E-2</v>
      </c>
      <c r="R1050">
        <v>0</v>
      </c>
      <c r="T1050">
        <v>4</v>
      </c>
      <c r="U1050">
        <v>2</v>
      </c>
      <c r="V1050">
        <v>0.52500000000000002</v>
      </c>
      <c r="AA1050" t="s">
        <v>3397</v>
      </c>
      <c r="AE1050" t="s">
        <v>44</v>
      </c>
      <c r="AF1050" t="s">
        <v>62</v>
      </c>
      <c r="AI1050">
        <v>1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1</v>
      </c>
      <c r="AQ1050">
        <v>0</v>
      </c>
      <c r="AR1050">
        <v>0</v>
      </c>
      <c r="AS1050">
        <v>0</v>
      </c>
      <c r="AT1050">
        <v>0</v>
      </c>
      <c r="AU1050">
        <v>2</v>
      </c>
      <c r="AV1050">
        <v>0</v>
      </c>
      <c r="AW1050">
        <v>0</v>
      </c>
      <c r="AX1050">
        <v>2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</row>
    <row r="1051" spans="1:60" x14ac:dyDescent="0.25">
      <c r="A1051">
        <v>1</v>
      </c>
      <c r="B1051" t="s">
        <v>1924</v>
      </c>
      <c r="D1051" t="s">
        <v>1924</v>
      </c>
      <c r="E1051">
        <v>1050</v>
      </c>
      <c r="H1051" t="s">
        <v>1924</v>
      </c>
      <c r="I1051" t="s">
        <v>1992</v>
      </c>
      <c r="J1051" t="s">
        <v>1931</v>
      </c>
      <c r="K1051" t="s">
        <v>3610</v>
      </c>
      <c r="M1051">
        <v>8.3000000000000004E-2</v>
      </c>
      <c r="N1051">
        <v>0.08</v>
      </c>
      <c r="R1051">
        <v>0</v>
      </c>
      <c r="T1051">
        <v>4</v>
      </c>
      <c r="U1051">
        <v>3</v>
      </c>
      <c r="V1051">
        <v>0.75</v>
      </c>
      <c r="AA1051" t="s">
        <v>3397</v>
      </c>
      <c r="AE1051" t="s">
        <v>49</v>
      </c>
      <c r="AF1051" t="s">
        <v>62</v>
      </c>
      <c r="AI1051">
        <v>1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1</v>
      </c>
      <c r="AQ1051">
        <v>0</v>
      </c>
      <c r="AR1051">
        <v>0</v>
      </c>
      <c r="AS1051">
        <v>0</v>
      </c>
      <c r="AT1051">
        <v>0</v>
      </c>
      <c r="AU1051">
        <v>2</v>
      </c>
      <c r="AV1051">
        <v>0</v>
      </c>
      <c r="AW1051">
        <v>0</v>
      </c>
      <c r="AX1051">
        <v>2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</row>
    <row r="1052" spans="1:60" x14ac:dyDescent="0.25">
      <c r="A1052">
        <v>1</v>
      </c>
      <c r="B1052" t="s">
        <v>1924</v>
      </c>
      <c r="D1052" t="s">
        <v>1924</v>
      </c>
      <c r="E1052">
        <v>1051</v>
      </c>
      <c r="H1052" t="s">
        <v>1924</v>
      </c>
      <c r="I1052" t="s">
        <v>1993</v>
      </c>
      <c r="J1052" t="s">
        <v>1931</v>
      </c>
      <c r="K1052" t="s">
        <v>3609</v>
      </c>
      <c r="M1052">
        <v>8.4000000000000005E-2</v>
      </c>
      <c r="N1052">
        <v>0.08</v>
      </c>
      <c r="R1052">
        <v>0</v>
      </c>
      <c r="T1052">
        <v>4</v>
      </c>
      <c r="U1052">
        <v>3</v>
      </c>
      <c r="V1052">
        <v>0.75</v>
      </c>
      <c r="AA1052" t="s">
        <v>3397</v>
      </c>
      <c r="AE1052" t="s">
        <v>49</v>
      </c>
      <c r="AF1052" t="s">
        <v>62</v>
      </c>
      <c r="AI1052">
        <v>1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1</v>
      </c>
      <c r="AQ1052">
        <v>0</v>
      </c>
      <c r="AR1052">
        <v>0</v>
      </c>
      <c r="AS1052">
        <v>0</v>
      </c>
      <c r="AT1052">
        <v>0</v>
      </c>
      <c r="AU1052">
        <v>2</v>
      </c>
      <c r="AV1052">
        <v>0</v>
      </c>
      <c r="AW1052">
        <v>0</v>
      </c>
      <c r="AX1052">
        <v>2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</row>
    <row r="1053" spans="1:60" x14ac:dyDescent="0.25">
      <c r="A1053">
        <v>1</v>
      </c>
      <c r="B1053" t="s">
        <v>1924</v>
      </c>
      <c r="D1053" t="s">
        <v>1924</v>
      </c>
      <c r="E1053">
        <v>1052</v>
      </c>
      <c r="H1053" t="s">
        <v>1924</v>
      </c>
      <c r="I1053" t="s">
        <v>1994</v>
      </c>
      <c r="J1053" t="s">
        <v>1931</v>
      </c>
      <c r="K1053" t="s">
        <v>3608</v>
      </c>
      <c r="M1053">
        <v>8.5000000000000006E-2</v>
      </c>
      <c r="N1053">
        <v>0.08</v>
      </c>
      <c r="R1053">
        <v>0</v>
      </c>
      <c r="T1053">
        <v>4</v>
      </c>
      <c r="U1053">
        <v>3</v>
      </c>
      <c r="V1053">
        <v>0.75</v>
      </c>
      <c r="AA1053" t="s">
        <v>3397</v>
      </c>
      <c r="AE1053" t="s">
        <v>49</v>
      </c>
      <c r="AF1053" t="s">
        <v>62</v>
      </c>
      <c r="AI1053">
        <v>1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1</v>
      </c>
      <c r="AQ1053">
        <v>0</v>
      </c>
      <c r="AR1053">
        <v>0</v>
      </c>
      <c r="AS1053">
        <v>0</v>
      </c>
      <c r="AT1053">
        <v>0</v>
      </c>
      <c r="AU1053">
        <v>2</v>
      </c>
      <c r="AV1053">
        <v>0</v>
      </c>
      <c r="AW1053">
        <v>0</v>
      </c>
      <c r="AX1053">
        <v>2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</row>
    <row r="1054" spans="1:60" x14ac:dyDescent="0.25">
      <c r="A1054">
        <v>1</v>
      </c>
      <c r="B1054" t="s">
        <v>1924</v>
      </c>
      <c r="D1054" t="s">
        <v>1924</v>
      </c>
      <c r="E1054">
        <v>1053</v>
      </c>
      <c r="H1054" t="s">
        <v>1924</v>
      </c>
      <c r="I1054" t="s">
        <v>1995</v>
      </c>
      <c r="J1054" t="s">
        <v>1996</v>
      </c>
      <c r="K1054" t="s">
        <v>3607</v>
      </c>
      <c r="M1054">
        <v>8.7999999999999995E-2</v>
      </c>
      <c r="N1054">
        <v>8.1000000000000003E-2</v>
      </c>
      <c r="R1054">
        <v>0</v>
      </c>
      <c r="T1054">
        <v>4</v>
      </c>
      <c r="U1054">
        <v>3</v>
      </c>
      <c r="V1054">
        <v>0.75</v>
      </c>
      <c r="AA1054" t="s">
        <v>3397</v>
      </c>
      <c r="AE1054" t="s">
        <v>49</v>
      </c>
      <c r="AF1054" t="s">
        <v>62</v>
      </c>
      <c r="AI1054">
        <v>1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1</v>
      </c>
      <c r="AQ1054">
        <v>0</v>
      </c>
      <c r="AR1054">
        <v>0</v>
      </c>
      <c r="AS1054">
        <v>0</v>
      </c>
      <c r="AT1054">
        <v>0</v>
      </c>
      <c r="AU1054">
        <v>2</v>
      </c>
      <c r="AV1054">
        <v>0</v>
      </c>
      <c r="AW1054">
        <v>0</v>
      </c>
      <c r="AX1054">
        <v>2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</row>
    <row r="1055" spans="1:60" x14ac:dyDescent="0.25">
      <c r="A1055">
        <v>1</v>
      </c>
      <c r="B1055" t="s">
        <v>1924</v>
      </c>
      <c r="D1055" t="s">
        <v>1924</v>
      </c>
      <c r="E1055">
        <v>1054</v>
      </c>
      <c r="H1055" t="s">
        <v>1924</v>
      </c>
      <c r="I1055" t="s">
        <v>1997</v>
      </c>
      <c r="J1055" t="s">
        <v>1998</v>
      </c>
      <c r="K1055" t="s">
        <v>3606</v>
      </c>
      <c r="M1055">
        <v>9.3299999999999994E-2</v>
      </c>
      <c r="N1055">
        <v>8.5999999999999993E-2</v>
      </c>
      <c r="R1055">
        <v>0</v>
      </c>
      <c r="T1055">
        <v>4</v>
      </c>
      <c r="U1055">
        <v>3</v>
      </c>
      <c r="V1055">
        <v>0.75</v>
      </c>
      <c r="AA1055" t="s">
        <v>3397</v>
      </c>
      <c r="AE1055" t="s">
        <v>49</v>
      </c>
      <c r="AF1055" t="s">
        <v>62</v>
      </c>
      <c r="AI1055">
        <v>1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1</v>
      </c>
      <c r="AQ1055">
        <v>0</v>
      </c>
      <c r="AR1055">
        <v>0</v>
      </c>
      <c r="AS1055">
        <v>0</v>
      </c>
      <c r="AT1055">
        <v>0</v>
      </c>
      <c r="AU1055">
        <v>2</v>
      </c>
      <c r="AV1055">
        <v>0</v>
      </c>
      <c r="AW1055">
        <v>0</v>
      </c>
      <c r="AX1055">
        <v>2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</row>
    <row r="1056" spans="1:60" x14ac:dyDescent="0.25">
      <c r="A1056">
        <v>1</v>
      </c>
      <c r="B1056" t="s">
        <v>1924</v>
      </c>
      <c r="D1056" t="s">
        <v>1924</v>
      </c>
      <c r="E1056">
        <v>1055</v>
      </c>
      <c r="H1056" t="s">
        <v>1924</v>
      </c>
      <c r="I1056" t="s">
        <v>1999</v>
      </c>
      <c r="J1056">
        <v>27209150</v>
      </c>
      <c r="K1056" t="s">
        <v>3605</v>
      </c>
      <c r="M1056">
        <v>9.1499999999999998E-2</v>
      </c>
      <c r="N1056">
        <v>8.6999999999999994E-2</v>
      </c>
      <c r="R1056">
        <v>0</v>
      </c>
      <c r="T1056">
        <v>4</v>
      </c>
      <c r="U1056">
        <v>2</v>
      </c>
      <c r="V1056">
        <v>0.6</v>
      </c>
      <c r="AA1056" t="s">
        <v>3397</v>
      </c>
      <c r="AE1056" t="s">
        <v>44</v>
      </c>
      <c r="AF1056" t="s">
        <v>62</v>
      </c>
      <c r="AI1056">
        <v>1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1</v>
      </c>
      <c r="AQ1056">
        <v>0</v>
      </c>
      <c r="AR1056">
        <v>0</v>
      </c>
      <c r="AS1056">
        <v>0</v>
      </c>
      <c r="AT1056">
        <v>0</v>
      </c>
      <c r="AU1056">
        <v>2</v>
      </c>
      <c r="AV1056">
        <v>0</v>
      </c>
      <c r="AW1056">
        <v>0</v>
      </c>
      <c r="AX1056">
        <v>2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</row>
    <row r="1057" spans="1:60" x14ac:dyDescent="0.25">
      <c r="A1057">
        <v>1</v>
      </c>
      <c r="B1057" t="s">
        <v>1924</v>
      </c>
      <c r="D1057" t="s">
        <v>1924</v>
      </c>
      <c r="E1057">
        <v>1056</v>
      </c>
      <c r="G1057" t="s">
        <v>74</v>
      </c>
      <c r="H1057" t="s">
        <v>1924</v>
      </c>
      <c r="I1057" t="s">
        <v>2000</v>
      </c>
      <c r="J1057" t="s">
        <v>2001</v>
      </c>
      <c r="K1057" t="s">
        <v>3604</v>
      </c>
      <c r="M1057">
        <v>9.35E-2</v>
      </c>
      <c r="N1057">
        <v>8.6999999999999994E-2</v>
      </c>
      <c r="O1057">
        <v>9.35E-2</v>
      </c>
      <c r="P1057">
        <v>0.77500000000000002</v>
      </c>
      <c r="R1057">
        <v>0</v>
      </c>
      <c r="S1057">
        <v>1.1850000000000001</v>
      </c>
      <c r="T1057">
        <v>4</v>
      </c>
      <c r="U1057">
        <v>3</v>
      </c>
      <c r="V1057">
        <v>0.75</v>
      </c>
      <c r="AA1057" t="s">
        <v>3397</v>
      </c>
      <c r="AB1057">
        <v>5.0000000000000001E-3</v>
      </c>
      <c r="AC1057">
        <v>0.06</v>
      </c>
      <c r="AE1057" t="s">
        <v>49</v>
      </c>
      <c r="AF1057" t="s">
        <v>62</v>
      </c>
      <c r="AI1057">
        <v>1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1</v>
      </c>
      <c r="AQ1057">
        <v>0</v>
      </c>
      <c r="AR1057">
        <v>0</v>
      </c>
      <c r="AS1057">
        <v>0</v>
      </c>
      <c r="AT1057">
        <v>0</v>
      </c>
      <c r="AU1057">
        <v>2</v>
      </c>
      <c r="AV1057">
        <v>0</v>
      </c>
      <c r="AW1057">
        <v>0</v>
      </c>
      <c r="AX1057">
        <v>2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</row>
    <row r="1058" spans="1:60" x14ac:dyDescent="0.25">
      <c r="A1058">
        <v>1</v>
      </c>
      <c r="B1058" t="s">
        <v>1924</v>
      </c>
      <c r="D1058" t="s">
        <v>1924</v>
      </c>
      <c r="E1058">
        <v>1057</v>
      </c>
      <c r="G1058" t="s">
        <v>74</v>
      </c>
      <c r="H1058" t="s">
        <v>1924</v>
      </c>
      <c r="I1058" t="s">
        <v>2002</v>
      </c>
      <c r="J1058">
        <v>27209370</v>
      </c>
      <c r="K1058" t="s">
        <v>3603</v>
      </c>
      <c r="M1058">
        <v>9.3799999999999994E-2</v>
      </c>
      <c r="N1058">
        <v>8.6999999999999994E-2</v>
      </c>
      <c r="O1058">
        <v>9.3799999999999994E-2</v>
      </c>
      <c r="P1058">
        <v>0.61</v>
      </c>
      <c r="R1058">
        <v>0</v>
      </c>
      <c r="S1058">
        <v>0.98499999999999999</v>
      </c>
      <c r="T1058">
        <v>4</v>
      </c>
      <c r="U1058">
        <v>2</v>
      </c>
      <c r="V1058">
        <v>6</v>
      </c>
      <c r="AA1058" t="s">
        <v>3397</v>
      </c>
      <c r="AB1058">
        <v>5.0000000000000001E-3</v>
      </c>
      <c r="AC1058">
        <v>5.5E-2</v>
      </c>
      <c r="AE1058" t="s">
        <v>44</v>
      </c>
      <c r="AF1058" t="s">
        <v>62</v>
      </c>
      <c r="AI1058">
        <v>1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1</v>
      </c>
      <c r="AQ1058">
        <v>0</v>
      </c>
      <c r="AR1058">
        <v>0</v>
      </c>
      <c r="AS1058">
        <v>0</v>
      </c>
      <c r="AT1058">
        <v>0</v>
      </c>
      <c r="AU1058">
        <v>2</v>
      </c>
      <c r="AV1058">
        <v>0</v>
      </c>
      <c r="AW1058">
        <v>0</v>
      </c>
      <c r="AX1058">
        <v>2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</row>
    <row r="1059" spans="1:60" x14ac:dyDescent="0.25">
      <c r="A1059">
        <v>1</v>
      </c>
      <c r="B1059" t="s">
        <v>1924</v>
      </c>
      <c r="D1059" t="s">
        <v>1924</v>
      </c>
      <c r="E1059">
        <v>1058</v>
      </c>
      <c r="G1059" t="s">
        <v>74</v>
      </c>
      <c r="H1059" t="s">
        <v>1924</v>
      </c>
      <c r="I1059" t="s">
        <v>2003</v>
      </c>
      <c r="J1059" t="s">
        <v>1931</v>
      </c>
      <c r="K1059" t="s">
        <v>3602</v>
      </c>
      <c r="M1059">
        <v>8.8999999999999996E-2</v>
      </c>
      <c r="N1059">
        <v>0.08</v>
      </c>
      <c r="O1059">
        <v>8.8999999999999996E-2</v>
      </c>
      <c r="P1059">
        <v>0.8</v>
      </c>
      <c r="R1059">
        <v>0</v>
      </c>
      <c r="S1059">
        <v>1.075</v>
      </c>
      <c r="T1059">
        <v>4</v>
      </c>
      <c r="U1059">
        <v>3</v>
      </c>
      <c r="V1059">
        <v>0.75</v>
      </c>
      <c r="AA1059" t="s">
        <v>3397</v>
      </c>
      <c r="AB1059">
        <v>5.0000000000000001E-3</v>
      </c>
      <c r="AC1059">
        <v>0.05</v>
      </c>
      <c r="AE1059" t="s">
        <v>49</v>
      </c>
      <c r="AF1059" t="s">
        <v>62</v>
      </c>
      <c r="AI1059">
        <v>1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1</v>
      </c>
      <c r="AQ1059">
        <v>0</v>
      </c>
      <c r="AR1059">
        <v>0</v>
      </c>
      <c r="AS1059">
        <v>0</v>
      </c>
      <c r="AT1059">
        <v>0</v>
      </c>
      <c r="AU1059">
        <v>2</v>
      </c>
      <c r="AV1059">
        <v>0</v>
      </c>
      <c r="AW1059">
        <v>0</v>
      </c>
      <c r="AX1059">
        <v>2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</row>
    <row r="1060" spans="1:60" x14ac:dyDescent="0.25">
      <c r="A1060">
        <v>1</v>
      </c>
      <c r="B1060" t="s">
        <v>1924</v>
      </c>
      <c r="D1060" t="s">
        <v>1924</v>
      </c>
      <c r="E1060">
        <v>1059</v>
      </c>
      <c r="G1060" t="s">
        <v>74</v>
      </c>
      <c r="H1060" t="s">
        <v>1924</v>
      </c>
      <c r="I1060" t="s">
        <v>2004</v>
      </c>
      <c r="J1060">
        <v>27209400</v>
      </c>
      <c r="K1060" t="s">
        <v>3601</v>
      </c>
      <c r="M1060">
        <v>9.4E-2</v>
      </c>
      <c r="N1060">
        <v>8.7999999999999995E-2</v>
      </c>
      <c r="O1060">
        <v>9.4E-2</v>
      </c>
      <c r="P1060">
        <v>0.6</v>
      </c>
      <c r="R1060">
        <v>0</v>
      </c>
      <c r="S1060">
        <v>0.92500000000000004</v>
      </c>
      <c r="T1060">
        <v>4</v>
      </c>
      <c r="U1060">
        <v>2</v>
      </c>
      <c r="V1060">
        <v>0.6</v>
      </c>
      <c r="AA1060" t="s">
        <v>3397</v>
      </c>
      <c r="AB1060">
        <v>5.0000000000000001E-3</v>
      </c>
      <c r="AC1060">
        <v>0.06</v>
      </c>
      <c r="AE1060" t="s">
        <v>44</v>
      </c>
      <c r="AF1060" t="s">
        <v>62</v>
      </c>
      <c r="AI1060">
        <v>1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1</v>
      </c>
      <c r="AQ1060">
        <v>0</v>
      </c>
      <c r="AR1060">
        <v>0</v>
      </c>
      <c r="AS1060">
        <v>0</v>
      </c>
      <c r="AT1060">
        <v>0</v>
      </c>
      <c r="AU1060">
        <v>2</v>
      </c>
      <c r="AV1060">
        <v>0</v>
      </c>
      <c r="AW1060">
        <v>0</v>
      </c>
      <c r="AX1060">
        <v>2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</row>
    <row r="1061" spans="1:60" x14ac:dyDescent="0.25">
      <c r="A1061">
        <v>1</v>
      </c>
      <c r="B1061" t="s">
        <v>1924</v>
      </c>
      <c r="D1061" t="s">
        <v>1924</v>
      </c>
      <c r="E1061">
        <v>1060</v>
      </c>
      <c r="H1061" t="s">
        <v>1924</v>
      </c>
      <c r="I1061" t="s">
        <v>2005</v>
      </c>
      <c r="J1061">
        <v>27209450</v>
      </c>
      <c r="K1061" t="s">
        <v>3600</v>
      </c>
      <c r="M1061">
        <v>9.4500000000000001E-2</v>
      </c>
      <c r="N1061">
        <v>8.7999999999999995E-2</v>
      </c>
      <c r="R1061">
        <v>0</v>
      </c>
      <c r="T1061">
        <v>4</v>
      </c>
      <c r="U1061">
        <v>2</v>
      </c>
      <c r="V1061">
        <v>0.6</v>
      </c>
      <c r="AA1061" t="s">
        <v>3397</v>
      </c>
      <c r="AE1061" t="s">
        <v>44</v>
      </c>
      <c r="AF1061" t="s">
        <v>62</v>
      </c>
      <c r="AI1061">
        <v>1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1</v>
      </c>
      <c r="AQ1061">
        <v>0</v>
      </c>
      <c r="AR1061">
        <v>0</v>
      </c>
      <c r="AS1061">
        <v>0</v>
      </c>
      <c r="AT1061">
        <v>0</v>
      </c>
      <c r="AU1061">
        <v>2</v>
      </c>
      <c r="AV1061">
        <v>0</v>
      </c>
      <c r="AW1061">
        <v>0</v>
      </c>
      <c r="AX1061">
        <v>2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</row>
    <row r="1062" spans="1:60" x14ac:dyDescent="0.25">
      <c r="A1062">
        <v>1</v>
      </c>
      <c r="B1062" t="s">
        <v>1924</v>
      </c>
      <c r="D1062" t="s">
        <v>1924</v>
      </c>
      <c r="E1062">
        <v>1061</v>
      </c>
      <c r="H1062" t="s">
        <v>1924</v>
      </c>
      <c r="I1062" t="s">
        <v>2006</v>
      </c>
      <c r="J1062">
        <v>27209600</v>
      </c>
      <c r="K1062" t="s">
        <v>3599</v>
      </c>
      <c r="M1062">
        <v>9.6000000000000002E-2</v>
      </c>
      <c r="N1062">
        <v>8.7999999999999995E-2</v>
      </c>
      <c r="R1062">
        <v>0</v>
      </c>
      <c r="T1062">
        <v>4</v>
      </c>
      <c r="U1062">
        <v>2</v>
      </c>
      <c r="V1062">
        <v>0.6</v>
      </c>
      <c r="AA1062" t="s">
        <v>3397</v>
      </c>
      <c r="AE1062" t="s">
        <v>44</v>
      </c>
      <c r="AF1062" t="s">
        <v>62</v>
      </c>
      <c r="AI1062">
        <v>1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1</v>
      </c>
      <c r="AQ1062">
        <v>0</v>
      </c>
      <c r="AR1062">
        <v>0</v>
      </c>
      <c r="AS1062">
        <v>0</v>
      </c>
      <c r="AT1062">
        <v>0</v>
      </c>
      <c r="AU1062">
        <v>2</v>
      </c>
      <c r="AV1062">
        <v>0</v>
      </c>
      <c r="AW1062">
        <v>0</v>
      </c>
      <c r="AX1062">
        <v>2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</row>
    <row r="1063" spans="1:60" x14ac:dyDescent="0.25">
      <c r="A1063">
        <v>1</v>
      </c>
      <c r="B1063" t="s">
        <v>1924</v>
      </c>
      <c r="D1063" t="s">
        <v>1924</v>
      </c>
      <c r="E1063">
        <v>1062</v>
      </c>
      <c r="H1063" t="s">
        <v>1924</v>
      </c>
      <c r="I1063" t="s">
        <v>2007</v>
      </c>
      <c r="J1063" t="s">
        <v>2008</v>
      </c>
      <c r="K1063" t="s">
        <v>3598</v>
      </c>
      <c r="M1063">
        <v>9.7000000000000003E-2</v>
      </c>
      <c r="N1063">
        <v>9.1999999999999998E-2</v>
      </c>
      <c r="R1063">
        <v>0</v>
      </c>
      <c r="T1063">
        <v>4</v>
      </c>
      <c r="U1063">
        <v>3.5</v>
      </c>
      <c r="V1063">
        <v>0.9</v>
      </c>
      <c r="AA1063" t="s">
        <v>3397</v>
      </c>
      <c r="AE1063" t="s">
        <v>49</v>
      </c>
      <c r="AF1063" t="s">
        <v>62</v>
      </c>
      <c r="AI1063">
        <v>1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1</v>
      </c>
      <c r="AQ1063">
        <v>0</v>
      </c>
      <c r="AR1063">
        <v>0</v>
      </c>
      <c r="AS1063">
        <v>0</v>
      </c>
      <c r="AT1063">
        <v>0</v>
      </c>
      <c r="AU1063">
        <v>2</v>
      </c>
      <c r="AV1063">
        <v>0</v>
      </c>
      <c r="AW1063">
        <v>0</v>
      </c>
      <c r="AX1063">
        <v>2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</row>
    <row r="1064" spans="1:60" x14ac:dyDescent="0.25">
      <c r="A1064">
        <v>1</v>
      </c>
      <c r="B1064" t="s">
        <v>1924</v>
      </c>
      <c r="D1064" t="s">
        <v>1924</v>
      </c>
      <c r="E1064">
        <v>1063</v>
      </c>
      <c r="H1064" t="s">
        <v>1924</v>
      </c>
      <c r="I1064" t="s">
        <v>2009</v>
      </c>
      <c r="J1064" t="s">
        <v>2010</v>
      </c>
      <c r="K1064" t="s">
        <v>3597</v>
      </c>
      <c r="M1064">
        <v>9.7500000000000003E-2</v>
      </c>
      <c r="N1064">
        <v>9.1999999999999998E-2</v>
      </c>
      <c r="R1064">
        <v>0</v>
      </c>
      <c r="T1064">
        <v>4</v>
      </c>
      <c r="U1064">
        <v>3.5</v>
      </c>
      <c r="V1064">
        <v>0.9</v>
      </c>
      <c r="AA1064" t="s">
        <v>3397</v>
      </c>
      <c r="AE1064" t="s">
        <v>49</v>
      </c>
      <c r="AF1064" t="s">
        <v>62</v>
      </c>
      <c r="AI1064">
        <v>1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1</v>
      </c>
      <c r="AQ1064">
        <v>0</v>
      </c>
      <c r="AR1064">
        <v>0</v>
      </c>
      <c r="AS1064">
        <v>0</v>
      </c>
      <c r="AT1064">
        <v>0</v>
      </c>
      <c r="AU1064">
        <v>2</v>
      </c>
      <c r="AV1064">
        <v>0</v>
      </c>
      <c r="AW1064">
        <v>0</v>
      </c>
      <c r="AX1064">
        <v>2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</row>
    <row r="1065" spans="1:60" x14ac:dyDescent="0.25">
      <c r="A1065">
        <v>1</v>
      </c>
      <c r="B1065" t="s">
        <v>1924</v>
      </c>
      <c r="D1065" t="s">
        <v>1924</v>
      </c>
      <c r="E1065">
        <v>1064</v>
      </c>
      <c r="H1065" t="s">
        <v>1924</v>
      </c>
      <c r="I1065" t="s">
        <v>2011</v>
      </c>
      <c r="J1065">
        <v>25957</v>
      </c>
      <c r="K1065" t="s">
        <v>3596</v>
      </c>
      <c r="M1065">
        <v>9.8400000000000001E-2</v>
      </c>
      <c r="N1065">
        <v>9.2999999999999999E-2</v>
      </c>
      <c r="R1065">
        <v>0</v>
      </c>
      <c r="T1065">
        <v>4</v>
      </c>
      <c r="U1065">
        <v>3.5</v>
      </c>
      <c r="V1065">
        <v>0.9</v>
      </c>
      <c r="AA1065" t="s">
        <v>3397</v>
      </c>
      <c r="AE1065" t="s">
        <v>49</v>
      </c>
      <c r="AF1065" t="s">
        <v>62</v>
      </c>
      <c r="AI1065">
        <v>1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1</v>
      </c>
      <c r="AQ1065">
        <v>0</v>
      </c>
      <c r="AR1065">
        <v>0</v>
      </c>
      <c r="AS1065">
        <v>0</v>
      </c>
      <c r="AT1065">
        <v>0</v>
      </c>
      <c r="AU1065">
        <v>2</v>
      </c>
      <c r="AV1065">
        <v>0</v>
      </c>
      <c r="AW1065">
        <v>0</v>
      </c>
      <c r="AX1065">
        <v>2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</row>
    <row r="1066" spans="1:60" x14ac:dyDescent="0.25">
      <c r="A1066">
        <v>1</v>
      </c>
      <c r="B1066" t="s">
        <v>1924</v>
      </c>
      <c r="D1066" t="s">
        <v>1924</v>
      </c>
      <c r="E1066">
        <v>1065</v>
      </c>
      <c r="H1066" t="s">
        <v>1924</v>
      </c>
      <c r="I1066" t="s">
        <v>2012</v>
      </c>
      <c r="J1066" t="s">
        <v>1931</v>
      </c>
      <c r="K1066" t="s">
        <v>3595</v>
      </c>
      <c r="M1066">
        <v>9.8500000000000004E-2</v>
      </c>
      <c r="N1066">
        <v>9.2999999999999999E-2</v>
      </c>
      <c r="R1066">
        <v>0</v>
      </c>
      <c r="T1066">
        <v>4</v>
      </c>
      <c r="U1066">
        <v>3.5</v>
      </c>
      <c r="V1066">
        <v>0.9</v>
      </c>
      <c r="AA1066" t="s">
        <v>3397</v>
      </c>
      <c r="AE1066" t="s">
        <v>49</v>
      </c>
      <c r="AF1066" t="s">
        <v>62</v>
      </c>
      <c r="AI1066">
        <v>1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1</v>
      </c>
      <c r="AQ1066">
        <v>0</v>
      </c>
      <c r="AR1066">
        <v>0</v>
      </c>
      <c r="AS1066">
        <v>0</v>
      </c>
      <c r="AT1066">
        <v>0</v>
      </c>
      <c r="AU1066">
        <v>2</v>
      </c>
      <c r="AV1066">
        <v>0</v>
      </c>
      <c r="AW1066">
        <v>0</v>
      </c>
      <c r="AX1066">
        <v>2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</row>
    <row r="1067" spans="1:60" x14ac:dyDescent="0.25">
      <c r="A1067">
        <v>1</v>
      </c>
      <c r="B1067" t="s">
        <v>1924</v>
      </c>
      <c r="D1067" t="s">
        <v>1924</v>
      </c>
      <c r="E1067">
        <v>1066</v>
      </c>
      <c r="H1067" t="s">
        <v>1924</v>
      </c>
      <c r="I1067" t="s">
        <v>2013</v>
      </c>
      <c r="J1067" t="s">
        <v>2014</v>
      </c>
      <c r="K1067" t="s">
        <v>3594</v>
      </c>
      <c r="M1067">
        <v>9.9699999999999997E-2</v>
      </c>
      <c r="N1067">
        <v>9.4E-2</v>
      </c>
      <c r="R1067">
        <v>0</v>
      </c>
      <c r="T1067">
        <v>4</v>
      </c>
      <c r="U1067">
        <v>2.25</v>
      </c>
      <c r="V1067">
        <v>0.65</v>
      </c>
      <c r="AA1067" t="s">
        <v>3397</v>
      </c>
      <c r="AE1067" t="s">
        <v>44</v>
      </c>
      <c r="AF1067" t="s">
        <v>62</v>
      </c>
      <c r="AI1067">
        <v>1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1</v>
      </c>
      <c r="AQ1067">
        <v>0</v>
      </c>
      <c r="AR1067">
        <v>0</v>
      </c>
      <c r="AS1067">
        <v>0</v>
      </c>
      <c r="AT1067">
        <v>0</v>
      </c>
      <c r="AU1067">
        <v>2</v>
      </c>
      <c r="AV1067">
        <v>0</v>
      </c>
      <c r="AW1067">
        <v>0</v>
      </c>
      <c r="AX1067">
        <v>2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</row>
    <row r="1068" spans="1:60" x14ac:dyDescent="0.25">
      <c r="A1068">
        <v>1</v>
      </c>
      <c r="B1068" t="s">
        <v>1924</v>
      </c>
      <c r="D1068" t="s">
        <v>1924</v>
      </c>
      <c r="E1068">
        <v>1067</v>
      </c>
      <c r="H1068" t="s">
        <v>1924</v>
      </c>
      <c r="I1068" t="s">
        <v>2015</v>
      </c>
      <c r="J1068" t="s">
        <v>2016</v>
      </c>
      <c r="K1068" t="s">
        <v>3593</v>
      </c>
      <c r="M1068">
        <v>0.104</v>
      </c>
      <c r="N1068">
        <v>9.5000000000000001E-2</v>
      </c>
      <c r="R1068">
        <v>0</v>
      </c>
      <c r="T1068">
        <v>4</v>
      </c>
      <c r="U1068">
        <v>3.5</v>
      </c>
      <c r="V1068">
        <v>0.9</v>
      </c>
      <c r="AA1068" t="s">
        <v>3397</v>
      </c>
      <c r="AE1068" t="s">
        <v>49</v>
      </c>
      <c r="AF1068" t="s">
        <v>62</v>
      </c>
      <c r="AI1068">
        <v>1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1</v>
      </c>
      <c r="AQ1068">
        <v>0</v>
      </c>
      <c r="AR1068">
        <v>0</v>
      </c>
      <c r="AS1068">
        <v>0</v>
      </c>
      <c r="AT1068">
        <v>0</v>
      </c>
      <c r="AU1068">
        <v>2</v>
      </c>
      <c r="AV1068">
        <v>0</v>
      </c>
      <c r="AW1068">
        <v>0</v>
      </c>
      <c r="AX1068">
        <v>2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</row>
    <row r="1069" spans="1:60" x14ac:dyDescent="0.25">
      <c r="A1069">
        <v>1</v>
      </c>
      <c r="B1069" t="s">
        <v>1924</v>
      </c>
      <c r="D1069" t="s">
        <v>1924</v>
      </c>
      <c r="E1069">
        <v>1068</v>
      </c>
      <c r="H1069" t="s">
        <v>1924</v>
      </c>
      <c r="I1069" t="s">
        <v>2017</v>
      </c>
      <c r="J1069">
        <v>27209800</v>
      </c>
      <c r="K1069" t="s">
        <v>3592</v>
      </c>
      <c r="M1069">
        <v>9.8000000000000004E-2</v>
      </c>
      <c r="N1069">
        <v>9.6000000000000002E-2</v>
      </c>
      <c r="R1069">
        <v>0</v>
      </c>
      <c r="T1069">
        <v>4</v>
      </c>
      <c r="U1069">
        <v>2.25</v>
      </c>
      <c r="V1069">
        <v>0.7</v>
      </c>
      <c r="AA1069" t="s">
        <v>3397</v>
      </c>
      <c r="AE1069" t="s">
        <v>44</v>
      </c>
      <c r="AF1069" t="s">
        <v>62</v>
      </c>
      <c r="AI1069">
        <v>1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1</v>
      </c>
      <c r="AQ1069">
        <v>0</v>
      </c>
      <c r="AR1069">
        <v>0</v>
      </c>
      <c r="AS1069">
        <v>0</v>
      </c>
      <c r="AT1069">
        <v>0</v>
      </c>
      <c r="AU1069">
        <v>2</v>
      </c>
      <c r="AV1069">
        <v>0</v>
      </c>
      <c r="AW1069">
        <v>0</v>
      </c>
      <c r="AX1069">
        <v>2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</row>
    <row r="1070" spans="1:60" x14ac:dyDescent="0.25">
      <c r="A1070">
        <v>1</v>
      </c>
      <c r="B1070" t="s">
        <v>1924</v>
      </c>
      <c r="D1070" t="s">
        <v>1924</v>
      </c>
      <c r="E1070">
        <v>1069</v>
      </c>
      <c r="H1070" t="s">
        <v>1924</v>
      </c>
      <c r="I1070" t="s">
        <v>2018</v>
      </c>
      <c r="J1070" t="s">
        <v>1931</v>
      </c>
      <c r="K1070" t="s">
        <v>3591</v>
      </c>
      <c r="M1070">
        <v>0.106</v>
      </c>
      <c r="N1070">
        <v>0.10299999999999999</v>
      </c>
      <c r="R1070">
        <v>0</v>
      </c>
      <c r="T1070">
        <v>4</v>
      </c>
      <c r="U1070">
        <v>3.5</v>
      </c>
      <c r="V1070">
        <v>0.875</v>
      </c>
      <c r="AA1070" t="s">
        <v>3397</v>
      </c>
      <c r="AE1070" t="s">
        <v>49</v>
      </c>
      <c r="AF1070" t="s">
        <v>62</v>
      </c>
      <c r="AI1070">
        <v>1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1</v>
      </c>
      <c r="AQ1070">
        <v>0</v>
      </c>
      <c r="AR1070">
        <v>0</v>
      </c>
      <c r="AS1070">
        <v>0</v>
      </c>
      <c r="AT1070">
        <v>0</v>
      </c>
      <c r="AU1070">
        <v>2</v>
      </c>
      <c r="AV1070">
        <v>0</v>
      </c>
      <c r="AW1070">
        <v>0</v>
      </c>
      <c r="AX1070">
        <v>2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</row>
    <row r="1071" spans="1:60" x14ac:dyDescent="0.25">
      <c r="A1071">
        <v>1</v>
      </c>
      <c r="B1071" t="s">
        <v>1924</v>
      </c>
      <c r="D1071" t="s">
        <v>1924</v>
      </c>
      <c r="E1071">
        <v>1070</v>
      </c>
      <c r="H1071" t="s">
        <v>1924</v>
      </c>
      <c r="I1071" t="s">
        <v>2019</v>
      </c>
      <c r="J1071">
        <v>27211100</v>
      </c>
      <c r="K1071" t="s">
        <v>3590</v>
      </c>
      <c r="M1071">
        <v>0.111</v>
      </c>
      <c r="N1071">
        <v>0.104</v>
      </c>
      <c r="R1071">
        <v>0</v>
      </c>
      <c r="T1071">
        <v>4</v>
      </c>
      <c r="U1071">
        <v>2.25</v>
      </c>
      <c r="V1071">
        <v>0.7</v>
      </c>
      <c r="AA1071" t="s">
        <v>3397</v>
      </c>
      <c r="AE1071" t="s">
        <v>44</v>
      </c>
      <c r="AF1071" t="s">
        <v>62</v>
      </c>
      <c r="AI1071">
        <v>1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1</v>
      </c>
      <c r="AQ1071">
        <v>0</v>
      </c>
      <c r="AR1071">
        <v>0</v>
      </c>
      <c r="AS1071">
        <v>0</v>
      </c>
      <c r="AT1071">
        <v>0</v>
      </c>
      <c r="AU1071">
        <v>2</v>
      </c>
      <c r="AV1071">
        <v>0</v>
      </c>
      <c r="AW1071">
        <v>0</v>
      </c>
      <c r="AX1071">
        <v>2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</row>
    <row r="1072" spans="1:60" x14ac:dyDescent="0.25">
      <c r="A1072">
        <v>1</v>
      </c>
      <c r="B1072" t="s">
        <v>1924</v>
      </c>
      <c r="D1072" t="s">
        <v>1924</v>
      </c>
      <c r="E1072">
        <v>1071</v>
      </c>
      <c r="G1072" t="s">
        <v>74</v>
      </c>
      <c r="H1072" t="s">
        <v>1924</v>
      </c>
      <c r="I1072" t="s">
        <v>2020</v>
      </c>
      <c r="J1072" t="s">
        <v>2021</v>
      </c>
      <c r="K1072" t="s">
        <v>3589</v>
      </c>
      <c r="M1072">
        <v>0.1105</v>
      </c>
      <c r="N1072">
        <v>0.105</v>
      </c>
      <c r="O1072">
        <v>0.1105</v>
      </c>
      <c r="P1072">
        <v>0.96499999999999997</v>
      </c>
      <c r="R1072">
        <v>0</v>
      </c>
      <c r="S1072">
        <v>1.43</v>
      </c>
      <c r="T1072">
        <v>4</v>
      </c>
      <c r="U1072">
        <v>3.5</v>
      </c>
      <c r="V1072">
        <v>0.9</v>
      </c>
      <c r="AA1072" t="s">
        <v>3397</v>
      </c>
      <c r="AB1072">
        <v>5.0000000000000001E-3</v>
      </c>
      <c r="AC1072">
        <v>6.5000000000000002E-2</v>
      </c>
      <c r="AE1072" t="s">
        <v>49</v>
      </c>
      <c r="AF1072" t="s">
        <v>62</v>
      </c>
      <c r="AI1072">
        <v>1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1</v>
      </c>
      <c r="AQ1072">
        <v>0</v>
      </c>
      <c r="AR1072">
        <v>0</v>
      </c>
      <c r="AS1072">
        <v>0</v>
      </c>
      <c r="AT1072">
        <v>0</v>
      </c>
      <c r="AU1072">
        <v>2</v>
      </c>
      <c r="AV1072">
        <v>0</v>
      </c>
      <c r="AW1072">
        <v>0</v>
      </c>
      <c r="AX1072">
        <v>2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</row>
    <row r="1073" spans="1:60" x14ac:dyDescent="0.25">
      <c r="A1073">
        <v>1</v>
      </c>
      <c r="B1073" t="s">
        <v>1924</v>
      </c>
      <c r="D1073" t="s">
        <v>1924</v>
      </c>
      <c r="E1073">
        <v>1072</v>
      </c>
      <c r="G1073" t="s">
        <v>74</v>
      </c>
      <c r="H1073" t="s">
        <v>1924</v>
      </c>
      <c r="I1073" t="s">
        <v>2022</v>
      </c>
      <c r="J1073" t="s">
        <v>2023</v>
      </c>
      <c r="K1073" t="s">
        <v>3588</v>
      </c>
      <c r="M1073">
        <v>0.12520000000000001</v>
      </c>
      <c r="N1073">
        <v>0.109</v>
      </c>
      <c r="O1073">
        <v>0.12520000000000001</v>
      </c>
      <c r="P1073">
        <v>0.64</v>
      </c>
      <c r="R1073">
        <v>0</v>
      </c>
      <c r="S1073">
        <v>0.91500000000000004</v>
      </c>
      <c r="T1073">
        <v>4</v>
      </c>
      <c r="U1073">
        <v>2.25</v>
      </c>
      <c r="V1073">
        <v>0.625</v>
      </c>
      <c r="AA1073" t="s">
        <v>3397</v>
      </c>
      <c r="AB1073">
        <v>7.4999999999999997E-2</v>
      </c>
      <c r="AC1073">
        <v>2.7E-2</v>
      </c>
      <c r="AE1073" t="s">
        <v>44</v>
      </c>
      <c r="AF1073" t="s">
        <v>62</v>
      </c>
      <c r="AG1073" t="s">
        <v>76</v>
      </c>
      <c r="AI1073">
        <v>1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1</v>
      </c>
      <c r="AQ1073">
        <v>0</v>
      </c>
      <c r="AR1073">
        <v>0</v>
      </c>
      <c r="AS1073">
        <v>0</v>
      </c>
      <c r="AT1073">
        <v>0</v>
      </c>
      <c r="AU1073">
        <v>2</v>
      </c>
      <c r="AV1073">
        <v>0</v>
      </c>
      <c r="AW1073">
        <v>0</v>
      </c>
      <c r="AX1073">
        <v>2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</row>
    <row r="1074" spans="1:60" x14ac:dyDescent="0.25">
      <c r="A1074">
        <v>1</v>
      </c>
      <c r="B1074" t="s">
        <v>1924</v>
      </c>
      <c r="D1074" t="s">
        <v>1924</v>
      </c>
      <c r="E1074">
        <v>1073</v>
      </c>
      <c r="H1074" t="s">
        <v>1924</v>
      </c>
      <c r="I1074" t="s">
        <v>2024</v>
      </c>
      <c r="J1074">
        <v>24289</v>
      </c>
      <c r="K1074" t="s">
        <v>3587</v>
      </c>
      <c r="M1074">
        <v>0.11700000000000001</v>
      </c>
      <c r="N1074">
        <v>0.112</v>
      </c>
      <c r="R1074">
        <v>0</v>
      </c>
      <c r="T1074">
        <v>4</v>
      </c>
      <c r="U1074">
        <v>3.5</v>
      </c>
      <c r="V1074">
        <v>0.875</v>
      </c>
      <c r="AA1074" t="s">
        <v>3397</v>
      </c>
      <c r="AE1074" t="s">
        <v>49</v>
      </c>
      <c r="AF1074" t="s">
        <v>62</v>
      </c>
      <c r="AI1074">
        <v>1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1</v>
      </c>
      <c r="AQ1074">
        <v>0</v>
      </c>
      <c r="AR1074">
        <v>0</v>
      </c>
      <c r="AS1074">
        <v>0</v>
      </c>
      <c r="AT1074">
        <v>0</v>
      </c>
      <c r="AU1074">
        <v>2</v>
      </c>
      <c r="AV1074">
        <v>0</v>
      </c>
      <c r="AW1074">
        <v>0</v>
      </c>
      <c r="AX1074">
        <v>2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</row>
    <row r="1075" spans="1:60" x14ac:dyDescent="0.25">
      <c r="A1075">
        <v>1</v>
      </c>
      <c r="B1075" t="s">
        <v>1924</v>
      </c>
      <c r="D1075" t="s">
        <v>1924</v>
      </c>
      <c r="E1075">
        <v>1074</v>
      </c>
      <c r="H1075" t="s">
        <v>1924</v>
      </c>
      <c r="I1075" t="s">
        <v>2025</v>
      </c>
      <c r="J1075" t="s">
        <v>2026</v>
      </c>
      <c r="K1075" t="s">
        <v>3586</v>
      </c>
      <c r="M1075">
        <v>0.1181</v>
      </c>
      <c r="N1075">
        <v>0.112</v>
      </c>
      <c r="R1075">
        <v>0</v>
      </c>
      <c r="T1075">
        <v>4</v>
      </c>
      <c r="U1075">
        <v>3.5</v>
      </c>
      <c r="V1075">
        <v>0.875</v>
      </c>
      <c r="AA1075" t="s">
        <v>3397</v>
      </c>
      <c r="AE1075" t="s">
        <v>49</v>
      </c>
      <c r="AF1075" t="s">
        <v>62</v>
      </c>
      <c r="AI1075">
        <v>1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1</v>
      </c>
      <c r="AQ1075">
        <v>0</v>
      </c>
      <c r="AR1075">
        <v>0</v>
      </c>
      <c r="AS1075">
        <v>0</v>
      </c>
      <c r="AT1075">
        <v>0</v>
      </c>
      <c r="AU1075">
        <v>2</v>
      </c>
      <c r="AV1075">
        <v>0</v>
      </c>
      <c r="AW1075">
        <v>0</v>
      </c>
      <c r="AX1075">
        <v>2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</row>
    <row r="1076" spans="1:60" x14ac:dyDescent="0.25">
      <c r="A1076">
        <v>1</v>
      </c>
      <c r="B1076" t="s">
        <v>1924</v>
      </c>
      <c r="D1076" t="s">
        <v>1924</v>
      </c>
      <c r="E1076">
        <v>1075</v>
      </c>
      <c r="H1076" t="s">
        <v>1924</v>
      </c>
      <c r="I1076" t="s">
        <v>2027</v>
      </c>
      <c r="J1076">
        <v>24295</v>
      </c>
      <c r="K1076" t="s">
        <v>3585</v>
      </c>
      <c r="M1076">
        <v>0.11849999999999999</v>
      </c>
      <c r="N1076">
        <v>0.112</v>
      </c>
      <c r="R1076">
        <v>0</v>
      </c>
      <c r="T1076">
        <v>4</v>
      </c>
      <c r="U1076">
        <v>3.5</v>
      </c>
      <c r="V1076">
        <v>0.875</v>
      </c>
      <c r="AA1076" t="s">
        <v>3397</v>
      </c>
      <c r="AE1076" t="s">
        <v>49</v>
      </c>
      <c r="AF1076" t="s">
        <v>62</v>
      </c>
      <c r="AI1076">
        <v>1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1</v>
      </c>
      <c r="AQ1076">
        <v>0</v>
      </c>
      <c r="AR1076">
        <v>0</v>
      </c>
      <c r="AS1076">
        <v>0</v>
      </c>
      <c r="AT1076">
        <v>0</v>
      </c>
      <c r="AU1076">
        <v>2</v>
      </c>
      <c r="AV1076">
        <v>0</v>
      </c>
      <c r="AW1076">
        <v>0</v>
      </c>
      <c r="AX1076">
        <v>2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</row>
    <row r="1077" spans="1:60" x14ac:dyDescent="0.25">
      <c r="A1077">
        <v>1</v>
      </c>
      <c r="B1077" t="s">
        <v>1924</v>
      </c>
      <c r="D1077" t="s">
        <v>1924</v>
      </c>
      <c r="E1077">
        <v>1076</v>
      </c>
      <c r="H1077" t="s">
        <v>1924</v>
      </c>
      <c r="I1077" t="s">
        <v>2028</v>
      </c>
      <c r="J1077">
        <v>27211950</v>
      </c>
      <c r="K1077" t="s">
        <v>3584</v>
      </c>
      <c r="M1077">
        <v>0.1195</v>
      </c>
      <c r="N1077">
        <v>0.112</v>
      </c>
      <c r="R1077">
        <v>0</v>
      </c>
      <c r="T1077">
        <v>4</v>
      </c>
      <c r="U1077">
        <v>2.25</v>
      </c>
      <c r="V1077">
        <v>0.7</v>
      </c>
      <c r="AA1077" t="s">
        <v>3397</v>
      </c>
      <c r="AE1077" t="s">
        <v>44</v>
      </c>
      <c r="AF1077" t="s">
        <v>62</v>
      </c>
      <c r="AI1077">
        <v>1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1</v>
      </c>
      <c r="AQ1077">
        <v>0</v>
      </c>
      <c r="AR1077">
        <v>0</v>
      </c>
      <c r="AS1077">
        <v>0</v>
      </c>
      <c r="AT1077">
        <v>0</v>
      </c>
      <c r="AU1077">
        <v>2</v>
      </c>
      <c r="AV1077">
        <v>0</v>
      </c>
      <c r="AW1077">
        <v>0</v>
      </c>
      <c r="AX1077">
        <v>2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</row>
    <row r="1078" spans="1:60" x14ac:dyDescent="0.25">
      <c r="A1078">
        <v>1</v>
      </c>
      <c r="B1078" t="s">
        <v>1924</v>
      </c>
      <c r="D1078" t="s">
        <v>1924</v>
      </c>
      <c r="E1078">
        <v>1077</v>
      </c>
      <c r="G1078" t="s">
        <v>74</v>
      </c>
      <c r="H1078" t="s">
        <v>1924</v>
      </c>
      <c r="I1078" t="s">
        <v>2029</v>
      </c>
      <c r="J1078" t="s">
        <v>2030</v>
      </c>
      <c r="K1078" t="s">
        <v>3583</v>
      </c>
      <c r="M1078">
        <v>0.124</v>
      </c>
      <c r="N1078">
        <v>0.11799999999999999</v>
      </c>
      <c r="O1078">
        <v>0.124</v>
      </c>
      <c r="P1078">
        <v>0.94</v>
      </c>
      <c r="R1078">
        <v>0</v>
      </c>
      <c r="S1078">
        <v>1.165</v>
      </c>
      <c r="T1078">
        <v>4</v>
      </c>
      <c r="U1078">
        <v>3.5</v>
      </c>
      <c r="V1078">
        <v>0.875</v>
      </c>
      <c r="AA1078" t="s">
        <v>3397</v>
      </c>
      <c r="AB1078">
        <v>5.0000000000000001E-3</v>
      </c>
      <c r="AC1078">
        <v>6.5000000000000002E-2</v>
      </c>
      <c r="AE1078" t="s">
        <v>49</v>
      </c>
      <c r="AF1078" t="s">
        <v>62</v>
      </c>
      <c r="AI1078">
        <v>1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1</v>
      </c>
      <c r="AQ1078">
        <v>0</v>
      </c>
      <c r="AR1078">
        <v>0</v>
      </c>
      <c r="AS1078">
        <v>0</v>
      </c>
      <c r="AT1078">
        <v>0</v>
      </c>
      <c r="AU1078">
        <v>2</v>
      </c>
      <c r="AV1078">
        <v>0</v>
      </c>
      <c r="AW1078">
        <v>0</v>
      </c>
      <c r="AX1078">
        <v>2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</row>
    <row r="1079" spans="1:60" x14ac:dyDescent="0.25">
      <c r="A1079">
        <v>1</v>
      </c>
      <c r="B1079" t="s">
        <v>1924</v>
      </c>
      <c r="D1079" t="s">
        <v>1924</v>
      </c>
      <c r="E1079">
        <v>1078</v>
      </c>
      <c r="H1079" t="s">
        <v>1924</v>
      </c>
      <c r="I1079" t="s">
        <v>2031</v>
      </c>
      <c r="J1079" t="s">
        <v>2032</v>
      </c>
      <c r="K1079" t="s">
        <v>3582</v>
      </c>
      <c r="M1079">
        <v>0.1245</v>
      </c>
      <c r="N1079">
        <v>0.11899999999999999</v>
      </c>
      <c r="R1079">
        <v>0</v>
      </c>
      <c r="T1079">
        <v>4</v>
      </c>
      <c r="U1079">
        <v>3.5</v>
      </c>
      <c r="V1079">
        <v>0.875</v>
      </c>
      <c r="AA1079" t="s">
        <v>3397</v>
      </c>
      <c r="AE1079" t="s">
        <v>49</v>
      </c>
      <c r="AF1079" t="s">
        <v>62</v>
      </c>
      <c r="AI1079">
        <v>1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1</v>
      </c>
      <c r="AQ1079">
        <v>0</v>
      </c>
      <c r="AR1079">
        <v>0</v>
      </c>
      <c r="AS1079">
        <v>0</v>
      </c>
      <c r="AT1079">
        <v>0</v>
      </c>
      <c r="AU1079">
        <v>2</v>
      </c>
      <c r="AV1079">
        <v>0</v>
      </c>
      <c r="AW1079">
        <v>0</v>
      </c>
      <c r="AX1079">
        <v>2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</row>
    <row r="1080" spans="1:60" x14ac:dyDescent="0.25">
      <c r="A1080">
        <v>1</v>
      </c>
      <c r="B1080" t="s">
        <v>1924</v>
      </c>
      <c r="D1080" t="s">
        <v>1924</v>
      </c>
      <c r="E1080">
        <v>1079</v>
      </c>
      <c r="H1080" t="s">
        <v>1924</v>
      </c>
      <c r="I1080" t="s">
        <v>2033</v>
      </c>
      <c r="J1080" t="s">
        <v>2034</v>
      </c>
      <c r="K1080" t="s">
        <v>3578</v>
      </c>
      <c r="M1080">
        <v>0.127</v>
      </c>
      <c r="N1080">
        <v>0.11899999999999999</v>
      </c>
      <c r="R1080">
        <v>0</v>
      </c>
      <c r="T1080">
        <v>4</v>
      </c>
      <c r="U1080">
        <v>3.5</v>
      </c>
      <c r="V1080">
        <v>0.875</v>
      </c>
      <c r="AA1080" t="s">
        <v>3397</v>
      </c>
      <c r="AE1080" t="s">
        <v>49</v>
      </c>
      <c r="AF1080" t="s">
        <v>62</v>
      </c>
      <c r="AI1080">
        <v>1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1</v>
      </c>
      <c r="AQ1080">
        <v>0</v>
      </c>
      <c r="AR1080">
        <v>0</v>
      </c>
      <c r="AS1080">
        <v>0</v>
      </c>
      <c r="AT1080">
        <v>0</v>
      </c>
      <c r="AU1080">
        <v>2</v>
      </c>
      <c r="AV1080">
        <v>0</v>
      </c>
      <c r="AW1080">
        <v>0</v>
      </c>
      <c r="AX1080">
        <v>2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</row>
    <row r="1081" spans="1:60" x14ac:dyDescent="0.25">
      <c r="A1081">
        <v>1</v>
      </c>
      <c r="B1081" t="s">
        <v>1924</v>
      </c>
      <c r="D1081" t="s">
        <v>1924</v>
      </c>
      <c r="E1081">
        <v>1080</v>
      </c>
      <c r="G1081" t="s">
        <v>74</v>
      </c>
      <c r="H1081" t="s">
        <v>1924</v>
      </c>
      <c r="I1081" t="s">
        <v>2035</v>
      </c>
      <c r="J1081">
        <v>27212500</v>
      </c>
      <c r="K1081" t="s">
        <v>3581</v>
      </c>
      <c r="M1081">
        <v>0.125</v>
      </c>
      <c r="N1081">
        <v>0.12</v>
      </c>
      <c r="O1081">
        <v>0.125</v>
      </c>
      <c r="P1081">
        <v>1.1100000000000001</v>
      </c>
      <c r="R1081">
        <v>0</v>
      </c>
      <c r="S1081">
        <v>1.135</v>
      </c>
      <c r="T1081">
        <v>4</v>
      </c>
      <c r="U1081">
        <v>2.25</v>
      </c>
      <c r="V1081">
        <v>0.7</v>
      </c>
      <c r="AA1081" t="s">
        <v>3397</v>
      </c>
      <c r="AB1081">
        <v>5.0000000000000001E-3</v>
      </c>
      <c r="AC1081">
        <v>7.4999999999999997E-2</v>
      </c>
      <c r="AE1081" t="s">
        <v>44</v>
      </c>
      <c r="AF1081" t="s">
        <v>62</v>
      </c>
      <c r="AI1081">
        <v>1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1</v>
      </c>
      <c r="AQ1081">
        <v>0</v>
      </c>
      <c r="AR1081">
        <v>0</v>
      </c>
      <c r="AS1081">
        <v>0</v>
      </c>
      <c r="AT1081">
        <v>0</v>
      </c>
      <c r="AU1081">
        <v>2</v>
      </c>
      <c r="AV1081">
        <v>0</v>
      </c>
      <c r="AW1081">
        <v>0</v>
      </c>
      <c r="AX1081">
        <v>2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</row>
    <row r="1082" spans="1:60" x14ac:dyDescent="0.25">
      <c r="A1082">
        <v>1</v>
      </c>
      <c r="B1082" t="s">
        <v>1924</v>
      </c>
      <c r="D1082" t="s">
        <v>1924</v>
      </c>
      <c r="E1082">
        <v>1081</v>
      </c>
      <c r="G1082" t="s">
        <v>74</v>
      </c>
      <c r="H1082" t="s">
        <v>1924</v>
      </c>
      <c r="I1082" t="s">
        <v>2036</v>
      </c>
      <c r="J1082">
        <v>27212550</v>
      </c>
      <c r="K1082" t="s">
        <v>3580</v>
      </c>
      <c r="M1082">
        <v>0.1255</v>
      </c>
      <c r="N1082">
        <v>0.12</v>
      </c>
      <c r="O1082">
        <v>0.1255</v>
      </c>
      <c r="P1082">
        <v>0.74</v>
      </c>
      <c r="R1082">
        <v>0</v>
      </c>
      <c r="S1082">
        <v>1.19</v>
      </c>
      <c r="T1082">
        <v>4</v>
      </c>
      <c r="U1082">
        <v>2.25</v>
      </c>
      <c r="V1082">
        <v>0.7</v>
      </c>
      <c r="AA1082" t="s">
        <v>3397</v>
      </c>
      <c r="AB1082">
        <v>1E-3</v>
      </c>
      <c r="AC1082">
        <v>7.4999999999999997E-2</v>
      </c>
      <c r="AE1082" t="s">
        <v>44</v>
      </c>
      <c r="AF1082" t="s">
        <v>62</v>
      </c>
      <c r="AG1082" t="s">
        <v>495</v>
      </c>
      <c r="AI1082">
        <v>1</v>
      </c>
      <c r="AJ1082">
        <v>1</v>
      </c>
      <c r="AK1082">
        <v>0</v>
      </c>
      <c r="AL1082">
        <v>0</v>
      </c>
      <c r="AM1082">
        <v>0</v>
      </c>
      <c r="AN1082">
        <v>1</v>
      </c>
      <c r="AO1082">
        <v>1</v>
      </c>
      <c r="AQ1082">
        <v>0</v>
      </c>
      <c r="AR1082">
        <v>0</v>
      </c>
      <c r="AS1082">
        <v>0</v>
      </c>
      <c r="AT1082">
        <v>0</v>
      </c>
      <c r="AU1082">
        <v>2</v>
      </c>
      <c r="AV1082">
        <v>0</v>
      </c>
      <c r="AW1082">
        <v>0</v>
      </c>
      <c r="AX1082">
        <v>2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</row>
    <row r="1083" spans="1:60" x14ac:dyDescent="0.25">
      <c r="A1083">
        <v>1</v>
      </c>
      <c r="B1083" t="s">
        <v>1924</v>
      </c>
      <c r="D1083" t="s">
        <v>1924</v>
      </c>
      <c r="E1083">
        <v>1082</v>
      </c>
      <c r="G1083" t="s">
        <v>74</v>
      </c>
      <c r="H1083" t="s">
        <v>1924</v>
      </c>
      <c r="I1083" t="s">
        <v>2037</v>
      </c>
      <c r="J1083">
        <v>27212600</v>
      </c>
      <c r="K1083" t="s">
        <v>3579</v>
      </c>
      <c r="M1083">
        <v>0.126</v>
      </c>
      <c r="N1083">
        <v>0.12</v>
      </c>
      <c r="O1083">
        <v>0.126</v>
      </c>
      <c r="P1083">
        <v>0.74</v>
      </c>
      <c r="Q1083">
        <v>0.75</v>
      </c>
      <c r="R1083">
        <v>163.30075576600638</v>
      </c>
      <c r="S1083">
        <v>1.135</v>
      </c>
      <c r="T1083">
        <v>4</v>
      </c>
      <c r="U1083">
        <v>2.25</v>
      </c>
      <c r="V1083">
        <v>0.7</v>
      </c>
      <c r="AA1083" t="s">
        <v>3397</v>
      </c>
      <c r="AB1083">
        <v>5.0000000000000001E-3</v>
      </c>
      <c r="AC1083">
        <v>0.08</v>
      </c>
      <c r="AE1083" t="s">
        <v>44</v>
      </c>
      <c r="AF1083" t="s">
        <v>62</v>
      </c>
      <c r="AI1083">
        <v>1</v>
      </c>
      <c r="AJ1083">
        <v>0</v>
      </c>
      <c r="AK1083">
        <v>0</v>
      </c>
      <c r="AL1083">
        <v>0</v>
      </c>
      <c r="AM1083">
        <v>1</v>
      </c>
      <c r="AN1083">
        <v>0</v>
      </c>
      <c r="AO1083">
        <v>1</v>
      </c>
      <c r="AQ1083">
        <v>0</v>
      </c>
      <c r="AR1083">
        <v>0</v>
      </c>
      <c r="AS1083">
        <v>0</v>
      </c>
      <c r="AT1083">
        <v>0</v>
      </c>
      <c r="AU1083">
        <v>2</v>
      </c>
      <c r="AV1083">
        <v>0</v>
      </c>
      <c r="AW1083">
        <v>0</v>
      </c>
      <c r="AX1083">
        <v>2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</row>
    <row r="1084" spans="1:60" x14ac:dyDescent="0.25">
      <c r="A1084">
        <v>1</v>
      </c>
      <c r="B1084" t="s">
        <v>1924</v>
      </c>
      <c r="D1084" t="s">
        <v>1924</v>
      </c>
      <c r="E1084">
        <v>1083</v>
      </c>
      <c r="G1084" t="s">
        <v>74</v>
      </c>
      <c r="H1084" t="s">
        <v>1924</v>
      </c>
      <c r="I1084" t="s">
        <v>2038</v>
      </c>
      <c r="J1084">
        <v>27212700</v>
      </c>
      <c r="K1084" t="s">
        <v>3578</v>
      </c>
      <c r="M1084">
        <v>0.127</v>
      </c>
      <c r="N1084">
        <v>0.12</v>
      </c>
      <c r="O1084">
        <v>0.127</v>
      </c>
      <c r="P1084">
        <v>0.74</v>
      </c>
      <c r="Q1084">
        <v>0.75</v>
      </c>
      <c r="R1084">
        <v>160.70995378081128</v>
      </c>
      <c r="S1084">
        <v>1.135</v>
      </c>
      <c r="T1084">
        <v>4</v>
      </c>
      <c r="U1084">
        <v>2.25</v>
      </c>
      <c r="V1084">
        <v>0.7</v>
      </c>
      <c r="AA1084" t="s">
        <v>3397</v>
      </c>
      <c r="AB1084">
        <v>5.0000000000000001E-3</v>
      </c>
      <c r="AC1084">
        <v>0.08</v>
      </c>
      <c r="AE1084" t="s">
        <v>44</v>
      </c>
      <c r="AF1084" t="s">
        <v>62</v>
      </c>
      <c r="AI1084">
        <v>1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1</v>
      </c>
      <c r="AQ1084">
        <v>0</v>
      </c>
      <c r="AR1084">
        <v>0</v>
      </c>
      <c r="AS1084">
        <v>0</v>
      </c>
      <c r="AT1084">
        <v>0</v>
      </c>
      <c r="AU1084">
        <v>2</v>
      </c>
      <c r="AV1084">
        <v>0</v>
      </c>
      <c r="AW1084">
        <v>0</v>
      </c>
      <c r="AX1084">
        <v>2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</row>
    <row r="1085" spans="1:60" x14ac:dyDescent="0.25">
      <c r="A1085">
        <v>1</v>
      </c>
      <c r="B1085" t="s">
        <v>1924</v>
      </c>
      <c r="D1085" t="s">
        <v>1924</v>
      </c>
      <c r="E1085">
        <v>1084</v>
      </c>
      <c r="G1085" t="s">
        <v>74</v>
      </c>
      <c r="H1085" t="s">
        <v>1924</v>
      </c>
      <c r="I1085" t="s">
        <v>2410</v>
      </c>
      <c r="J1085">
        <v>27212801</v>
      </c>
      <c r="K1085" t="s">
        <v>3577</v>
      </c>
      <c r="M1085">
        <v>0.128</v>
      </c>
      <c r="N1085">
        <v>0.12</v>
      </c>
      <c r="O1085">
        <v>0.128</v>
      </c>
      <c r="P1085">
        <v>0.74</v>
      </c>
      <c r="Q1085">
        <v>0.75</v>
      </c>
      <c r="R1085">
        <v>158.19859051364818</v>
      </c>
      <c r="S1085">
        <v>1.1499999999999999</v>
      </c>
      <c r="T1085">
        <v>4</v>
      </c>
      <c r="U1085">
        <v>2.25</v>
      </c>
      <c r="V1085">
        <v>0.7</v>
      </c>
      <c r="AA1085" t="s">
        <v>3397</v>
      </c>
      <c r="AB1085">
        <v>5.0000000000000001E-3</v>
      </c>
      <c r="AC1085">
        <v>7.4999999999999997E-2</v>
      </c>
      <c r="AE1085" t="s">
        <v>44</v>
      </c>
      <c r="AF1085" t="s">
        <v>62</v>
      </c>
      <c r="AI1085">
        <v>1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1</v>
      </c>
      <c r="AQ1085">
        <v>0</v>
      </c>
      <c r="AR1085">
        <v>0</v>
      </c>
      <c r="AS1085">
        <v>0</v>
      </c>
      <c r="AT1085">
        <v>0</v>
      </c>
      <c r="AU1085">
        <v>2</v>
      </c>
      <c r="AV1085">
        <v>0</v>
      </c>
      <c r="AW1085">
        <v>0</v>
      </c>
      <c r="AX1085">
        <v>2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</row>
    <row r="1086" spans="1:60" x14ac:dyDescent="0.25">
      <c r="A1086">
        <v>1</v>
      </c>
      <c r="B1086" t="s">
        <v>1924</v>
      </c>
      <c r="D1086" t="s">
        <v>1924</v>
      </c>
      <c r="E1086">
        <v>1085</v>
      </c>
      <c r="H1086" t="s">
        <v>1924</v>
      </c>
      <c r="I1086" t="s">
        <v>2039</v>
      </c>
      <c r="J1086">
        <v>27212900</v>
      </c>
      <c r="K1086" t="s">
        <v>3576</v>
      </c>
      <c r="M1086">
        <v>0.129</v>
      </c>
      <c r="N1086">
        <v>0.126</v>
      </c>
      <c r="R1086">
        <v>0</v>
      </c>
      <c r="T1086">
        <v>4</v>
      </c>
      <c r="U1086">
        <v>2.5</v>
      </c>
      <c r="V1086">
        <v>0.85</v>
      </c>
      <c r="AA1086" t="s">
        <v>3397</v>
      </c>
      <c r="AE1086" t="s">
        <v>44</v>
      </c>
      <c r="AF1086" t="s">
        <v>62</v>
      </c>
      <c r="AI1086">
        <v>1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1</v>
      </c>
      <c r="AQ1086">
        <v>0</v>
      </c>
      <c r="AR1086">
        <v>0</v>
      </c>
      <c r="AS1086">
        <v>0</v>
      </c>
      <c r="AT1086">
        <v>0</v>
      </c>
      <c r="AU1086">
        <v>2</v>
      </c>
      <c r="AV1086">
        <v>0</v>
      </c>
      <c r="AW1086">
        <v>0</v>
      </c>
      <c r="AX1086">
        <v>2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</row>
    <row r="1087" spans="1:60" x14ac:dyDescent="0.25">
      <c r="A1087">
        <v>1</v>
      </c>
      <c r="B1087" t="s">
        <v>1924</v>
      </c>
      <c r="D1087" t="s">
        <v>1924</v>
      </c>
      <c r="E1087">
        <v>1086</v>
      </c>
      <c r="H1087" t="s">
        <v>1924</v>
      </c>
      <c r="I1087" t="s">
        <v>2040</v>
      </c>
      <c r="J1087">
        <v>27212850</v>
      </c>
      <c r="K1087" t="s">
        <v>3575</v>
      </c>
      <c r="M1087">
        <v>0.1285</v>
      </c>
      <c r="N1087">
        <v>0.127</v>
      </c>
      <c r="R1087">
        <v>0</v>
      </c>
      <c r="T1087">
        <v>4</v>
      </c>
      <c r="U1087">
        <v>2.5</v>
      </c>
      <c r="V1087">
        <v>0.85</v>
      </c>
      <c r="AA1087" t="s">
        <v>3397</v>
      </c>
      <c r="AE1087" t="s">
        <v>44</v>
      </c>
      <c r="AF1087" t="s">
        <v>62</v>
      </c>
      <c r="AI1087">
        <v>1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1</v>
      </c>
      <c r="AQ1087">
        <v>0</v>
      </c>
      <c r="AR1087">
        <v>0</v>
      </c>
      <c r="AS1087">
        <v>0</v>
      </c>
      <c r="AT1087">
        <v>0</v>
      </c>
      <c r="AU1087">
        <v>2</v>
      </c>
      <c r="AV1087">
        <v>0</v>
      </c>
      <c r="AW1087">
        <v>0</v>
      </c>
      <c r="AX1087">
        <v>2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</row>
    <row r="1088" spans="1:60" x14ac:dyDescent="0.25">
      <c r="A1088">
        <v>1</v>
      </c>
      <c r="B1088" t="s">
        <v>1924</v>
      </c>
      <c r="D1088" t="s">
        <v>1924</v>
      </c>
      <c r="E1088">
        <v>1087</v>
      </c>
      <c r="H1088" t="s">
        <v>1924</v>
      </c>
      <c r="I1088" t="s">
        <v>2041</v>
      </c>
      <c r="J1088">
        <v>27213600</v>
      </c>
      <c r="K1088" t="s">
        <v>3574</v>
      </c>
      <c r="M1088">
        <v>0.13600000000000001</v>
      </c>
      <c r="N1088">
        <v>0.127</v>
      </c>
      <c r="R1088">
        <v>0</v>
      </c>
      <c r="T1088">
        <v>4</v>
      </c>
      <c r="U1088">
        <v>2.5</v>
      </c>
      <c r="V1088">
        <v>0.8</v>
      </c>
      <c r="AA1088" t="s">
        <v>3397</v>
      </c>
      <c r="AE1088" t="s">
        <v>44</v>
      </c>
      <c r="AF1088" t="s">
        <v>62</v>
      </c>
      <c r="AI1088">
        <v>1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1</v>
      </c>
      <c r="AQ1088">
        <v>0</v>
      </c>
      <c r="AR1088">
        <v>0</v>
      </c>
      <c r="AS1088">
        <v>0</v>
      </c>
      <c r="AT1088">
        <v>0</v>
      </c>
      <c r="AU1088">
        <v>2</v>
      </c>
      <c r="AV1088">
        <v>0</v>
      </c>
      <c r="AW1088">
        <v>0</v>
      </c>
      <c r="AX1088">
        <v>2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</row>
    <row r="1089" spans="1:60" x14ac:dyDescent="0.25">
      <c r="A1089">
        <v>1</v>
      </c>
      <c r="B1089" t="s">
        <v>1924</v>
      </c>
      <c r="D1089" t="s">
        <v>1924</v>
      </c>
      <c r="E1089">
        <v>1088</v>
      </c>
      <c r="G1089" t="s">
        <v>74</v>
      </c>
      <c r="H1089" t="s">
        <v>1924</v>
      </c>
      <c r="I1089" t="s">
        <v>2042</v>
      </c>
      <c r="J1089">
        <v>2013506</v>
      </c>
      <c r="K1089" t="s">
        <v>3573</v>
      </c>
      <c r="M1089">
        <v>0.13500000000000001</v>
      </c>
      <c r="N1089">
        <v>0.127</v>
      </c>
      <c r="O1089">
        <v>0.13500000000000001</v>
      </c>
      <c r="P1089">
        <v>1.1000000000000001</v>
      </c>
      <c r="R1089">
        <v>0</v>
      </c>
      <c r="S1089">
        <v>1.6</v>
      </c>
      <c r="T1089">
        <v>4</v>
      </c>
      <c r="U1089">
        <v>4.1749999999999998</v>
      </c>
      <c r="V1089">
        <v>1.125</v>
      </c>
      <c r="AA1089" t="s">
        <v>3397</v>
      </c>
      <c r="AB1089">
        <v>1E-3</v>
      </c>
      <c r="AC1089">
        <v>7.4999999999999997E-2</v>
      </c>
      <c r="AE1089" t="s">
        <v>49</v>
      </c>
      <c r="AF1089" t="s">
        <v>62</v>
      </c>
      <c r="AG1089" t="s">
        <v>2043</v>
      </c>
      <c r="AI1089">
        <v>1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1</v>
      </c>
      <c r="AQ1089">
        <v>0</v>
      </c>
      <c r="AR1089">
        <v>0</v>
      </c>
      <c r="AS1089">
        <v>0</v>
      </c>
      <c r="AT1089">
        <v>0</v>
      </c>
      <c r="AU1089">
        <v>2</v>
      </c>
      <c r="AV1089">
        <v>0</v>
      </c>
      <c r="AW1089">
        <v>0</v>
      </c>
      <c r="AX1089">
        <v>2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</row>
    <row r="1090" spans="1:60" x14ac:dyDescent="0.25">
      <c r="A1090">
        <v>1</v>
      </c>
      <c r="B1090" t="s">
        <v>1924</v>
      </c>
      <c r="D1090" t="s">
        <v>1924</v>
      </c>
      <c r="E1090">
        <v>1089</v>
      </c>
      <c r="G1090" t="s">
        <v>74</v>
      </c>
      <c r="H1090" t="s">
        <v>1924</v>
      </c>
      <c r="I1090" t="s">
        <v>2044</v>
      </c>
      <c r="J1090" t="s">
        <v>2045</v>
      </c>
      <c r="K1090" t="s">
        <v>3572</v>
      </c>
      <c r="M1090">
        <v>0.13</v>
      </c>
      <c r="N1090">
        <v>0.125</v>
      </c>
      <c r="O1090">
        <v>0.125</v>
      </c>
      <c r="P1090">
        <v>1.0569999999999999</v>
      </c>
      <c r="R1090">
        <v>0</v>
      </c>
      <c r="S1090">
        <v>1.67</v>
      </c>
      <c r="T1090">
        <v>4</v>
      </c>
      <c r="U1090">
        <v>2.5</v>
      </c>
      <c r="V1090">
        <v>1.0469999999999999</v>
      </c>
      <c r="AA1090" t="s">
        <v>3397</v>
      </c>
      <c r="AB1090">
        <v>1E-3</v>
      </c>
      <c r="AC1090">
        <v>7.4999999999999997E-2</v>
      </c>
      <c r="AE1090" t="s">
        <v>44</v>
      </c>
      <c r="AF1090" t="s">
        <v>62</v>
      </c>
      <c r="AI1090">
        <v>1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1</v>
      </c>
      <c r="AQ1090">
        <v>0</v>
      </c>
      <c r="AR1090">
        <v>0</v>
      </c>
      <c r="AS1090">
        <v>0</v>
      </c>
      <c r="AT1090">
        <v>0</v>
      </c>
      <c r="AU1090">
        <v>2</v>
      </c>
      <c r="AV1090">
        <v>0</v>
      </c>
      <c r="AW1090">
        <v>0</v>
      </c>
      <c r="AX1090">
        <v>2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</row>
    <row r="1091" spans="1:60" x14ac:dyDescent="0.25">
      <c r="A1091">
        <v>1</v>
      </c>
      <c r="B1091" t="s">
        <v>1924</v>
      </c>
      <c r="D1091" t="s">
        <v>1924</v>
      </c>
      <c r="E1091">
        <v>1090</v>
      </c>
      <c r="H1091" t="s">
        <v>1924</v>
      </c>
      <c r="I1091" t="s">
        <v>2046</v>
      </c>
      <c r="J1091" t="s">
        <v>2047</v>
      </c>
      <c r="K1091" t="s">
        <v>3571</v>
      </c>
      <c r="M1091">
        <v>0.13800000000000001</v>
      </c>
      <c r="N1091">
        <v>0.13500000000000001</v>
      </c>
      <c r="R1091">
        <v>0</v>
      </c>
      <c r="T1091">
        <v>4</v>
      </c>
      <c r="U1091">
        <v>4</v>
      </c>
      <c r="V1091">
        <v>1</v>
      </c>
      <c r="AA1091" t="s">
        <v>3397</v>
      </c>
      <c r="AE1091" t="s">
        <v>49</v>
      </c>
      <c r="AF1091" t="s">
        <v>62</v>
      </c>
      <c r="AI1091">
        <v>1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1</v>
      </c>
      <c r="AQ1091">
        <v>0</v>
      </c>
      <c r="AR1091">
        <v>0</v>
      </c>
      <c r="AS1091">
        <v>0</v>
      </c>
      <c r="AT1091">
        <v>0</v>
      </c>
      <c r="AU1091">
        <v>2</v>
      </c>
      <c r="AV1091">
        <v>0</v>
      </c>
      <c r="AW1091">
        <v>0</v>
      </c>
      <c r="AX1091">
        <v>2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</row>
    <row r="1092" spans="1:60" x14ac:dyDescent="0.25">
      <c r="A1092">
        <v>1</v>
      </c>
      <c r="B1092" t="s">
        <v>1924</v>
      </c>
      <c r="D1092" t="s">
        <v>1924</v>
      </c>
      <c r="E1092">
        <v>1091</v>
      </c>
      <c r="G1092" t="s">
        <v>74</v>
      </c>
      <c r="H1092" t="s">
        <v>1924</v>
      </c>
      <c r="I1092" t="s">
        <v>2048</v>
      </c>
      <c r="J1092">
        <v>27214000</v>
      </c>
      <c r="K1092" t="s">
        <v>3570</v>
      </c>
      <c r="M1092">
        <v>0.14000000000000001</v>
      </c>
      <c r="N1092">
        <v>0.13500000000000001</v>
      </c>
      <c r="O1092">
        <v>0.14000000000000001</v>
      </c>
      <c r="P1092">
        <v>0.84</v>
      </c>
      <c r="R1092">
        <v>0</v>
      </c>
      <c r="S1092">
        <v>1.3</v>
      </c>
      <c r="T1092">
        <v>4</v>
      </c>
      <c r="U1092">
        <v>2.5</v>
      </c>
      <c r="V1092">
        <v>0.8</v>
      </c>
      <c r="AA1092" t="s">
        <v>3397</v>
      </c>
      <c r="AB1092">
        <v>8.5000000000000006E-2</v>
      </c>
      <c r="AC1092">
        <v>3.5000000000000003E-2</v>
      </c>
      <c r="AE1092" t="s">
        <v>44</v>
      </c>
      <c r="AF1092" t="s">
        <v>62</v>
      </c>
      <c r="AG1092" t="s">
        <v>495</v>
      </c>
      <c r="AI1092">
        <v>1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1</v>
      </c>
      <c r="AQ1092">
        <v>0</v>
      </c>
      <c r="AR1092">
        <v>0</v>
      </c>
      <c r="AS1092">
        <v>0</v>
      </c>
      <c r="AT1092">
        <v>0</v>
      </c>
      <c r="AU1092">
        <v>2</v>
      </c>
      <c r="AV1092">
        <v>0</v>
      </c>
      <c r="AW1092">
        <v>0</v>
      </c>
      <c r="AX1092">
        <v>2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</row>
    <row r="1093" spans="1:60" x14ac:dyDescent="0.25">
      <c r="A1093">
        <v>1</v>
      </c>
      <c r="B1093" t="s">
        <v>1924</v>
      </c>
      <c r="D1093" t="s">
        <v>1924</v>
      </c>
      <c r="E1093">
        <v>1092</v>
      </c>
      <c r="H1093" t="s">
        <v>1924</v>
      </c>
      <c r="I1093" t="s">
        <v>2049</v>
      </c>
      <c r="J1093" t="s">
        <v>2050</v>
      </c>
      <c r="K1093" t="s">
        <v>3569</v>
      </c>
      <c r="M1093">
        <v>0.14149999999999999</v>
      </c>
      <c r="N1093">
        <v>0.13500000000000001</v>
      </c>
      <c r="R1093">
        <v>0</v>
      </c>
      <c r="T1093">
        <v>4</v>
      </c>
      <c r="U1093">
        <v>4</v>
      </c>
      <c r="V1093">
        <v>1</v>
      </c>
      <c r="AA1093" t="s">
        <v>3397</v>
      </c>
      <c r="AE1093" t="s">
        <v>49</v>
      </c>
      <c r="AF1093" t="s">
        <v>62</v>
      </c>
      <c r="AI1093">
        <v>1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1</v>
      </c>
      <c r="AQ1093">
        <v>0</v>
      </c>
      <c r="AR1093">
        <v>0</v>
      </c>
      <c r="AS1093">
        <v>0</v>
      </c>
      <c r="AT1093">
        <v>0</v>
      </c>
      <c r="AU1093">
        <v>2</v>
      </c>
      <c r="AV1093">
        <v>0</v>
      </c>
      <c r="AW1093">
        <v>0</v>
      </c>
      <c r="AX1093">
        <v>2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</row>
    <row r="1094" spans="1:60" x14ac:dyDescent="0.25">
      <c r="A1094">
        <v>1</v>
      </c>
      <c r="B1094" t="s">
        <v>1924</v>
      </c>
      <c r="D1094" t="s">
        <v>1924</v>
      </c>
      <c r="E1094">
        <v>1093</v>
      </c>
      <c r="H1094" t="s">
        <v>1924</v>
      </c>
      <c r="I1094" t="s">
        <v>2051</v>
      </c>
      <c r="J1094" t="s">
        <v>2052</v>
      </c>
      <c r="K1094" t="s">
        <v>3568</v>
      </c>
      <c r="M1094">
        <v>0.14549999999999999</v>
      </c>
      <c r="N1094">
        <v>0.14299999999999999</v>
      </c>
      <c r="R1094">
        <v>0</v>
      </c>
      <c r="T1094">
        <v>4</v>
      </c>
      <c r="U1094">
        <v>4</v>
      </c>
      <c r="V1094">
        <v>1</v>
      </c>
      <c r="AA1094" t="s">
        <v>3397</v>
      </c>
      <c r="AE1094" t="s">
        <v>49</v>
      </c>
      <c r="AF1094" t="s">
        <v>62</v>
      </c>
      <c r="AI1094">
        <v>1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1</v>
      </c>
      <c r="AQ1094">
        <v>0</v>
      </c>
      <c r="AR1094">
        <v>0</v>
      </c>
      <c r="AS1094">
        <v>0</v>
      </c>
      <c r="AT1094">
        <v>0</v>
      </c>
      <c r="AU1094">
        <v>2</v>
      </c>
      <c r="AV1094">
        <v>0</v>
      </c>
      <c r="AW1094">
        <v>0</v>
      </c>
      <c r="AX1094">
        <v>2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</row>
    <row r="1095" spans="1:60" x14ac:dyDescent="0.25">
      <c r="A1095">
        <v>1</v>
      </c>
      <c r="B1095" t="s">
        <v>1924</v>
      </c>
      <c r="D1095" t="s">
        <v>1924</v>
      </c>
      <c r="E1095">
        <v>1094</v>
      </c>
      <c r="G1095" t="s">
        <v>74</v>
      </c>
      <c r="H1095" t="s">
        <v>1924</v>
      </c>
      <c r="I1095" t="s">
        <v>2053</v>
      </c>
      <c r="J1095">
        <v>27214900</v>
      </c>
      <c r="K1095" t="s">
        <v>3567</v>
      </c>
      <c r="M1095">
        <v>0.14899999999999999</v>
      </c>
      <c r="N1095">
        <v>0.14299999999999999</v>
      </c>
      <c r="O1095">
        <v>0.14899999999999999</v>
      </c>
      <c r="P1095">
        <v>0.81499999999999995</v>
      </c>
      <c r="R1095">
        <v>0</v>
      </c>
      <c r="S1095">
        <v>1.37</v>
      </c>
      <c r="T1095">
        <v>4</v>
      </c>
      <c r="U1095">
        <v>2.5</v>
      </c>
      <c r="V1095">
        <v>1.36</v>
      </c>
      <c r="AA1095" t="s">
        <v>3397</v>
      </c>
      <c r="AB1095">
        <v>0.08</v>
      </c>
      <c r="AC1095">
        <v>0.04</v>
      </c>
      <c r="AE1095" t="s">
        <v>44</v>
      </c>
      <c r="AF1095" t="s">
        <v>62</v>
      </c>
      <c r="AI1095">
        <v>1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1</v>
      </c>
      <c r="AQ1095">
        <v>0</v>
      </c>
      <c r="AR1095">
        <v>0</v>
      </c>
      <c r="AS1095">
        <v>0</v>
      </c>
      <c r="AT1095">
        <v>0</v>
      </c>
      <c r="AU1095">
        <v>2</v>
      </c>
      <c r="AV1095">
        <v>0</v>
      </c>
      <c r="AW1095">
        <v>0</v>
      </c>
      <c r="AX1095">
        <v>2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</row>
    <row r="1096" spans="1:60" x14ac:dyDescent="0.25">
      <c r="A1096">
        <v>1</v>
      </c>
      <c r="B1096" t="s">
        <v>1924</v>
      </c>
      <c r="D1096" t="s">
        <v>1924</v>
      </c>
      <c r="E1096">
        <v>1095</v>
      </c>
      <c r="H1096" t="s">
        <v>1924</v>
      </c>
      <c r="I1096" t="s">
        <v>2054</v>
      </c>
      <c r="J1096">
        <v>27215000</v>
      </c>
      <c r="K1096" t="s">
        <v>3566</v>
      </c>
      <c r="M1096">
        <v>0.15</v>
      </c>
      <c r="N1096">
        <v>0.14299999999999999</v>
      </c>
      <c r="R1096">
        <v>0</v>
      </c>
      <c r="T1096">
        <v>4</v>
      </c>
      <c r="U1096">
        <v>2.5</v>
      </c>
      <c r="V1096">
        <v>0.82499999999999996</v>
      </c>
      <c r="AA1096" t="s">
        <v>3397</v>
      </c>
      <c r="AE1096" t="s">
        <v>44</v>
      </c>
      <c r="AF1096" t="s">
        <v>62</v>
      </c>
      <c r="AI1096">
        <v>1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1</v>
      </c>
      <c r="AQ1096">
        <v>0</v>
      </c>
      <c r="AR1096">
        <v>0</v>
      </c>
      <c r="AS1096">
        <v>0</v>
      </c>
      <c r="AT1096">
        <v>0</v>
      </c>
      <c r="AU1096">
        <v>2</v>
      </c>
      <c r="AV1096">
        <v>0</v>
      </c>
      <c r="AW1096">
        <v>0</v>
      </c>
      <c r="AX1096">
        <v>2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</row>
    <row r="1097" spans="1:60" x14ac:dyDescent="0.25">
      <c r="A1097">
        <v>1</v>
      </c>
      <c r="B1097" t="s">
        <v>1924</v>
      </c>
      <c r="D1097" t="s">
        <v>1924</v>
      </c>
      <c r="E1097">
        <v>1096</v>
      </c>
      <c r="H1097" t="s">
        <v>1924</v>
      </c>
      <c r="I1097" t="s">
        <v>2055</v>
      </c>
      <c r="J1097">
        <v>27215500</v>
      </c>
      <c r="K1097" t="s">
        <v>3565</v>
      </c>
      <c r="M1097">
        <v>0.155</v>
      </c>
      <c r="N1097">
        <v>0.15</v>
      </c>
      <c r="R1097">
        <v>0</v>
      </c>
      <c r="T1097">
        <v>4</v>
      </c>
      <c r="U1097">
        <v>2.5</v>
      </c>
      <c r="V1097">
        <v>0.82499999999999996</v>
      </c>
      <c r="AA1097" t="s">
        <v>3397</v>
      </c>
      <c r="AE1097" t="s">
        <v>44</v>
      </c>
      <c r="AF1097" t="s">
        <v>62</v>
      </c>
      <c r="AI1097">
        <v>1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1</v>
      </c>
      <c r="AQ1097">
        <v>0</v>
      </c>
      <c r="AR1097">
        <v>0</v>
      </c>
      <c r="AS1097">
        <v>0</v>
      </c>
      <c r="AT1097">
        <v>0</v>
      </c>
      <c r="AU1097">
        <v>2</v>
      </c>
      <c r="AV1097">
        <v>0</v>
      </c>
      <c r="AW1097">
        <v>0</v>
      </c>
      <c r="AX1097">
        <v>2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</row>
    <row r="1098" spans="1:60" x14ac:dyDescent="0.25">
      <c r="A1098">
        <v>1</v>
      </c>
      <c r="B1098" t="s">
        <v>1924</v>
      </c>
      <c r="D1098" t="s">
        <v>1924</v>
      </c>
      <c r="E1098">
        <v>1097</v>
      </c>
      <c r="H1098" t="s">
        <v>1924</v>
      </c>
      <c r="I1098" t="s">
        <v>2056</v>
      </c>
      <c r="J1098" t="s">
        <v>1931</v>
      </c>
      <c r="K1098" t="s">
        <v>3564</v>
      </c>
      <c r="M1098">
        <v>0.157</v>
      </c>
      <c r="N1098">
        <v>0.15</v>
      </c>
      <c r="R1098">
        <v>0</v>
      </c>
      <c r="T1098">
        <v>6</v>
      </c>
      <c r="U1098">
        <v>4</v>
      </c>
      <c r="V1098">
        <v>1</v>
      </c>
      <c r="AA1098" t="s">
        <v>3397</v>
      </c>
      <c r="AE1098" t="s">
        <v>49</v>
      </c>
      <c r="AF1098" t="s">
        <v>62</v>
      </c>
      <c r="AI1098">
        <v>1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1</v>
      </c>
      <c r="AQ1098">
        <v>0</v>
      </c>
      <c r="AR1098">
        <v>0</v>
      </c>
      <c r="AS1098">
        <v>0</v>
      </c>
      <c r="AT1098">
        <v>0</v>
      </c>
      <c r="AU1098">
        <v>2</v>
      </c>
      <c r="AV1098">
        <v>0</v>
      </c>
      <c r="AW1098">
        <v>0</v>
      </c>
      <c r="AX1098">
        <v>2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</row>
    <row r="1099" spans="1:60" x14ac:dyDescent="0.25">
      <c r="A1099">
        <v>1</v>
      </c>
      <c r="B1099" t="s">
        <v>1924</v>
      </c>
      <c r="D1099" t="s">
        <v>1924</v>
      </c>
      <c r="E1099">
        <v>1098</v>
      </c>
      <c r="H1099" t="s">
        <v>1924</v>
      </c>
      <c r="I1099" t="s">
        <v>2057</v>
      </c>
      <c r="J1099" t="s">
        <v>2058</v>
      </c>
      <c r="K1099" t="s">
        <v>3563</v>
      </c>
      <c r="M1099">
        <v>0.1545</v>
      </c>
      <c r="N1099">
        <v>0.151</v>
      </c>
      <c r="R1099">
        <v>0</v>
      </c>
      <c r="T1099">
        <v>4</v>
      </c>
      <c r="U1099">
        <v>4</v>
      </c>
      <c r="V1099">
        <v>1</v>
      </c>
      <c r="AA1099" t="s">
        <v>3397</v>
      </c>
      <c r="AE1099" t="s">
        <v>49</v>
      </c>
      <c r="AF1099" t="s">
        <v>62</v>
      </c>
      <c r="AI1099">
        <v>1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1</v>
      </c>
      <c r="AQ1099">
        <v>0</v>
      </c>
      <c r="AR1099">
        <v>0</v>
      </c>
      <c r="AS1099">
        <v>0</v>
      </c>
      <c r="AT1099">
        <v>0</v>
      </c>
      <c r="AU1099">
        <v>2</v>
      </c>
      <c r="AV1099">
        <v>0</v>
      </c>
      <c r="AW1099">
        <v>0</v>
      </c>
      <c r="AX1099">
        <v>2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</row>
    <row r="1100" spans="1:60" x14ac:dyDescent="0.25">
      <c r="A1100">
        <v>1</v>
      </c>
      <c r="B1100" t="s">
        <v>1924</v>
      </c>
      <c r="D1100" t="s">
        <v>1924</v>
      </c>
      <c r="E1100">
        <v>1099</v>
      </c>
      <c r="H1100" t="s">
        <v>1924</v>
      </c>
      <c r="I1100" t="s">
        <v>2059</v>
      </c>
      <c r="J1100">
        <v>27216600</v>
      </c>
      <c r="K1100" t="s">
        <v>3562</v>
      </c>
      <c r="M1100">
        <v>0.16600000000000001</v>
      </c>
      <c r="N1100">
        <v>0.158</v>
      </c>
      <c r="R1100">
        <v>0</v>
      </c>
      <c r="T1100">
        <v>4</v>
      </c>
      <c r="U1100">
        <v>2.75</v>
      </c>
      <c r="V1100">
        <v>0.95</v>
      </c>
      <c r="AA1100" t="s">
        <v>3397</v>
      </c>
      <c r="AE1100" t="s">
        <v>44</v>
      </c>
      <c r="AF1100" t="s">
        <v>62</v>
      </c>
      <c r="AG1100" t="s">
        <v>495</v>
      </c>
      <c r="AI1100">
        <v>1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1</v>
      </c>
      <c r="AQ1100">
        <v>0</v>
      </c>
      <c r="AR1100">
        <v>0</v>
      </c>
      <c r="AS1100">
        <v>0</v>
      </c>
      <c r="AT1100">
        <v>0</v>
      </c>
      <c r="AU1100">
        <v>2</v>
      </c>
      <c r="AV1100">
        <v>0</v>
      </c>
      <c r="AW1100">
        <v>0</v>
      </c>
      <c r="AX1100">
        <v>2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</row>
    <row r="1101" spans="1:60" x14ac:dyDescent="0.25">
      <c r="A1101">
        <v>1</v>
      </c>
      <c r="B1101" t="s">
        <v>1924</v>
      </c>
      <c r="D1101" t="s">
        <v>1924</v>
      </c>
      <c r="E1101">
        <v>1100</v>
      </c>
      <c r="H1101" t="s">
        <v>1924</v>
      </c>
      <c r="I1101" t="s">
        <v>2060</v>
      </c>
      <c r="J1101" t="s">
        <v>2061</v>
      </c>
      <c r="K1101" t="s">
        <v>3561</v>
      </c>
      <c r="M1101">
        <v>0.16400000000000001</v>
      </c>
      <c r="N1101">
        <v>0.159</v>
      </c>
      <c r="R1101">
        <v>0</v>
      </c>
      <c r="T1101">
        <v>6</v>
      </c>
      <c r="U1101">
        <v>4.5</v>
      </c>
      <c r="V1101">
        <v>1</v>
      </c>
      <c r="AA1101" t="s">
        <v>3397</v>
      </c>
      <c r="AE1101" t="s">
        <v>49</v>
      </c>
      <c r="AF1101" t="s">
        <v>62</v>
      </c>
      <c r="AI1101">
        <v>1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1</v>
      </c>
      <c r="AQ1101">
        <v>0</v>
      </c>
      <c r="AR1101">
        <v>0</v>
      </c>
      <c r="AS1101">
        <v>0</v>
      </c>
      <c r="AT1101">
        <v>0</v>
      </c>
      <c r="AU1101">
        <v>2</v>
      </c>
      <c r="AV1101">
        <v>0</v>
      </c>
      <c r="AW1101">
        <v>0</v>
      </c>
      <c r="AX1101">
        <v>2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</row>
    <row r="1102" spans="1:60" x14ac:dyDescent="0.25">
      <c r="A1102">
        <v>1</v>
      </c>
      <c r="B1102" t="s">
        <v>1924</v>
      </c>
      <c r="D1102" t="s">
        <v>1924</v>
      </c>
      <c r="E1102">
        <v>1101</v>
      </c>
      <c r="H1102" t="s">
        <v>1924</v>
      </c>
      <c r="I1102" t="s">
        <v>2062</v>
      </c>
      <c r="J1102" t="s">
        <v>1931</v>
      </c>
      <c r="K1102" t="s">
        <v>3560</v>
      </c>
      <c r="M1102">
        <v>0.17499999999999999</v>
      </c>
      <c r="N1102">
        <v>0.17100000000000001</v>
      </c>
      <c r="R1102">
        <v>0</v>
      </c>
      <c r="T1102">
        <v>6</v>
      </c>
      <c r="U1102">
        <v>4.5</v>
      </c>
      <c r="V1102">
        <v>1</v>
      </c>
      <c r="AA1102" t="s">
        <v>3397</v>
      </c>
      <c r="AE1102" t="s">
        <v>49</v>
      </c>
      <c r="AF1102" t="s">
        <v>62</v>
      </c>
      <c r="AI1102">
        <v>1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1</v>
      </c>
      <c r="AQ1102">
        <v>0</v>
      </c>
      <c r="AR1102">
        <v>0</v>
      </c>
      <c r="AS1102">
        <v>0</v>
      </c>
      <c r="AT1102">
        <v>0</v>
      </c>
      <c r="AU1102">
        <v>2</v>
      </c>
      <c r="AV1102">
        <v>0</v>
      </c>
      <c r="AW1102">
        <v>0</v>
      </c>
      <c r="AX1102">
        <v>2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</row>
    <row r="1103" spans="1:60" x14ac:dyDescent="0.25">
      <c r="A1103">
        <v>1</v>
      </c>
      <c r="B1103" t="s">
        <v>1924</v>
      </c>
      <c r="D1103" t="s">
        <v>1924</v>
      </c>
      <c r="E1103">
        <v>1102</v>
      </c>
      <c r="H1103" t="s">
        <v>1924</v>
      </c>
      <c r="I1103" t="s">
        <v>2063</v>
      </c>
      <c r="J1103" t="s">
        <v>1931</v>
      </c>
      <c r="K1103" t="s">
        <v>3559</v>
      </c>
      <c r="M1103">
        <v>0.1772</v>
      </c>
      <c r="N1103">
        <v>0.17499999999999999</v>
      </c>
      <c r="R1103">
        <v>0</v>
      </c>
      <c r="T1103">
        <v>6</v>
      </c>
      <c r="U1103">
        <v>4.25</v>
      </c>
      <c r="V1103">
        <v>1</v>
      </c>
      <c r="AA1103" t="s">
        <v>3397</v>
      </c>
      <c r="AE1103" t="s">
        <v>49</v>
      </c>
      <c r="AF1103" t="s">
        <v>62</v>
      </c>
      <c r="AI1103">
        <v>1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1</v>
      </c>
      <c r="AQ1103">
        <v>0</v>
      </c>
      <c r="AR1103">
        <v>0</v>
      </c>
      <c r="AS1103">
        <v>0</v>
      </c>
      <c r="AT1103">
        <v>0</v>
      </c>
      <c r="AU1103">
        <v>2</v>
      </c>
      <c r="AV1103">
        <v>0</v>
      </c>
      <c r="AW1103">
        <v>0</v>
      </c>
      <c r="AX1103">
        <v>2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</row>
    <row r="1104" spans="1:60" x14ac:dyDescent="0.25">
      <c r="A1104">
        <v>1</v>
      </c>
      <c r="B1104" t="s">
        <v>1924</v>
      </c>
      <c r="D1104" t="s">
        <v>1924</v>
      </c>
      <c r="E1104">
        <v>1103</v>
      </c>
      <c r="H1104" t="s">
        <v>1924</v>
      </c>
      <c r="I1104" t="s">
        <v>2064</v>
      </c>
      <c r="J1104" t="s">
        <v>2065</v>
      </c>
      <c r="K1104" t="s">
        <v>3558</v>
      </c>
      <c r="M1104">
        <v>0.1865</v>
      </c>
      <c r="N1104">
        <v>0.18</v>
      </c>
      <c r="R1104">
        <v>0</v>
      </c>
      <c r="T1104">
        <v>6</v>
      </c>
      <c r="U1104">
        <v>4.5</v>
      </c>
      <c r="V1104">
        <v>1</v>
      </c>
      <c r="AA1104" t="s">
        <v>3397</v>
      </c>
      <c r="AE1104" t="s">
        <v>49</v>
      </c>
      <c r="AF1104" t="s">
        <v>62</v>
      </c>
      <c r="AI1104">
        <v>1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1</v>
      </c>
      <c r="AQ1104">
        <v>0</v>
      </c>
      <c r="AR1104">
        <v>0</v>
      </c>
      <c r="AS1104">
        <v>0</v>
      </c>
      <c r="AT1104">
        <v>0</v>
      </c>
      <c r="AU1104">
        <v>2</v>
      </c>
      <c r="AV1104">
        <v>0</v>
      </c>
      <c r="AW1104">
        <v>0</v>
      </c>
      <c r="AX1104">
        <v>2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</row>
    <row r="1105" spans="1:60" x14ac:dyDescent="0.25">
      <c r="A1105">
        <v>1</v>
      </c>
      <c r="B1105" t="s">
        <v>1924</v>
      </c>
      <c r="D1105" t="s">
        <v>1924</v>
      </c>
      <c r="E1105">
        <v>1104</v>
      </c>
      <c r="H1105" t="s">
        <v>1924</v>
      </c>
      <c r="I1105" t="s">
        <v>2066</v>
      </c>
      <c r="J1105">
        <v>27218501</v>
      </c>
      <c r="K1105" t="s">
        <v>3557</v>
      </c>
      <c r="M1105">
        <v>0.185</v>
      </c>
      <c r="N1105">
        <v>0.182</v>
      </c>
      <c r="R1105">
        <v>0</v>
      </c>
      <c r="T1105">
        <v>4</v>
      </c>
      <c r="U1105">
        <v>2.75</v>
      </c>
      <c r="V1105">
        <v>0.95</v>
      </c>
      <c r="AA1105" t="s">
        <v>3397</v>
      </c>
      <c r="AE1105" t="s">
        <v>44</v>
      </c>
      <c r="AF1105" t="s">
        <v>62</v>
      </c>
      <c r="AI1105">
        <v>1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1</v>
      </c>
      <c r="AQ1105">
        <v>0</v>
      </c>
      <c r="AR1105">
        <v>0</v>
      </c>
      <c r="AS1105">
        <v>0</v>
      </c>
      <c r="AT1105">
        <v>0</v>
      </c>
      <c r="AU1105">
        <v>2</v>
      </c>
      <c r="AV1105">
        <v>0</v>
      </c>
      <c r="AW1105">
        <v>0</v>
      </c>
      <c r="AX1105">
        <v>2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</row>
    <row r="1106" spans="1:60" x14ac:dyDescent="0.25">
      <c r="A1106">
        <v>1</v>
      </c>
      <c r="B1106" t="s">
        <v>1924</v>
      </c>
      <c r="D1106" t="s">
        <v>1924</v>
      </c>
      <c r="E1106">
        <v>1105</v>
      </c>
      <c r="G1106" t="s">
        <v>74</v>
      </c>
      <c r="H1106" t="s">
        <v>1924</v>
      </c>
      <c r="I1106" t="s">
        <v>2067</v>
      </c>
      <c r="J1106">
        <v>27218750</v>
      </c>
      <c r="K1106" t="s">
        <v>3556</v>
      </c>
      <c r="M1106">
        <v>0.1875</v>
      </c>
      <c r="N1106">
        <v>0.182</v>
      </c>
      <c r="O1106">
        <v>0.1875</v>
      </c>
      <c r="P1106">
        <v>0.94499999999999995</v>
      </c>
      <c r="R1106">
        <v>0</v>
      </c>
      <c r="S1106">
        <v>1.47</v>
      </c>
      <c r="T1106">
        <v>4</v>
      </c>
      <c r="U1106">
        <v>2.75</v>
      </c>
      <c r="V1106">
        <v>1.46</v>
      </c>
      <c r="AA1106" t="s">
        <v>3397</v>
      </c>
      <c r="AB1106">
        <v>0.12</v>
      </c>
      <c r="AC1106">
        <v>4.4999999999999998E-2</v>
      </c>
      <c r="AE1106" t="s">
        <v>44</v>
      </c>
      <c r="AF1106" t="s">
        <v>62</v>
      </c>
      <c r="AI1106">
        <v>1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1</v>
      </c>
      <c r="AQ1106">
        <v>0</v>
      </c>
      <c r="AR1106">
        <v>0</v>
      </c>
      <c r="AS1106">
        <v>0</v>
      </c>
      <c r="AT1106">
        <v>0</v>
      </c>
      <c r="AU1106">
        <v>2</v>
      </c>
      <c r="AV1106">
        <v>0</v>
      </c>
      <c r="AW1106">
        <v>0</v>
      </c>
      <c r="AX1106">
        <v>2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</row>
    <row r="1107" spans="1:60" x14ac:dyDescent="0.25">
      <c r="A1107">
        <v>1</v>
      </c>
      <c r="B1107" t="s">
        <v>1924</v>
      </c>
      <c r="D1107" t="s">
        <v>1924</v>
      </c>
      <c r="E1107">
        <v>1106</v>
      </c>
      <c r="H1107" t="s">
        <v>1924</v>
      </c>
      <c r="I1107" t="s">
        <v>2068</v>
      </c>
      <c r="J1107">
        <v>27218800</v>
      </c>
      <c r="K1107" t="s">
        <v>3555</v>
      </c>
      <c r="M1107">
        <v>0.188</v>
      </c>
      <c r="N1107">
        <v>0.182</v>
      </c>
      <c r="R1107">
        <v>0</v>
      </c>
      <c r="T1107">
        <v>4</v>
      </c>
      <c r="U1107">
        <v>2.75</v>
      </c>
      <c r="V1107">
        <v>0.95</v>
      </c>
      <c r="AA1107" t="s">
        <v>3397</v>
      </c>
      <c r="AE1107" t="s">
        <v>44</v>
      </c>
      <c r="AF1107" t="s">
        <v>62</v>
      </c>
      <c r="AI1107">
        <v>1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1</v>
      </c>
      <c r="AQ1107">
        <v>0</v>
      </c>
      <c r="AR1107">
        <v>0</v>
      </c>
      <c r="AS1107">
        <v>0</v>
      </c>
      <c r="AT1107">
        <v>0</v>
      </c>
      <c r="AU1107">
        <v>2</v>
      </c>
      <c r="AV1107">
        <v>0</v>
      </c>
      <c r="AW1107">
        <v>0</v>
      </c>
      <c r="AX1107">
        <v>2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</row>
    <row r="1108" spans="1:60" x14ac:dyDescent="0.25">
      <c r="A1108">
        <v>1</v>
      </c>
      <c r="B1108" t="s">
        <v>1924</v>
      </c>
      <c r="D1108" t="s">
        <v>1924</v>
      </c>
      <c r="E1108">
        <v>1107</v>
      </c>
      <c r="H1108" t="s">
        <v>1924</v>
      </c>
      <c r="I1108" t="s">
        <v>2069</v>
      </c>
      <c r="J1108">
        <v>27218900</v>
      </c>
      <c r="K1108" t="s">
        <v>3554</v>
      </c>
      <c r="M1108">
        <v>0.189</v>
      </c>
      <c r="N1108">
        <v>0.182</v>
      </c>
      <c r="R1108">
        <v>0</v>
      </c>
      <c r="T1108">
        <v>4</v>
      </c>
      <c r="U1108">
        <v>2.75</v>
      </c>
      <c r="V1108">
        <v>0.95</v>
      </c>
      <c r="AA1108" t="s">
        <v>3397</v>
      </c>
      <c r="AE1108" t="s">
        <v>44</v>
      </c>
      <c r="AF1108" t="s">
        <v>62</v>
      </c>
      <c r="AI1108">
        <v>1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1</v>
      </c>
      <c r="AQ1108">
        <v>0</v>
      </c>
      <c r="AR1108">
        <v>0</v>
      </c>
      <c r="AS1108">
        <v>0</v>
      </c>
      <c r="AT1108">
        <v>0</v>
      </c>
      <c r="AU1108">
        <v>2</v>
      </c>
      <c r="AV1108">
        <v>0</v>
      </c>
      <c r="AW1108">
        <v>0</v>
      </c>
      <c r="AX1108">
        <v>2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</row>
    <row r="1109" spans="1:60" x14ac:dyDescent="0.25">
      <c r="A1109">
        <v>1</v>
      </c>
      <c r="B1109" t="s">
        <v>1924</v>
      </c>
      <c r="D1109" t="s">
        <v>1924</v>
      </c>
      <c r="E1109">
        <v>1108</v>
      </c>
      <c r="H1109" t="s">
        <v>1924</v>
      </c>
      <c r="I1109" t="s">
        <v>2070</v>
      </c>
      <c r="J1109" t="s">
        <v>1931</v>
      </c>
      <c r="K1109" t="s">
        <v>3553</v>
      </c>
      <c r="M1109">
        <v>0.1966</v>
      </c>
      <c r="N1109">
        <v>0.188</v>
      </c>
      <c r="R1109">
        <v>0</v>
      </c>
      <c r="T1109">
        <v>6</v>
      </c>
      <c r="U1109">
        <v>5</v>
      </c>
      <c r="V1109">
        <v>1.25</v>
      </c>
      <c r="AA1109" t="s">
        <v>3397</v>
      </c>
      <c r="AE1109" t="s">
        <v>49</v>
      </c>
      <c r="AF1109" t="s">
        <v>62</v>
      </c>
      <c r="AI1109">
        <v>1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1</v>
      </c>
      <c r="AQ1109">
        <v>0</v>
      </c>
      <c r="AR1109">
        <v>0</v>
      </c>
      <c r="AS1109">
        <v>0</v>
      </c>
      <c r="AT1109">
        <v>0</v>
      </c>
      <c r="AU1109">
        <v>2</v>
      </c>
      <c r="AV1109">
        <v>0</v>
      </c>
      <c r="AW1109">
        <v>0</v>
      </c>
      <c r="AX1109">
        <v>2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</row>
    <row r="1110" spans="1:60" x14ac:dyDescent="0.25">
      <c r="A1110">
        <v>1</v>
      </c>
      <c r="B1110" t="s">
        <v>1924</v>
      </c>
      <c r="D1110" t="s">
        <v>1924</v>
      </c>
      <c r="E1110">
        <v>1109</v>
      </c>
      <c r="H1110" t="s">
        <v>1924</v>
      </c>
      <c r="I1110" t="s">
        <v>2071</v>
      </c>
      <c r="J1110" t="s">
        <v>2072</v>
      </c>
      <c r="K1110" t="s">
        <v>3552</v>
      </c>
      <c r="M1110">
        <v>0.19950000000000001</v>
      </c>
      <c r="N1110">
        <v>0.19400000000000001</v>
      </c>
      <c r="R1110">
        <v>0</v>
      </c>
      <c r="T1110">
        <v>6</v>
      </c>
      <c r="U1110">
        <v>5</v>
      </c>
      <c r="V1110">
        <v>1.25</v>
      </c>
      <c r="AA1110" t="s">
        <v>3397</v>
      </c>
      <c r="AE1110" t="s">
        <v>49</v>
      </c>
      <c r="AF1110" t="s">
        <v>62</v>
      </c>
      <c r="AI1110">
        <v>1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1</v>
      </c>
      <c r="AQ1110">
        <v>0</v>
      </c>
      <c r="AR1110">
        <v>0</v>
      </c>
      <c r="AS1110">
        <v>0</v>
      </c>
      <c r="AT1110">
        <v>0</v>
      </c>
      <c r="AU1110">
        <v>2</v>
      </c>
      <c r="AV1110">
        <v>0</v>
      </c>
      <c r="AW1110">
        <v>0</v>
      </c>
      <c r="AX1110">
        <v>2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</row>
    <row r="1111" spans="1:60" x14ac:dyDescent="0.25">
      <c r="A1111">
        <v>1</v>
      </c>
      <c r="B1111" t="s">
        <v>1924</v>
      </c>
      <c r="D1111" t="s">
        <v>1924</v>
      </c>
      <c r="E1111">
        <v>1110</v>
      </c>
      <c r="H1111" t="s">
        <v>1924</v>
      </c>
      <c r="I1111" t="s">
        <v>2073</v>
      </c>
      <c r="J1111" t="s">
        <v>2074</v>
      </c>
      <c r="K1111" t="s">
        <v>3551</v>
      </c>
      <c r="M1111">
        <v>0.20399999999999999</v>
      </c>
      <c r="N1111">
        <v>0.19500000000000001</v>
      </c>
      <c r="R1111">
        <v>0</v>
      </c>
      <c r="T1111">
        <v>6</v>
      </c>
      <c r="U1111">
        <v>5</v>
      </c>
      <c r="V1111">
        <v>1.25</v>
      </c>
      <c r="AA1111" t="s">
        <v>3397</v>
      </c>
      <c r="AE1111" t="s">
        <v>49</v>
      </c>
      <c r="AF1111" t="s">
        <v>62</v>
      </c>
      <c r="AI1111">
        <v>1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1</v>
      </c>
      <c r="AQ1111">
        <v>0</v>
      </c>
      <c r="AR1111">
        <v>0</v>
      </c>
      <c r="AS1111">
        <v>0</v>
      </c>
      <c r="AT1111">
        <v>0</v>
      </c>
      <c r="AU1111">
        <v>2</v>
      </c>
      <c r="AV1111">
        <v>0</v>
      </c>
      <c r="AW1111">
        <v>0</v>
      </c>
      <c r="AX1111">
        <v>2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</row>
    <row r="1112" spans="1:60" x14ac:dyDescent="0.25">
      <c r="A1112">
        <v>1</v>
      </c>
      <c r="B1112" t="s">
        <v>1924</v>
      </c>
      <c r="D1112" t="s">
        <v>1924</v>
      </c>
      <c r="E1112">
        <v>1111</v>
      </c>
      <c r="H1112" t="s">
        <v>1924</v>
      </c>
      <c r="I1112" t="s">
        <v>2075</v>
      </c>
      <c r="J1112" t="s">
        <v>2076</v>
      </c>
      <c r="K1112" t="s">
        <v>3550</v>
      </c>
      <c r="M1112">
        <v>0.20899999999999999</v>
      </c>
      <c r="N1112">
        <v>0.20200000000000001</v>
      </c>
      <c r="R1112">
        <v>0</v>
      </c>
      <c r="T1112">
        <v>6</v>
      </c>
      <c r="U1112">
        <v>5</v>
      </c>
      <c r="V1112">
        <v>1.25</v>
      </c>
      <c r="AA1112" t="s">
        <v>3397</v>
      </c>
      <c r="AE1112" t="s">
        <v>49</v>
      </c>
      <c r="AF1112" t="s">
        <v>62</v>
      </c>
      <c r="AI1112">
        <v>1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1</v>
      </c>
      <c r="AQ1112">
        <v>0</v>
      </c>
      <c r="AR1112">
        <v>0</v>
      </c>
      <c r="AS1112">
        <v>0</v>
      </c>
      <c r="AT1112">
        <v>0</v>
      </c>
      <c r="AU1112">
        <v>2</v>
      </c>
      <c r="AV1112">
        <v>0</v>
      </c>
      <c r="AW1112">
        <v>0</v>
      </c>
      <c r="AX1112">
        <v>2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</row>
    <row r="1113" spans="1:60" x14ac:dyDescent="0.25">
      <c r="A1113">
        <v>1</v>
      </c>
      <c r="B1113" t="s">
        <v>1924</v>
      </c>
      <c r="D1113" t="s">
        <v>1924</v>
      </c>
      <c r="E1113">
        <v>1112</v>
      </c>
      <c r="H1113" t="s">
        <v>1924</v>
      </c>
      <c r="I1113" t="s">
        <v>2077</v>
      </c>
      <c r="J1113">
        <v>27221900</v>
      </c>
      <c r="K1113" t="s">
        <v>3549</v>
      </c>
      <c r="M1113">
        <v>0.219</v>
      </c>
      <c r="N1113">
        <v>0.21299999999999999</v>
      </c>
      <c r="R1113">
        <v>0</v>
      </c>
      <c r="T1113">
        <v>4</v>
      </c>
      <c r="U1113">
        <v>3</v>
      </c>
      <c r="V1113">
        <v>1</v>
      </c>
      <c r="AA1113" t="s">
        <v>3397</v>
      </c>
      <c r="AE1113" t="s">
        <v>44</v>
      </c>
      <c r="AF1113" t="s">
        <v>62</v>
      </c>
      <c r="AI1113">
        <v>1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1</v>
      </c>
      <c r="AQ1113">
        <v>0</v>
      </c>
      <c r="AR1113">
        <v>0</v>
      </c>
      <c r="AS1113">
        <v>0</v>
      </c>
      <c r="AT1113">
        <v>0</v>
      </c>
      <c r="AU1113">
        <v>2</v>
      </c>
      <c r="AV1113">
        <v>0</v>
      </c>
      <c r="AW1113">
        <v>0</v>
      </c>
      <c r="AX1113">
        <v>2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</row>
    <row r="1114" spans="1:60" x14ac:dyDescent="0.25">
      <c r="A1114">
        <v>1</v>
      </c>
      <c r="B1114" t="s">
        <v>1924</v>
      </c>
      <c r="D1114" t="s">
        <v>1924</v>
      </c>
      <c r="E1114">
        <v>1113</v>
      </c>
      <c r="H1114" t="s">
        <v>1924</v>
      </c>
      <c r="I1114" t="s">
        <v>2078</v>
      </c>
      <c r="J1114" t="s">
        <v>2079</v>
      </c>
      <c r="K1114" t="s">
        <v>3548</v>
      </c>
      <c r="M1114">
        <v>0.22800000000000001</v>
      </c>
      <c r="N1114">
        <v>0.217</v>
      </c>
      <c r="R1114">
        <v>0</v>
      </c>
      <c r="T1114">
        <v>6</v>
      </c>
      <c r="U1114">
        <v>6</v>
      </c>
      <c r="V1114">
        <v>1.5</v>
      </c>
      <c r="AA1114" t="s">
        <v>3397</v>
      </c>
      <c r="AE1114" t="s">
        <v>471</v>
      </c>
      <c r="AF1114" t="s">
        <v>62</v>
      </c>
      <c r="AI1114">
        <v>1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1</v>
      </c>
      <c r="AQ1114">
        <v>0</v>
      </c>
      <c r="AR1114">
        <v>0</v>
      </c>
      <c r="AS1114">
        <v>0</v>
      </c>
      <c r="AT1114">
        <v>0</v>
      </c>
      <c r="AU1114">
        <v>2</v>
      </c>
      <c r="AV1114">
        <v>0</v>
      </c>
      <c r="AW1114">
        <v>0</v>
      </c>
      <c r="AX1114">
        <v>2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</row>
    <row r="1115" spans="1:60" x14ac:dyDescent="0.25">
      <c r="A1115">
        <v>1</v>
      </c>
      <c r="B1115" t="s">
        <v>1924</v>
      </c>
      <c r="D1115" t="s">
        <v>1924</v>
      </c>
      <c r="E1115">
        <v>1114</v>
      </c>
      <c r="H1115" t="s">
        <v>1924</v>
      </c>
      <c r="I1115" t="s">
        <v>2080</v>
      </c>
      <c r="J1115" t="s">
        <v>2081</v>
      </c>
      <c r="K1115" t="s">
        <v>3547</v>
      </c>
      <c r="M1115">
        <v>0.25019999999999998</v>
      </c>
      <c r="N1115">
        <v>0.22</v>
      </c>
      <c r="R1115">
        <v>0</v>
      </c>
      <c r="T1115">
        <v>6</v>
      </c>
      <c r="U1115">
        <v>3</v>
      </c>
      <c r="V1115">
        <v>1</v>
      </c>
      <c r="AA1115" t="s">
        <v>3397</v>
      </c>
      <c r="AE1115" t="s">
        <v>44</v>
      </c>
      <c r="AF1115" t="s">
        <v>62</v>
      </c>
      <c r="AI1115">
        <v>1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1</v>
      </c>
      <c r="AQ1115">
        <v>0</v>
      </c>
      <c r="AR1115">
        <v>0</v>
      </c>
      <c r="AS1115">
        <v>0</v>
      </c>
      <c r="AT1115">
        <v>0</v>
      </c>
      <c r="AU1115">
        <v>2</v>
      </c>
      <c r="AV1115">
        <v>0</v>
      </c>
      <c r="AW1115">
        <v>0</v>
      </c>
      <c r="AX1115">
        <v>2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</row>
    <row r="1116" spans="1:60" x14ac:dyDescent="0.25">
      <c r="A1116">
        <v>1</v>
      </c>
      <c r="B1116" t="s">
        <v>1924</v>
      </c>
      <c r="D1116" t="s">
        <v>1924</v>
      </c>
      <c r="E1116">
        <v>1115</v>
      </c>
      <c r="G1116" t="s">
        <v>74</v>
      </c>
      <c r="H1116" t="s">
        <v>1924</v>
      </c>
      <c r="I1116" t="s">
        <v>2082</v>
      </c>
      <c r="J1116">
        <v>14163</v>
      </c>
      <c r="K1116" t="s">
        <v>3546</v>
      </c>
      <c r="M1116">
        <v>0.2505</v>
      </c>
      <c r="N1116">
        <v>0.22</v>
      </c>
      <c r="O1116">
        <v>0.2505</v>
      </c>
      <c r="P1116">
        <v>0.99</v>
      </c>
      <c r="R1116">
        <v>0</v>
      </c>
      <c r="S1116">
        <v>1.33</v>
      </c>
      <c r="T1116">
        <v>6</v>
      </c>
      <c r="U1116">
        <v>3</v>
      </c>
      <c r="V1116">
        <v>1.32</v>
      </c>
      <c r="AA1116" t="s">
        <v>3397</v>
      </c>
      <c r="AB1116">
        <v>0.2</v>
      </c>
      <c r="AC1116">
        <v>3.5000000000000003E-2</v>
      </c>
      <c r="AE1116" t="s">
        <v>44</v>
      </c>
      <c r="AF1116" t="s">
        <v>62</v>
      </c>
      <c r="AG1116" t="s">
        <v>76</v>
      </c>
      <c r="AI1116">
        <v>1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1</v>
      </c>
      <c r="AQ1116">
        <v>0</v>
      </c>
      <c r="AR1116">
        <v>0</v>
      </c>
      <c r="AS1116">
        <v>0</v>
      </c>
      <c r="AT1116">
        <v>0</v>
      </c>
      <c r="AU1116">
        <v>2</v>
      </c>
      <c r="AV1116">
        <v>0</v>
      </c>
      <c r="AW1116">
        <v>0</v>
      </c>
      <c r="AX1116">
        <v>2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</row>
    <row r="1117" spans="1:60" x14ac:dyDescent="0.25">
      <c r="A1117">
        <v>1</v>
      </c>
      <c r="B1117" t="s">
        <v>1924</v>
      </c>
      <c r="D1117" t="s">
        <v>1924</v>
      </c>
      <c r="E1117">
        <v>1116</v>
      </c>
      <c r="H1117" t="s">
        <v>1924</v>
      </c>
      <c r="I1117" t="s">
        <v>2083</v>
      </c>
      <c r="J1117" t="s">
        <v>1931</v>
      </c>
      <c r="K1117" t="s">
        <v>3545</v>
      </c>
      <c r="M1117">
        <v>0.23300000000000001</v>
      </c>
      <c r="N1117">
        <v>0.224</v>
      </c>
      <c r="R1117">
        <v>0</v>
      </c>
      <c r="T1117">
        <v>6</v>
      </c>
      <c r="U1117">
        <v>6</v>
      </c>
      <c r="V1117">
        <v>1.5</v>
      </c>
      <c r="AA1117" t="s">
        <v>3397</v>
      </c>
      <c r="AE1117" t="s">
        <v>471</v>
      </c>
      <c r="AF1117" t="s">
        <v>62</v>
      </c>
      <c r="AI1117">
        <v>1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1</v>
      </c>
      <c r="AQ1117">
        <v>0</v>
      </c>
      <c r="AR1117">
        <v>0</v>
      </c>
      <c r="AS1117">
        <v>0</v>
      </c>
      <c r="AT1117">
        <v>0</v>
      </c>
      <c r="AU1117">
        <v>2</v>
      </c>
      <c r="AV1117">
        <v>0</v>
      </c>
      <c r="AW1117">
        <v>0</v>
      </c>
      <c r="AX1117">
        <v>2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</row>
    <row r="1118" spans="1:60" x14ac:dyDescent="0.25">
      <c r="A1118">
        <v>1</v>
      </c>
      <c r="B1118" t="s">
        <v>1924</v>
      </c>
      <c r="D1118" t="s">
        <v>1924</v>
      </c>
      <c r="E1118">
        <v>1117</v>
      </c>
      <c r="H1118" t="s">
        <v>1924</v>
      </c>
      <c r="I1118" t="s">
        <v>2084</v>
      </c>
      <c r="J1118" t="s">
        <v>1931</v>
      </c>
      <c r="K1118" t="s">
        <v>3545</v>
      </c>
      <c r="M1118">
        <v>0.23300000000000001</v>
      </c>
      <c r="N1118">
        <v>0.224</v>
      </c>
      <c r="R1118">
        <v>0</v>
      </c>
      <c r="T1118">
        <v>6</v>
      </c>
      <c r="U1118">
        <v>6</v>
      </c>
      <c r="V1118">
        <v>1.5</v>
      </c>
      <c r="AA1118" t="s">
        <v>3397</v>
      </c>
      <c r="AE1118" t="s">
        <v>49</v>
      </c>
      <c r="AF1118" t="s">
        <v>62</v>
      </c>
      <c r="AI1118">
        <v>1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1</v>
      </c>
      <c r="AQ1118">
        <v>0</v>
      </c>
      <c r="AR1118">
        <v>0</v>
      </c>
      <c r="AS1118">
        <v>0</v>
      </c>
      <c r="AT1118">
        <v>0</v>
      </c>
      <c r="AU1118">
        <v>2</v>
      </c>
      <c r="AV1118">
        <v>0</v>
      </c>
      <c r="AW1118">
        <v>0</v>
      </c>
      <c r="AX1118">
        <v>2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</row>
    <row r="1119" spans="1:60" x14ac:dyDescent="0.25">
      <c r="A1119">
        <v>1</v>
      </c>
      <c r="B1119" t="s">
        <v>1924</v>
      </c>
      <c r="D1119" t="s">
        <v>1924</v>
      </c>
      <c r="E1119">
        <v>1118</v>
      </c>
      <c r="H1119" t="s">
        <v>1924</v>
      </c>
      <c r="I1119" t="s">
        <v>2085</v>
      </c>
      <c r="J1119" t="s">
        <v>2086</v>
      </c>
      <c r="K1119" t="s">
        <v>3544</v>
      </c>
      <c r="M1119">
        <v>0.23599999999999999</v>
      </c>
      <c r="N1119">
        <v>0.22600000000000001</v>
      </c>
      <c r="R1119">
        <v>0</v>
      </c>
      <c r="T1119">
        <v>6</v>
      </c>
      <c r="U1119">
        <v>6</v>
      </c>
      <c r="V1119">
        <v>1.5</v>
      </c>
      <c r="AA1119" t="s">
        <v>3397</v>
      </c>
      <c r="AE1119" t="s">
        <v>49</v>
      </c>
      <c r="AF1119" t="s">
        <v>62</v>
      </c>
      <c r="AI1119">
        <v>1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1</v>
      </c>
      <c r="AQ1119">
        <v>0</v>
      </c>
      <c r="AR1119">
        <v>0</v>
      </c>
      <c r="AS1119">
        <v>0</v>
      </c>
      <c r="AT1119">
        <v>0</v>
      </c>
      <c r="AU1119">
        <v>2</v>
      </c>
      <c r="AV1119">
        <v>0</v>
      </c>
      <c r="AW1119">
        <v>0</v>
      </c>
      <c r="AX1119">
        <v>2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</row>
    <row r="1120" spans="1:60" x14ac:dyDescent="0.25">
      <c r="A1120">
        <v>1</v>
      </c>
      <c r="B1120" t="s">
        <v>1924</v>
      </c>
      <c r="D1120" t="s">
        <v>1924</v>
      </c>
      <c r="E1120">
        <v>1119</v>
      </c>
      <c r="G1120" t="s">
        <v>74</v>
      </c>
      <c r="H1120" t="s">
        <v>1924</v>
      </c>
      <c r="I1120" t="s">
        <v>2087</v>
      </c>
      <c r="J1120">
        <v>27223350</v>
      </c>
      <c r="K1120" t="s">
        <v>3543</v>
      </c>
      <c r="M1120">
        <v>0.23499999999999999</v>
      </c>
      <c r="N1120">
        <v>0.22900000000000001</v>
      </c>
      <c r="O1120">
        <v>0.23499999999999999</v>
      </c>
      <c r="P1120">
        <v>1.0349999999999999</v>
      </c>
      <c r="R1120">
        <v>0</v>
      </c>
      <c r="S1120">
        <v>1.71</v>
      </c>
      <c r="T1120">
        <v>4</v>
      </c>
      <c r="U1120">
        <v>3</v>
      </c>
      <c r="V1120">
        <v>1.7</v>
      </c>
      <c r="AA1120" t="s">
        <v>3397</v>
      </c>
      <c r="AB1120">
        <v>0.17499999999999999</v>
      </c>
      <c r="AC1120">
        <v>3.5000000000000003E-2</v>
      </c>
      <c r="AE1120" t="s">
        <v>44</v>
      </c>
      <c r="AF1120" t="s">
        <v>62</v>
      </c>
      <c r="AG1120" t="s">
        <v>495</v>
      </c>
      <c r="AI1120">
        <v>1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1</v>
      </c>
      <c r="AQ1120">
        <v>0</v>
      </c>
      <c r="AR1120">
        <v>0</v>
      </c>
      <c r="AS1120">
        <v>0</v>
      </c>
      <c r="AT1120">
        <v>0</v>
      </c>
      <c r="AU1120">
        <v>2</v>
      </c>
      <c r="AV1120">
        <v>0</v>
      </c>
      <c r="AW1120">
        <v>0</v>
      </c>
      <c r="AX1120">
        <v>2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</row>
    <row r="1121" spans="1:60" x14ac:dyDescent="0.25">
      <c r="A1121">
        <v>1</v>
      </c>
      <c r="B1121" t="s">
        <v>1924</v>
      </c>
      <c r="D1121" t="s">
        <v>1924</v>
      </c>
      <c r="E1121">
        <v>1120</v>
      </c>
      <c r="G1121" t="s">
        <v>74</v>
      </c>
      <c r="H1121" t="s">
        <v>1924</v>
      </c>
      <c r="I1121" t="s">
        <v>2088</v>
      </c>
      <c r="J1121" t="s">
        <v>2089</v>
      </c>
      <c r="K1121" t="s">
        <v>3542</v>
      </c>
      <c r="M1121">
        <v>0.24199999999999999</v>
      </c>
      <c r="N1121">
        <v>0.23</v>
      </c>
      <c r="O1121">
        <v>0.24199999999999999</v>
      </c>
      <c r="P1121">
        <v>1.5549999999999999</v>
      </c>
      <c r="R1121">
        <v>0</v>
      </c>
      <c r="S1121">
        <v>2.0499999999999998</v>
      </c>
      <c r="T1121">
        <v>6</v>
      </c>
      <c r="U1121">
        <v>6</v>
      </c>
      <c r="V1121">
        <v>1.5</v>
      </c>
      <c r="AA1121" t="s">
        <v>3397</v>
      </c>
      <c r="AB1121">
        <v>0.2</v>
      </c>
      <c r="AC1121">
        <v>0.02</v>
      </c>
      <c r="AE1121" t="s">
        <v>49</v>
      </c>
      <c r="AF1121" t="s">
        <v>62</v>
      </c>
      <c r="AG1121" t="s">
        <v>2103</v>
      </c>
      <c r="AI1121">
        <v>1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1</v>
      </c>
      <c r="AQ1121">
        <v>0</v>
      </c>
      <c r="AR1121">
        <v>0</v>
      </c>
      <c r="AS1121">
        <v>0</v>
      </c>
      <c r="AT1121">
        <v>0</v>
      </c>
      <c r="AU1121">
        <v>2</v>
      </c>
      <c r="AV1121">
        <v>0</v>
      </c>
      <c r="AW1121">
        <v>0</v>
      </c>
      <c r="AX1121">
        <v>2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</row>
    <row r="1122" spans="1:60" x14ac:dyDescent="0.25">
      <c r="A1122">
        <v>1</v>
      </c>
      <c r="B1122" t="s">
        <v>1924</v>
      </c>
      <c r="D1122" t="s">
        <v>1924</v>
      </c>
      <c r="E1122">
        <v>1121</v>
      </c>
      <c r="H1122" t="s">
        <v>1924</v>
      </c>
      <c r="I1122" t="s">
        <v>2090</v>
      </c>
      <c r="J1122" t="s">
        <v>1931</v>
      </c>
      <c r="K1122" t="s">
        <v>3541</v>
      </c>
      <c r="M1122">
        <v>0.23499999999999999</v>
      </c>
      <c r="N1122">
        <v>0.23200000000000001</v>
      </c>
      <c r="R1122">
        <v>0</v>
      </c>
      <c r="T1122">
        <v>6</v>
      </c>
      <c r="U1122">
        <v>6</v>
      </c>
      <c r="V1122">
        <v>1.5</v>
      </c>
      <c r="AA1122" t="s">
        <v>3397</v>
      </c>
      <c r="AE1122" t="s">
        <v>49</v>
      </c>
      <c r="AF1122" t="s">
        <v>62</v>
      </c>
      <c r="AI1122">
        <v>1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1</v>
      </c>
      <c r="AQ1122">
        <v>0</v>
      </c>
      <c r="AR1122">
        <v>0</v>
      </c>
      <c r="AS1122">
        <v>0</v>
      </c>
      <c r="AT1122">
        <v>0</v>
      </c>
      <c r="AU1122">
        <v>2</v>
      </c>
      <c r="AV1122">
        <v>0</v>
      </c>
      <c r="AW1122">
        <v>0</v>
      </c>
      <c r="AX1122">
        <v>2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</row>
    <row r="1123" spans="1:60" x14ac:dyDescent="0.25">
      <c r="A1123">
        <v>1</v>
      </c>
      <c r="B1123" t="s">
        <v>1924</v>
      </c>
      <c r="D1123" t="s">
        <v>1924</v>
      </c>
      <c r="E1123">
        <v>1122</v>
      </c>
      <c r="G1123" t="s">
        <v>74</v>
      </c>
      <c r="H1123" t="s">
        <v>1924</v>
      </c>
      <c r="I1123" t="s">
        <v>2091</v>
      </c>
      <c r="J1123" t="s">
        <v>2092</v>
      </c>
      <c r="K1123" t="s">
        <v>3540</v>
      </c>
      <c r="M1123">
        <v>0.23799999999999999</v>
      </c>
      <c r="N1123">
        <v>0.23200000000000001</v>
      </c>
      <c r="O1123">
        <v>0.23799999999999999</v>
      </c>
      <c r="P1123">
        <v>1.5</v>
      </c>
      <c r="R1123">
        <v>0</v>
      </c>
      <c r="S1123">
        <v>1.98</v>
      </c>
      <c r="T1123">
        <v>6</v>
      </c>
      <c r="U1123">
        <v>6</v>
      </c>
      <c r="V1123">
        <v>1.97</v>
      </c>
      <c r="AA1123" t="s">
        <v>3397</v>
      </c>
      <c r="AB1123">
        <v>0.2</v>
      </c>
      <c r="AC1123">
        <v>3.5000000000000003E-2</v>
      </c>
      <c r="AE1123" t="s">
        <v>49</v>
      </c>
      <c r="AF1123" t="s">
        <v>62</v>
      </c>
      <c r="AI1123">
        <v>1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1</v>
      </c>
      <c r="AQ1123">
        <v>0</v>
      </c>
      <c r="AR1123">
        <v>0</v>
      </c>
      <c r="AS1123">
        <v>0</v>
      </c>
      <c r="AT1123">
        <v>0</v>
      </c>
      <c r="AU1123">
        <v>2</v>
      </c>
      <c r="AV1123">
        <v>0</v>
      </c>
      <c r="AW1123">
        <v>0</v>
      </c>
      <c r="AX1123">
        <v>2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</row>
    <row r="1124" spans="1:60" x14ac:dyDescent="0.25">
      <c r="A1124">
        <v>1</v>
      </c>
      <c r="B1124" t="s">
        <v>1924</v>
      </c>
      <c r="D1124" t="s">
        <v>1924</v>
      </c>
      <c r="E1124">
        <v>1123</v>
      </c>
      <c r="H1124" t="s">
        <v>1924</v>
      </c>
      <c r="I1124" t="s">
        <v>2093</v>
      </c>
      <c r="J1124" t="s">
        <v>2094</v>
      </c>
      <c r="K1124" t="s">
        <v>3539</v>
      </c>
      <c r="M1124">
        <v>0.24399999999999999</v>
      </c>
      <c r="N1124">
        <v>0.23300000000000001</v>
      </c>
      <c r="R1124">
        <v>0</v>
      </c>
      <c r="T1124">
        <v>6</v>
      </c>
      <c r="U1124">
        <v>6</v>
      </c>
      <c r="V1124">
        <v>1.5</v>
      </c>
      <c r="AA1124" t="s">
        <v>3397</v>
      </c>
      <c r="AE1124" t="s">
        <v>49</v>
      </c>
      <c r="AF1124" t="s">
        <v>62</v>
      </c>
      <c r="AI1124">
        <v>1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1</v>
      </c>
      <c r="AQ1124">
        <v>0</v>
      </c>
      <c r="AR1124">
        <v>0</v>
      </c>
      <c r="AS1124">
        <v>0</v>
      </c>
      <c r="AT1124">
        <v>0</v>
      </c>
      <c r="AU1124">
        <v>2</v>
      </c>
      <c r="AV1124">
        <v>0</v>
      </c>
      <c r="AW1124">
        <v>0</v>
      </c>
      <c r="AX1124">
        <v>2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</row>
    <row r="1125" spans="1:60" x14ac:dyDescent="0.25">
      <c r="A1125">
        <v>1</v>
      </c>
      <c r="B1125" t="s">
        <v>1924</v>
      </c>
      <c r="D1125" t="s">
        <v>1924</v>
      </c>
      <c r="E1125">
        <v>1124</v>
      </c>
      <c r="H1125" t="s">
        <v>1924</v>
      </c>
      <c r="I1125" t="s">
        <v>2095</v>
      </c>
      <c r="J1125">
        <v>27223900</v>
      </c>
      <c r="K1125" t="s">
        <v>3538</v>
      </c>
      <c r="M1125">
        <v>0.23899999999999999</v>
      </c>
      <c r="N1125">
        <v>0.23599999999999999</v>
      </c>
      <c r="R1125">
        <v>0</v>
      </c>
      <c r="T1125">
        <v>4</v>
      </c>
      <c r="U1125">
        <v>3</v>
      </c>
      <c r="V1125">
        <v>1</v>
      </c>
      <c r="AA1125" t="s">
        <v>3397</v>
      </c>
      <c r="AE1125" t="s">
        <v>44</v>
      </c>
      <c r="AF1125" t="s">
        <v>62</v>
      </c>
      <c r="AI1125">
        <v>1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1</v>
      </c>
      <c r="AQ1125">
        <v>0</v>
      </c>
      <c r="AR1125">
        <v>0</v>
      </c>
      <c r="AS1125">
        <v>0</v>
      </c>
      <c r="AT1125">
        <v>0</v>
      </c>
      <c r="AU1125">
        <v>2</v>
      </c>
      <c r="AV1125">
        <v>0</v>
      </c>
      <c r="AW1125">
        <v>0</v>
      </c>
      <c r="AX1125">
        <v>2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</row>
    <row r="1126" spans="1:60" x14ac:dyDescent="0.25">
      <c r="A1126">
        <v>1</v>
      </c>
      <c r="B1126" t="s">
        <v>1924</v>
      </c>
      <c r="D1126" t="s">
        <v>1924</v>
      </c>
      <c r="E1126">
        <v>1125</v>
      </c>
      <c r="H1126" t="s">
        <v>1924</v>
      </c>
      <c r="I1126" t="s">
        <v>2096</v>
      </c>
      <c r="J1126">
        <v>27224000</v>
      </c>
      <c r="K1126" t="s">
        <v>3537</v>
      </c>
      <c r="M1126">
        <v>0.24</v>
      </c>
      <c r="N1126">
        <v>0.23599999999999999</v>
      </c>
      <c r="R1126">
        <v>0</v>
      </c>
      <c r="T1126">
        <v>4</v>
      </c>
      <c r="U1126">
        <v>3</v>
      </c>
      <c r="V1126">
        <v>1</v>
      </c>
      <c r="AA1126" t="s">
        <v>3397</v>
      </c>
      <c r="AE1126" t="s">
        <v>44</v>
      </c>
      <c r="AF1126" t="s">
        <v>62</v>
      </c>
      <c r="AI1126">
        <v>1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1</v>
      </c>
      <c r="AQ1126">
        <v>0</v>
      </c>
      <c r="AR1126">
        <v>0</v>
      </c>
      <c r="AS1126">
        <v>0</v>
      </c>
      <c r="AT1126">
        <v>0</v>
      </c>
      <c r="AU1126">
        <v>2</v>
      </c>
      <c r="AV1126">
        <v>0</v>
      </c>
      <c r="AW1126">
        <v>0</v>
      </c>
      <c r="AX1126">
        <v>2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</row>
    <row r="1127" spans="1:60" x14ac:dyDescent="0.25">
      <c r="A1127">
        <v>1</v>
      </c>
      <c r="B1127" t="s">
        <v>1924</v>
      </c>
      <c r="D1127" t="s">
        <v>1924</v>
      </c>
      <c r="E1127">
        <v>1126</v>
      </c>
      <c r="H1127" t="s">
        <v>1924</v>
      </c>
      <c r="I1127" t="s">
        <v>2097</v>
      </c>
      <c r="J1127" t="s">
        <v>2098</v>
      </c>
      <c r="K1127" t="s">
        <v>3536</v>
      </c>
      <c r="M1127">
        <v>0.248</v>
      </c>
      <c r="N1127">
        <v>0.24</v>
      </c>
      <c r="R1127">
        <v>0</v>
      </c>
      <c r="T1127">
        <v>6</v>
      </c>
      <c r="U1127">
        <v>6</v>
      </c>
      <c r="V1127">
        <v>1.5</v>
      </c>
      <c r="AA1127" t="s">
        <v>3397</v>
      </c>
      <c r="AE1127" t="s">
        <v>49</v>
      </c>
      <c r="AF1127" t="s">
        <v>62</v>
      </c>
      <c r="AI1127">
        <v>1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1</v>
      </c>
      <c r="AQ1127">
        <v>0</v>
      </c>
      <c r="AR1127">
        <v>0</v>
      </c>
      <c r="AS1127">
        <v>0</v>
      </c>
      <c r="AT1127">
        <v>0</v>
      </c>
      <c r="AU1127">
        <v>2</v>
      </c>
      <c r="AV1127">
        <v>0</v>
      </c>
      <c r="AW1127">
        <v>0</v>
      </c>
      <c r="AX1127">
        <v>2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</row>
    <row r="1128" spans="1:60" x14ac:dyDescent="0.25">
      <c r="A1128">
        <v>1</v>
      </c>
      <c r="B1128" t="s">
        <v>1924</v>
      </c>
      <c r="D1128" t="s">
        <v>1924</v>
      </c>
      <c r="E1128">
        <v>1127</v>
      </c>
      <c r="H1128" t="s">
        <v>1924</v>
      </c>
      <c r="I1128" t="s">
        <v>2099</v>
      </c>
      <c r="J1128" t="s">
        <v>2100</v>
      </c>
      <c r="K1128" t="s">
        <v>3535</v>
      </c>
      <c r="M1128">
        <v>0.25</v>
      </c>
      <c r="N1128">
        <v>0.24</v>
      </c>
      <c r="R1128">
        <v>0</v>
      </c>
      <c r="T1128">
        <v>6</v>
      </c>
      <c r="U1128">
        <v>6</v>
      </c>
      <c r="V1128">
        <v>1.5</v>
      </c>
      <c r="AA1128" t="s">
        <v>3397</v>
      </c>
      <c r="AE1128" t="s">
        <v>49</v>
      </c>
      <c r="AF1128" t="s">
        <v>62</v>
      </c>
      <c r="AI1128">
        <v>1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1</v>
      </c>
      <c r="AQ1128">
        <v>0</v>
      </c>
      <c r="AR1128">
        <v>0</v>
      </c>
      <c r="AS1128">
        <v>0</v>
      </c>
      <c r="AT1128">
        <v>0</v>
      </c>
      <c r="AU1128">
        <v>2</v>
      </c>
      <c r="AV1128">
        <v>0</v>
      </c>
      <c r="AW1128">
        <v>0</v>
      </c>
      <c r="AX1128">
        <v>2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</row>
    <row r="1129" spans="1:60" x14ac:dyDescent="0.25">
      <c r="A1129">
        <v>1</v>
      </c>
      <c r="B1129" t="s">
        <v>1924</v>
      </c>
      <c r="D1129" t="s">
        <v>1924</v>
      </c>
      <c r="E1129">
        <v>1128</v>
      </c>
      <c r="H1129" t="s">
        <v>1924</v>
      </c>
      <c r="I1129" t="s">
        <v>2101</v>
      </c>
      <c r="J1129" t="s">
        <v>2102</v>
      </c>
      <c r="K1129" t="s">
        <v>3534</v>
      </c>
      <c r="M1129">
        <v>0.249</v>
      </c>
      <c r="N1129">
        <v>0.24</v>
      </c>
      <c r="R1129">
        <v>0</v>
      </c>
      <c r="T1129">
        <v>6</v>
      </c>
      <c r="U1129">
        <v>6</v>
      </c>
      <c r="V1129">
        <v>1.5</v>
      </c>
      <c r="AA1129" t="s">
        <v>3397</v>
      </c>
      <c r="AE1129" t="s">
        <v>49</v>
      </c>
      <c r="AF1129" t="s">
        <v>62</v>
      </c>
      <c r="AG1129" t="s">
        <v>2103</v>
      </c>
      <c r="AI1129">
        <v>1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1</v>
      </c>
      <c r="AQ1129">
        <v>0</v>
      </c>
      <c r="AR1129">
        <v>0</v>
      </c>
      <c r="AS1129">
        <v>0</v>
      </c>
      <c r="AT1129">
        <v>0</v>
      </c>
      <c r="AU1129">
        <v>2</v>
      </c>
      <c r="AV1129">
        <v>0</v>
      </c>
      <c r="AW1129">
        <v>0</v>
      </c>
      <c r="AX1129">
        <v>2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</row>
    <row r="1130" spans="1:60" x14ac:dyDescent="0.25">
      <c r="A1130">
        <v>1</v>
      </c>
      <c r="B1130" t="s">
        <v>1924</v>
      </c>
      <c r="D1130" t="s">
        <v>1924</v>
      </c>
      <c r="E1130">
        <v>1129</v>
      </c>
      <c r="H1130" t="s">
        <v>1924</v>
      </c>
      <c r="I1130" t="s">
        <v>2104</v>
      </c>
      <c r="J1130">
        <v>27224600</v>
      </c>
      <c r="K1130" t="s">
        <v>3533</v>
      </c>
      <c r="M1130">
        <v>0.246</v>
      </c>
      <c r="N1130">
        <v>0.24399999999999999</v>
      </c>
      <c r="O1130">
        <v>0.24399999999999999</v>
      </c>
      <c r="P1130">
        <v>1.151</v>
      </c>
      <c r="R1130">
        <v>0</v>
      </c>
      <c r="S1130">
        <v>1.85</v>
      </c>
      <c r="T1130">
        <v>4</v>
      </c>
      <c r="U1130">
        <v>3</v>
      </c>
      <c r="V1130">
        <v>1.1499999999999999</v>
      </c>
      <c r="AA1130" t="s">
        <v>3397</v>
      </c>
      <c r="AB1130">
        <v>0.19</v>
      </c>
      <c r="AC1130">
        <v>3.5000000000000003E-2</v>
      </c>
      <c r="AE1130" t="s">
        <v>44</v>
      </c>
      <c r="AF1130" t="s">
        <v>62</v>
      </c>
      <c r="AG1130" t="s">
        <v>495</v>
      </c>
      <c r="AI1130">
        <v>1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1</v>
      </c>
      <c r="AQ1130">
        <v>0</v>
      </c>
      <c r="AR1130">
        <v>0</v>
      </c>
      <c r="AS1130">
        <v>0</v>
      </c>
      <c r="AT1130">
        <v>0</v>
      </c>
      <c r="AU1130">
        <v>2</v>
      </c>
      <c r="AV1130">
        <v>0</v>
      </c>
      <c r="AW1130">
        <v>0</v>
      </c>
      <c r="AX1130">
        <v>2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</row>
    <row r="1131" spans="1:60" x14ac:dyDescent="0.25">
      <c r="A1131">
        <v>1</v>
      </c>
      <c r="B1131" t="s">
        <v>1924</v>
      </c>
      <c r="D1131" t="s">
        <v>1924</v>
      </c>
      <c r="E1131">
        <v>1130</v>
      </c>
      <c r="H1131" t="s">
        <v>1924</v>
      </c>
      <c r="I1131" t="s">
        <v>2105</v>
      </c>
      <c r="J1131">
        <v>27224650</v>
      </c>
      <c r="K1131" t="s">
        <v>3532</v>
      </c>
      <c r="M1131">
        <v>0.2465</v>
      </c>
      <c r="N1131">
        <v>0.24399999999999999</v>
      </c>
      <c r="R1131">
        <v>0</v>
      </c>
      <c r="T1131">
        <v>4</v>
      </c>
      <c r="U1131">
        <v>3</v>
      </c>
      <c r="V1131">
        <v>1.25</v>
      </c>
      <c r="AA1131" t="s">
        <v>3397</v>
      </c>
      <c r="AE1131" t="s">
        <v>44</v>
      </c>
      <c r="AF1131" t="s">
        <v>62</v>
      </c>
      <c r="AI1131">
        <v>1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1</v>
      </c>
      <c r="AQ1131">
        <v>0</v>
      </c>
      <c r="AR1131">
        <v>0</v>
      </c>
      <c r="AS1131">
        <v>0</v>
      </c>
      <c r="AT1131">
        <v>0</v>
      </c>
      <c r="AU1131">
        <v>2</v>
      </c>
      <c r="AV1131">
        <v>0</v>
      </c>
      <c r="AW1131">
        <v>0</v>
      </c>
      <c r="AX1131">
        <v>2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</row>
    <row r="1132" spans="1:60" x14ac:dyDescent="0.25">
      <c r="A1132">
        <v>1</v>
      </c>
      <c r="B1132" t="s">
        <v>1924</v>
      </c>
      <c r="D1132" t="s">
        <v>1924</v>
      </c>
      <c r="E1132">
        <v>1131</v>
      </c>
      <c r="H1132" t="s">
        <v>1924</v>
      </c>
      <c r="I1132" t="s">
        <v>2106</v>
      </c>
      <c r="J1132">
        <v>27224700</v>
      </c>
      <c r="K1132" t="s">
        <v>3531</v>
      </c>
      <c r="M1132">
        <v>0.247</v>
      </c>
      <c r="N1132">
        <v>0.24399999999999999</v>
      </c>
      <c r="R1132">
        <v>0</v>
      </c>
      <c r="T1132">
        <v>4</v>
      </c>
      <c r="U1132">
        <v>3</v>
      </c>
      <c r="V1132">
        <v>1.25</v>
      </c>
      <c r="AA1132" t="s">
        <v>3397</v>
      </c>
      <c r="AE1132" t="s">
        <v>44</v>
      </c>
      <c r="AF1132" t="s">
        <v>62</v>
      </c>
      <c r="AI1132">
        <v>1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1</v>
      </c>
      <c r="AQ1132">
        <v>0</v>
      </c>
      <c r="AR1132">
        <v>0</v>
      </c>
      <c r="AS1132">
        <v>0</v>
      </c>
      <c r="AT1132">
        <v>0</v>
      </c>
      <c r="AU1132">
        <v>2</v>
      </c>
      <c r="AV1132">
        <v>0</v>
      </c>
      <c r="AW1132">
        <v>0</v>
      </c>
      <c r="AX1132">
        <v>2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</row>
    <row r="1133" spans="1:60" x14ac:dyDescent="0.25">
      <c r="A1133">
        <v>1</v>
      </c>
      <c r="B1133" t="s">
        <v>1924</v>
      </c>
      <c r="D1133" t="s">
        <v>1924</v>
      </c>
      <c r="E1133">
        <v>1132</v>
      </c>
      <c r="H1133" t="s">
        <v>1924</v>
      </c>
      <c r="I1133" t="s">
        <v>2107</v>
      </c>
      <c r="J1133">
        <v>27224750</v>
      </c>
      <c r="K1133" t="s">
        <v>3530</v>
      </c>
      <c r="M1133">
        <v>0.2475</v>
      </c>
      <c r="N1133">
        <v>0.24399999999999999</v>
      </c>
      <c r="R1133">
        <v>0</v>
      </c>
      <c r="T1133">
        <v>4</v>
      </c>
      <c r="U1133">
        <v>3</v>
      </c>
      <c r="V1133">
        <v>1.25</v>
      </c>
      <c r="AA1133" t="s">
        <v>3397</v>
      </c>
      <c r="AE1133" t="s">
        <v>44</v>
      </c>
      <c r="AF1133" t="s">
        <v>62</v>
      </c>
      <c r="AI1133">
        <v>1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1</v>
      </c>
      <c r="AQ1133">
        <v>0</v>
      </c>
      <c r="AR1133">
        <v>0</v>
      </c>
      <c r="AS1133">
        <v>0</v>
      </c>
      <c r="AT1133">
        <v>0</v>
      </c>
      <c r="AU1133">
        <v>2</v>
      </c>
      <c r="AV1133">
        <v>0</v>
      </c>
      <c r="AW1133">
        <v>0</v>
      </c>
      <c r="AX1133">
        <v>2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</row>
    <row r="1134" spans="1:60" x14ac:dyDescent="0.25">
      <c r="A1134">
        <v>1</v>
      </c>
      <c r="B1134" t="s">
        <v>1924</v>
      </c>
      <c r="D1134" t="s">
        <v>1924</v>
      </c>
      <c r="E1134">
        <v>1133</v>
      </c>
      <c r="G1134" t="s">
        <v>74</v>
      </c>
      <c r="H1134" t="s">
        <v>1924</v>
      </c>
      <c r="I1134" t="s">
        <v>2108</v>
      </c>
      <c r="J1134">
        <v>27224900</v>
      </c>
      <c r="K1134" t="s">
        <v>3529</v>
      </c>
      <c r="M1134">
        <v>0.249</v>
      </c>
      <c r="N1134">
        <v>0.24399999999999999</v>
      </c>
      <c r="O1134">
        <v>0.249</v>
      </c>
      <c r="P1134">
        <v>1.075</v>
      </c>
      <c r="R1134">
        <v>0</v>
      </c>
      <c r="S1134">
        <v>1.7250000000000001</v>
      </c>
      <c r="T1134">
        <v>4</v>
      </c>
      <c r="U1134">
        <v>3</v>
      </c>
      <c r="V1134">
        <v>1.25</v>
      </c>
      <c r="AA1134" t="s">
        <v>3397</v>
      </c>
      <c r="AB1134">
        <v>0.155</v>
      </c>
      <c r="AC1134">
        <v>4.4999999999999998E-2</v>
      </c>
      <c r="AE1134" t="s">
        <v>44</v>
      </c>
      <c r="AF1134" t="s">
        <v>62</v>
      </c>
      <c r="AI1134">
        <v>1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1</v>
      </c>
      <c r="AQ1134">
        <v>0</v>
      </c>
      <c r="AR1134">
        <v>0</v>
      </c>
      <c r="AS1134">
        <v>0</v>
      </c>
      <c r="AT1134">
        <v>0</v>
      </c>
      <c r="AU1134">
        <v>2</v>
      </c>
      <c r="AV1134">
        <v>0</v>
      </c>
      <c r="AW1134">
        <v>0</v>
      </c>
      <c r="AX1134">
        <v>2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</row>
    <row r="1135" spans="1:60" x14ac:dyDescent="0.25">
      <c r="A1135">
        <v>1</v>
      </c>
      <c r="B1135" t="s">
        <v>1924</v>
      </c>
      <c r="D1135" t="s">
        <v>1924</v>
      </c>
      <c r="E1135">
        <v>1134</v>
      </c>
      <c r="H1135" t="s">
        <v>1924</v>
      </c>
      <c r="I1135" t="s">
        <v>2109</v>
      </c>
      <c r="J1135">
        <v>27225100</v>
      </c>
      <c r="K1135" t="s">
        <v>3528</v>
      </c>
      <c r="M1135">
        <v>0.251</v>
      </c>
      <c r="N1135">
        <v>0.24399999999999999</v>
      </c>
      <c r="O1135">
        <v>0.24399999999999999</v>
      </c>
      <c r="P1135">
        <v>1.038</v>
      </c>
      <c r="R1135">
        <v>0</v>
      </c>
      <c r="S1135">
        <v>1.8</v>
      </c>
      <c r="T1135">
        <v>4</v>
      </c>
      <c r="U1135">
        <v>3</v>
      </c>
      <c r="V1135">
        <v>1</v>
      </c>
      <c r="AA1135" t="s">
        <v>3397</v>
      </c>
      <c r="AB1135">
        <v>0.19</v>
      </c>
      <c r="AC1135">
        <v>4.4999999999999998E-2</v>
      </c>
      <c r="AE1135" t="s">
        <v>44</v>
      </c>
      <c r="AF1135" t="s">
        <v>62</v>
      </c>
      <c r="AG1135" t="s">
        <v>495</v>
      </c>
      <c r="AI1135">
        <v>1</v>
      </c>
      <c r="AJ1135">
        <v>0</v>
      </c>
      <c r="AK1135">
        <v>0</v>
      </c>
      <c r="AL1135">
        <v>0</v>
      </c>
      <c r="AM1135">
        <v>1</v>
      </c>
      <c r="AN1135">
        <v>0</v>
      </c>
      <c r="AO1135">
        <v>1</v>
      </c>
      <c r="AQ1135">
        <v>0</v>
      </c>
      <c r="AR1135">
        <v>0</v>
      </c>
      <c r="AS1135">
        <v>0</v>
      </c>
      <c r="AT1135">
        <v>0</v>
      </c>
      <c r="AU1135">
        <v>2</v>
      </c>
      <c r="AV1135">
        <v>0</v>
      </c>
      <c r="AW1135">
        <v>0</v>
      </c>
      <c r="AX1135">
        <v>2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</row>
    <row r="1136" spans="1:60" x14ac:dyDescent="0.25">
      <c r="A1136">
        <v>1</v>
      </c>
      <c r="B1136" t="s">
        <v>1924</v>
      </c>
      <c r="D1136" t="s">
        <v>1924</v>
      </c>
      <c r="E1136">
        <v>1135</v>
      </c>
      <c r="H1136" t="s">
        <v>1924</v>
      </c>
      <c r="I1136" t="s">
        <v>2110</v>
      </c>
      <c r="J1136">
        <v>27225150</v>
      </c>
      <c r="K1136" t="s">
        <v>3527</v>
      </c>
      <c r="M1136">
        <v>0.2515</v>
      </c>
      <c r="N1136">
        <v>0.24399999999999999</v>
      </c>
      <c r="R1136">
        <v>0</v>
      </c>
      <c r="T1136">
        <v>4</v>
      </c>
      <c r="U1136">
        <v>3</v>
      </c>
      <c r="V1136">
        <v>1</v>
      </c>
      <c r="AA1136" t="s">
        <v>3397</v>
      </c>
      <c r="AE1136" t="s">
        <v>44</v>
      </c>
      <c r="AF1136" t="s">
        <v>62</v>
      </c>
      <c r="AI1136">
        <v>1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1</v>
      </c>
      <c r="AQ1136">
        <v>0</v>
      </c>
      <c r="AR1136">
        <v>0</v>
      </c>
      <c r="AS1136">
        <v>0</v>
      </c>
      <c r="AT1136">
        <v>0</v>
      </c>
      <c r="AU1136">
        <v>2</v>
      </c>
      <c r="AV1136">
        <v>0</v>
      </c>
      <c r="AW1136">
        <v>0</v>
      </c>
      <c r="AX1136">
        <v>2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</row>
    <row r="1137" spans="1:60" x14ac:dyDescent="0.25">
      <c r="A1137">
        <v>1</v>
      </c>
      <c r="B1137" t="s">
        <v>1924</v>
      </c>
      <c r="D1137" t="s">
        <v>1924</v>
      </c>
      <c r="E1137">
        <v>1136</v>
      </c>
      <c r="H1137" t="s">
        <v>1924</v>
      </c>
      <c r="I1137" t="s">
        <v>2111</v>
      </c>
      <c r="J1137">
        <v>27225200</v>
      </c>
      <c r="K1137" t="s">
        <v>3526</v>
      </c>
      <c r="M1137">
        <v>0.252</v>
      </c>
      <c r="N1137">
        <v>0.24399999999999999</v>
      </c>
      <c r="R1137">
        <v>0</v>
      </c>
      <c r="T1137">
        <v>4</v>
      </c>
      <c r="U1137">
        <v>3</v>
      </c>
      <c r="V1137">
        <v>1</v>
      </c>
      <c r="AA1137" t="s">
        <v>3397</v>
      </c>
      <c r="AE1137" t="s">
        <v>44</v>
      </c>
      <c r="AF1137" t="s">
        <v>62</v>
      </c>
      <c r="AI1137">
        <v>1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1</v>
      </c>
      <c r="AQ1137">
        <v>0</v>
      </c>
      <c r="AR1137">
        <v>0</v>
      </c>
      <c r="AS1137">
        <v>0</v>
      </c>
      <c r="AT1137">
        <v>0</v>
      </c>
      <c r="AU1137">
        <v>2</v>
      </c>
      <c r="AV1137">
        <v>0</v>
      </c>
      <c r="AW1137">
        <v>0</v>
      </c>
      <c r="AX1137">
        <v>2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</row>
    <row r="1138" spans="1:60" x14ac:dyDescent="0.25">
      <c r="A1138">
        <v>1</v>
      </c>
      <c r="B1138" t="s">
        <v>1924</v>
      </c>
      <c r="D1138" t="s">
        <v>1924</v>
      </c>
      <c r="E1138">
        <v>1137</v>
      </c>
      <c r="H1138" t="s">
        <v>1924</v>
      </c>
      <c r="I1138" t="s">
        <v>2112</v>
      </c>
      <c r="J1138" t="s">
        <v>2113</v>
      </c>
      <c r="K1138" t="s">
        <v>3525</v>
      </c>
      <c r="M1138">
        <v>0.27950000000000003</v>
      </c>
      <c r="N1138">
        <v>0.248</v>
      </c>
      <c r="R1138">
        <v>0</v>
      </c>
      <c r="T1138">
        <v>6</v>
      </c>
      <c r="U1138">
        <v>6</v>
      </c>
      <c r="V1138">
        <v>1.5</v>
      </c>
      <c r="AA1138" t="s">
        <v>3397</v>
      </c>
      <c r="AE1138" t="s">
        <v>49</v>
      </c>
      <c r="AF1138" t="s">
        <v>62</v>
      </c>
      <c r="AI1138">
        <v>1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1</v>
      </c>
      <c r="AQ1138">
        <v>0</v>
      </c>
      <c r="AR1138">
        <v>0</v>
      </c>
      <c r="AS1138">
        <v>0</v>
      </c>
      <c r="AT1138">
        <v>0</v>
      </c>
      <c r="AU1138">
        <v>2</v>
      </c>
      <c r="AV1138">
        <v>0</v>
      </c>
      <c r="AW1138">
        <v>0</v>
      </c>
      <c r="AX1138">
        <v>2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</row>
    <row r="1139" spans="1:60" x14ac:dyDescent="0.25">
      <c r="A1139">
        <v>1</v>
      </c>
      <c r="B1139" t="s">
        <v>1924</v>
      </c>
      <c r="D1139" t="s">
        <v>1924</v>
      </c>
      <c r="E1139">
        <v>1138</v>
      </c>
      <c r="G1139" t="s">
        <v>74</v>
      </c>
      <c r="H1139" t="s">
        <v>1924</v>
      </c>
      <c r="I1139" t="s">
        <v>2114</v>
      </c>
      <c r="J1139">
        <v>27225600</v>
      </c>
      <c r="K1139" t="s">
        <v>3524</v>
      </c>
      <c r="M1139">
        <v>0.25600000000000001</v>
      </c>
      <c r="N1139">
        <v>0.252</v>
      </c>
      <c r="O1139">
        <v>0.25600000000000001</v>
      </c>
      <c r="P1139">
        <v>1.1850000000000001</v>
      </c>
      <c r="R1139">
        <v>0</v>
      </c>
      <c r="S1139">
        <v>1.89</v>
      </c>
      <c r="T1139">
        <v>6</v>
      </c>
      <c r="U1139">
        <v>3.25</v>
      </c>
      <c r="V1139">
        <v>1.88</v>
      </c>
      <c r="AA1139" t="s">
        <v>3397</v>
      </c>
      <c r="AB1139">
        <v>0.2</v>
      </c>
      <c r="AC1139">
        <v>3.5000000000000003E-2</v>
      </c>
      <c r="AE1139" t="s">
        <v>44</v>
      </c>
      <c r="AF1139" t="s">
        <v>62</v>
      </c>
      <c r="AG1139" t="s">
        <v>495</v>
      </c>
      <c r="AI1139">
        <v>1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1</v>
      </c>
      <c r="AQ1139">
        <v>0</v>
      </c>
      <c r="AR1139">
        <v>0</v>
      </c>
      <c r="AS1139">
        <v>0</v>
      </c>
      <c r="AT1139">
        <v>0</v>
      </c>
      <c r="AU1139">
        <v>2</v>
      </c>
      <c r="AV1139">
        <v>0</v>
      </c>
      <c r="AW1139">
        <v>0</v>
      </c>
      <c r="AX1139">
        <v>2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</row>
    <row r="1140" spans="1:60" x14ac:dyDescent="0.25">
      <c r="A1140">
        <v>1</v>
      </c>
      <c r="B1140" t="s">
        <v>1924</v>
      </c>
      <c r="D1140" t="s">
        <v>1924</v>
      </c>
      <c r="E1140">
        <v>1139</v>
      </c>
      <c r="G1140" t="s">
        <v>74</v>
      </c>
      <c r="H1140" t="s">
        <v>1924</v>
      </c>
      <c r="I1140" t="s">
        <v>2115</v>
      </c>
      <c r="J1140">
        <v>27225800</v>
      </c>
      <c r="K1140" t="s">
        <v>3523</v>
      </c>
      <c r="M1140">
        <v>0.25800000000000001</v>
      </c>
      <c r="N1140">
        <v>0.252</v>
      </c>
      <c r="O1140">
        <v>0.25800000000000001</v>
      </c>
      <c r="P1140">
        <v>1.1950000000000001</v>
      </c>
      <c r="R1140">
        <v>0</v>
      </c>
      <c r="S1140">
        <v>1.87</v>
      </c>
      <c r="T1140">
        <v>6</v>
      </c>
      <c r="U1140">
        <v>3.25</v>
      </c>
      <c r="V1140">
        <v>1.25</v>
      </c>
      <c r="AA1140" t="s">
        <v>3397</v>
      </c>
      <c r="AB1140">
        <v>0.2</v>
      </c>
      <c r="AC1140">
        <v>0.03</v>
      </c>
      <c r="AE1140" t="s">
        <v>44</v>
      </c>
      <c r="AF1140" t="s">
        <v>62</v>
      </c>
      <c r="AG1140" t="s">
        <v>495</v>
      </c>
      <c r="AI1140">
        <v>1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1</v>
      </c>
      <c r="AQ1140">
        <v>0</v>
      </c>
      <c r="AR1140">
        <v>0</v>
      </c>
      <c r="AS1140">
        <v>0</v>
      </c>
      <c r="AT1140">
        <v>0</v>
      </c>
      <c r="AU1140">
        <v>2</v>
      </c>
      <c r="AV1140">
        <v>0</v>
      </c>
      <c r="AW1140">
        <v>0</v>
      </c>
      <c r="AX1140">
        <v>2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</row>
    <row r="1141" spans="1:60" x14ac:dyDescent="0.25">
      <c r="A1141">
        <v>1</v>
      </c>
      <c r="B1141" t="s">
        <v>1924</v>
      </c>
      <c r="D1141" t="s">
        <v>1924</v>
      </c>
      <c r="E1141">
        <v>1140</v>
      </c>
      <c r="H1141" t="s">
        <v>1924</v>
      </c>
      <c r="I1141" t="s">
        <v>2116</v>
      </c>
      <c r="J1141">
        <v>27227600</v>
      </c>
      <c r="K1141" t="s">
        <v>3522</v>
      </c>
      <c r="M1141">
        <v>0.27600000000000002</v>
      </c>
      <c r="N1141">
        <v>0.27</v>
      </c>
      <c r="R1141">
        <v>0</v>
      </c>
      <c r="T1141">
        <v>6</v>
      </c>
      <c r="U1141">
        <v>3.25</v>
      </c>
      <c r="V1141">
        <v>1.25</v>
      </c>
      <c r="AA1141" t="s">
        <v>3397</v>
      </c>
      <c r="AE1141" t="s">
        <v>44</v>
      </c>
      <c r="AF1141" t="s">
        <v>62</v>
      </c>
      <c r="AI1141">
        <v>1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1</v>
      </c>
      <c r="AQ1141">
        <v>0</v>
      </c>
      <c r="AR1141">
        <v>0</v>
      </c>
      <c r="AS1141">
        <v>0</v>
      </c>
      <c r="AT1141">
        <v>0</v>
      </c>
      <c r="AU1141">
        <v>2</v>
      </c>
      <c r="AV1141">
        <v>0</v>
      </c>
      <c r="AW1141">
        <v>0</v>
      </c>
      <c r="AX1141">
        <v>2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</row>
    <row r="1142" spans="1:60" x14ac:dyDescent="0.25">
      <c r="A1142">
        <v>1</v>
      </c>
      <c r="B1142" t="s">
        <v>1924</v>
      </c>
      <c r="D1142" t="s">
        <v>1924</v>
      </c>
      <c r="E1142">
        <v>1141</v>
      </c>
      <c r="H1142" t="s">
        <v>1924</v>
      </c>
      <c r="I1142" t="s">
        <v>2117</v>
      </c>
      <c r="J1142" t="s">
        <v>2118</v>
      </c>
      <c r="K1142" t="s">
        <v>3521</v>
      </c>
      <c r="M1142">
        <v>0.3125</v>
      </c>
      <c r="N1142">
        <v>0.27900000000000003</v>
      </c>
      <c r="R1142">
        <v>0</v>
      </c>
      <c r="T1142">
        <v>6</v>
      </c>
      <c r="U1142">
        <v>6</v>
      </c>
      <c r="V1142">
        <v>1.5</v>
      </c>
      <c r="AA1142" t="s">
        <v>3397</v>
      </c>
      <c r="AE1142" t="s">
        <v>49</v>
      </c>
      <c r="AF1142" t="s">
        <v>62</v>
      </c>
      <c r="AI1142">
        <v>1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1</v>
      </c>
      <c r="AQ1142">
        <v>0</v>
      </c>
      <c r="AR1142">
        <v>0</v>
      </c>
      <c r="AS1142">
        <v>0</v>
      </c>
      <c r="AT1142">
        <v>0</v>
      </c>
      <c r="AU1142">
        <v>2</v>
      </c>
      <c r="AV1142">
        <v>0</v>
      </c>
      <c r="AW1142">
        <v>0</v>
      </c>
      <c r="AX1142">
        <v>2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</row>
    <row r="1143" spans="1:60" x14ac:dyDescent="0.25">
      <c r="A1143">
        <v>1</v>
      </c>
      <c r="B1143" t="s">
        <v>1924</v>
      </c>
      <c r="D1143" t="s">
        <v>1924</v>
      </c>
      <c r="E1143">
        <v>1142</v>
      </c>
      <c r="H1143" t="s">
        <v>1924</v>
      </c>
      <c r="I1143" t="s">
        <v>2119</v>
      </c>
      <c r="J1143" t="s">
        <v>1931</v>
      </c>
      <c r="K1143" t="s">
        <v>3520</v>
      </c>
      <c r="M1143">
        <v>0.31369999999999998</v>
      </c>
      <c r="N1143">
        <v>0.28000000000000003</v>
      </c>
      <c r="R1143">
        <v>0</v>
      </c>
      <c r="T1143">
        <v>6</v>
      </c>
      <c r="U1143">
        <v>6</v>
      </c>
      <c r="V1143">
        <v>1.5</v>
      </c>
      <c r="AA1143" t="s">
        <v>3397</v>
      </c>
      <c r="AE1143" t="s">
        <v>49</v>
      </c>
      <c r="AF1143" t="s">
        <v>62</v>
      </c>
      <c r="AI1143">
        <v>1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1</v>
      </c>
      <c r="AQ1143">
        <v>0</v>
      </c>
      <c r="AR1143">
        <v>0</v>
      </c>
      <c r="AS1143">
        <v>0</v>
      </c>
      <c r="AT1143">
        <v>0</v>
      </c>
      <c r="AU1143">
        <v>2</v>
      </c>
      <c r="AV1143">
        <v>0</v>
      </c>
      <c r="AW1143">
        <v>0</v>
      </c>
      <c r="AX1143">
        <v>2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</row>
    <row r="1144" spans="1:60" x14ac:dyDescent="0.25">
      <c r="A1144">
        <v>1</v>
      </c>
      <c r="B1144" t="s">
        <v>1924</v>
      </c>
      <c r="D1144" t="s">
        <v>1924</v>
      </c>
      <c r="E1144">
        <v>1143</v>
      </c>
      <c r="H1144" t="s">
        <v>1924</v>
      </c>
      <c r="I1144" t="s">
        <v>2120</v>
      </c>
      <c r="J1144" t="s">
        <v>2121</v>
      </c>
      <c r="K1144" t="s">
        <v>3509</v>
      </c>
      <c r="M1144">
        <v>0.316</v>
      </c>
      <c r="N1144">
        <v>0.28000000000000003</v>
      </c>
      <c r="R1144">
        <v>0</v>
      </c>
      <c r="T1144">
        <v>6</v>
      </c>
      <c r="U1144">
        <v>6</v>
      </c>
      <c r="V1144">
        <v>1.5</v>
      </c>
      <c r="AA1144" t="s">
        <v>3397</v>
      </c>
      <c r="AE1144" t="s">
        <v>49</v>
      </c>
      <c r="AF1144" t="s">
        <v>62</v>
      </c>
      <c r="AI1144">
        <v>1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1</v>
      </c>
      <c r="AQ1144">
        <v>0</v>
      </c>
      <c r="AR1144">
        <v>0</v>
      </c>
      <c r="AS1144">
        <v>0</v>
      </c>
      <c r="AT1144">
        <v>0</v>
      </c>
      <c r="AU1144">
        <v>2</v>
      </c>
      <c r="AV1144">
        <v>0</v>
      </c>
      <c r="AW1144">
        <v>0</v>
      </c>
      <c r="AX1144">
        <v>2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</row>
    <row r="1145" spans="1:60" x14ac:dyDescent="0.25">
      <c r="A1145">
        <v>1</v>
      </c>
      <c r="B1145" t="s">
        <v>1924</v>
      </c>
      <c r="D1145" t="s">
        <v>1924</v>
      </c>
      <c r="E1145">
        <v>1144</v>
      </c>
      <c r="H1145" t="s">
        <v>1924</v>
      </c>
      <c r="I1145" t="s">
        <v>2122</v>
      </c>
      <c r="J1145" t="s">
        <v>1931</v>
      </c>
      <c r="K1145" t="s">
        <v>3519</v>
      </c>
      <c r="M1145">
        <v>0.32779999999999998</v>
      </c>
      <c r="N1145">
        <v>0.28000000000000003</v>
      </c>
      <c r="R1145">
        <v>0</v>
      </c>
      <c r="T1145">
        <v>6</v>
      </c>
      <c r="U1145">
        <v>6</v>
      </c>
      <c r="V1145">
        <v>1.5</v>
      </c>
      <c r="AA1145" t="s">
        <v>3397</v>
      </c>
      <c r="AE1145" t="s">
        <v>49</v>
      </c>
      <c r="AF1145" t="s">
        <v>62</v>
      </c>
      <c r="AI1145">
        <v>1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1</v>
      </c>
      <c r="AQ1145">
        <v>0</v>
      </c>
      <c r="AR1145">
        <v>0</v>
      </c>
      <c r="AS1145">
        <v>0</v>
      </c>
      <c r="AT1145">
        <v>0</v>
      </c>
      <c r="AU1145">
        <v>2</v>
      </c>
      <c r="AV1145">
        <v>0</v>
      </c>
      <c r="AW1145">
        <v>0</v>
      </c>
      <c r="AX1145">
        <v>2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</row>
    <row r="1146" spans="1:60" x14ac:dyDescent="0.25">
      <c r="A1146">
        <v>1</v>
      </c>
      <c r="B1146" t="s">
        <v>1924</v>
      </c>
      <c r="D1146" t="s">
        <v>1924</v>
      </c>
      <c r="E1146">
        <v>1145</v>
      </c>
      <c r="H1146" t="s">
        <v>1924</v>
      </c>
      <c r="I1146" t="s">
        <v>2123</v>
      </c>
      <c r="J1146" t="s">
        <v>1931</v>
      </c>
      <c r="K1146" t="s">
        <v>3518</v>
      </c>
      <c r="M1146">
        <v>0.3281</v>
      </c>
      <c r="N1146">
        <v>0.28000000000000003</v>
      </c>
      <c r="R1146">
        <v>0</v>
      </c>
      <c r="T1146">
        <v>6</v>
      </c>
      <c r="U1146">
        <v>6</v>
      </c>
      <c r="V1146">
        <v>1.5</v>
      </c>
      <c r="AA1146" t="s">
        <v>3397</v>
      </c>
      <c r="AE1146" t="s">
        <v>49</v>
      </c>
      <c r="AF1146" t="s">
        <v>62</v>
      </c>
      <c r="AI1146">
        <v>1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1</v>
      </c>
      <c r="AQ1146">
        <v>0</v>
      </c>
      <c r="AR1146">
        <v>0</v>
      </c>
      <c r="AS1146">
        <v>0</v>
      </c>
      <c r="AT1146">
        <v>0</v>
      </c>
      <c r="AU1146">
        <v>2</v>
      </c>
      <c r="AV1146">
        <v>0</v>
      </c>
      <c r="AW1146">
        <v>0</v>
      </c>
      <c r="AX1146">
        <v>2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</row>
    <row r="1147" spans="1:60" x14ac:dyDescent="0.25">
      <c r="A1147">
        <v>1</v>
      </c>
      <c r="B1147" t="s">
        <v>1924</v>
      </c>
      <c r="D1147" t="s">
        <v>1924</v>
      </c>
      <c r="E1147">
        <v>1146</v>
      </c>
      <c r="H1147" t="s">
        <v>1924</v>
      </c>
      <c r="I1147" t="s">
        <v>2124</v>
      </c>
      <c r="J1147">
        <v>2723100</v>
      </c>
      <c r="K1147" t="s">
        <v>3517</v>
      </c>
      <c r="M1147">
        <v>0.313</v>
      </c>
      <c r="N1147">
        <v>0.3</v>
      </c>
      <c r="R1147">
        <v>0</v>
      </c>
      <c r="T1147">
        <v>6</v>
      </c>
      <c r="U1147">
        <v>3.25</v>
      </c>
      <c r="V1147">
        <v>1.1499999999999999</v>
      </c>
      <c r="AA1147" t="s">
        <v>3397</v>
      </c>
      <c r="AE1147" t="s">
        <v>44</v>
      </c>
      <c r="AF1147" t="s">
        <v>62</v>
      </c>
      <c r="AI1147">
        <v>1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1</v>
      </c>
      <c r="AQ1147">
        <v>0</v>
      </c>
      <c r="AR1147">
        <v>0</v>
      </c>
      <c r="AS1147">
        <v>0</v>
      </c>
      <c r="AT1147">
        <v>0</v>
      </c>
      <c r="AU1147">
        <v>2</v>
      </c>
      <c r="AV1147">
        <v>0</v>
      </c>
      <c r="AW1147">
        <v>0</v>
      </c>
      <c r="AX1147">
        <v>2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</row>
    <row r="1148" spans="1:60" x14ac:dyDescent="0.25">
      <c r="A1148">
        <v>1</v>
      </c>
      <c r="B1148" t="s">
        <v>1924</v>
      </c>
      <c r="D1148" t="s">
        <v>1924</v>
      </c>
      <c r="E1148">
        <v>1147</v>
      </c>
      <c r="H1148" t="s">
        <v>1924</v>
      </c>
      <c r="I1148" t="s">
        <v>2125</v>
      </c>
      <c r="J1148" t="s">
        <v>2126</v>
      </c>
      <c r="K1148" t="s">
        <v>3516</v>
      </c>
      <c r="M1148">
        <v>0.36549999999999999</v>
      </c>
      <c r="N1148">
        <v>0.311</v>
      </c>
      <c r="R1148">
        <v>0</v>
      </c>
      <c r="T1148">
        <v>6</v>
      </c>
      <c r="U1148">
        <v>7</v>
      </c>
      <c r="V1148">
        <v>1.75</v>
      </c>
      <c r="AA1148" t="s">
        <v>3397</v>
      </c>
      <c r="AE1148" t="s">
        <v>49</v>
      </c>
      <c r="AF1148" t="s">
        <v>62</v>
      </c>
      <c r="AI1148">
        <v>1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1</v>
      </c>
      <c r="AQ1148">
        <v>0</v>
      </c>
      <c r="AR1148">
        <v>0</v>
      </c>
      <c r="AS1148">
        <v>0</v>
      </c>
      <c r="AT1148">
        <v>0</v>
      </c>
      <c r="AU1148">
        <v>2</v>
      </c>
      <c r="AV1148">
        <v>0</v>
      </c>
      <c r="AW1148">
        <v>0</v>
      </c>
      <c r="AX1148">
        <v>2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</row>
    <row r="1149" spans="1:60" x14ac:dyDescent="0.25">
      <c r="A1149">
        <v>1</v>
      </c>
      <c r="B1149" t="s">
        <v>1924</v>
      </c>
      <c r="D1149" t="s">
        <v>1924</v>
      </c>
      <c r="E1149">
        <v>1148</v>
      </c>
      <c r="H1149" t="s">
        <v>1924</v>
      </c>
      <c r="I1149" t="s">
        <v>2127</v>
      </c>
      <c r="J1149" t="s">
        <v>2128</v>
      </c>
      <c r="K1149" t="s">
        <v>3515</v>
      </c>
      <c r="M1149">
        <v>0.375</v>
      </c>
      <c r="N1149">
        <v>0.311</v>
      </c>
      <c r="R1149">
        <v>0</v>
      </c>
      <c r="T1149">
        <v>6</v>
      </c>
      <c r="U1149">
        <v>7</v>
      </c>
      <c r="V1149">
        <v>1.75</v>
      </c>
      <c r="AA1149" t="s">
        <v>3397</v>
      </c>
      <c r="AE1149" t="s">
        <v>49</v>
      </c>
      <c r="AF1149" t="s">
        <v>62</v>
      </c>
      <c r="AI1149">
        <v>1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1</v>
      </c>
      <c r="AQ1149">
        <v>0</v>
      </c>
      <c r="AR1149">
        <v>0</v>
      </c>
      <c r="AS1149">
        <v>0</v>
      </c>
      <c r="AT1149">
        <v>0</v>
      </c>
      <c r="AU1149">
        <v>2</v>
      </c>
      <c r="AV1149">
        <v>0</v>
      </c>
      <c r="AW1149">
        <v>0</v>
      </c>
      <c r="AX1149">
        <v>2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</row>
    <row r="1150" spans="1:60" x14ac:dyDescent="0.25">
      <c r="A1150">
        <v>1</v>
      </c>
      <c r="B1150" t="s">
        <v>1924</v>
      </c>
      <c r="D1150" t="s">
        <v>1924</v>
      </c>
      <c r="E1150">
        <v>1149</v>
      </c>
      <c r="H1150" t="s">
        <v>1924</v>
      </c>
      <c r="I1150" t="s">
        <v>2129</v>
      </c>
      <c r="J1150" t="s">
        <v>2130</v>
      </c>
      <c r="K1150" t="s">
        <v>3514</v>
      </c>
      <c r="M1150">
        <v>0.376</v>
      </c>
      <c r="N1150">
        <v>0.311</v>
      </c>
      <c r="R1150">
        <v>0</v>
      </c>
      <c r="T1150">
        <v>6</v>
      </c>
      <c r="U1150">
        <v>7</v>
      </c>
      <c r="V1150">
        <v>1.75</v>
      </c>
      <c r="AA1150" t="s">
        <v>3397</v>
      </c>
      <c r="AE1150" t="s">
        <v>49</v>
      </c>
      <c r="AF1150" t="s">
        <v>62</v>
      </c>
      <c r="AI1150">
        <v>1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1</v>
      </c>
      <c r="AQ1150">
        <v>0</v>
      </c>
      <c r="AR1150">
        <v>0</v>
      </c>
      <c r="AS1150">
        <v>0</v>
      </c>
      <c r="AT1150">
        <v>0</v>
      </c>
      <c r="AU1150">
        <v>2</v>
      </c>
      <c r="AV1150">
        <v>0</v>
      </c>
      <c r="AW1150">
        <v>0</v>
      </c>
      <c r="AX1150">
        <v>2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</row>
    <row r="1151" spans="1:60" x14ac:dyDescent="0.25">
      <c r="A1151">
        <v>1</v>
      </c>
      <c r="B1151" t="s">
        <v>1924</v>
      </c>
      <c r="D1151" t="s">
        <v>1924</v>
      </c>
      <c r="E1151">
        <v>1150</v>
      </c>
      <c r="G1151" t="s">
        <v>74</v>
      </c>
      <c r="H1151" t="s">
        <v>1924</v>
      </c>
      <c r="I1151" t="s">
        <v>2131</v>
      </c>
      <c r="J1151">
        <v>28541</v>
      </c>
      <c r="K1151" t="s">
        <v>3513</v>
      </c>
      <c r="M1151">
        <v>6.25E-2</v>
      </c>
      <c r="N1151">
        <v>0.312</v>
      </c>
      <c r="R1151">
        <v>0</v>
      </c>
      <c r="T1151">
        <v>6</v>
      </c>
      <c r="U1151">
        <v>2</v>
      </c>
      <c r="V1151">
        <v>0.75</v>
      </c>
      <c r="AA1151" t="s">
        <v>3397</v>
      </c>
      <c r="AE1151" t="s">
        <v>49</v>
      </c>
      <c r="AF1151" t="s">
        <v>62</v>
      </c>
      <c r="AI1151">
        <v>1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1</v>
      </c>
      <c r="AQ1151">
        <v>0</v>
      </c>
      <c r="AR1151">
        <v>0</v>
      </c>
      <c r="AS1151">
        <v>0</v>
      </c>
      <c r="AT1151">
        <v>0</v>
      </c>
      <c r="AU1151">
        <v>2</v>
      </c>
      <c r="AV1151">
        <v>0</v>
      </c>
      <c r="AW1151">
        <v>0</v>
      </c>
      <c r="AX1151">
        <v>2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</row>
    <row r="1152" spans="1:60" x14ac:dyDescent="0.25">
      <c r="A1152">
        <v>1</v>
      </c>
      <c r="B1152" t="s">
        <v>1924</v>
      </c>
      <c r="D1152" t="s">
        <v>1924</v>
      </c>
      <c r="E1152">
        <v>1151</v>
      </c>
      <c r="H1152" t="s">
        <v>1924</v>
      </c>
      <c r="I1152" t="s">
        <v>2132</v>
      </c>
      <c r="J1152" t="s">
        <v>2133</v>
      </c>
      <c r="K1152" t="s">
        <v>3512</v>
      </c>
      <c r="M1152">
        <v>0.4375</v>
      </c>
      <c r="N1152">
        <v>0.40600000000000003</v>
      </c>
      <c r="R1152">
        <v>0</v>
      </c>
      <c r="T1152">
        <v>6</v>
      </c>
      <c r="U1152">
        <v>7</v>
      </c>
      <c r="V1152">
        <v>1.75</v>
      </c>
      <c r="AA1152" t="s">
        <v>3397</v>
      </c>
      <c r="AE1152" t="s">
        <v>44</v>
      </c>
      <c r="AF1152" t="s">
        <v>62</v>
      </c>
      <c r="AI1152">
        <v>1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1</v>
      </c>
      <c r="AQ1152">
        <v>0</v>
      </c>
      <c r="AR1152">
        <v>0</v>
      </c>
      <c r="AS1152">
        <v>0</v>
      </c>
      <c r="AT1152">
        <v>0</v>
      </c>
      <c r="AU1152">
        <v>2</v>
      </c>
      <c r="AV1152">
        <v>0</v>
      </c>
      <c r="AW1152">
        <v>0</v>
      </c>
      <c r="AX1152">
        <v>2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</row>
    <row r="1153" spans="1:60" x14ac:dyDescent="0.25">
      <c r="A1153">
        <v>1</v>
      </c>
      <c r="B1153" t="s">
        <v>1924</v>
      </c>
      <c r="D1153" t="s">
        <v>1924</v>
      </c>
      <c r="E1153">
        <v>1152</v>
      </c>
      <c r="H1153" t="s">
        <v>1924</v>
      </c>
      <c r="I1153" t="s">
        <v>2134</v>
      </c>
      <c r="J1153" t="s">
        <v>2135</v>
      </c>
      <c r="K1153" t="s">
        <v>3511</v>
      </c>
      <c r="M1153">
        <v>0.51880000000000004</v>
      </c>
      <c r="N1153">
        <v>0.435</v>
      </c>
      <c r="R1153">
        <v>0</v>
      </c>
      <c r="T1153">
        <v>6</v>
      </c>
      <c r="U1153">
        <v>7.5</v>
      </c>
      <c r="V1153">
        <v>2</v>
      </c>
      <c r="AA1153" t="s">
        <v>3397</v>
      </c>
      <c r="AE1153" t="s">
        <v>49</v>
      </c>
      <c r="AF1153" t="s">
        <v>62</v>
      </c>
      <c r="AI1153">
        <v>1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1</v>
      </c>
      <c r="AQ1153">
        <v>0</v>
      </c>
      <c r="AR1153">
        <v>0</v>
      </c>
      <c r="AS1153">
        <v>0</v>
      </c>
      <c r="AT1153">
        <v>0</v>
      </c>
      <c r="AU1153">
        <v>2</v>
      </c>
      <c r="AV1153">
        <v>0</v>
      </c>
      <c r="AW1153">
        <v>0</v>
      </c>
      <c r="AX1153">
        <v>2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</row>
    <row r="1154" spans="1:60" x14ac:dyDescent="0.25">
      <c r="A1154">
        <v>1</v>
      </c>
      <c r="B1154" t="s">
        <v>1924</v>
      </c>
      <c r="D1154" t="s">
        <v>1924</v>
      </c>
      <c r="E1154">
        <v>1153</v>
      </c>
      <c r="H1154" t="s">
        <v>1924</v>
      </c>
      <c r="I1154" t="s">
        <v>2136</v>
      </c>
      <c r="J1154" t="s">
        <v>2137</v>
      </c>
      <c r="K1154" t="s">
        <v>3510</v>
      </c>
      <c r="M1154">
        <v>0.125</v>
      </c>
      <c r="N1154">
        <v>0.4375</v>
      </c>
      <c r="R1154">
        <v>0</v>
      </c>
      <c r="T1154">
        <v>6</v>
      </c>
      <c r="U1154">
        <v>2</v>
      </c>
      <c r="V1154">
        <v>0.75</v>
      </c>
      <c r="AA1154" t="s">
        <v>3397</v>
      </c>
      <c r="AE1154" t="s">
        <v>49</v>
      </c>
      <c r="AF1154" t="s">
        <v>62</v>
      </c>
      <c r="AI1154">
        <v>1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1</v>
      </c>
      <c r="AQ1154">
        <v>0</v>
      </c>
      <c r="AR1154">
        <v>0</v>
      </c>
      <c r="AS1154">
        <v>0</v>
      </c>
      <c r="AT1154">
        <v>0</v>
      </c>
      <c r="AU1154">
        <v>2</v>
      </c>
      <c r="AV1154">
        <v>0</v>
      </c>
      <c r="AW1154">
        <v>0</v>
      </c>
      <c r="AX1154">
        <v>2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</row>
    <row r="1155" spans="1:60" x14ac:dyDescent="0.25">
      <c r="A1155">
        <v>1</v>
      </c>
      <c r="B1155" t="s">
        <v>1924</v>
      </c>
      <c r="D1155" t="s">
        <v>1924</v>
      </c>
      <c r="E1155">
        <v>1154</v>
      </c>
      <c r="H1155" t="s">
        <v>1924</v>
      </c>
      <c r="I1155" t="s">
        <v>2138</v>
      </c>
      <c r="J1155" t="s">
        <v>2139</v>
      </c>
      <c r="K1155" t="s">
        <v>3509</v>
      </c>
      <c r="M1155">
        <v>0.316</v>
      </c>
      <c r="N1155">
        <v>0.4375</v>
      </c>
      <c r="R1155">
        <v>0</v>
      </c>
      <c r="T1155">
        <v>6</v>
      </c>
      <c r="U1155">
        <v>6</v>
      </c>
      <c r="V1155">
        <v>0.85</v>
      </c>
      <c r="AA1155" t="s">
        <v>3397</v>
      </c>
      <c r="AE1155" t="s">
        <v>49</v>
      </c>
      <c r="AF1155" t="s">
        <v>62</v>
      </c>
      <c r="AG1155" t="s">
        <v>2140</v>
      </c>
      <c r="AI1155">
        <v>1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1</v>
      </c>
      <c r="AQ1155">
        <v>0</v>
      </c>
      <c r="AR1155">
        <v>0</v>
      </c>
      <c r="AS1155">
        <v>0</v>
      </c>
      <c r="AT1155">
        <v>0</v>
      </c>
      <c r="AU1155">
        <v>2</v>
      </c>
      <c r="AV1155">
        <v>0</v>
      </c>
      <c r="AW1155">
        <v>0</v>
      </c>
      <c r="AX1155">
        <v>2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</row>
    <row r="1156" spans="1:60" x14ac:dyDescent="0.25">
      <c r="A1156">
        <v>1</v>
      </c>
      <c r="B1156" t="s">
        <v>1924</v>
      </c>
      <c r="D1156" t="s">
        <v>1924</v>
      </c>
      <c r="E1156">
        <v>1155</v>
      </c>
      <c r="H1156" t="s">
        <v>1924</v>
      </c>
      <c r="I1156" t="s">
        <v>2141</v>
      </c>
      <c r="J1156" t="s">
        <v>2142</v>
      </c>
      <c r="K1156" t="s">
        <v>3508</v>
      </c>
      <c r="M1156">
        <v>0.247</v>
      </c>
      <c r="R1156">
        <v>0</v>
      </c>
      <c r="AA1156" t="s">
        <v>3397</v>
      </c>
      <c r="AE1156" t="s">
        <v>49</v>
      </c>
      <c r="AF1156" t="s">
        <v>62</v>
      </c>
      <c r="AI1156">
        <v>1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1</v>
      </c>
      <c r="AQ1156">
        <v>0</v>
      </c>
      <c r="AR1156">
        <v>0</v>
      </c>
      <c r="AS1156">
        <v>0</v>
      </c>
      <c r="AT1156">
        <v>0</v>
      </c>
      <c r="AU1156">
        <v>2</v>
      </c>
      <c r="AV1156">
        <v>0</v>
      </c>
      <c r="AW1156">
        <v>0</v>
      </c>
      <c r="AX1156">
        <v>2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</row>
    <row r="1157" spans="1:60" x14ac:dyDescent="0.25">
      <c r="A1157">
        <v>1</v>
      </c>
      <c r="B1157" t="s">
        <v>1924</v>
      </c>
      <c r="D1157" t="s">
        <v>1924</v>
      </c>
      <c r="E1157">
        <v>1156</v>
      </c>
      <c r="H1157" t="s">
        <v>1924</v>
      </c>
      <c r="I1157" t="s">
        <v>2143</v>
      </c>
      <c r="J1157" t="s">
        <v>2144</v>
      </c>
      <c r="K1157" t="s">
        <v>3507</v>
      </c>
      <c r="M1157">
        <v>0.24979999999999999</v>
      </c>
      <c r="R1157">
        <v>0</v>
      </c>
      <c r="AA1157" t="s">
        <v>3397</v>
      </c>
      <c r="AE1157" t="s">
        <v>44</v>
      </c>
      <c r="AF1157" t="s">
        <v>62</v>
      </c>
      <c r="AG1157" t="s">
        <v>1838</v>
      </c>
      <c r="AI1157">
        <v>1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1</v>
      </c>
      <c r="AQ1157">
        <v>0</v>
      </c>
      <c r="AR1157">
        <v>0</v>
      </c>
      <c r="AS1157">
        <v>0</v>
      </c>
      <c r="AT1157">
        <v>0</v>
      </c>
      <c r="AU1157">
        <v>2</v>
      </c>
      <c r="AV1157">
        <v>0</v>
      </c>
      <c r="AW1157">
        <v>0</v>
      </c>
      <c r="AX1157">
        <v>2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</row>
    <row r="1158" spans="1:60" x14ac:dyDescent="0.25">
      <c r="A1158">
        <v>1</v>
      </c>
      <c r="B1158" t="s">
        <v>529</v>
      </c>
      <c r="D1158" t="s">
        <v>529</v>
      </c>
      <c r="E1158">
        <v>1157</v>
      </c>
      <c r="G1158" t="s">
        <v>74</v>
      </c>
      <c r="H1158" t="s">
        <v>529</v>
      </c>
      <c r="I1158" t="s">
        <v>2145</v>
      </c>
      <c r="J1158">
        <v>1415001608</v>
      </c>
      <c r="K1158" t="s">
        <v>3506</v>
      </c>
      <c r="L1158" t="s">
        <v>2146</v>
      </c>
      <c r="M1158">
        <v>0.13780000000000001</v>
      </c>
      <c r="N1158">
        <v>0.14000000000000001</v>
      </c>
      <c r="O1158">
        <v>0.106</v>
      </c>
      <c r="P1158">
        <v>0.7</v>
      </c>
      <c r="Q1158">
        <v>0.9</v>
      </c>
      <c r="R1158">
        <v>4.858462919034281</v>
      </c>
      <c r="S1158">
        <v>0.92500000000000004</v>
      </c>
      <c r="T1158">
        <v>2</v>
      </c>
      <c r="U1158">
        <v>2</v>
      </c>
      <c r="V1158">
        <v>0.68899999999999995</v>
      </c>
      <c r="X1158">
        <v>2.3599999999999999E-2</v>
      </c>
      <c r="Y1158" t="s">
        <v>581</v>
      </c>
      <c r="AA1158" t="s">
        <v>3397</v>
      </c>
      <c r="AB1158">
        <v>7.0000000000000007E-2</v>
      </c>
      <c r="AC1158">
        <v>5.5E-2</v>
      </c>
      <c r="AE1158" t="s">
        <v>49</v>
      </c>
      <c r="AF1158" t="s">
        <v>432</v>
      </c>
      <c r="AG1158" t="s">
        <v>90</v>
      </c>
      <c r="AI1158">
        <v>1</v>
      </c>
      <c r="AJ1158">
        <v>1</v>
      </c>
      <c r="AK1158">
        <v>1</v>
      </c>
      <c r="AL1158">
        <v>0</v>
      </c>
      <c r="AM1158">
        <v>0</v>
      </c>
      <c r="AN1158">
        <v>0</v>
      </c>
      <c r="AO1158">
        <v>1</v>
      </c>
      <c r="AQ1158">
        <v>0</v>
      </c>
      <c r="AR1158">
        <v>0</v>
      </c>
      <c r="AS1158">
        <v>0</v>
      </c>
      <c r="AT1158">
        <v>0</v>
      </c>
      <c r="AU1158">
        <v>2</v>
      </c>
      <c r="AV1158">
        <v>0</v>
      </c>
      <c r="AW1158">
        <v>0</v>
      </c>
      <c r="AX1158">
        <v>2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</row>
    <row r="1159" spans="1:60" x14ac:dyDescent="0.25">
      <c r="A1159">
        <v>1</v>
      </c>
      <c r="B1159" t="s">
        <v>529</v>
      </c>
      <c r="D1159" t="s">
        <v>529</v>
      </c>
      <c r="E1159">
        <v>1158</v>
      </c>
      <c r="G1159" t="s">
        <v>74</v>
      </c>
      <c r="H1159" t="s">
        <v>529</v>
      </c>
      <c r="I1159" t="s">
        <v>2147</v>
      </c>
      <c r="J1159">
        <v>1410101508</v>
      </c>
      <c r="K1159" t="s">
        <v>3505</v>
      </c>
      <c r="L1159" t="s">
        <v>2148</v>
      </c>
      <c r="M1159">
        <v>0.1181</v>
      </c>
      <c r="N1159">
        <v>0.14000000000000001</v>
      </c>
      <c r="O1159">
        <v>8.8999999999999996E-2</v>
      </c>
      <c r="P1159">
        <v>0.64</v>
      </c>
      <c r="Q1159">
        <v>0.86</v>
      </c>
      <c r="R1159">
        <v>6.6115982949937404</v>
      </c>
      <c r="S1159">
        <v>0.88500000000000001</v>
      </c>
      <c r="T1159">
        <v>1</v>
      </c>
      <c r="U1159">
        <v>1.9370000000000001</v>
      </c>
      <c r="V1159">
        <v>0.626</v>
      </c>
      <c r="X1159">
        <v>1.9699999999999999E-2</v>
      </c>
      <c r="Y1159" t="s">
        <v>597</v>
      </c>
      <c r="AA1159" t="s">
        <v>3397</v>
      </c>
      <c r="AB1159">
        <v>0.06</v>
      </c>
      <c r="AC1159">
        <v>4.4999999999999998E-2</v>
      </c>
      <c r="AE1159" t="s">
        <v>49</v>
      </c>
      <c r="AF1159" t="s">
        <v>432</v>
      </c>
      <c r="AG1159" t="s">
        <v>90</v>
      </c>
      <c r="AI1159">
        <v>1</v>
      </c>
      <c r="AJ1159">
        <v>1</v>
      </c>
      <c r="AK1159">
        <v>1</v>
      </c>
      <c r="AL1159">
        <v>0</v>
      </c>
      <c r="AM1159">
        <v>0</v>
      </c>
      <c r="AN1159">
        <v>0</v>
      </c>
      <c r="AO1159">
        <v>1</v>
      </c>
      <c r="AQ1159">
        <v>0</v>
      </c>
      <c r="AR1159">
        <v>0</v>
      </c>
      <c r="AS1159">
        <v>0</v>
      </c>
      <c r="AT1159">
        <v>0</v>
      </c>
      <c r="AU1159">
        <v>2</v>
      </c>
      <c r="AV1159">
        <v>0</v>
      </c>
      <c r="AW1159">
        <v>0</v>
      </c>
      <c r="AX1159">
        <v>2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</row>
    <row r="1160" spans="1:60" x14ac:dyDescent="0.25">
      <c r="A1160">
        <v>1</v>
      </c>
      <c r="B1160" t="s">
        <v>529</v>
      </c>
      <c r="D1160" t="s">
        <v>529</v>
      </c>
      <c r="E1160">
        <v>1159</v>
      </c>
      <c r="G1160" t="s">
        <v>74</v>
      </c>
      <c r="H1160" t="s">
        <v>529</v>
      </c>
      <c r="I1160" t="s">
        <v>2149</v>
      </c>
      <c r="J1160">
        <v>1410100508</v>
      </c>
      <c r="K1160" t="s">
        <v>3504</v>
      </c>
      <c r="L1160" t="s">
        <v>2150</v>
      </c>
      <c r="M1160">
        <v>7.8700000000000006E-2</v>
      </c>
      <c r="N1160">
        <v>0.14000000000000001</v>
      </c>
      <c r="O1160">
        <v>8.1000000000000003E-2</v>
      </c>
      <c r="P1160">
        <v>0.52500000000000002</v>
      </c>
      <c r="Q1160">
        <v>0.67</v>
      </c>
      <c r="R1160">
        <v>11.499778629857232</v>
      </c>
      <c r="S1160">
        <v>0.7</v>
      </c>
      <c r="T1160">
        <v>1</v>
      </c>
      <c r="U1160">
        <v>1.752</v>
      </c>
      <c r="V1160">
        <v>0.47639999999999999</v>
      </c>
      <c r="X1160">
        <v>1.5699999999999999E-2</v>
      </c>
      <c r="Y1160" t="s">
        <v>597</v>
      </c>
      <c r="AA1160" t="s">
        <v>3397</v>
      </c>
      <c r="AB1160">
        <v>3.5000000000000003E-2</v>
      </c>
      <c r="AC1160">
        <v>3.5000000000000003E-2</v>
      </c>
      <c r="AE1160" t="s">
        <v>49</v>
      </c>
      <c r="AF1160" t="s">
        <v>432</v>
      </c>
      <c r="AG1160" t="s">
        <v>90</v>
      </c>
      <c r="AI1160">
        <v>1</v>
      </c>
      <c r="AJ1160">
        <v>1</v>
      </c>
      <c r="AK1160">
        <v>1</v>
      </c>
      <c r="AL1160">
        <v>0</v>
      </c>
      <c r="AM1160">
        <v>0</v>
      </c>
      <c r="AN1160">
        <v>0</v>
      </c>
      <c r="AO1160">
        <v>1</v>
      </c>
      <c r="AQ1160">
        <v>0</v>
      </c>
      <c r="AR1160">
        <v>0</v>
      </c>
      <c r="AS1160">
        <v>0</v>
      </c>
      <c r="AT1160">
        <v>0</v>
      </c>
      <c r="AU1160">
        <v>2</v>
      </c>
      <c r="AV1160">
        <v>0</v>
      </c>
      <c r="AW1160">
        <v>0</v>
      </c>
      <c r="AX1160">
        <v>2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</row>
    <row r="1161" spans="1:60" x14ac:dyDescent="0.25">
      <c r="A1161">
        <v>1</v>
      </c>
      <c r="B1161" t="s">
        <v>529</v>
      </c>
      <c r="D1161" t="s">
        <v>529</v>
      </c>
      <c r="E1161">
        <v>1160</v>
      </c>
      <c r="G1161" t="s">
        <v>74</v>
      </c>
      <c r="H1161" t="s">
        <v>529</v>
      </c>
      <c r="I1161" t="s">
        <v>2151</v>
      </c>
      <c r="J1161">
        <v>1410100000</v>
      </c>
      <c r="K1161" t="s">
        <v>3503</v>
      </c>
      <c r="L1161" t="s">
        <v>2152</v>
      </c>
      <c r="M1161">
        <v>6.3E-2</v>
      </c>
      <c r="N1161">
        <v>0.14000000000000001</v>
      </c>
      <c r="O1161">
        <v>6.3E-2</v>
      </c>
      <c r="P1161">
        <v>0.34</v>
      </c>
      <c r="Q1161">
        <v>0.53</v>
      </c>
      <c r="R1161">
        <v>11.454838031313656</v>
      </c>
      <c r="S1161">
        <v>0.55500000000000005</v>
      </c>
      <c r="T1161">
        <v>1</v>
      </c>
      <c r="U1161">
        <v>1.6259999999999999</v>
      </c>
      <c r="V1161">
        <v>0.33</v>
      </c>
      <c r="X1161">
        <v>1.38E-2</v>
      </c>
      <c r="Y1161" t="s">
        <v>571</v>
      </c>
      <c r="AA1161" t="s">
        <v>3397</v>
      </c>
      <c r="AB1161">
        <v>0.03</v>
      </c>
      <c r="AC1161">
        <v>0.04</v>
      </c>
      <c r="AE1161" t="s">
        <v>49</v>
      </c>
      <c r="AF1161" t="s">
        <v>432</v>
      </c>
      <c r="AG1161" t="s">
        <v>90</v>
      </c>
      <c r="AI1161">
        <v>1</v>
      </c>
      <c r="AJ1161">
        <v>1</v>
      </c>
      <c r="AK1161">
        <v>1</v>
      </c>
      <c r="AL1161">
        <v>0</v>
      </c>
      <c r="AM1161">
        <v>0</v>
      </c>
      <c r="AN1161">
        <v>1</v>
      </c>
      <c r="AO1161">
        <v>1</v>
      </c>
      <c r="AQ1161">
        <v>0</v>
      </c>
      <c r="AR1161">
        <v>0</v>
      </c>
      <c r="AS1161">
        <v>0</v>
      </c>
      <c r="AT1161">
        <v>0</v>
      </c>
      <c r="AU1161">
        <v>2</v>
      </c>
      <c r="AV1161">
        <v>0</v>
      </c>
      <c r="AW1161">
        <v>0</v>
      </c>
      <c r="AX1161">
        <v>2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</row>
    <row r="1162" spans="1:60" x14ac:dyDescent="0.25">
      <c r="A1162">
        <v>1</v>
      </c>
      <c r="B1162" t="s">
        <v>529</v>
      </c>
      <c r="D1162" t="s">
        <v>529</v>
      </c>
      <c r="E1162">
        <v>1161</v>
      </c>
      <c r="G1162" t="s">
        <v>74</v>
      </c>
      <c r="H1162" t="s">
        <v>529</v>
      </c>
      <c r="I1162" t="s">
        <v>2153</v>
      </c>
      <c r="K1162" t="s">
        <v>3502</v>
      </c>
      <c r="L1162" t="s">
        <v>534</v>
      </c>
      <c r="M1162">
        <v>4.5999999999999999E-2</v>
      </c>
      <c r="N1162">
        <v>0.14000000000000001</v>
      </c>
      <c r="O1162">
        <v>6.4000000000000001E-2</v>
      </c>
      <c r="P1162">
        <v>0.47</v>
      </c>
      <c r="Q1162">
        <v>0.6</v>
      </c>
      <c r="R1162">
        <v>16.294047456598904</v>
      </c>
      <c r="S1162">
        <v>0.625</v>
      </c>
      <c r="T1162">
        <v>1</v>
      </c>
      <c r="U1162">
        <v>1.7</v>
      </c>
      <c r="V1162">
        <v>0.27500000000000002</v>
      </c>
      <c r="X1162">
        <v>1.11E-2</v>
      </c>
      <c r="Y1162" t="s">
        <v>531</v>
      </c>
      <c r="AA1162" t="s">
        <v>3397</v>
      </c>
      <c r="AB1162">
        <v>1.7999999999999999E-2</v>
      </c>
      <c r="AC1162">
        <v>3.5000000000000003E-2</v>
      </c>
      <c r="AE1162" t="s">
        <v>49</v>
      </c>
      <c r="AF1162" t="s">
        <v>119</v>
      </c>
      <c r="AG1162" t="s">
        <v>90</v>
      </c>
      <c r="AI1162">
        <v>1</v>
      </c>
      <c r="AJ1162">
        <v>1</v>
      </c>
      <c r="AK1162">
        <v>1</v>
      </c>
      <c r="AL1162">
        <v>0</v>
      </c>
      <c r="AM1162">
        <v>0</v>
      </c>
      <c r="AN1162">
        <v>0</v>
      </c>
      <c r="AO1162">
        <v>1</v>
      </c>
      <c r="AQ1162">
        <v>0</v>
      </c>
      <c r="AR1162">
        <v>0</v>
      </c>
      <c r="AS1162">
        <v>0</v>
      </c>
      <c r="AT1162">
        <v>0</v>
      </c>
      <c r="AU1162">
        <v>2</v>
      </c>
      <c r="AV1162">
        <v>0</v>
      </c>
      <c r="AW1162">
        <v>0</v>
      </c>
      <c r="AX1162">
        <v>2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</row>
    <row r="1163" spans="1:60" x14ac:dyDescent="0.25">
      <c r="A1163">
        <v>1</v>
      </c>
      <c r="B1163" t="s">
        <v>529</v>
      </c>
      <c r="D1163" t="s">
        <v>529</v>
      </c>
      <c r="E1163">
        <v>1162</v>
      </c>
      <c r="G1163" t="s">
        <v>74</v>
      </c>
      <c r="H1163" t="s">
        <v>529</v>
      </c>
      <c r="I1163" t="s">
        <v>2154</v>
      </c>
      <c r="K1163" t="s">
        <v>3502</v>
      </c>
      <c r="L1163" t="s">
        <v>534</v>
      </c>
      <c r="M1163">
        <v>4.5999999999999999E-2</v>
      </c>
      <c r="N1163">
        <v>0.14000000000000001</v>
      </c>
      <c r="O1163">
        <v>4.9000000000000002E-2</v>
      </c>
      <c r="P1163">
        <v>0.38500000000000001</v>
      </c>
      <c r="Q1163">
        <v>0.51500000000000001</v>
      </c>
      <c r="R1163">
        <v>19.290046219188724</v>
      </c>
      <c r="S1163">
        <v>0.54</v>
      </c>
      <c r="T1163">
        <v>1</v>
      </c>
      <c r="U1163">
        <v>1.675</v>
      </c>
      <c r="V1163">
        <v>0.34</v>
      </c>
      <c r="X1163">
        <v>1.11E-2</v>
      </c>
      <c r="Y1163" t="s">
        <v>2155</v>
      </c>
      <c r="AA1163" t="s">
        <v>3397</v>
      </c>
      <c r="AB1163">
        <v>5.0000000000000001E-3</v>
      </c>
      <c r="AC1163">
        <v>2.5000000000000001E-2</v>
      </c>
      <c r="AE1163" t="s">
        <v>49</v>
      </c>
      <c r="AF1163" t="s">
        <v>62</v>
      </c>
      <c r="AG1163" t="s">
        <v>2156</v>
      </c>
      <c r="AI1163">
        <v>1</v>
      </c>
      <c r="AJ1163">
        <v>1</v>
      </c>
      <c r="AK1163">
        <v>1</v>
      </c>
      <c r="AL1163">
        <v>0</v>
      </c>
      <c r="AM1163">
        <v>0</v>
      </c>
      <c r="AN1163">
        <v>0</v>
      </c>
      <c r="AO1163">
        <v>1</v>
      </c>
      <c r="AQ1163">
        <v>0</v>
      </c>
      <c r="AR1163">
        <v>0</v>
      </c>
      <c r="AS1163">
        <v>0</v>
      </c>
      <c r="AT1163">
        <v>0</v>
      </c>
      <c r="AU1163">
        <v>2</v>
      </c>
      <c r="AV1163">
        <v>0</v>
      </c>
      <c r="AW1163">
        <v>0</v>
      </c>
      <c r="AX1163">
        <v>2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</row>
    <row r="1164" spans="1:60" x14ac:dyDescent="0.25">
      <c r="A1164">
        <v>1</v>
      </c>
      <c r="B1164" t="s">
        <v>529</v>
      </c>
      <c r="D1164" t="s">
        <v>529</v>
      </c>
      <c r="E1164">
        <v>1163</v>
      </c>
      <c r="G1164" t="s">
        <v>74</v>
      </c>
      <c r="H1164" t="s">
        <v>529</v>
      </c>
      <c r="I1164" t="s">
        <v>2157</v>
      </c>
      <c r="K1164" t="s">
        <v>3501</v>
      </c>
      <c r="L1164" t="s">
        <v>2158</v>
      </c>
      <c r="M1164">
        <v>0.1024</v>
      </c>
      <c r="N1164">
        <v>0.14099999999999999</v>
      </c>
      <c r="O1164">
        <v>0.106</v>
      </c>
      <c r="P1164">
        <v>0.48499999999999999</v>
      </c>
      <c r="Q1164">
        <v>0.63500000000000001</v>
      </c>
      <c r="R1164">
        <v>6.6544250460065939</v>
      </c>
      <c r="S1164">
        <v>0.67</v>
      </c>
      <c r="T1164">
        <v>1</v>
      </c>
      <c r="U1164">
        <v>1.8129999999999999</v>
      </c>
      <c r="V1164">
        <v>0.48499999999999999</v>
      </c>
      <c r="X1164">
        <v>1.77E-2</v>
      </c>
      <c r="Y1164" t="s">
        <v>2159</v>
      </c>
      <c r="AA1164" t="s">
        <v>3397</v>
      </c>
      <c r="AB1164">
        <v>0.06</v>
      </c>
      <c r="AC1164">
        <v>0.05</v>
      </c>
      <c r="AE1164" t="s">
        <v>118</v>
      </c>
      <c r="AF1164" t="s">
        <v>119</v>
      </c>
      <c r="AI1164">
        <v>1</v>
      </c>
      <c r="AJ1164">
        <v>1</v>
      </c>
      <c r="AK1164">
        <v>1</v>
      </c>
      <c r="AL1164">
        <v>0</v>
      </c>
      <c r="AM1164">
        <v>0</v>
      </c>
      <c r="AN1164">
        <v>0</v>
      </c>
      <c r="AO1164">
        <v>1</v>
      </c>
      <c r="AQ1164">
        <v>0</v>
      </c>
      <c r="AR1164">
        <v>0</v>
      </c>
      <c r="AS1164">
        <v>0</v>
      </c>
      <c r="AT1164">
        <v>0</v>
      </c>
      <c r="AU1164">
        <v>2</v>
      </c>
      <c r="AV1164">
        <v>0</v>
      </c>
      <c r="AW1164">
        <v>0</v>
      </c>
      <c r="AX1164">
        <v>2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</row>
    <row r="1165" spans="1:60" x14ac:dyDescent="0.25">
      <c r="A1165">
        <v>1</v>
      </c>
      <c r="B1165" t="s">
        <v>529</v>
      </c>
      <c r="D1165" t="s">
        <v>529</v>
      </c>
      <c r="E1165">
        <v>1164</v>
      </c>
      <c r="G1165" t="s">
        <v>74</v>
      </c>
      <c r="H1165" t="s">
        <v>529</v>
      </c>
      <c r="I1165" t="s">
        <v>2160</v>
      </c>
      <c r="J1165">
        <v>1400100008</v>
      </c>
      <c r="K1165" t="s">
        <v>3500</v>
      </c>
      <c r="L1165" t="s">
        <v>544</v>
      </c>
      <c r="M1165">
        <v>0.06</v>
      </c>
      <c r="N1165">
        <v>0.14099999999999999</v>
      </c>
      <c r="O1165">
        <v>6.0999999999999999E-2</v>
      </c>
      <c r="P1165">
        <v>0.35</v>
      </c>
      <c r="Q1165">
        <v>0.54</v>
      </c>
      <c r="R1165">
        <v>11.88865803962797</v>
      </c>
      <c r="S1165">
        <v>0.56399999999999995</v>
      </c>
      <c r="T1165">
        <v>1</v>
      </c>
      <c r="U1165">
        <v>1.62</v>
      </c>
      <c r="V1165">
        <v>0.31900000000000001</v>
      </c>
      <c r="X1165">
        <v>1.2500000000000001E-2</v>
      </c>
      <c r="Y1165" t="s">
        <v>531</v>
      </c>
      <c r="AA1165" t="s">
        <v>3397</v>
      </c>
      <c r="AB1165">
        <v>0.03</v>
      </c>
      <c r="AC1165">
        <v>0.03</v>
      </c>
      <c r="AE1165" t="s">
        <v>471</v>
      </c>
      <c r="AF1165" t="s">
        <v>432</v>
      </c>
      <c r="AI1165">
        <v>1</v>
      </c>
      <c r="AJ1165">
        <v>1</v>
      </c>
      <c r="AK1165">
        <v>1</v>
      </c>
      <c r="AL1165">
        <v>0</v>
      </c>
      <c r="AM1165">
        <v>0</v>
      </c>
      <c r="AN1165">
        <v>0</v>
      </c>
      <c r="AO1165">
        <v>1</v>
      </c>
      <c r="AQ1165">
        <v>0</v>
      </c>
      <c r="AR1165">
        <v>0</v>
      </c>
      <c r="AS1165">
        <v>0</v>
      </c>
      <c r="AT1165">
        <v>0</v>
      </c>
      <c r="AU1165">
        <v>2</v>
      </c>
      <c r="AV1165">
        <v>0</v>
      </c>
      <c r="AW1165">
        <v>0</v>
      </c>
      <c r="AX1165">
        <v>2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</row>
    <row r="1166" spans="1:60" x14ac:dyDescent="0.25">
      <c r="A1166">
        <v>1</v>
      </c>
      <c r="B1166" t="s">
        <v>529</v>
      </c>
      <c r="D1166" t="s">
        <v>529</v>
      </c>
      <c r="E1166">
        <v>1165</v>
      </c>
      <c r="G1166" t="s">
        <v>74</v>
      </c>
      <c r="H1166" t="s">
        <v>529</v>
      </c>
      <c r="I1166" t="s">
        <v>2161</v>
      </c>
      <c r="J1166">
        <v>1400100608</v>
      </c>
      <c r="K1166" t="s">
        <v>3500</v>
      </c>
      <c r="L1166" t="s">
        <v>544</v>
      </c>
      <c r="M1166">
        <v>0.06</v>
      </c>
      <c r="N1166">
        <v>0.14099999999999999</v>
      </c>
      <c r="O1166">
        <v>6.4000000000000001E-2</v>
      </c>
      <c r="P1166">
        <v>0.33500000000000002</v>
      </c>
      <c r="Q1166">
        <v>0.53500000000000003</v>
      </c>
      <c r="R1166">
        <v>10.896152141141116</v>
      </c>
      <c r="S1166">
        <v>0.56000000000000005</v>
      </c>
      <c r="T1166">
        <v>1</v>
      </c>
      <c r="U1166">
        <v>1.62</v>
      </c>
      <c r="V1166">
        <v>0.317</v>
      </c>
      <c r="X1166">
        <v>1.2500000000000001E-2</v>
      </c>
      <c r="Y1166" t="s">
        <v>559</v>
      </c>
      <c r="AA1166" t="s">
        <v>3397</v>
      </c>
      <c r="AB1166">
        <v>0.03</v>
      </c>
      <c r="AC1166">
        <v>0.03</v>
      </c>
      <c r="AE1166" t="s">
        <v>471</v>
      </c>
      <c r="AF1166" t="s">
        <v>432</v>
      </c>
      <c r="AI1166">
        <v>1</v>
      </c>
      <c r="AJ1166">
        <v>1</v>
      </c>
      <c r="AK1166">
        <v>1</v>
      </c>
      <c r="AL1166">
        <v>0</v>
      </c>
      <c r="AM1166">
        <v>0</v>
      </c>
      <c r="AN1166">
        <v>0</v>
      </c>
      <c r="AO1166">
        <v>1</v>
      </c>
      <c r="AQ1166">
        <v>0</v>
      </c>
      <c r="AR1166">
        <v>0</v>
      </c>
      <c r="AS1166">
        <v>0</v>
      </c>
      <c r="AT1166">
        <v>0</v>
      </c>
      <c r="AU1166">
        <v>2</v>
      </c>
      <c r="AV1166">
        <v>0</v>
      </c>
      <c r="AW1166">
        <v>0</v>
      </c>
      <c r="AX1166">
        <v>2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</row>
    <row r="1167" spans="1:60" x14ac:dyDescent="0.25">
      <c r="A1167">
        <v>1</v>
      </c>
      <c r="B1167" t="s">
        <v>529</v>
      </c>
      <c r="D1167" t="s">
        <v>529</v>
      </c>
      <c r="E1167">
        <v>1166</v>
      </c>
      <c r="G1167" t="s">
        <v>74</v>
      </c>
      <c r="H1167" t="s">
        <v>529</v>
      </c>
      <c r="I1167" t="s">
        <v>2162</v>
      </c>
      <c r="J1167">
        <v>1400100701</v>
      </c>
      <c r="K1167" t="s">
        <v>3500</v>
      </c>
      <c r="L1167" t="s">
        <v>544</v>
      </c>
      <c r="M1167">
        <v>0.06</v>
      </c>
      <c r="N1167">
        <v>0.14099999999999999</v>
      </c>
      <c r="O1167">
        <v>6.4000000000000001E-2</v>
      </c>
      <c r="P1167">
        <v>0.32500000000000001</v>
      </c>
      <c r="Q1167">
        <v>0.53</v>
      </c>
      <c r="R1167">
        <v>10.636529308803219</v>
      </c>
      <c r="S1167">
        <v>0.55500000000000005</v>
      </c>
      <c r="T1167">
        <v>1</v>
      </c>
      <c r="U1167">
        <v>1.62</v>
      </c>
      <c r="V1167">
        <v>0.317</v>
      </c>
      <c r="X1167">
        <v>1.2500000000000001E-2</v>
      </c>
      <c r="Y1167" t="s">
        <v>562</v>
      </c>
      <c r="AA1167" t="s">
        <v>3397</v>
      </c>
      <c r="AB1167">
        <v>0.03</v>
      </c>
      <c r="AC1167">
        <v>0.03</v>
      </c>
      <c r="AE1167" t="s">
        <v>471</v>
      </c>
      <c r="AF1167" t="s">
        <v>545</v>
      </c>
      <c r="AI1167">
        <v>1</v>
      </c>
      <c r="AJ1167">
        <v>1</v>
      </c>
      <c r="AK1167">
        <v>1</v>
      </c>
      <c r="AL1167">
        <v>0</v>
      </c>
      <c r="AM1167">
        <v>0</v>
      </c>
      <c r="AN1167">
        <v>0</v>
      </c>
      <c r="AO1167">
        <v>1</v>
      </c>
      <c r="AQ1167">
        <v>0</v>
      </c>
      <c r="AR1167">
        <v>0</v>
      </c>
      <c r="AS1167">
        <v>0</v>
      </c>
      <c r="AT1167">
        <v>0</v>
      </c>
      <c r="AU1167">
        <v>2</v>
      </c>
      <c r="AV1167">
        <v>0</v>
      </c>
      <c r="AW1167">
        <v>0</v>
      </c>
      <c r="AX1167">
        <v>2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</row>
    <row r="1168" spans="1:60" x14ac:dyDescent="0.25">
      <c r="A1168">
        <v>1</v>
      </c>
      <c r="B1168" t="s">
        <v>529</v>
      </c>
      <c r="D1168" t="s">
        <v>529</v>
      </c>
      <c r="E1168">
        <v>1167</v>
      </c>
      <c r="G1168" t="s">
        <v>74</v>
      </c>
      <c r="H1168" t="s">
        <v>529</v>
      </c>
      <c r="I1168" t="s">
        <v>2163</v>
      </c>
      <c r="J1168">
        <v>1400102308</v>
      </c>
      <c r="K1168" t="s">
        <v>3497</v>
      </c>
      <c r="L1168" t="s">
        <v>542</v>
      </c>
      <c r="M1168">
        <v>8.5999999999999993E-2</v>
      </c>
      <c r="N1168">
        <v>0.14099999999999999</v>
      </c>
      <c r="O1168">
        <v>8.7999999999999995E-2</v>
      </c>
      <c r="P1168">
        <v>0.46</v>
      </c>
      <c r="Q1168">
        <v>0.67500000000000004</v>
      </c>
      <c r="R1168">
        <v>7.0265982730446126</v>
      </c>
      <c r="S1168">
        <v>0.7</v>
      </c>
      <c r="T1168">
        <v>1</v>
      </c>
      <c r="U1168">
        <v>1.75</v>
      </c>
      <c r="V1168">
        <v>0.437</v>
      </c>
      <c r="X1168">
        <v>1.7899999999999999E-2</v>
      </c>
      <c r="Y1168" t="s">
        <v>549</v>
      </c>
      <c r="AA1168" t="s">
        <v>3397</v>
      </c>
      <c r="AB1168">
        <v>4.4999999999999998E-2</v>
      </c>
      <c r="AC1168">
        <v>0.04</v>
      </c>
      <c r="AE1168" t="s">
        <v>471</v>
      </c>
      <c r="AF1168" t="s">
        <v>432</v>
      </c>
      <c r="AI1168">
        <v>1</v>
      </c>
      <c r="AJ1168">
        <v>1</v>
      </c>
      <c r="AK1168">
        <v>1</v>
      </c>
      <c r="AL1168">
        <v>0</v>
      </c>
      <c r="AM1168">
        <v>0</v>
      </c>
      <c r="AN1168">
        <v>0</v>
      </c>
      <c r="AO1168">
        <v>1</v>
      </c>
      <c r="AQ1168">
        <v>0</v>
      </c>
      <c r="AR1168">
        <v>0</v>
      </c>
      <c r="AS1168">
        <v>0</v>
      </c>
      <c r="AT1168">
        <v>0</v>
      </c>
      <c r="AU1168">
        <v>2</v>
      </c>
      <c r="AV1168">
        <v>0</v>
      </c>
      <c r="AW1168">
        <v>0</v>
      </c>
      <c r="AX1168">
        <v>2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</row>
    <row r="1169" spans="1:60" x14ac:dyDescent="0.25">
      <c r="A1169">
        <v>1</v>
      </c>
      <c r="B1169" t="s">
        <v>529</v>
      </c>
      <c r="D1169" t="s">
        <v>529</v>
      </c>
      <c r="E1169">
        <v>1168</v>
      </c>
      <c r="G1169" t="s">
        <v>74</v>
      </c>
      <c r="H1169" t="s">
        <v>529</v>
      </c>
      <c r="I1169" t="s">
        <v>2164</v>
      </c>
      <c r="J1169">
        <v>1400103000</v>
      </c>
      <c r="K1169" t="s">
        <v>3497</v>
      </c>
      <c r="L1169" t="s">
        <v>542</v>
      </c>
      <c r="M1169">
        <v>8.5999999999999993E-2</v>
      </c>
      <c r="N1169">
        <v>0.14099999999999999</v>
      </c>
      <c r="O1169">
        <v>8.8999999999999996E-2</v>
      </c>
      <c r="P1169">
        <v>0.46</v>
      </c>
      <c r="Q1169">
        <v>0.64</v>
      </c>
      <c r="R1169">
        <v>8.2192092488990482</v>
      </c>
      <c r="S1169">
        <v>0.66500000000000004</v>
      </c>
      <c r="T1169">
        <v>1</v>
      </c>
      <c r="U1169">
        <v>1.75</v>
      </c>
      <c r="V1169">
        <v>0.437</v>
      </c>
      <c r="X1169">
        <v>1.7899999999999999E-2</v>
      </c>
      <c r="Y1169" t="s">
        <v>562</v>
      </c>
      <c r="AA1169" t="s">
        <v>3397</v>
      </c>
      <c r="AB1169">
        <v>4.4999999999999998E-2</v>
      </c>
      <c r="AC1169">
        <v>0.04</v>
      </c>
      <c r="AE1169" t="s">
        <v>471</v>
      </c>
      <c r="AF1169" t="s">
        <v>62</v>
      </c>
      <c r="AG1169" t="s">
        <v>90</v>
      </c>
      <c r="AI1169">
        <v>1</v>
      </c>
      <c r="AJ1169">
        <v>1</v>
      </c>
      <c r="AK1169">
        <v>1</v>
      </c>
      <c r="AL1169">
        <v>0</v>
      </c>
      <c r="AM1169">
        <v>0</v>
      </c>
      <c r="AN1169">
        <v>0</v>
      </c>
      <c r="AO1169">
        <v>1</v>
      </c>
      <c r="AQ1169">
        <v>0</v>
      </c>
      <c r="AR1169">
        <v>0</v>
      </c>
      <c r="AS1169">
        <v>0</v>
      </c>
      <c r="AT1169">
        <v>0</v>
      </c>
      <c r="AU1169">
        <v>2</v>
      </c>
      <c r="AV1169">
        <v>0</v>
      </c>
      <c r="AW1169">
        <v>0</v>
      </c>
      <c r="AX1169">
        <v>2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</row>
    <row r="1170" spans="1:60" x14ac:dyDescent="0.25">
      <c r="A1170">
        <v>1</v>
      </c>
      <c r="B1170" t="s">
        <v>529</v>
      </c>
      <c r="D1170" t="s">
        <v>529</v>
      </c>
      <c r="E1170">
        <v>1169</v>
      </c>
      <c r="G1170" t="s">
        <v>74</v>
      </c>
      <c r="H1170" t="s">
        <v>529</v>
      </c>
      <c r="I1170" t="s">
        <v>2165</v>
      </c>
      <c r="J1170">
        <v>1405002308</v>
      </c>
      <c r="K1170" t="s">
        <v>3496</v>
      </c>
      <c r="L1170" t="s">
        <v>2166</v>
      </c>
      <c r="M1170">
        <v>0.112</v>
      </c>
      <c r="N1170">
        <v>0.14099999999999999</v>
      </c>
      <c r="O1170">
        <v>8.1000000000000003E-2</v>
      </c>
      <c r="P1170">
        <v>0.59</v>
      </c>
      <c r="Q1170">
        <v>0.8</v>
      </c>
      <c r="R1170">
        <v>8.1301023541559658</v>
      </c>
      <c r="S1170">
        <v>0.82499999999999996</v>
      </c>
      <c r="T1170">
        <v>1</v>
      </c>
      <c r="U1170">
        <v>1.87</v>
      </c>
      <c r="V1170">
        <v>0.313</v>
      </c>
      <c r="X1170">
        <v>2.5000000000000001E-2</v>
      </c>
      <c r="Y1170" t="s">
        <v>549</v>
      </c>
      <c r="AA1170" t="s">
        <v>3397</v>
      </c>
      <c r="AB1170">
        <v>0.05</v>
      </c>
      <c r="AC1170">
        <v>6.5000000000000002E-2</v>
      </c>
      <c r="AE1170" t="s">
        <v>118</v>
      </c>
      <c r="AF1170" t="s">
        <v>1271</v>
      </c>
      <c r="AG1170" t="s">
        <v>90</v>
      </c>
      <c r="AI1170">
        <v>1</v>
      </c>
      <c r="AJ1170">
        <v>1</v>
      </c>
      <c r="AK1170">
        <v>1</v>
      </c>
      <c r="AL1170">
        <v>0</v>
      </c>
      <c r="AM1170">
        <v>0</v>
      </c>
      <c r="AN1170">
        <v>0</v>
      </c>
      <c r="AO1170">
        <v>1</v>
      </c>
      <c r="AQ1170">
        <v>0</v>
      </c>
      <c r="AR1170">
        <v>0</v>
      </c>
      <c r="AS1170">
        <v>0</v>
      </c>
      <c r="AT1170">
        <v>0</v>
      </c>
      <c r="AU1170">
        <v>2</v>
      </c>
      <c r="AV1170">
        <v>0</v>
      </c>
      <c r="AW1170">
        <v>0</v>
      </c>
      <c r="AX1170">
        <v>2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</row>
    <row r="1171" spans="1:60" x14ac:dyDescent="0.25">
      <c r="A1171">
        <v>1</v>
      </c>
      <c r="B1171" t="s">
        <v>529</v>
      </c>
      <c r="D1171" t="s">
        <v>529</v>
      </c>
      <c r="E1171">
        <v>1170</v>
      </c>
      <c r="G1171" t="s">
        <v>74</v>
      </c>
      <c r="H1171" t="s">
        <v>529</v>
      </c>
      <c r="I1171" t="s">
        <v>2167</v>
      </c>
      <c r="J1171">
        <v>1400105108</v>
      </c>
      <c r="K1171" t="s">
        <v>3496</v>
      </c>
      <c r="L1171" t="s">
        <v>2166</v>
      </c>
      <c r="M1171">
        <v>0.112</v>
      </c>
      <c r="N1171">
        <v>0.14099999999999999</v>
      </c>
      <c r="O1171">
        <v>8.1000000000000003E-2</v>
      </c>
      <c r="P1171">
        <v>0.59</v>
      </c>
      <c r="Q1171">
        <v>0.8</v>
      </c>
      <c r="R1171">
        <v>8.1301023541559658</v>
      </c>
      <c r="S1171">
        <v>0.82499999999999996</v>
      </c>
      <c r="T1171">
        <v>1</v>
      </c>
      <c r="U1171">
        <v>1.87</v>
      </c>
      <c r="V1171">
        <v>0.29899999999999999</v>
      </c>
      <c r="X1171">
        <v>2.5000000000000001E-2</v>
      </c>
      <c r="Y1171" t="s">
        <v>2168</v>
      </c>
      <c r="AA1171" t="s">
        <v>3397</v>
      </c>
      <c r="AB1171">
        <v>0.05</v>
      </c>
      <c r="AC1171">
        <v>6.5000000000000002E-2</v>
      </c>
      <c r="AE1171" t="s">
        <v>471</v>
      </c>
      <c r="AF1171" t="s">
        <v>432</v>
      </c>
      <c r="AG1171" t="s">
        <v>90</v>
      </c>
      <c r="AI1171">
        <v>1</v>
      </c>
      <c r="AJ1171">
        <v>1</v>
      </c>
      <c r="AK1171">
        <v>1</v>
      </c>
      <c r="AL1171">
        <v>0</v>
      </c>
      <c r="AM1171">
        <v>0</v>
      </c>
      <c r="AN1171">
        <v>0</v>
      </c>
      <c r="AO1171">
        <v>1</v>
      </c>
      <c r="AQ1171">
        <v>0</v>
      </c>
      <c r="AR1171">
        <v>0</v>
      </c>
      <c r="AS1171">
        <v>0</v>
      </c>
      <c r="AT1171">
        <v>0</v>
      </c>
      <c r="AU1171">
        <v>2</v>
      </c>
      <c r="AV1171">
        <v>0</v>
      </c>
      <c r="AW1171">
        <v>0</v>
      </c>
      <c r="AX1171">
        <v>2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</row>
    <row r="1172" spans="1:60" x14ac:dyDescent="0.25">
      <c r="A1172">
        <v>1</v>
      </c>
      <c r="B1172" t="s">
        <v>529</v>
      </c>
      <c r="D1172" t="s">
        <v>529</v>
      </c>
      <c r="E1172">
        <v>1171</v>
      </c>
      <c r="G1172" t="s">
        <v>74</v>
      </c>
      <c r="H1172" t="s">
        <v>529</v>
      </c>
      <c r="I1172" t="s">
        <v>2169</v>
      </c>
      <c r="J1172">
        <v>1405003608</v>
      </c>
      <c r="K1172" t="s">
        <v>3499</v>
      </c>
      <c r="L1172" t="s">
        <v>552</v>
      </c>
      <c r="M1172">
        <v>0.13800000000000001</v>
      </c>
      <c r="N1172">
        <v>0.14099999999999999</v>
      </c>
      <c r="O1172">
        <v>8.1000000000000003E-2</v>
      </c>
      <c r="P1172">
        <v>0.47</v>
      </c>
      <c r="Q1172">
        <v>0.67500000000000004</v>
      </c>
      <c r="R1172">
        <v>8.325650330426825</v>
      </c>
      <c r="S1172">
        <v>0.7</v>
      </c>
      <c r="T1172">
        <v>1</v>
      </c>
      <c r="U1172">
        <v>2</v>
      </c>
      <c r="V1172">
        <v>0.39300000000000002</v>
      </c>
      <c r="X1172">
        <v>3.1300000000000001E-2</v>
      </c>
      <c r="Y1172" t="s">
        <v>571</v>
      </c>
      <c r="AA1172" t="s">
        <v>3397</v>
      </c>
      <c r="AB1172">
        <v>0.04</v>
      </c>
      <c r="AC1172">
        <v>0.04</v>
      </c>
      <c r="AE1172" t="s">
        <v>118</v>
      </c>
      <c r="AF1172" t="s">
        <v>1271</v>
      </c>
      <c r="AG1172" t="s">
        <v>90</v>
      </c>
      <c r="AI1172">
        <v>1</v>
      </c>
      <c r="AJ1172">
        <v>1</v>
      </c>
      <c r="AK1172">
        <v>1</v>
      </c>
      <c r="AL1172">
        <v>0</v>
      </c>
      <c r="AM1172">
        <v>0</v>
      </c>
      <c r="AN1172">
        <v>0</v>
      </c>
      <c r="AO1172">
        <v>1</v>
      </c>
      <c r="AQ1172">
        <v>0</v>
      </c>
      <c r="AR1172">
        <v>0</v>
      </c>
      <c r="AS1172">
        <v>0</v>
      </c>
      <c r="AT1172">
        <v>0</v>
      </c>
      <c r="AU1172">
        <v>2</v>
      </c>
      <c r="AV1172">
        <v>0</v>
      </c>
      <c r="AW1172">
        <v>0</v>
      </c>
      <c r="AX1172">
        <v>2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</row>
    <row r="1173" spans="1:60" x14ac:dyDescent="0.25">
      <c r="A1173">
        <v>1</v>
      </c>
      <c r="B1173" t="s">
        <v>529</v>
      </c>
      <c r="D1173" t="s">
        <v>529</v>
      </c>
      <c r="E1173">
        <v>1172</v>
      </c>
      <c r="H1173" t="s">
        <v>529</v>
      </c>
      <c r="I1173" t="s">
        <v>2170</v>
      </c>
      <c r="J1173">
        <v>1400110208</v>
      </c>
      <c r="K1173" t="s">
        <v>3499</v>
      </c>
      <c r="L1173" t="s">
        <v>552</v>
      </c>
      <c r="M1173">
        <v>0.13800000000000001</v>
      </c>
      <c r="N1173">
        <v>0.14099999999999999</v>
      </c>
      <c r="R1173">
        <v>0</v>
      </c>
      <c r="T1173">
        <v>1</v>
      </c>
      <c r="U1173">
        <v>2</v>
      </c>
      <c r="V1173">
        <v>0.39800000000000002</v>
      </c>
      <c r="X1173">
        <v>3.1300000000000001E-2</v>
      </c>
      <c r="Y1173" t="s">
        <v>2168</v>
      </c>
      <c r="AA1173" t="s">
        <v>3397</v>
      </c>
      <c r="AE1173" t="s">
        <v>471</v>
      </c>
      <c r="AF1173" t="s">
        <v>432</v>
      </c>
      <c r="AG1173" t="s">
        <v>90</v>
      </c>
      <c r="AI1173">
        <v>1</v>
      </c>
      <c r="AJ1173">
        <v>1</v>
      </c>
      <c r="AK1173">
        <v>1</v>
      </c>
      <c r="AL1173">
        <v>0</v>
      </c>
      <c r="AM1173">
        <v>0</v>
      </c>
      <c r="AN1173">
        <v>0</v>
      </c>
      <c r="AO1173">
        <v>1</v>
      </c>
      <c r="AQ1173">
        <v>0</v>
      </c>
      <c r="AR1173">
        <v>0</v>
      </c>
      <c r="AS1173">
        <v>0</v>
      </c>
      <c r="AT1173">
        <v>0</v>
      </c>
      <c r="AU1173">
        <v>2</v>
      </c>
      <c r="AV1173">
        <v>0</v>
      </c>
      <c r="AW1173">
        <v>0</v>
      </c>
      <c r="AX1173">
        <v>2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</row>
    <row r="1174" spans="1:60" x14ac:dyDescent="0.25">
      <c r="A1174">
        <v>1</v>
      </c>
      <c r="B1174" t="s">
        <v>529</v>
      </c>
      <c r="D1174" t="s">
        <v>529</v>
      </c>
      <c r="E1174">
        <v>1173</v>
      </c>
      <c r="G1174" t="s">
        <v>74</v>
      </c>
      <c r="H1174" t="s">
        <v>529</v>
      </c>
      <c r="I1174" t="s">
        <v>2171</v>
      </c>
      <c r="J1174">
        <v>1400110708</v>
      </c>
      <c r="K1174" t="s">
        <v>3499</v>
      </c>
      <c r="L1174" t="s">
        <v>552</v>
      </c>
      <c r="M1174">
        <v>0.13800000000000001</v>
      </c>
      <c r="N1174">
        <v>0.14099999999999999</v>
      </c>
      <c r="O1174">
        <v>9.7000000000000003E-2</v>
      </c>
      <c r="P1174">
        <v>0.70499999999999996</v>
      </c>
      <c r="Q1174">
        <v>0.91500000000000004</v>
      </c>
      <c r="R1174">
        <v>5.9805995247634485</v>
      </c>
      <c r="S1174">
        <v>0.94</v>
      </c>
      <c r="T1174">
        <v>1</v>
      </c>
      <c r="U1174">
        <v>2</v>
      </c>
      <c r="V1174">
        <v>0.39300000000000002</v>
      </c>
      <c r="X1174">
        <v>3.1300000000000001E-2</v>
      </c>
      <c r="Y1174" t="s">
        <v>559</v>
      </c>
      <c r="AA1174" t="s">
        <v>3397</v>
      </c>
      <c r="AB1174">
        <v>7.0000000000000007E-2</v>
      </c>
      <c r="AC1174">
        <v>0.1</v>
      </c>
      <c r="AE1174" t="s">
        <v>471</v>
      </c>
      <c r="AF1174" t="s">
        <v>432</v>
      </c>
      <c r="AG1174" t="s">
        <v>90</v>
      </c>
      <c r="AI1174">
        <v>1</v>
      </c>
      <c r="AJ1174">
        <v>1</v>
      </c>
      <c r="AK1174">
        <v>1</v>
      </c>
      <c r="AL1174">
        <v>0</v>
      </c>
      <c r="AM1174">
        <v>0</v>
      </c>
      <c r="AN1174">
        <v>0</v>
      </c>
      <c r="AO1174">
        <v>1</v>
      </c>
      <c r="AQ1174">
        <v>0</v>
      </c>
      <c r="AR1174">
        <v>0</v>
      </c>
      <c r="AS1174">
        <v>0</v>
      </c>
      <c r="AT1174">
        <v>0</v>
      </c>
      <c r="AU1174">
        <v>2</v>
      </c>
      <c r="AV1174">
        <v>0</v>
      </c>
      <c r="AW1174">
        <v>0</v>
      </c>
      <c r="AX1174">
        <v>2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</row>
    <row r="1175" spans="1:60" x14ac:dyDescent="0.25">
      <c r="A1175">
        <v>1</v>
      </c>
      <c r="B1175" t="s">
        <v>529</v>
      </c>
      <c r="D1175" t="s">
        <v>529</v>
      </c>
      <c r="E1175">
        <v>1174</v>
      </c>
      <c r="G1175" t="s">
        <v>74</v>
      </c>
      <c r="H1175" t="s">
        <v>529</v>
      </c>
      <c r="I1175" t="s">
        <v>2172</v>
      </c>
      <c r="J1175">
        <v>1400101500</v>
      </c>
      <c r="K1175" t="s">
        <v>3498</v>
      </c>
      <c r="L1175" t="s">
        <v>2173</v>
      </c>
      <c r="M1175">
        <v>7.2999999999999995E-2</v>
      </c>
      <c r="N1175">
        <v>0.14099999999999999</v>
      </c>
      <c r="O1175">
        <v>7.3999999999999996E-2</v>
      </c>
      <c r="P1175">
        <v>0.4</v>
      </c>
      <c r="Q1175">
        <v>0.6</v>
      </c>
      <c r="R1175">
        <v>9.5087719582978565</v>
      </c>
      <c r="S1175">
        <v>0.625</v>
      </c>
      <c r="T1175">
        <v>1</v>
      </c>
      <c r="U1175">
        <v>1.68</v>
      </c>
      <c r="V1175">
        <v>0.374</v>
      </c>
      <c r="X1175">
        <v>1.3899999999999999E-2</v>
      </c>
      <c r="Y1175" t="s">
        <v>549</v>
      </c>
      <c r="AA1175" t="s">
        <v>3397</v>
      </c>
      <c r="AB1175">
        <v>0.04</v>
      </c>
      <c r="AC1175">
        <v>0.03</v>
      </c>
      <c r="AE1175" t="s">
        <v>49</v>
      </c>
      <c r="AF1175" t="s">
        <v>62</v>
      </c>
      <c r="AI1175">
        <v>1</v>
      </c>
      <c r="AJ1175">
        <v>1</v>
      </c>
      <c r="AK1175">
        <v>1</v>
      </c>
      <c r="AL1175">
        <v>0</v>
      </c>
      <c r="AM1175">
        <v>0</v>
      </c>
      <c r="AN1175">
        <v>0</v>
      </c>
      <c r="AO1175">
        <v>1</v>
      </c>
      <c r="AQ1175">
        <v>0</v>
      </c>
      <c r="AR1175">
        <v>0</v>
      </c>
      <c r="AS1175">
        <v>0</v>
      </c>
      <c r="AT1175">
        <v>0</v>
      </c>
      <c r="AU1175">
        <v>2</v>
      </c>
      <c r="AV1175">
        <v>0</v>
      </c>
      <c r="AW1175">
        <v>0</v>
      </c>
      <c r="AX1175">
        <v>2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</row>
    <row r="1176" spans="1:60" x14ac:dyDescent="0.25">
      <c r="A1176">
        <v>1</v>
      </c>
      <c r="B1176" t="s">
        <v>529</v>
      </c>
      <c r="D1176" t="s">
        <v>529</v>
      </c>
      <c r="E1176">
        <v>1175</v>
      </c>
      <c r="G1176" t="s">
        <v>74</v>
      </c>
      <c r="H1176" t="s">
        <v>529</v>
      </c>
      <c r="I1176" t="s">
        <v>2174</v>
      </c>
      <c r="K1176" t="s">
        <v>3497</v>
      </c>
      <c r="L1176" t="s">
        <v>542</v>
      </c>
      <c r="M1176">
        <v>8.5999999999999993E-2</v>
      </c>
      <c r="N1176">
        <v>0.14099999999999999</v>
      </c>
      <c r="O1176">
        <v>8.7999999999999995E-2</v>
      </c>
      <c r="P1176">
        <v>0.45</v>
      </c>
      <c r="Q1176">
        <v>0.52500000000000002</v>
      </c>
      <c r="R1176">
        <v>19.460012435286075</v>
      </c>
      <c r="S1176">
        <v>0.55000000000000004</v>
      </c>
      <c r="T1176">
        <v>1</v>
      </c>
      <c r="U1176">
        <v>3</v>
      </c>
      <c r="V1176">
        <v>0.438</v>
      </c>
      <c r="X1176">
        <v>1.7899999999999999E-2</v>
      </c>
      <c r="Y1176" t="s">
        <v>531</v>
      </c>
      <c r="AA1176" t="s">
        <v>3397</v>
      </c>
      <c r="AB1176">
        <v>4.4999999999999998E-2</v>
      </c>
      <c r="AC1176">
        <v>4.4999999999999998E-2</v>
      </c>
      <c r="AE1176" t="s">
        <v>49</v>
      </c>
      <c r="AF1176" t="s">
        <v>62</v>
      </c>
      <c r="AG1176" t="s">
        <v>575</v>
      </c>
      <c r="AI1176">
        <v>1</v>
      </c>
      <c r="AJ1176">
        <v>1</v>
      </c>
      <c r="AK1176">
        <v>1</v>
      </c>
      <c r="AL1176">
        <v>0</v>
      </c>
      <c r="AM1176">
        <v>0</v>
      </c>
      <c r="AN1176">
        <v>0</v>
      </c>
      <c r="AO1176">
        <v>1</v>
      </c>
      <c r="AQ1176">
        <v>0</v>
      </c>
      <c r="AR1176">
        <v>0</v>
      </c>
      <c r="AS1176">
        <v>0</v>
      </c>
      <c r="AT1176">
        <v>0</v>
      </c>
      <c r="AU1176">
        <v>2</v>
      </c>
      <c r="AV1176">
        <v>0</v>
      </c>
      <c r="AW1176">
        <v>0</v>
      </c>
      <c r="AX1176">
        <v>2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</row>
    <row r="1177" spans="1:60" x14ac:dyDescent="0.25">
      <c r="A1177">
        <v>1</v>
      </c>
      <c r="B1177" t="s">
        <v>529</v>
      </c>
      <c r="D1177" t="s">
        <v>529</v>
      </c>
      <c r="E1177">
        <v>1176</v>
      </c>
      <c r="G1177" t="s">
        <v>74</v>
      </c>
      <c r="H1177" t="s">
        <v>529</v>
      </c>
      <c r="I1177" t="s">
        <v>2175</v>
      </c>
      <c r="J1177">
        <v>1400105705</v>
      </c>
      <c r="K1177" t="s">
        <v>3496</v>
      </c>
      <c r="L1177" t="s">
        <v>2166</v>
      </c>
      <c r="M1177">
        <v>0.112</v>
      </c>
      <c r="N1177">
        <v>0.14099999999999999</v>
      </c>
      <c r="O1177">
        <v>8.1000000000000003E-2</v>
      </c>
      <c r="P1177">
        <v>0.57499999999999996</v>
      </c>
      <c r="Q1177">
        <v>0.8</v>
      </c>
      <c r="R1177">
        <v>7.5946433685914343</v>
      </c>
      <c r="S1177">
        <v>0.82499999999999996</v>
      </c>
      <c r="T1177">
        <v>1</v>
      </c>
      <c r="U1177">
        <v>1.75</v>
      </c>
      <c r="V1177">
        <v>0.437</v>
      </c>
      <c r="X1177">
        <v>2.5000000000000001E-2</v>
      </c>
      <c r="Y1177" t="s">
        <v>562</v>
      </c>
      <c r="AA1177" t="s">
        <v>3397</v>
      </c>
      <c r="AB1177">
        <v>5.5E-2</v>
      </c>
      <c r="AC1177">
        <v>6.5000000000000002E-2</v>
      </c>
      <c r="AE1177" t="s">
        <v>49</v>
      </c>
      <c r="AF1177" t="s">
        <v>62</v>
      </c>
      <c r="AG1177" t="s">
        <v>90</v>
      </c>
      <c r="AI1177">
        <v>1</v>
      </c>
      <c r="AJ1177">
        <v>1</v>
      </c>
      <c r="AK1177">
        <v>1</v>
      </c>
      <c r="AL1177">
        <v>0</v>
      </c>
      <c r="AM1177">
        <v>0</v>
      </c>
      <c r="AN1177">
        <v>0</v>
      </c>
      <c r="AO1177">
        <v>1</v>
      </c>
      <c r="AQ1177">
        <v>0</v>
      </c>
      <c r="AR1177">
        <v>0</v>
      </c>
      <c r="AS1177">
        <v>0</v>
      </c>
      <c r="AT1177">
        <v>0</v>
      </c>
      <c r="AU1177">
        <v>2</v>
      </c>
      <c r="AV1177">
        <v>0</v>
      </c>
      <c r="AW1177">
        <v>0</v>
      </c>
      <c r="AX1177">
        <v>2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</row>
    <row r="1178" spans="1:60" x14ac:dyDescent="0.25">
      <c r="A1178">
        <v>1</v>
      </c>
      <c r="B1178" t="s">
        <v>529</v>
      </c>
      <c r="D1178" t="s">
        <v>529</v>
      </c>
      <c r="E1178">
        <v>1177</v>
      </c>
      <c r="G1178" t="s">
        <v>74</v>
      </c>
      <c r="H1178" t="s">
        <v>529</v>
      </c>
      <c r="I1178" t="s">
        <v>2176</v>
      </c>
      <c r="J1178">
        <v>1410102508</v>
      </c>
      <c r="K1178" t="s">
        <v>3495</v>
      </c>
      <c r="L1178" t="s">
        <v>2177</v>
      </c>
      <c r="M1178">
        <v>0.1575</v>
      </c>
      <c r="N1178">
        <v>0.16700000000000001</v>
      </c>
      <c r="O1178">
        <v>0.11700000000000001</v>
      </c>
      <c r="P1178">
        <v>0.8</v>
      </c>
      <c r="Q1178">
        <v>0.98499999999999999</v>
      </c>
      <c r="R1178">
        <v>7.6960517220165769</v>
      </c>
      <c r="S1178">
        <v>1.01</v>
      </c>
      <c r="T1178">
        <v>1</v>
      </c>
      <c r="U1178">
        <v>2.1259999999999999</v>
      </c>
      <c r="V1178">
        <v>0.752</v>
      </c>
      <c r="X1178">
        <v>2.76E-2</v>
      </c>
      <c r="Y1178" t="s">
        <v>2159</v>
      </c>
      <c r="AA1178" t="s">
        <v>3397</v>
      </c>
      <c r="AB1178">
        <v>0.08</v>
      </c>
      <c r="AC1178">
        <v>5.5E-2</v>
      </c>
      <c r="AE1178" t="s">
        <v>49</v>
      </c>
      <c r="AF1178" t="s">
        <v>432</v>
      </c>
      <c r="AG1178" t="s">
        <v>90</v>
      </c>
      <c r="AI1178">
        <v>1</v>
      </c>
      <c r="AJ1178">
        <v>1</v>
      </c>
      <c r="AK1178">
        <v>1</v>
      </c>
      <c r="AL1178">
        <v>0</v>
      </c>
      <c r="AM1178">
        <v>0</v>
      </c>
      <c r="AN1178">
        <v>0</v>
      </c>
      <c r="AO1178">
        <v>1</v>
      </c>
      <c r="AQ1178">
        <v>0</v>
      </c>
      <c r="AR1178">
        <v>0</v>
      </c>
      <c r="AS1178">
        <v>0</v>
      </c>
      <c r="AT1178">
        <v>0</v>
      </c>
      <c r="AU1178">
        <v>2</v>
      </c>
      <c r="AV1178">
        <v>0</v>
      </c>
      <c r="AW1178">
        <v>0</v>
      </c>
      <c r="AX1178">
        <v>2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</row>
    <row r="1179" spans="1:60" x14ac:dyDescent="0.25">
      <c r="A1179">
        <v>1</v>
      </c>
      <c r="B1179" t="s">
        <v>529</v>
      </c>
      <c r="D1179" t="s">
        <v>529</v>
      </c>
      <c r="E1179">
        <v>1178</v>
      </c>
      <c r="G1179" t="s">
        <v>74</v>
      </c>
      <c r="H1179" t="s">
        <v>529</v>
      </c>
      <c r="I1179" t="s">
        <v>2178</v>
      </c>
      <c r="J1179">
        <v>1635004054</v>
      </c>
      <c r="K1179" t="s">
        <v>3495</v>
      </c>
      <c r="L1179" t="s">
        <v>2179</v>
      </c>
      <c r="M1179">
        <v>0.1575</v>
      </c>
      <c r="N1179">
        <v>0.16700000000000001</v>
      </c>
      <c r="O1179">
        <v>0.11799999999999999</v>
      </c>
      <c r="P1179">
        <v>0.85</v>
      </c>
      <c r="Q1179">
        <v>1.0349999999999999</v>
      </c>
      <c r="R1179">
        <v>7.5439211974286593</v>
      </c>
      <c r="S1179">
        <v>1.07</v>
      </c>
      <c r="T1179">
        <v>1</v>
      </c>
      <c r="U1179">
        <v>2.48</v>
      </c>
      <c r="V1179">
        <v>0.82679999999999998</v>
      </c>
      <c r="X1179">
        <v>1.9699999999999999E-2</v>
      </c>
      <c r="Y1179" t="s">
        <v>581</v>
      </c>
      <c r="AA1179" t="s">
        <v>3397</v>
      </c>
      <c r="AB1179">
        <v>0.11799999999999999</v>
      </c>
      <c r="AC1179">
        <v>0.05</v>
      </c>
      <c r="AE1179" t="s">
        <v>49</v>
      </c>
      <c r="AF1179" t="s">
        <v>432</v>
      </c>
      <c r="AG1179" t="s">
        <v>90</v>
      </c>
      <c r="AI1179">
        <v>1</v>
      </c>
      <c r="AJ1179">
        <v>1</v>
      </c>
      <c r="AK1179">
        <v>1</v>
      </c>
      <c r="AL1179">
        <v>0</v>
      </c>
      <c r="AM1179">
        <v>0</v>
      </c>
      <c r="AN1179">
        <v>0</v>
      </c>
      <c r="AO1179">
        <v>1</v>
      </c>
      <c r="AQ1179">
        <v>0</v>
      </c>
      <c r="AR1179">
        <v>0</v>
      </c>
      <c r="AS1179">
        <v>0</v>
      </c>
      <c r="AT1179">
        <v>0</v>
      </c>
      <c r="AU1179">
        <v>2</v>
      </c>
      <c r="AV1179">
        <v>0</v>
      </c>
      <c r="AW1179">
        <v>0</v>
      </c>
      <c r="AX1179">
        <v>2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</row>
    <row r="1180" spans="1:60" x14ac:dyDescent="0.25">
      <c r="A1180">
        <v>1</v>
      </c>
      <c r="B1180" t="s">
        <v>529</v>
      </c>
      <c r="D1180" t="s">
        <v>529</v>
      </c>
      <c r="E1180">
        <v>1179</v>
      </c>
      <c r="G1180" t="s">
        <v>74</v>
      </c>
      <c r="H1180" t="s">
        <v>529</v>
      </c>
      <c r="I1180" t="s">
        <v>2180</v>
      </c>
      <c r="J1180">
        <v>1405004408</v>
      </c>
      <c r="K1180" t="s">
        <v>3489</v>
      </c>
      <c r="L1180" t="s">
        <v>2181</v>
      </c>
      <c r="M1180">
        <v>0.315</v>
      </c>
      <c r="N1180">
        <v>0.16800000000000001</v>
      </c>
      <c r="O1180">
        <v>0.124</v>
      </c>
      <c r="P1180">
        <v>0.77</v>
      </c>
      <c r="Q1180">
        <v>0.97</v>
      </c>
      <c r="R1180">
        <v>6.2772984895975554</v>
      </c>
      <c r="S1180">
        <v>1</v>
      </c>
      <c r="T1180">
        <v>1</v>
      </c>
      <c r="U1180">
        <v>2.12</v>
      </c>
      <c r="V1180">
        <v>0.39500000000000002</v>
      </c>
      <c r="X1180">
        <v>3.1300000000000001E-2</v>
      </c>
      <c r="Y1180" t="s">
        <v>549</v>
      </c>
      <c r="AA1180" t="s">
        <v>3397</v>
      </c>
      <c r="AB1180">
        <v>0.09</v>
      </c>
      <c r="AC1180">
        <v>0.08</v>
      </c>
      <c r="AE1180" t="s">
        <v>118</v>
      </c>
      <c r="AF1180" t="s">
        <v>432</v>
      </c>
      <c r="AG1180" t="s">
        <v>90</v>
      </c>
      <c r="AI1180">
        <v>1</v>
      </c>
      <c r="AJ1180">
        <v>1</v>
      </c>
      <c r="AK1180">
        <v>1</v>
      </c>
      <c r="AL1180">
        <v>0</v>
      </c>
      <c r="AM1180">
        <v>0</v>
      </c>
      <c r="AN1180">
        <v>0</v>
      </c>
      <c r="AO1180">
        <v>1</v>
      </c>
      <c r="AQ1180">
        <v>0</v>
      </c>
      <c r="AR1180">
        <v>0</v>
      </c>
      <c r="AS1180">
        <v>0</v>
      </c>
      <c r="AT1180">
        <v>0</v>
      </c>
      <c r="AU1180">
        <v>2</v>
      </c>
      <c r="AV1180">
        <v>0</v>
      </c>
      <c r="AW1180">
        <v>0</v>
      </c>
      <c r="AX1180">
        <v>2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</row>
    <row r="1181" spans="1:60" x14ac:dyDescent="0.25">
      <c r="A1181">
        <v>1</v>
      </c>
      <c r="B1181" t="s">
        <v>529</v>
      </c>
      <c r="D1181" t="s">
        <v>529</v>
      </c>
      <c r="E1181">
        <v>1180</v>
      </c>
      <c r="G1181" t="s">
        <v>74</v>
      </c>
      <c r="H1181" t="s">
        <v>529</v>
      </c>
      <c r="I1181" t="s">
        <v>2182</v>
      </c>
      <c r="J1181">
        <v>1400114108</v>
      </c>
      <c r="K1181" t="s">
        <v>3489</v>
      </c>
      <c r="L1181" t="s">
        <v>2181</v>
      </c>
      <c r="M1181">
        <v>0.315</v>
      </c>
      <c r="N1181">
        <v>0.16800000000000001</v>
      </c>
      <c r="O1181">
        <v>0.125</v>
      </c>
      <c r="P1181">
        <v>0.77500000000000002</v>
      </c>
      <c r="Q1181">
        <v>0.98</v>
      </c>
      <c r="R1181">
        <v>5.9871817662519788</v>
      </c>
      <c r="S1181">
        <v>1.0049999999999999</v>
      </c>
      <c r="T1181">
        <v>1</v>
      </c>
      <c r="U1181">
        <v>2.12</v>
      </c>
      <c r="V1181">
        <v>0.4</v>
      </c>
      <c r="X1181">
        <v>3.1300000000000001E-2</v>
      </c>
      <c r="Y1181" t="s">
        <v>2168</v>
      </c>
      <c r="AA1181" t="s">
        <v>3397</v>
      </c>
      <c r="AB1181">
        <v>7.4999999999999997E-2</v>
      </c>
      <c r="AC1181">
        <v>6.5000000000000002E-2</v>
      </c>
      <c r="AE1181" t="s">
        <v>471</v>
      </c>
      <c r="AF1181" t="s">
        <v>432</v>
      </c>
      <c r="AG1181" t="s">
        <v>90</v>
      </c>
      <c r="AI1181">
        <v>1</v>
      </c>
      <c r="AJ1181">
        <v>1</v>
      </c>
      <c r="AK1181">
        <v>1</v>
      </c>
      <c r="AL1181">
        <v>0</v>
      </c>
      <c r="AM1181">
        <v>0</v>
      </c>
      <c r="AN1181">
        <v>0</v>
      </c>
      <c r="AO1181">
        <v>1</v>
      </c>
      <c r="AQ1181">
        <v>0</v>
      </c>
      <c r="AR1181">
        <v>0</v>
      </c>
      <c r="AS1181">
        <v>0</v>
      </c>
      <c r="AT1181">
        <v>0</v>
      </c>
      <c r="AU1181">
        <v>2</v>
      </c>
      <c r="AV1181">
        <v>0</v>
      </c>
      <c r="AW1181">
        <v>0</v>
      </c>
      <c r="AX1181">
        <v>2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</row>
    <row r="1182" spans="1:60" x14ac:dyDescent="0.25">
      <c r="A1182">
        <v>1</v>
      </c>
      <c r="B1182" t="s">
        <v>529</v>
      </c>
      <c r="D1182" t="s">
        <v>529</v>
      </c>
      <c r="E1182">
        <v>1181</v>
      </c>
      <c r="G1182" t="s">
        <v>74</v>
      </c>
      <c r="H1182" t="s">
        <v>529</v>
      </c>
      <c r="I1182" t="s">
        <v>2183</v>
      </c>
      <c r="J1182">
        <v>1400114608</v>
      </c>
      <c r="K1182" t="s">
        <v>3494</v>
      </c>
      <c r="L1182" t="s">
        <v>2181</v>
      </c>
      <c r="M1182">
        <v>0.16400000000000001</v>
      </c>
      <c r="N1182">
        <v>0.16800000000000001</v>
      </c>
      <c r="O1182">
        <v>0.125</v>
      </c>
      <c r="P1182">
        <v>0.75</v>
      </c>
      <c r="Q1182">
        <v>0.97</v>
      </c>
      <c r="R1182">
        <v>5.5816359401918163</v>
      </c>
      <c r="S1182">
        <v>1</v>
      </c>
      <c r="T1182">
        <v>1</v>
      </c>
      <c r="U1182">
        <v>2.12</v>
      </c>
      <c r="V1182">
        <v>0.39500000000000002</v>
      </c>
      <c r="X1182">
        <v>3.1300000000000001E-2</v>
      </c>
      <c r="Y1182" t="s">
        <v>559</v>
      </c>
      <c r="AA1182" t="s">
        <v>3397</v>
      </c>
      <c r="AB1182">
        <v>0.1</v>
      </c>
      <c r="AC1182">
        <v>0.08</v>
      </c>
      <c r="AE1182" t="s">
        <v>471</v>
      </c>
      <c r="AF1182" t="s">
        <v>119</v>
      </c>
      <c r="AG1182" t="s">
        <v>90</v>
      </c>
      <c r="AI1182">
        <v>1</v>
      </c>
      <c r="AJ1182">
        <v>1</v>
      </c>
      <c r="AK1182">
        <v>1</v>
      </c>
      <c r="AL1182">
        <v>0</v>
      </c>
      <c r="AM1182">
        <v>0</v>
      </c>
      <c r="AN1182">
        <v>0</v>
      </c>
      <c r="AO1182">
        <v>1</v>
      </c>
      <c r="AQ1182">
        <v>0</v>
      </c>
      <c r="AR1182">
        <v>0</v>
      </c>
      <c r="AS1182">
        <v>0</v>
      </c>
      <c r="AT1182">
        <v>0</v>
      </c>
      <c r="AU1182">
        <v>2</v>
      </c>
      <c r="AV1182">
        <v>0</v>
      </c>
      <c r="AW1182">
        <v>0</v>
      </c>
      <c r="AX1182">
        <v>2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</row>
    <row r="1183" spans="1:60" x14ac:dyDescent="0.25">
      <c r="A1183">
        <v>1</v>
      </c>
      <c r="B1183" t="s">
        <v>529</v>
      </c>
      <c r="D1183" t="s">
        <v>529</v>
      </c>
      <c r="E1183">
        <v>1182</v>
      </c>
      <c r="G1183" t="s">
        <v>74</v>
      </c>
      <c r="H1183" t="s">
        <v>529</v>
      </c>
      <c r="I1183" t="s">
        <v>2184</v>
      </c>
      <c r="J1183">
        <v>1410103108</v>
      </c>
      <c r="K1183" t="s">
        <v>3493</v>
      </c>
      <c r="L1183" t="s">
        <v>2185</v>
      </c>
      <c r="M1183">
        <v>0.1764</v>
      </c>
      <c r="N1183">
        <v>0.193</v>
      </c>
      <c r="O1183">
        <v>0.14799999999999999</v>
      </c>
      <c r="P1183">
        <v>0.9</v>
      </c>
      <c r="Q1183">
        <v>1.1000000000000001</v>
      </c>
      <c r="R1183">
        <v>6.4187867302387787</v>
      </c>
      <c r="S1183">
        <v>1.1299999999999999</v>
      </c>
      <c r="T1183">
        <v>1</v>
      </c>
      <c r="U1183">
        <v>2.3740000000000001</v>
      </c>
      <c r="V1183">
        <v>0.874</v>
      </c>
      <c r="X1183">
        <v>3.15E-2</v>
      </c>
      <c r="Y1183" t="s">
        <v>2186</v>
      </c>
      <c r="AA1183" t="s">
        <v>3397</v>
      </c>
      <c r="AB1183">
        <v>0.11</v>
      </c>
      <c r="AC1183">
        <v>7.0000000000000007E-2</v>
      </c>
      <c r="AE1183" t="s">
        <v>49</v>
      </c>
      <c r="AF1183" t="s">
        <v>432</v>
      </c>
      <c r="AG1183" t="s">
        <v>90</v>
      </c>
      <c r="AI1183">
        <v>1</v>
      </c>
      <c r="AJ1183">
        <v>1</v>
      </c>
      <c r="AK1183">
        <v>1</v>
      </c>
      <c r="AL1183">
        <v>0</v>
      </c>
      <c r="AM1183">
        <v>0</v>
      </c>
      <c r="AN1183">
        <v>0</v>
      </c>
      <c r="AO1183">
        <v>1</v>
      </c>
      <c r="AQ1183">
        <v>0</v>
      </c>
      <c r="AR1183">
        <v>0</v>
      </c>
      <c r="AS1183">
        <v>0</v>
      </c>
      <c r="AT1183">
        <v>0</v>
      </c>
      <c r="AU1183">
        <v>2</v>
      </c>
      <c r="AV1183">
        <v>0</v>
      </c>
      <c r="AW1183">
        <v>0</v>
      </c>
      <c r="AX1183">
        <v>2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</row>
    <row r="1184" spans="1:60" x14ac:dyDescent="0.25">
      <c r="A1184">
        <v>1</v>
      </c>
      <c r="B1184" t="s">
        <v>529</v>
      </c>
      <c r="D1184" t="s">
        <v>529</v>
      </c>
      <c r="E1184">
        <v>1183</v>
      </c>
      <c r="G1184" t="s">
        <v>74</v>
      </c>
      <c r="H1184" t="s">
        <v>529</v>
      </c>
      <c r="I1184" t="s">
        <v>2187</v>
      </c>
      <c r="J1184">
        <v>1400120608</v>
      </c>
      <c r="K1184" t="s">
        <v>3492</v>
      </c>
      <c r="L1184" t="s">
        <v>2188</v>
      </c>
      <c r="M1184">
        <v>0.16969999999999999</v>
      </c>
      <c r="N1184">
        <v>0.19400000000000001</v>
      </c>
      <c r="O1184">
        <v>0.13700000000000001</v>
      </c>
      <c r="P1184">
        <v>0.89</v>
      </c>
      <c r="Q1184">
        <v>1.075</v>
      </c>
      <c r="R1184">
        <v>8.7577982858544345</v>
      </c>
      <c r="S1184">
        <v>1.1000000000000001</v>
      </c>
      <c r="T1184">
        <v>1</v>
      </c>
      <c r="U1184">
        <v>2.37</v>
      </c>
      <c r="V1184">
        <v>0.51100000000000001</v>
      </c>
      <c r="X1184">
        <v>3.1099999999999999E-2</v>
      </c>
      <c r="Y1184" t="s">
        <v>559</v>
      </c>
      <c r="AA1184" t="s">
        <v>3397</v>
      </c>
      <c r="AB1184">
        <v>0.125</v>
      </c>
      <c r="AC1184">
        <v>0.08</v>
      </c>
      <c r="AE1184" t="s">
        <v>118</v>
      </c>
      <c r="AF1184" t="s">
        <v>119</v>
      </c>
      <c r="AI1184">
        <v>1</v>
      </c>
      <c r="AJ1184">
        <v>1</v>
      </c>
      <c r="AK1184">
        <v>1</v>
      </c>
      <c r="AL1184">
        <v>0</v>
      </c>
      <c r="AM1184">
        <v>0</v>
      </c>
      <c r="AN1184">
        <v>0</v>
      </c>
      <c r="AO1184">
        <v>1</v>
      </c>
      <c r="AQ1184">
        <v>0</v>
      </c>
      <c r="AR1184">
        <v>0</v>
      </c>
      <c r="AS1184">
        <v>0</v>
      </c>
      <c r="AT1184">
        <v>0</v>
      </c>
      <c r="AU1184">
        <v>2</v>
      </c>
      <c r="AV1184">
        <v>0</v>
      </c>
      <c r="AW1184">
        <v>0</v>
      </c>
      <c r="AX1184">
        <v>2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</row>
    <row r="1185" spans="1:60" x14ac:dyDescent="0.25">
      <c r="A1185">
        <v>1</v>
      </c>
      <c r="B1185" t="s">
        <v>529</v>
      </c>
      <c r="D1185" t="s">
        <v>529</v>
      </c>
      <c r="E1185">
        <v>1184</v>
      </c>
      <c r="G1185" t="s">
        <v>74</v>
      </c>
      <c r="H1185" t="s">
        <v>529</v>
      </c>
      <c r="I1185" t="s">
        <v>2189</v>
      </c>
      <c r="J1185">
        <v>1400120400</v>
      </c>
      <c r="K1185" t="s">
        <v>3491</v>
      </c>
      <c r="L1185" t="s">
        <v>2188</v>
      </c>
      <c r="M1185">
        <v>0.19</v>
      </c>
      <c r="N1185">
        <v>0.19400000000000001</v>
      </c>
      <c r="O1185">
        <v>0.13700000000000001</v>
      </c>
      <c r="P1185">
        <v>0.89</v>
      </c>
      <c r="Q1185">
        <v>1.0900000000000001</v>
      </c>
      <c r="R1185">
        <v>8.1100478294191021</v>
      </c>
      <c r="S1185">
        <v>1.115</v>
      </c>
      <c r="T1185">
        <v>1</v>
      </c>
      <c r="U1185">
        <v>2.37</v>
      </c>
      <c r="V1185">
        <v>0.51100000000000001</v>
      </c>
      <c r="X1185">
        <v>3.1300000000000001E-2</v>
      </c>
      <c r="Y1185" t="s">
        <v>2155</v>
      </c>
      <c r="AA1185" t="s">
        <v>3397</v>
      </c>
      <c r="AB1185">
        <v>0.11</v>
      </c>
      <c r="AC1185">
        <v>8.5000000000000006E-2</v>
      </c>
      <c r="AE1185" t="s">
        <v>471</v>
      </c>
      <c r="AF1185" t="s">
        <v>119</v>
      </c>
      <c r="AG1185" t="s">
        <v>90</v>
      </c>
      <c r="AI1185">
        <v>1</v>
      </c>
      <c r="AJ1185">
        <v>1</v>
      </c>
      <c r="AK1185">
        <v>1</v>
      </c>
      <c r="AL1185">
        <v>0</v>
      </c>
      <c r="AM1185">
        <v>0</v>
      </c>
      <c r="AN1185">
        <v>0</v>
      </c>
      <c r="AO1185">
        <v>1</v>
      </c>
      <c r="AQ1185">
        <v>0</v>
      </c>
      <c r="AR1185">
        <v>0</v>
      </c>
      <c r="AS1185">
        <v>0</v>
      </c>
      <c r="AT1185">
        <v>0</v>
      </c>
      <c r="AU1185">
        <v>2</v>
      </c>
      <c r="AV1185">
        <v>0</v>
      </c>
      <c r="AW1185">
        <v>0</v>
      </c>
      <c r="AX1185">
        <v>2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</row>
    <row r="1186" spans="1:60" x14ac:dyDescent="0.25">
      <c r="A1186">
        <v>1</v>
      </c>
      <c r="B1186" t="s">
        <v>529</v>
      </c>
      <c r="D1186" t="s">
        <v>529</v>
      </c>
      <c r="E1186">
        <v>1185</v>
      </c>
      <c r="G1186" t="s">
        <v>74</v>
      </c>
      <c r="H1186" t="s">
        <v>529</v>
      </c>
      <c r="I1186" t="s">
        <v>2190</v>
      </c>
      <c r="J1186">
        <v>1400120508</v>
      </c>
      <c r="K1186" t="s">
        <v>3491</v>
      </c>
      <c r="L1186" t="s">
        <v>2188</v>
      </c>
      <c r="M1186">
        <v>0.19</v>
      </c>
      <c r="N1186">
        <v>0.19400000000000001</v>
      </c>
      <c r="O1186">
        <v>0.13700000000000001</v>
      </c>
      <c r="P1186">
        <v>0.89</v>
      </c>
      <c r="Q1186">
        <v>1.0900000000000001</v>
      </c>
      <c r="R1186">
        <v>8.1100478294191021</v>
      </c>
      <c r="S1186">
        <v>1.115</v>
      </c>
      <c r="T1186">
        <v>1</v>
      </c>
      <c r="U1186">
        <v>2.37</v>
      </c>
      <c r="V1186">
        <v>0.51100000000000001</v>
      </c>
      <c r="X1186">
        <v>3.1300000000000001E-2</v>
      </c>
      <c r="Y1186" t="s">
        <v>2168</v>
      </c>
      <c r="AA1186" t="s">
        <v>3397</v>
      </c>
      <c r="AB1186">
        <v>0.11</v>
      </c>
      <c r="AC1186">
        <v>0.09</v>
      </c>
      <c r="AE1186" t="s">
        <v>49</v>
      </c>
      <c r="AF1186" t="s">
        <v>119</v>
      </c>
      <c r="AG1186" t="s">
        <v>90</v>
      </c>
      <c r="AI1186">
        <v>1</v>
      </c>
      <c r="AJ1186">
        <v>1</v>
      </c>
      <c r="AK1186">
        <v>1</v>
      </c>
      <c r="AL1186">
        <v>0</v>
      </c>
      <c r="AM1186">
        <v>0</v>
      </c>
      <c r="AN1186">
        <v>0</v>
      </c>
      <c r="AO1186">
        <v>1</v>
      </c>
      <c r="AQ1186">
        <v>0</v>
      </c>
      <c r="AR1186">
        <v>0</v>
      </c>
      <c r="AS1186">
        <v>0</v>
      </c>
      <c r="AT1186">
        <v>0</v>
      </c>
      <c r="AU1186">
        <v>2</v>
      </c>
      <c r="AV1186">
        <v>0</v>
      </c>
      <c r="AW1186">
        <v>0</v>
      </c>
      <c r="AX1186">
        <v>2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</row>
    <row r="1187" spans="1:60" x14ac:dyDescent="0.25">
      <c r="A1187">
        <v>1</v>
      </c>
      <c r="B1187" t="s">
        <v>529</v>
      </c>
      <c r="D1187" t="s">
        <v>529</v>
      </c>
      <c r="E1187">
        <v>1186</v>
      </c>
      <c r="G1187" t="s">
        <v>74</v>
      </c>
      <c r="H1187" t="s">
        <v>529</v>
      </c>
      <c r="I1187" t="s">
        <v>2191</v>
      </c>
      <c r="J1187">
        <v>1405007208</v>
      </c>
      <c r="K1187" t="s">
        <v>3490</v>
      </c>
      <c r="L1187" t="s">
        <v>2409</v>
      </c>
      <c r="M1187">
        <v>0.25</v>
      </c>
      <c r="N1187">
        <v>0.255</v>
      </c>
      <c r="O1187">
        <v>0.184</v>
      </c>
      <c r="P1187">
        <v>1.0149999999999999</v>
      </c>
      <c r="Q1187">
        <v>1.22</v>
      </c>
      <c r="R1187">
        <v>9.8245190712324728</v>
      </c>
      <c r="S1187">
        <v>1.25</v>
      </c>
      <c r="T1187">
        <v>1</v>
      </c>
      <c r="U1187">
        <v>2.5</v>
      </c>
      <c r="V1187">
        <v>0.628</v>
      </c>
      <c r="X1187">
        <v>0.05</v>
      </c>
      <c r="Y1187" t="s">
        <v>2168</v>
      </c>
      <c r="AA1187" t="s">
        <v>3397</v>
      </c>
      <c r="AB1187">
        <v>0.14000000000000001</v>
      </c>
      <c r="AC1187">
        <v>0.13</v>
      </c>
      <c r="AE1187" t="s">
        <v>118</v>
      </c>
      <c r="AF1187" t="s">
        <v>119</v>
      </c>
      <c r="AG1187" t="s">
        <v>90</v>
      </c>
      <c r="AI1187">
        <v>1</v>
      </c>
      <c r="AJ1187">
        <v>1</v>
      </c>
      <c r="AK1187">
        <v>1</v>
      </c>
      <c r="AL1187">
        <v>0</v>
      </c>
      <c r="AM1187">
        <v>0</v>
      </c>
      <c r="AN1187">
        <v>0</v>
      </c>
      <c r="AO1187">
        <v>1</v>
      </c>
      <c r="AQ1187">
        <v>0</v>
      </c>
      <c r="AR1187">
        <v>0</v>
      </c>
      <c r="AS1187">
        <v>0</v>
      </c>
      <c r="AT1187">
        <v>0</v>
      </c>
      <c r="AU1187">
        <v>2</v>
      </c>
      <c r="AV1187">
        <v>0</v>
      </c>
      <c r="AW1187">
        <v>0</v>
      </c>
      <c r="AX1187">
        <v>2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</row>
    <row r="1188" spans="1:60" x14ac:dyDescent="0.25">
      <c r="A1188">
        <v>1</v>
      </c>
      <c r="B1188" t="s">
        <v>529</v>
      </c>
      <c r="D1188" t="s">
        <v>529</v>
      </c>
      <c r="E1188">
        <v>1187</v>
      </c>
      <c r="G1188" t="s">
        <v>74</v>
      </c>
      <c r="H1188" t="s">
        <v>529</v>
      </c>
      <c r="I1188" t="s">
        <v>2192</v>
      </c>
      <c r="J1188">
        <v>1625514256</v>
      </c>
      <c r="K1188" t="s">
        <v>3490</v>
      </c>
      <c r="L1188" t="s">
        <v>2408</v>
      </c>
      <c r="M1188">
        <v>0.25</v>
      </c>
      <c r="N1188">
        <v>0.255</v>
      </c>
      <c r="O1188">
        <v>0.184</v>
      </c>
      <c r="P1188">
        <v>1.2</v>
      </c>
      <c r="Q1188">
        <v>1.38</v>
      </c>
      <c r="R1188">
        <v>11.156817446975523</v>
      </c>
      <c r="S1188">
        <v>1.405</v>
      </c>
      <c r="T1188">
        <v>1</v>
      </c>
      <c r="U1188">
        <v>5.91</v>
      </c>
      <c r="V1188">
        <v>0.52600000000000002</v>
      </c>
      <c r="X1188">
        <v>3.5700000000000003E-2</v>
      </c>
      <c r="Y1188" t="s">
        <v>559</v>
      </c>
      <c r="AA1188" t="s">
        <v>3397</v>
      </c>
      <c r="AB1188">
        <v>0.18</v>
      </c>
      <c r="AC1188">
        <v>0.11</v>
      </c>
      <c r="AE1188" t="s">
        <v>49</v>
      </c>
      <c r="AF1188" t="s">
        <v>123</v>
      </c>
      <c r="AG1188" t="s">
        <v>90</v>
      </c>
      <c r="AI1188">
        <v>1</v>
      </c>
      <c r="AJ1188">
        <v>0</v>
      </c>
      <c r="AK1188">
        <v>1</v>
      </c>
      <c r="AL1188">
        <v>1</v>
      </c>
      <c r="AM1188">
        <v>0</v>
      </c>
      <c r="AN1188">
        <v>0</v>
      </c>
      <c r="AO1188">
        <v>1</v>
      </c>
      <c r="AQ1188">
        <v>0</v>
      </c>
      <c r="AR1188">
        <v>0</v>
      </c>
      <c r="AS1188">
        <v>0</v>
      </c>
      <c r="AT1188">
        <v>0</v>
      </c>
      <c r="AU1188">
        <v>2</v>
      </c>
      <c r="AV1188">
        <v>0</v>
      </c>
      <c r="AW1188">
        <v>0</v>
      </c>
      <c r="AX1188">
        <v>2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</row>
    <row r="1189" spans="1:60" x14ac:dyDescent="0.25">
      <c r="A1189">
        <v>1</v>
      </c>
      <c r="B1189" t="s">
        <v>529</v>
      </c>
      <c r="D1189" t="s">
        <v>529</v>
      </c>
      <c r="E1189">
        <v>1188</v>
      </c>
      <c r="G1189" t="s">
        <v>74</v>
      </c>
      <c r="H1189" t="s">
        <v>529</v>
      </c>
      <c r="I1189" t="s">
        <v>2193</v>
      </c>
      <c r="J1189">
        <v>1410104208</v>
      </c>
      <c r="K1189" t="s">
        <v>3489</v>
      </c>
      <c r="L1189" t="s">
        <v>2194</v>
      </c>
      <c r="M1189">
        <v>0.315</v>
      </c>
      <c r="N1189">
        <v>0.317</v>
      </c>
      <c r="O1189">
        <v>0.247</v>
      </c>
      <c r="P1189">
        <v>1.1399999999999999</v>
      </c>
      <c r="Q1189">
        <v>1.36</v>
      </c>
      <c r="R1189">
        <v>9.0394828033551136</v>
      </c>
      <c r="S1189">
        <v>1.385</v>
      </c>
      <c r="T1189">
        <v>1</v>
      </c>
      <c r="U1189">
        <v>2.72</v>
      </c>
      <c r="V1189">
        <v>1.1259999999999999</v>
      </c>
      <c r="X1189">
        <v>4.9000000000000002E-2</v>
      </c>
      <c r="Y1189" t="s">
        <v>597</v>
      </c>
      <c r="AA1189" t="s">
        <v>3397</v>
      </c>
      <c r="AB1189">
        <v>0.22500000000000001</v>
      </c>
      <c r="AC1189">
        <v>6.5000000000000002E-2</v>
      </c>
      <c r="AE1189" t="s">
        <v>49</v>
      </c>
      <c r="AF1189" t="s">
        <v>432</v>
      </c>
      <c r="AG1189" t="s">
        <v>90</v>
      </c>
      <c r="AI1189">
        <v>1</v>
      </c>
      <c r="AJ1189">
        <v>1</v>
      </c>
      <c r="AK1189">
        <v>1</v>
      </c>
      <c r="AL1189">
        <v>0</v>
      </c>
      <c r="AM1189">
        <v>0</v>
      </c>
      <c r="AN1189">
        <v>0</v>
      </c>
      <c r="AO1189">
        <v>1</v>
      </c>
      <c r="AQ1189">
        <v>0</v>
      </c>
      <c r="AR1189">
        <v>0</v>
      </c>
      <c r="AS1189">
        <v>0</v>
      </c>
      <c r="AT1189">
        <v>0</v>
      </c>
      <c r="AU1189">
        <v>2</v>
      </c>
      <c r="AV1189">
        <v>0</v>
      </c>
      <c r="AW1189">
        <v>0</v>
      </c>
      <c r="AX1189">
        <v>2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</row>
    <row r="1190" spans="1:60" x14ac:dyDescent="0.25">
      <c r="A1190">
        <v>1</v>
      </c>
      <c r="B1190" t="s">
        <v>2195</v>
      </c>
      <c r="D1190" t="s">
        <v>2195</v>
      </c>
      <c r="E1190">
        <v>1189</v>
      </c>
      <c r="H1190" t="s">
        <v>2195</v>
      </c>
      <c r="I1190" t="s">
        <v>2196</v>
      </c>
      <c r="J1190" t="s">
        <v>2197</v>
      </c>
      <c r="K1190" t="s">
        <v>3488</v>
      </c>
      <c r="M1190">
        <v>0.1181</v>
      </c>
      <c r="N1190">
        <v>0.11799999999999999</v>
      </c>
      <c r="R1190">
        <v>0</v>
      </c>
      <c r="T1190">
        <v>3</v>
      </c>
      <c r="U1190">
        <v>1.5</v>
      </c>
      <c r="V1190">
        <v>5.91E-2</v>
      </c>
      <c r="AA1190" t="s">
        <v>3397</v>
      </c>
      <c r="AE1190" t="s">
        <v>44</v>
      </c>
      <c r="AF1190" t="s">
        <v>73</v>
      </c>
      <c r="AG1190" t="s">
        <v>2289</v>
      </c>
      <c r="AI1190">
        <v>1</v>
      </c>
      <c r="AJ1190">
        <v>0</v>
      </c>
      <c r="AK1190">
        <v>1</v>
      </c>
      <c r="AL1190">
        <v>1</v>
      </c>
      <c r="AM1190">
        <v>0</v>
      </c>
      <c r="AN1190">
        <v>0</v>
      </c>
      <c r="AO1190">
        <v>1</v>
      </c>
      <c r="AQ1190">
        <v>0</v>
      </c>
      <c r="AR1190">
        <v>0</v>
      </c>
      <c r="AS1190">
        <v>0</v>
      </c>
      <c r="AT1190">
        <v>0</v>
      </c>
      <c r="AU1190">
        <v>2</v>
      </c>
      <c r="AV1190">
        <v>0</v>
      </c>
      <c r="AW1190">
        <v>0</v>
      </c>
      <c r="AX1190">
        <v>2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</row>
    <row r="1191" spans="1:60" x14ac:dyDescent="0.25">
      <c r="A1191">
        <v>1</v>
      </c>
      <c r="B1191" t="s">
        <v>2195</v>
      </c>
      <c r="D1191" t="s">
        <v>2195</v>
      </c>
      <c r="E1191">
        <v>1190</v>
      </c>
      <c r="G1191" t="s">
        <v>74</v>
      </c>
      <c r="H1191" t="s">
        <v>2195</v>
      </c>
      <c r="I1191" t="s">
        <v>2198</v>
      </c>
      <c r="J1191">
        <v>11410</v>
      </c>
      <c r="K1191" t="s">
        <v>3487</v>
      </c>
      <c r="M1191">
        <v>0.01</v>
      </c>
      <c r="N1191">
        <v>0.125</v>
      </c>
      <c r="O1191">
        <v>0.01</v>
      </c>
      <c r="P1191">
        <v>0.06</v>
      </c>
      <c r="Q1191">
        <v>0.32500000000000001</v>
      </c>
      <c r="R1191">
        <v>12.242331198874425</v>
      </c>
      <c r="S1191">
        <v>0.35</v>
      </c>
      <c r="T1191">
        <v>2</v>
      </c>
      <c r="U1191">
        <v>1.5</v>
      </c>
      <c r="V1191">
        <v>0.03</v>
      </c>
      <c r="Z1191">
        <v>90</v>
      </c>
      <c r="AA1191">
        <v>5.000000000000001E-3</v>
      </c>
      <c r="AE1191" t="s">
        <v>44</v>
      </c>
      <c r="AF1191" t="s">
        <v>62</v>
      </c>
      <c r="AG1191" t="s">
        <v>66</v>
      </c>
      <c r="AI1191">
        <v>1</v>
      </c>
      <c r="AJ1191">
        <v>1</v>
      </c>
      <c r="AK1191">
        <v>0</v>
      </c>
      <c r="AL1191">
        <v>0</v>
      </c>
      <c r="AM1191">
        <v>1</v>
      </c>
      <c r="AN1191">
        <v>0</v>
      </c>
      <c r="AO1191">
        <v>1</v>
      </c>
      <c r="AQ1191">
        <v>0</v>
      </c>
      <c r="AR1191">
        <v>0</v>
      </c>
      <c r="AS1191">
        <v>0</v>
      </c>
      <c r="AT1191">
        <v>0</v>
      </c>
      <c r="AU1191">
        <v>2</v>
      </c>
      <c r="AV1191">
        <v>0</v>
      </c>
      <c r="AW1191">
        <v>0</v>
      </c>
      <c r="AX1191">
        <v>2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</row>
    <row r="1192" spans="1:60" x14ac:dyDescent="0.25">
      <c r="A1192">
        <v>1</v>
      </c>
      <c r="B1192" t="s">
        <v>2195</v>
      </c>
      <c r="D1192" t="s">
        <v>2195</v>
      </c>
      <c r="E1192">
        <v>1191</v>
      </c>
      <c r="G1192" t="s">
        <v>74</v>
      </c>
      <c r="H1192" t="s">
        <v>2195</v>
      </c>
      <c r="I1192" t="s">
        <v>2199</v>
      </c>
      <c r="J1192">
        <v>11420</v>
      </c>
      <c r="K1192" t="s">
        <v>3392</v>
      </c>
      <c r="M1192">
        <v>0.02</v>
      </c>
      <c r="N1192">
        <v>0.125</v>
      </c>
      <c r="O1192">
        <v>0.02</v>
      </c>
      <c r="P1192">
        <v>0.08</v>
      </c>
      <c r="Q1192">
        <v>0.32500000000000001</v>
      </c>
      <c r="R1192">
        <v>12.094757077012105</v>
      </c>
      <c r="S1192">
        <v>0.35</v>
      </c>
      <c r="T1192">
        <v>2</v>
      </c>
      <c r="U1192">
        <v>1.5</v>
      </c>
      <c r="V1192">
        <v>0.06</v>
      </c>
      <c r="Z1192">
        <v>90</v>
      </c>
      <c r="AA1192">
        <v>1.0000000000000002E-2</v>
      </c>
      <c r="AE1192" t="s">
        <v>44</v>
      </c>
      <c r="AF1192" t="s">
        <v>62</v>
      </c>
      <c r="AG1192" t="s">
        <v>66</v>
      </c>
      <c r="AI1192">
        <v>1</v>
      </c>
      <c r="AJ1192">
        <v>1</v>
      </c>
      <c r="AK1192">
        <v>0</v>
      </c>
      <c r="AL1192">
        <v>0</v>
      </c>
      <c r="AM1192">
        <v>1</v>
      </c>
      <c r="AN1192">
        <v>0</v>
      </c>
      <c r="AO1192">
        <v>1</v>
      </c>
      <c r="AQ1192">
        <v>0</v>
      </c>
      <c r="AR1192">
        <v>0</v>
      </c>
      <c r="AS1192">
        <v>0</v>
      </c>
      <c r="AT1192">
        <v>0</v>
      </c>
      <c r="AU1192">
        <v>2</v>
      </c>
      <c r="AV1192">
        <v>0</v>
      </c>
      <c r="AW1192">
        <v>0</v>
      </c>
      <c r="AX1192">
        <v>2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</row>
    <row r="1193" spans="1:60" x14ac:dyDescent="0.25">
      <c r="A1193">
        <v>1</v>
      </c>
      <c r="B1193" t="s">
        <v>2195</v>
      </c>
      <c r="D1193" t="s">
        <v>2195</v>
      </c>
      <c r="E1193">
        <v>1192</v>
      </c>
      <c r="G1193" t="s">
        <v>74</v>
      </c>
      <c r="H1193" t="s">
        <v>2195</v>
      </c>
      <c r="I1193" t="s">
        <v>2200</v>
      </c>
      <c r="J1193">
        <v>11430</v>
      </c>
      <c r="K1193" t="s">
        <v>3486</v>
      </c>
      <c r="M1193">
        <v>0.03</v>
      </c>
      <c r="N1193">
        <v>0.125</v>
      </c>
      <c r="O1193">
        <v>0.03</v>
      </c>
      <c r="P1193">
        <v>0.125</v>
      </c>
      <c r="Q1193">
        <v>0.32500000000000001</v>
      </c>
      <c r="R1193">
        <v>13.360218444764485</v>
      </c>
      <c r="S1193">
        <v>0.35</v>
      </c>
      <c r="T1193">
        <v>2</v>
      </c>
      <c r="U1193">
        <v>1.5</v>
      </c>
      <c r="V1193">
        <v>0.09</v>
      </c>
      <c r="Z1193">
        <v>90</v>
      </c>
      <c r="AA1193">
        <v>1.5000000000000001E-2</v>
      </c>
      <c r="AE1193" t="s">
        <v>44</v>
      </c>
      <c r="AF1193" t="s">
        <v>62</v>
      </c>
      <c r="AG1193" t="s">
        <v>66</v>
      </c>
      <c r="AI1193">
        <v>1</v>
      </c>
      <c r="AJ1193">
        <v>1</v>
      </c>
      <c r="AK1193">
        <v>0</v>
      </c>
      <c r="AL1193">
        <v>0</v>
      </c>
      <c r="AM1193">
        <v>1</v>
      </c>
      <c r="AN1193">
        <v>0</v>
      </c>
      <c r="AO1193">
        <v>1</v>
      </c>
      <c r="AQ1193">
        <v>0</v>
      </c>
      <c r="AR1193">
        <v>0</v>
      </c>
      <c r="AS1193">
        <v>0</v>
      </c>
      <c r="AT1193">
        <v>0</v>
      </c>
      <c r="AU1193">
        <v>2</v>
      </c>
      <c r="AV1193">
        <v>0</v>
      </c>
      <c r="AW1193">
        <v>0</v>
      </c>
      <c r="AX1193">
        <v>2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</row>
    <row r="1194" spans="1:60" x14ac:dyDescent="0.25">
      <c r="A1194">
        <v>1</v>
      </c>
      <c r="B1194" t="s">
        <v>2195</v>
      </c>
      <c r="D1194" t="s">
        <v>2195</v>
      </c>
      <c r="E1194">
        <v>1193</v>
      </c>
      <c r="G1194" t="s">
        <v>74</v>
      </c>
      <c r="H1194" t="s">
        <v>2195</v>
      </c>
      <c r="I1194" t="s">
        <v>2201</v>
      </c>
      <c r="J1194">
        <v>11445</v>
      </c>
      <c r="K1194" t="s">
        <v>3485</v>
      </c>
      <c r="M1194">
        <v>4.4999999999999998E-2</v>
      </c>
      <c r="N1194">
        <v>0.125</v>
      </c>
      <c r="O1194">
        <v>4.4999999999999998E-2</v>
      </c>
      <c r="P1194">
        <v>0.125</v>
      </c>
      <c r="Q1194">
        <v>0.32500000000000001</v>
      </c>
      <c r="R1194">
        <v>11.309932474020215</v>
      </c>
      <c r="S1194">
        <v>0.35</v>
      </c>
      <c r="T1194">
        <v>2</v>
      </c>
      <c r="U1194">
        <v>1.5009999999999999</v>
      </c>
      <c r="V1194">
        <v>0.12</v>
      </c>
      <c r="Z1194">
        <v>90</v>
      </c>
      <c r="AA1194">
        <v>2.2500000000000003E-2</v>
      </c>
      <c r="AE1194" t="s">
        <v>44</v>
      </c>
      <c r="AF1194" t="s">
        <v>62</v>
      </c>
      <c r="AG1194" t="s">
        <v>66</v>
      </c>
      <c r="AI1194">
        <v>1</v>
      </c>
      <c r="AJ1194">
        <v>1</v>
      </c>
      <c r="AK1194">
        <v>0</v>
      </c>
      <c r="AL1194">
        <v>0</v>
      </c>
      <c r="AM1194">
        <v>1</v>
      </c>
      <c r="AN1194">
        <v>0</v>
      </c>
      <c r="AO1194">
        <v>1</v>
      </c>
      <c r="AQ1194">
        <v>0</v>
      </c>
      <c r="AR1194">
        <v>0</v>
      </c>
      <c r="AS1194">
        <v>0</v>
      </c>
      <c r="AT1194">
        <v>0</v>
      </c>
      <c r="AU1194">
        <v>2</v>
      </c>
      <c r="AV1194">
        <v>0</v>
      </c>
      <c r="AW1194">
        <v>0</v>
      </c>
      <c r="AX1194">
        <v>2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</row>
    <row r="1195" spans="1:60" x14ac:dyDescent="0.25">
      <c r="A1195">
        <v>1</v>
      </c>
      <c r="B1195" t="s">
        <v>2195</v>
      </c>
      <c r="D1195" t="s">
        <v>2195</v>
      </c>
      <c r="E1195">
        <v>1194</v>
      </c>
      <c r="G1195" t="s">
        <v>74</v>
      </c>
      <c r="H1195" t="s">
        <v>2195</v>
      </c>
      <c r="I1195" t="s">
        <v>2202</v>
      </c>
      <c r="J1195">
        <v>11460</v>
      </c>
      <c r="K1195" t="s">
        <v>3484</v>
      </c>
      <c r="M1195">
        <v>0.06</v>
      </c>
      <c r="N1195">
        <v>0.125</v>
      </c>
      <c r="O1195">
        <v>0.06</v>
      </c>
      <c r="P1195">
        <v>0.15</v>
      </c>
      <c r="Q1195">
        <v>0.375</v>
      </c>
      <c r="R1195">
        <v>8.2192092488990482</v>
      </c>
      <c r="S1195">
        <v>0.47499999999999998</v>
      </c>
      <c r="T1195">
        <v>2</v>
      </c>
      <c r="U1195">
        <v>1.5</v>
      </c>
      <c r="V1195">
        <v>0.14499999999999999</v>
      </c>
      <c r="Z1195">
        <v>90</v>
      </c>
      <c r="AA1195">
        <v>3.0000000000000002E-2</v>
      </c>
      <c r="AE1195" t="s">
        <v>44</v>
      </c>
      <c r="AF1195" t="s">
        <v>62</v>
      </c>
      <c r="AG1195" t="s">
        <v>66</v>
      </c>
      <c r="AI1195">
        <v>1</v>
      </c>
      <c r="AJ1195">
        <v>1</v>
      </c>
      <c r="AK1195">
        <v>0</v>
      </c>
      <c r="AL1195">
        <v>0</v>
      </c>
      <c r="AM1195">
        <v>1</v>
      </c>
      <c r="AN1195">
        <v>0</v>
      </c>
      <c r="AO1195">
        <v>1</v>
      </c>
      <c r="AQ1195">
        <v>0</v>
      </c>
      <c r="AR1195">
        <v>0</v>
      </c>
      <c r="AS1195">
        <v>0</v>
      </c>
      <c r="AT1195">
        <v>0</v>
      </c>
      <c r="AU1195">
        <v>2</v>
      </c>
      <c r="AV1195">
        <v>0</v>
      </c>
      <c r="AW1195">
        <v>0</v>
      </c>
      <c r="AX1195">
        <v>2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</row>
    <row r="1196" spans="1:60" x14ac:dyDescent="0.25">
      <c r="A1196">
        <v>1</v>
      </c>
      <c r="B1196" t="s">
        <v>2195</v>
      </c>
      <c r="D1196" t="s">
        <v>2195</v>
      </c>
      <c r="E1196">
        <v>1195</v>
      </c>
      <c r="G1196" t="s">
        <v>74</v>
      </c>
      <c r="H1196" t="s">
        <v>2195</v>
      </c>
      <c r="I1196" t="s">
        <v>2203</v>
      </c>
      <c r="J1196">
        <v>11490</v>
      </c>
      <c r="K1196" t="s">
        <v>3483</v>
      </c>
      <c r="M1196">
        <v>0.09</v>
      </c>
      <c r="N1196">
        <v>0.125</v>
      </c>
      <c r="O1196">
        <v>0.09</v>
      </c>
      <c r="P1196">
        <v>0.25</v>
      </c>
      <c r="Q1196">
        <v>0.45</v>
      </c>
      <c r="R1196">
        <v>5.0006445975584199</v>
      </c>
      <c r="S1196">
        <v>0.57499999999999996</v>
      </c>
      <c r="T1196">
        <v>2</v>
      </c>
      <c r="U1196">
        <v>1.5</v>
      </c>
      <c r="V1196">
        <v>0.245</v>
      </c>
      <c r="Z1196">
        <v>90</v>
      </c>
      <c r="AA1196">
        <v>4.5000000000000005E-2</v>
      </c>
      <c r="AE1196" t="s">
        <v>44</v>
      </c>
      <c r="AF1196" t="s">
        <v>62</v>
      </c>
      <c r="AG1196" t="s">
        <v>66</v>
      </c>
      <c r="AI1196">
        <v>1</v>
      </c>
      <c r="AJ1196">
        <v>1</v>
      </c>
      <c r="AK1196">
        <v>0</v>
      </c>
      <c r="AL1196">
        <v>0</v>
      </c>
      <c r="AM1196">
        <v>1</v>
      </c>
      <c r="AN1196">
        <v>0</v>
      </c>
      <c r="AO1196">
        <v>1</v>
      </c>
      <c r="AQ1196">
        <v>0</v>
      </c>
      <c r="AR1196">
        <v>0</v>
      </c>
      <c r="AS1196">
        <v>0</v>
      </c>
      <c r="AT1196">
        <v>0</v>
      </c>
      <c r="AU1196">
        <v>2</v>
      </c>
      <c r="AV1196">
        <v>0</v>
      </c>
      <c r="AW1196">
        <v>0</v>
      </c>
      <c r="AX1196">
        <v>2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</row>
    <row r="1197" spans="1:60" x14ac:dyDescent="0.25">
      <c r="A1197">
        <v>1</v>
      </c>
      <c r="B1197" t="s">
        <v>421</v>
      </c>
      <c r="C1197" t="s">
        <v>421</v>
      </c>
      <c r="E1197">
        <v>1196</v>
      </c>
      <c r="G1197" t="s">
        <v>74</v>
      </c>
      <c r="H1197" t="s">
        <v>421</v>
      </c>
      <c r="I1197" t="s">
        <v>2205</v>
      </c>
      <c r="J1197">
        <v>11525</v>
      </c>
      <c r="K1197" t="s">
        <v>3482</v>
      </c>
      <c r="M1197">
        <v>0.125</v>
      </c>
      <c r="N1197">
        <v>0.125</v>
      </c>
      <c r="O1197">
        <v>0.125</v>
      </c>
      <c r="P1197">
        <v>0.65</v>
      </c>
      <c r="R1197">
        <v>0</v>
      </c>
      <c r="S1197">
        <v>0.65</v>
      </c>
      <c r="T1197">
        <v>2</v>
      </c>
      <c r="U1197">
        <v>1.5</v>
      </c>
      <c r="V1197">
        <v>0.375</v>
      </c>
      <c r="Z1197">
        <v>90</v>
      </c>
      <c r="AA1197">
        <v>6.25E-2</v>
      </c>
      <c r="AE1197" t="s">
        <v>44</v>
      </c>
      <c r="AF1197" t="s">
        <v>62</v>
      </c>
      <c r="AG1197" t="s">
        <v>66</v>
      </c>
      <c r="AI1197">
        <v>1</v>
      </c>
      <c r="AJ1197">
        <v>1</v>
      </c>
      <c r="AK1197">
        <v>0</v>
      </c>
      <c r="AL1197">
        <v>0</v>
      </c>
      <c r="AM1197">
        <v>1</v>
      </c>
      <c r="AN1197">
        <v>0</v>
      </c>
      <c r="AO1197">
        <v>1</v>
      </c>
      <c r="AQ1197">
        <v>0</v>
      </c>
      <c r="AR1197">
        <v>0</v>
      </c>
      <c r="AS1197">
        <v>0</v>
      </c>
      <c r="AT1197">
        <v>0</v>
      </c>
      <c r="AU1197">
        <v>1</v>
      </c>
      <c r="AV1197">
        <v>0</v>
      </c>
      <c r="AW1197">
        <v>0</v>
      </c>
      <c r="AX1197">
        <v>0</v>
      </c>
      <c r="AY1197">
        <v>2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</row>
    <row r="1198" spans="1:60" x14ac:dyDescent="0.25">
      <c r="A1198">
        <v>1</v>
      </c>
      <c r="B1198" t="s">
        <v>2195</v>
      </c>
      <c r="D1198" t="s">
        <v>2195</v>
      </c>
      <c r="E1198">
        <v>1197</v>
      </c>
      <c r="G1198" t="s">
        <v>74</v>
      </c>
      <c r="H1198" t="s">
        <v>2195</v>
      </c>
      <c r="I1198" t="s">
        <v>2206</v>
      </c>
      <c r="J1198">
        <v>15462</v>
      </c>
      <c r="K1198" t="s">
        <v>3481</v>
      </c>
      <c r="M1198">
        <v>0.25</v>
      </c>
      <c r="N1198">
        <v>0.25</v>
      </c>
      <c r="O1198">
        <v>0.25</v>
      </c>
      <c r="P1198">
        <v>1.1499999999999999</v>
      </c>
      <c r="R1198">
        <v>0</v>
      </c>
      <c r="S1198">
        <v>1.1499999999999999</v>
      </c>
      <c r="T1198">
        <v>2</v>
      </c>
      <c r="U1198">
        <v>2.5</v>
      </c>
      <c r="V1198">
        <v>1</v>
      </c>
      <c r="Z1198">
        <v>90</v>
      </c>
      <c r="AA1198">
        <v>0.125</v>
      </c>
      <c r="AE1198" t="s">
        <v>44</v>
      </c>
      <c r="AF1198" t="s">
        <v>62</v>
      </c>
      <c r="AG1198" t="s">
        <v>76</v>
      </c>
      <c r="AI1198">
        <v>0</v>
      </c>
      <c r="AJ1198">
        <v>1</v>
      </c>
      <c r="AK1198">
        <v>1</v>
      </c>
      <c r="AL1198">
        <v>0</v>
      </c>
      <c r="AM1198">
        <v>1</v>
      </c>
      <c r="AN1198">
        <v>0</v>
      </c>
      <c r="AO1198">
        <v>1</v>
      </c>
      <c r="AQ1198">
        <v>0</v>
      </c>
      <c r="AR1198">
        <v>0</v>
      </c>
      <c r="AS1198">
        <v>0</v>
      </c>
      <c r="AT1198">
        <v>0</v>
      </c>
      <c r="AU1198">
        <v>2</v>
      </c>
      <c r="AV1198">
        <v>0</v>
      </c>
      <c r="AW1198">
        <v>0</v>
      </c>
      <c r="AX1198">
        <v>2</v>
      </c>
      <c r="AY1198">
        <v>2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</row>
    <row r="1199" spans="1:60" x14ac:dyDescent="0.25">
      <c r="A1199">
        <v>1</v>
      </c>
      <c r="B1199" t="s">
        <v>2195</v>
      </c>
      <c r="D1199" t="s">
        <v>2195</v>
      </c>
      <c r="E1199">
        <v>1198</v>
      </c>
      <c r="G1199" t="s">
        <v>74</v>
      </c>
      <c r="H1199" t="s">
        <v>2195</v>
      </c>
      <c r="I1199" t="s">
        <v>2207</v>
      </c>
      <c r="J1199" t="s">
        <v>2208</v>
      </c>
      <c r="K1199" t="s">
        <v>3481</v>
      </c>
      <c r="M1199">
        <v>0.25</v>
      </c>
      <c r="N1199">
        <v>0.25</v>
      </c>
      <c r="O1199">
        <v>0.25</v>
      </c>
      <c r="P1199">
        <v>0.8</v>
      </c>
      <c r="R1199">
        <v>0</v>
      </c>
      <c r="S1199">
        <v>0.8</v>
      </c>
      <c r="T1199">
        <v>2</v>
      </c>
      <c r="U1199">
        <v>2.5</v>
      </c>
      <c r="V1199">
        <v>0.75</v>
      </c>
      <c r="Z1199">
        <v>140</v>
      </c>
      <c r="AA1199">
        <v>4.5496279283275307E-2</v>
      </c>
      <c r="AE1199" t="s">
        <v>44</v>
      </c>
      <c r="AF1199" t="s">
        <v>73</v>
      </c>
      <c r="AG1199" t="s">
        <v>66</v>
      </c>
      <c r="AI1199">
        <v>0</v>
      </c>
      <c r="AJ1199">
        <v>1</v>
      </c>
      <c r="AK1199">
        <v>1</v>
      </c>
      <c r="AL1199">
        <v>0</v>
      </c>
      <c r="AM1199">
        <v>1</v>
      </c>
      <c r="AN1199">
        <v>0</v>
      </c>
      <c r="AO1199">
        <v>1</v>
      </c>
      <c r="AQ1199">
        <v>0</v>
      </c>
      <c r="AR1199">
        <v>0</v>
      </c>
      <c r="AS1199">
        <v>0</v>
      </c>
      <c r="AT1199">
        <v>0</v>
      </c>
      <c r="AU1199">
        <v>2</v>
      </c>
      <c r="AV1199">
        <v>0</v>
      </c>
      <c r="AW1199">
        <v>0</v>
      </c>
      <c r="AX1199">
        <v>2</v>
      </c>
      <c r="AY1199">
        <v>2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</row>
    <row r="1200" spans="1:60" x14ac:dyDescent="0.25">
      <c r="A1200">
        <v>1</v>
      </c>
      <c r="B1200" t="s">
        <v>2195</v>
      </c>
      <c r="D1200" t="s">
        <v>2195</v>
      </c>
      <c r="E1200">
        <v>1199</v>
      </c>
      <c r="H1200" t="s">
        <v>2195</v>
      </c>
      <c r="I1200" t="s">
        <v>2209</v>
      </c>
      <c r="J1200" t="s">
        <v>2210</v>
      </c>
      <c r="K1200" t="s">
        <v>3481</v>
      </c>
      <c r="M1200">
        <v>0.25</v>
      </c>
      <c r="N1200">
        <v>0.25</v>
      </c>
      <c r="R1200">
        <v>0</v>
      </c>
      <c r="T1200">
        <v>2</v>
      </c>
      <c r="U1200">
        <v>2</v>
      </c>
      <c r="V1200">
        <v>0.75</v>
      </c>
      <c r="AA1200" t="s">
        <v>3397</v>
      </c>
      <c r="AE1200" t="s">
        <v>44</v>
      </c>
      <c r="AF1200" t="s">
        <v>62</v>
      </c>
      <c r="AG1200" t="s">
        <v>2211</v>
      </c>
      <c r="AI1200">
        <v>1</v>
      </c>
      <c r="AJ1200">
        <v>1</v>
      </c>
      <c r="AK1200">
        <v>0</v>
      </c>
      <c r="AL1200">
        <v>0</v>
      </c>
      <c r="AM1200">
        <v>1</v>
      </c>
      <c r="AN1200">
        <v>0</v>
      </c>
      <c r="AO1200">
        <v>1</v>
      </c>
      <c r="AQ1200">
        <v>0</v>
      </c>
      <c r="AR1200">
        <v>0</v>
      </c>
      <c r="AS1200">
        <v>0</v>
      </c>
      <c r="AT1200">
        <v>0</v>
      </c>
      <c r="AU1200">
        <v>2</v>
      </c>
      <c r="AV1200">
        <v>0</v>
      </c>
      <c r="AW1200">
        <v>0</v>
      </c>
      <c r="AX1200">
        <v>2</v>
      </c>
      <c r="AY1200">
        <v>2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</row>
    <row r="1201" spans="1:60" x14ac:dyDescent="0.25">
      <c r="A1201">
        <v>1</v>
      </c>
      <c r="B1201" t="s">
        <v>2195</v>
      </c>
      <c r="D1201" t="s">
        <v>2195</v>
      </c>
      <c r="E1201">
        <v>1200</v>
      </c>
      <c r="G1201" t="s">
        <v>74</v>
      </c>
      <c r="H1201" t="s">
        <v>2195</v>
      </c>
      <c r="I1201" t="s">
        <v>2212</v>
      </c>
      <c r="J1201">
        <v>15468</v>
      </c>
      <c r="K1201" t="s">
        <v>3480</v>
      </c>
      <c r="M1201">
        <v>0.375</v>
      </c>
      <c r="N1201">
        <v>0.375</v>
      </c>
      <c r="O1201">
        <v>0.375</v>
      </c>
      <c r="P1201">
        <v>1.4750000000000001</v>
      </c>
      <c r="R1201">
        <v>0</v>
      </c>
      <c r="S1201">
        <v>1.4750000000000001</v>
      </c>
      <c r="T1201">
        <v>2</v>
      </c>
      <c r="U1201">
        <v>3</v>
      </c>
      <c r="V1201">
        <v>1.25</v>
      </c>
      <c r="Z1201">
        <v>90</v>
      </c>
      <c r="AA1201">
        <v>0.18750000000000003</v>
      </c>
      <c r="AE1201" t="s">
        <v>44</v>
      </c>
      <c r="AF1201" t="s">
        <v>62</v>
      </c>
      <c r="AG1201" t="s">
        <v>76</v>
      </c>
      <c r="AI1201">
        <v>0</v>
      </c>
      <c r="AJ1201">
        <v>1</v>
      </c>
      <c r="AK1201">
        <v>1</v>
      </c>
      <c r="AL1201">
        <v>0</v>
      </c>
      <c r="AM1201">
        <v>1</v>
      </c>
      <c r="AN1201">
        <v>0</v>
      </c>
      <c r="AO1201">
        <v>1</v>
      </c>
      <c r="AQ1201">
        <v>0</v>
      </c>
      <c r="AR1201">
        <v>0</v>
      </c>
      <c r="AS1201">
        <v>0</v>
      </c>
      <c r="AT1201">
        <v>0</v>
      </c>
      <c r="AU1201">
        <v>2</v>
      </c>
      <c r="AV1201">
        <v>0</v>
      </c>
      <c r="AW1201">
        <v>0</v>
      </c>
      <c r="AX1201">
        <v>2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</row>
    <row r="1202" spans="1:60" x14ac:dyDescent="0.25">
      <c r="A1202">
        <v>1</v>
      </c>
      <c r="E1202">
        <v>1201</v>
      </c>
      <c r="H1202" t="s">
        <v>2213</v>
      </c>
      <c r="I1202" t="s">
        <v>2214</v>
      </c>
      <c r="K1202" t="s">
        <v>3479</v>
      </c>
      <c r="M1202">
        <v>1</v>
      </c>
      <c r="N1202">
        <v>0.375</v>
      </c>
      <c r="R1202">
        <v>0</v>
      </c>
      <c r="T1202">
        <v>50</v>
      </c>
      <c r="U1202">
        <v>6.0000000000000001E-3</v>
      </c>
      <c r="V1202">
        <v>6.0000000000000001E-3</v>
      </c>
      <c r="AA1202" t="s">
        <v>3397</v>
      </c>
      <c r="AE1202" t="s">
        <v>44</v>
      </c>
      <c r="AF1202" t="s">
        <v>62</v>
      </c>
      <c r="AG1202" t="s">
        <v>2215</v>
      </c>
      <c r="AI1202">
        <v>1</v>
      </c>
      <c r="AJ1202">
        <v>0</v>
      </c>
      <c r="AK1202">
        <v>1</v>
      </c>
      <c r="AL1202">
        <v>1</v>
      </c>
      <c r="AM1202">
        <v>0</v>
      </c>
      <c r="AN1202">
        <v>0</v>
      </c>
      <c r="AO1202">
        <v>1</v>
      </c>
      <c r="AQ1202">
        <v>0</v>
      </c>
      <c r="AR1202">
        <v>0</v>
      </c>
      <c r="AS1202">
        <v>0</v>
      </c>
      <c r="AT1202">
        <v>0</v>
      </c>
      <c r="AU1202">
        <v>2</v>
      </c>
      <c r="AV1202">
        <v>0</v>
      </c>
      <c r="AW1202">
        <v>0</v>
      </c>
      <c r="AX1202">
        <v>2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</row>
    <row r="1203" spans="1:60" x14ac:dyDescent="0.25">
      <c r="A1203">
        <v>1</v>
      </c>
      <c r="E1203">
        <v>1202</v>
      </c>
      <c r="H1203" t="s">
        <v>2213</v>
      </c>
      <c r="I1203" t="s">
        <v>2216</v>
      </c>
      <c r="J1203" t="s">
        <v>2217</v>
      </c>
      <c r="K1203" t="s">
        <v>3478</v>
      </c>
      <c r="M1203">
        <v>1.5</v>
      </c>
      <c r="N1203">
        <v>0.5</v>
      </c>
      <c r="R1203">
        <v>0</v>
      </c>
      <c r="T1203">
        <v>16</v>
      </c>
      <c r="U1203">
        <v>4.0000000000000001E-3</v>
      </c>
      <c r="V1203">
        <v>4.0000000000000001E-3</v>
      </c>
      <c r="AA1203" t="s">
        <v>3397</v>
      </c>
      <c r="AE1203" t="s">
        <v>44</v>
      </c>
      <c r="AF1203" t="s">
        <v>62</v>
      </c>
      <c r="AG1203" t="s">
        <v>2215</v>
      </c>
      <c r="AI1203">
        <v>1</v>
      </c>
      <c r="AJ1203">
        <v>0</v>
      </c>
      <c r="AK1203">
        <v>1</v>
      </c>
      <c r="AL1203">
        <v>1</v>
      </c>
      <c r="AM1203">
        <v>0</v>
      </c>
      <c r="AN1203">
        <v>0</v>
      </c>
      <c r="AO1203">
        <v>1</v>
      </c>
      <c r="AQ1203">
        <v>0</v>
      </c>
      <c r="AR1203">
        <v>0</v>
      </c>
      <c r="AS1203">
        <v>0</v>
      </c>
      <c r="AT1203">
        <v>0</v>
      </c>
      <c r="AU1203">
        <v>2</v>
      </c>
      <c r="AV1203">
        <v>0</v>
      </c>
      <c r="AW1203">
        <v>0</v>
      </c>
      <c r="AX1203">
        <v>2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</row>
    <row r="1204" spans="1:60" x14ac:dyDescent="0.25">
      <c r="A1204">
        <v>1</v>
      </c>
      <c r="E1204">
        <v>1203</v>
      </c>
      <c r="H1204" t="s">
        <v>2218</v>
      </c>
      <c r="I1204" t="s">
        <v>2219</v>
      </c>
      <c r="J1204" t="s">
        <v>2220</v>
      </c>
      <c r="K1204" t="s">
        <v>3477</v>
      </c>
      <c r="M1204">
        <v>3.1199999999999999E-2</v>
      </c>
      <c r="N1204">
        <v>0.125</v>
      </c>
      <c r="R1204">
        <v>0</v>
      </c>
      <c r="T1204">
        <v>2</v>
      </c>
      <c r="U1204">
        <v>2</v>
      </c>
      <c r="V1204">
        <v>0.5</v>
      </c>
      <c r="AA1204" t="s">
        <v>3397</v>
      </c>
      <c r="AE1204" t="s">
        <v>44</v>
      </c>
      <c r="AF1204" t="s">
        <v>62</v>
      </c>
      <c r="AG1204" t="s">
        <v>2221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Q1204">
        <v>0</v>
      </c>
      <c r="AR1204">
        <v>0</v>
      </c>
      <c r="AS1204">
        <v>0</v>
      </c>
      <c r="AT1204">
        <v>0</v>
      </c>
      <c r="AU1204">
        <v>2</v>
      </c>
      <c r="AV1204">
        <v>0</v>
      </c>
      <c r="AW1204">
        <v>0</v>
      </c>
      <c r="AX1204">
        <v>2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</row>
    <row r="1205" spans="1:60" x14ac:dyDescent="0.25">
      <c r="A1205">
        <v>1</v>
      </c>
      <c r="E1205">
        <v>1204</v>
      </c>
      <c r="H1205" t="s">
        <v>2218</v>
      </c>
      <c r="I1205" t="s">
        <v>2222</v>
      </c>
      <c r="J1205" t="s">
        <v>2223</v>
      </c>
      <c r="K1205" t="s">
        <v>3476</v>
      </c>
      <c r="M1205">
        <v>2.5000000000000001E-2</v>
      </c>
      <c r="N1205">
        <v>0.1875</v>
      </c>
      <c r="R1205">
        <v>0</v>
      </c>
      <c r="T1205">
        <v>2</v>
      </c>
      <c r="U1205">
        <v>2</v>
      </c>
      <c r="V1205">
        <v>0.30320000000000003</v>
      </c>
      <c r="AA1205" t="s">
        <v>3397</v>
      </c>
      <c r="AE1205" t="s">
        <v>44</v>
      </c>
      <c r="AF1205" t="s">
        <v>62</v>
      </c>
      <c r="AG1205" t="s">
        <v>109</v>
      </c>
      <c r="AI1205">
        <v>1</v>
      </c>
      <c r="AJ1205">
        <v>0</v>
      </c>
      <c r="AK1205">
        <v>1</v>
      </c>
      <c r="AL1205">
        <v>1</v>
      </c>
      <c r="AM1205">
        <v>0</v>
      </c>
      <c r="AN1205">
        <v>0</v>
      </c>
      <c r="AO1205">
        <v>1</v>
      </c>
      <c r="AQ1205">
        <v>0</v>
      </c>
      <c r="AR1205">
        <v>0</v>
      </c>
      <c r="AS1205">
        <v>0</v>
      </c>
      <c r="AT1205">
        <v>0</v>
      </c>
      <c r="AU1205">
        <v>2</v>
      </c>
      <c r="AV1205">
        <v>0</v>
      </c>
      <c r="AW1205">
        <v>0</v>
      </c>
      <c r="AX1205">
        <v>2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</row>
    <row r="1206" spans="1:60" x14ac:dyDescent="0.25">
      <c r="A1206">
        <v>1</v>
      </c>
      <c r="E1206">
        <v>1205</v>
      </c>
      <c r="H1206" t="s">
        <v>2218</v>
      </c>
      <c r="I1206" t="s">
        <v>2224</v>
      </c>
      <c r="J1206" t="s">
        <v>2225</v>
      </c>
      <c r="K1206" t="s">
        <v>3475</v>
      </c>
      <c r="M1206">
        <v>3.1300000000000001E-2</v>
      </c>
      <c r="N1206">
        <v>0.25</v>
      </c>
      <c r="R1206">
        <v>0</v>
      </c>
      <c r="T1206">
        <v>3</v>
      </c>
      <c r="U1206">
        <v>2.5</v>
      </c>
      <c r="V1206">
        <v>0.5</v>
      </c>
      <c r="AA1206" t="s">
        <v>3397</v>
      </c>
      <c r="AE1206" t="s">
        <v>44</v>
      </c>
      <c r="AF1206" t="s">
        <v>62</v>
      </c>
      <c r="AG1206" t="s">
        <v>2221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Q1206">
        <v>0</v>
      </c>
      <c r="AR1206">
        <v>0</v>
      </c>
      <c r="AS1206">
        <v>0</v>
      </c>
      <c r="AT1206">
        <v>0</v>
      </c>
      <c r="AU1206">
        <v>2</v>
      </c>
      <c r="AV1206">
        <v>0</v>
      </c>
      <c r="AW1206">
        <v>0</v>
      </c>
      <c r="AX1206">
        <v>2</v>
      </c>
      <c r="AY1206">
        <v>2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</row>
    <row r="1207" spans="1:60" x14ac:dyDescent="0.25">
      <c r="A1207">
        <v>1</v>
      </c>
      <c r="B1207" t="s">
        <v>2218</v>
      </c>
      <c r="C1207" t="s">
        <v>2218</v>
      </c>
      <c r="E1207">
        <v>1206</v>
      </c>
      <c r="H1207" t="s">
        <v>2218</v>
      </c>
      <c r="I1207" t="s">
        <v>2226</v>
      </c>
      <c r="J1207" t="s">
        <v>2227</v>
      </c>
      <c r="K1207" t="s">
        <v>3474</v>
      </c>
      <c r="M1207">
        <v>0.375</v>
      </c>
      <c r="N1207">
        <v>0.375</v>
      </c>
      <c r="O1207">
        <v>0.375</v>
      </c>
      <c r="P1207">
        <v>0.61</v>
      </c>
      <c r="R1207">
        <v>0</v>
      </c>
      <c r="S1207">
        <v>0.81499999999999995</v>
      </c>
      <c r="T1207">
        <v>3</v>
      </c>
      <c r="U1207">
        <v>2.5249999999999999</v>
      </c>
      <c r="V1207">
        <v>0.5</v>
      </c>
      <c r="Z1207">
        <v>15</v>
      </c>
      <c r="AA1207">
        <v>1.424203896135966</v>
      </c>
      <c r="AB1207">
        <v>9.2999999999999999E-2</v>
      </c>
      <c r="AE1207" t="s">
        <v>44</v>
      </c>
      <c r="AF1207" t="s">
        <v>62</v>
      </c>
      <c r="AG1207" t="s">
        <v>2221</v>
      </c>
      <c r="AI1207">
        <v>0</v>
      </c>
      <c r="AJ1207">
        <v>1</v>
      </c>
      <c r="AK1207">
        <v>0</v>
      </c>
      <c r="AL1207">
        <v>0</v>
      </c>
      <c r="AM1207">
        <v>0</v>
      </c>
      <c r="AN1207">
        <v>1</v>
      </c>
      <c r="AO1207">
        <v>1</v>
      </c>
      <c r="AQ1207">
        <v>0</v>
      </c>
      <c r="AR1207">
        <v>0</v>
      </c>
      <c r="AS1207">
        <v>0</v>
      </c>
      <c r="AT1207">
        <v>0</v>
      </c>
      <c r="AU1207">
        <v>2</v>
      </c>
      <c r="AV1207">
        <v>0</v>
      </c>
      <c r="AW1207">
        <v>0</v>
      </c>
      <c r="AX1207">
        <v>2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</row>
    <row r="1208" spans="1:60" x14ac:dyDescent="0.25">
      <c r="A1208">
        <v>1</v>
      </c>
      <c r="E1208">
        <v>1207</v>
      </c>
      <c r="H1208" t="s">
        <v>2218</v>
      </c>
      <c r="I1208" t="s">
        <v>2228</v>
      </c>
      <c r="J1208" t="s">
        <v>2229</v>
      </c>
      <c r="K1208" t="s">
        <v>3473</v>
      </c>
      <c r="M1208">
        <v>0.15629999999999999</v>
      </c>
      <c r="N1208">
        <v>0.375</v>
      </c>
      <c r="R1208">
        <v>0</v>
      </c>
      <c r="T1208">
        <v>3</v>
      </c>
      <c r="U1208">
        <v>2.5</v>
      </c>
      <c r="V1208">
        <v>0.75</v>
      </c>
      <c r="AA1208" t="s">
        <v>3397</v>
      </c>
      <c r="AE1208" t="s">
        <v>44</v>
      </c>
      <c r="AF1208" t="s">
        <v>62</v>
      </c>
      <c r="AG1208" t="s">
        <v>2221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Q1208">
        <v>0</v>
      </c>
      <c r="AR1208">
        <v>0</v>
      </c>
      <c r="AS1208">
        <v>0</v>
      </c>
      <c r="AT1208">
        <v>0</v>
      </c>
      <c r="AU1208">
        <v>2</v>
      </c>
      <c r="AV1208">
        <v>0</v>
      </c>
      <c r="AW1208">
        <v>0</v>
      </c>
      <c r="AX1208">
        <v>2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</row>
    <row r="1209" spans="1:60" x14ac:dyDescent="0.25">
      <c r="A1209">
        <v>1</v>
      </c>
      <c r="E1209">
        <v>1208</v>
      </c>
      <c r="H1209" t="s">
        <v>2218</v>
      </c>
      <c r="I1209" t="s">
        <v>2230</v>
      </c>
      <c r="J1209" t="s">
        <v>2231</v>
      </c>
      <c r="K1209" t="s">
        <v>3472</v>
      </c>
      <c r="M1209">
        <v>6.25E-2</v>
      </c>
      <c r="N1209">
        <v>0.5</v>
      </c>
      <c r="R1209">
        <v>0</v>
      </c>
      <c r="T1209">
        <v>2</v>
      </c>
      <c r="U1209">
        <v>2.5</v>
      </c>
      <c r="V1209">
        <v>0.5</v>
      </c>
      <c r="AA1209" t="s">
        <v>3397</v>
      </c>
      <c r="AE1209" t="s">
        <v>44</v>
      </c>
      <c r="AF1209" t="s">
        <v>62</v>
      </c>
      <c r="AG1209" t="s">
        <v>2221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Q1209">
        <v>0</v>
      </c>
      <c r="AR1209">
        <v>0</v>
      </c>
      <c r="AS1209">
        <v>0</v>
      </c>
      <c r="AT1209">
        <v>0</v>
      </c>
      <c r="AU1209">
        <v>2</v>
      </c>
      <c r="AV1209">
        <v>0</v>
      </c>
      <c r="AW1209">
        <v>0</v>
      </c>
      <c r="AX1209">
        <v>2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</row>
    <row r="1210" spans="1:60" x14ac:dyDescent="0.25">
      <c r="A1210">
        <v>1</v>
      </c>
      <c r="B1210" t="s">
        <v>2218</v>
      </c>
      <c r="C1210" t="s">
        <v>2218</v>
      </c>
      <c r="E1210">
        <v>1209</v>
      </c>
      <c r="H1210" t="s">
        <v>2218</v>
      </c>
      <c r="I1210" t="s">
        <v>2232</v>
      </c>
      <c r="J1210" t="s">
        <v>2233</v>
      </c>
      <c r="K1210" t="s">
        <v>3471</v>
      </c>
      <c r="M1210">
        <v>0.5</v>
      </c>
      <c r="N1210">
        <v>0.5</v>
      </c>
      <c r="O1210">
        <v>0.5</v>
      </c>
      <c r="P1210">
        <v>0.88</v>
      </c>
      <c r="R1210">
        <v>0</v>
      </c>
      <c r="S1210">
        <v>1.1000000000000001</v>
      </c>
      <c r="T1210">
        <v>3</v>
      </c>
      <c r="U1210">
        <v>3.03</v>
      </c>
      <c r="V1210">
        <v>0.83</v>
      </c>
      <c r="Z1210">
        <v>15</v>
      </c>
      <c r="AA1210">
        <v>1.8989385281812878</v>
      </c>
      <c r="AB1210">
        <v>9.2999999999999999E-2</v>
      </c>
      <c r="AE1210" t="s">
        <v>44</v>
      </c>
      <c r="AF1210" t="s">
        <v>73</v>
      </c>
      <c r="AG1210" t="s">
        <v>2221</v>
      </c>
      <c r="AI1210">
        <v>0</v>
      </c>
      <c r="AJ1210">
        <v>1</v>
      </c>
      <c r="AK1210">
        <v>0</v>
      </c>
      <c r="AL1210">
        <v>0</v>
      </c>
      <c r="AM1210">
        <v>0</v>
      </c>
      <c r="AN1210">
        <v>1</v>
      </c>
      <c r="AO1210">
        <v>1</v>
      </c>
      <c r="AQ1210">
        <v>0</v>
      </c>
      <c r="AR1210">
        <v>0</v>
      </c>
      <c r="AS1210">
        <v>0</v>
      </c>
      <c r="AT1210">
        <v>0</v>
      </c>
      <c r="AU1210">
        <v>2</v>
      </c>
      <c r="AV1210">
        <v>0</v>
      </c>
      <c r="AW1210">
        <v>0</v>
      </c>
      <c r="AX1210">
        <v>2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</row>
    <row r="1211" spans="1:60" x14ac:dyDescent="0.25">
      <c r="A1211">
        <v>1</v>
      </c>
      <c r="E1211">
        <v>1210</v>
      </c>
      <c r="H1211" t="s">
        <v>2218</v>
      </c>
      <c r="I1211" t="s">
        <v>2234</v>
      </c>
      <c r="J1211" t="s">
        <v>2235</v>
      </c>
      <c r="K1211" t="s">
        <v>3470</v>
      </c>
      <c r="M1211">
        <v>9.3799999999999994E-2</v>
      </c>
      <c r="N1211">
        <v>0.5</v>
      </c>
      <c r="R1211">
        <v>0</v>
      </c>
      <c r="T1211">
        <v>2</v>
      </c>
      <c r="U1211">
        <v>2.75</v>
      </c>
      <c r="V1211">
        <v>0.75</v>
      </c>
      <c r="AA1211" t="s">
        <v>3397</v>
      </c>
      <c r="AE1211" t="s">
        <v>44</v>
      </c>
      <c r="AF1211" t="s">
        <v>62</v>
      </c>
      <c r="AG1211" t="s">
        <v>2221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Q1211">
        <v>0</v>
      </c>
      <c r="AR1211">
        <v>0</v>
      </c>
      <c r="AS1211">
        <v>0</v>
      </c>
      <c r="AT1211">
        <v>0</v>
      </c>
      <c r="AU1211">
        <v>2</v>
      </c>
      <c r="AV1211">
        <v>0</v>
      </c>
      <c r="AW1211">
        <v>0</v>
      </c>
      <c r="AX1211">
        <v>2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</row>
    <row r="1212" spans="1:60" x14ac:dyDescent="0.25">
      <c r="A1212">
        <v>1</v>
      </c>
      <c r="E1212">
        <v>1211</v>
      </c>
      <c r="H1212" t="s">
        <v>2218</v>
      </c>
      <c r="I1212" t="s">
        <v>2236</v>
      </c>
      <c r="J1212" t="s">
        <v>2237</v>
      </c>
      <c r="K1212" t="s">
        <v>3468</v>
      </c>
      <c r="M1212">
        <v>0.75</v>
      </c>
      <c r="R1212">
        <v>0</v>
      </c>
      <c r="W1212">
        <v>0</v>
      </c>
      <c r="AA1212" t="s">
        <v>3397</v>
      </c>
      <c r="AE1212" t="s">
        <v>118</v>
      </c>
      <c r="AI1212">
        <v>1</v>
      </c>
      <c r="AJ1212">
        <v>0</v>
      </c>
      <c r="AK1212">
        <v>1</v>
      </c>
      <c r="AL1212">
        <v>1</v>
      </c>
      <c r="AM1212">
        <v>0</v>
      </c>
      <c r="AN1212">
        <v>0</v>
      </c>
      <c r="AO1212">
        <v>1</v>
      </c>
      <c r="AQ1212">
        <v>0</v>
      </c>
      <c r="AR1212">
        <v>0</v>
      </c>
      <c r="AS1212">
        <v>0</v>
      </c>
      <c r="AT1212">
        <v>0</v>
      </c>
      <c r="AU1212">
        <v>2</v>
      </c>
      <c r="AV1212">
        <v>0</v>
      </c>
      <c r="AW1212">
        <v>0</v>
      </c>
      <c r="AX1212">
        <v>2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</row>
    <row r="1213" spans="1:60" x14ac:dyDescent="0.25">
      <c r="A1213">
        <v>1</v>
      </c>
      <c r="E1213">
        <v>1212</v>
      </c>
      <c r="H1213" t="s">
        <v>2218</v>
      </c>
      <c r="I1213" t="s">
        <v>2238</v>
      </c>
      <c r="J1213" t="s">
        <v>2239</v>
      </c>
      <c r="K1213" t="s">
        <v>3469</v>
      </c>
      <c r="M1213">
        <v>0.75</v>
      </c>
      <c r="R1213">
        <v>0</v>
      </c>
      <c r="T1213">
        <v>2</v>
      </c>
      <c r="AA1213" t="s">
        <v>3397</v>
      </c>
      <c r="AE1213" t="s">
        <v>118</v>
      </c>
      <c r="AF1213" t="s">
        <v>119</v>
      </c>
      <c r="AG1213" t="s">
        <v>1838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Q1213">
        <v>0</v>
      </c>
      <c r="AR1213">
        <v>0</v>
      </c>
      <c r="AS1213">
        <v>0</v>
      </c>
      <c r="AT1213">
        <v>0</v>
      </c>
      <c r="AU1213">
        <v>2</v>
      </c>
      <c r="AV1213">
        <v>0</v>
      </c>
      <c r="AW1213">
        <v>0</v>
      </c>
      <c r="AX1213">
        <v>2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</row>
    <row r="1214" spans="1:60" x14ac:dyDescent="0.25">
      <c r="A1214">
        <v>1</v>
      </c>
      <c r="E1214">
        <v>1213</v>
      </c>
      <c r="H1214" t="s">
        <v>2218</v>
      </c>
      <c r="I1214" t="s">
        <v>2240</v>
      </c>
      <c r="J1214" t="s">
        <v>2241</v>
      </c>
      <c r="K1214" t="s">
        <v>3468</v>
      </c>
      <c r="M1214">
        <v>0.75</v>
      </c>
      <c r="R1214">
        <v>0</v>
      </c>
      <c r="AA1214" t="s">
        <v>3397</v>
      </c>
      <c r="AE1214" t="s">
        <v>118</v>
      </c>
      <c r="AG1214" t="s">
        <v>2242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Q1214">
        <v>0</v>
      </c>
      <c r="AR1214">
        <v>0</v>
      </c>
      <c r="AS1214">
        <v>0</v>
      </c>
      <c r="AT1214">
        <v>0</v>
      </c>
      <c r="AU1214">
        <v>2</v>
      </c>
      <c r="AV1214">
        <v>0</v>
      </c>
      <c r="AW1214">
        <v>0</v>
      </c>
      <c r="AX1214">
        <v>2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</row>
    <row r="1215" spans="1:60" x14ac:dyDescent="0.25">
      <c r="A1215">
        <v>1</v>
      </c>
      <c r="E1215">
        <v>1214</v>
      </c>
      <c r="G1215" t="s">
        <v>74</v>
      </c>
      <c r="H1215" t="s">
        <v>2243</v>
      </c>
      <c r="I1215" t="s">
        <v>2244</v>
      </c>
      <c r="J1215">
        <v>40200157</v>
      </c>
      <c r="K1215" t="s">
        <v>3467</v>
      </c>
      <c r="L1215" t="s">
        <v>2407</v>
      </c>
      <c r="M1215">
        <v>0.75</v>
      </c>
      <c r="N1215">
        <v>0.23619999999999999</v>
      </c>
      <c r="O1215">
        <v>0.23599999999999999</v>
      </c>
      <c r="P1215">
        <v>0.57499999999999996</v>
      </c>
      <c r="R1215">
        <v>0</v>
      </c>
      <c r="S1215">
        <v>0.6</v>
      </c>
      <c r="T1215">
        <v>3</v>
      </c>
      <c r="U1215">
        <v>2.2999999999999998</v>
      </c>
      <c r="V1215">
        <v>0.38</v>
      </c>
      <c r="AA1215" t="s">
        <v>3397</v>
      </c>
      <c r="AB1215">
        <v>0.17</v>
      </c>
      <c r="AE1215" t="s">
        <v>118</v>
      </c>
      <c r="AF1215" t="s">
        <v>119</v>
      </c>
      <c r="AG1215" t="s">
        <v>2246</v>
      </c>
      <c r="AI1215">
        <v>1</v>
      </c>
      <c r="AJ1215">
        <v>0</v>
      </c>
      <c r="AK1215">
        <v>1</v>
      </c>
      <c r="AL1215">
        <v>1</v>
      </c>
      <c r="AM1215">
        <v>0</v>
      </c>
      <c r="AN1215">
        <v>0</v>
      </c>
      <c r="AO1215">
        <v>1</v>
      </c>
      <c r="AQ1215">
        <v>0</v>
      </c>
      <c r="AR1215">
        <v>0</v>
      </c>
      <c r="AS1215">
        <v>0</v>
      </c>
      <c r="AT1215">
        <v>0</v>
      </c>
      <c r="AU1215">
        <v>1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</row>
    <row r="1216" spans="1:60" x14ac:dyDescent="0.25">
      <c r="A1216">
        <v>1</v>
      </c>
      <c r="E1216">
        <v>1215</v>
      </c>
      <c r="G1216" t="s">
        <v>74</v>
      </c>
      <c r="H1216" t="s">
        <v>2243</v>
      </c>
      <c r="I1216" t="s">
        <v>2247</v>
      </c>
      <c r="J1216">
        <v>101522</v>
      </c>
      <c r="K1216" t="s">
        <v>3466</v>
      </c>
      <c r="L1216" t="s">
        <v>2406</v>
      </c>
      <c r="M1216">
        <v>0.14000000000000001</v>
      </c>
      <c r="N1216">
        <v>0.25</v>
      </c>
      <c r="O1216">
        <v>0.25</v>
      </c>
      <c r="P1216">
        <v>0.81499999999999995</v>
      </c>
      <c r="R1216">
        <v>0</v>
      </c>
      <c r="S1216">
        <v>0.84</v>
      </c>
      <c r="T1216">
        <v>3</v>
      </c>
      <c r="U1216">
        <v>2.5</v>
      </c>
      <c r="V1216">
        <v>0.39200000000000002</v>
      </c>
      <c r="AA1216" t="s">
        <v>3397</v>
      </c>
      <c r="AB1216">
        <v>7.0000000000000007E-2</v>
      </c>
      <c r="AC1216">
        <v>2.5000000000000001E-2</v>
      </c>
      <c r="AE1216" t="s">
        <v>118</v>
      </c>
      <c r="AF1216" t="s">
        <v>62</v>
      </c>
      <c r="AG1216" t="s">
        <v>2248</v>
      </c>
      <c r="AI1216">
        <v>1</v>
      </c>
      <c r="AJ1216">
        <v>0</v>
      </c>
      <c r="AK1216">
        <v>1</v>
      </c>
      <c r="AL1216">
        <v>1</v>
      </c>
      <c r="AM1216">
        <v>0</v>
      </c>
      <c r="AN1216">
        <v>0</v>
      </c>
      <c r="AO1216">
        <v>1</v>
      </c>
      <c r="AQ1216">
        <v>0</v>
      </c>
      <c r="AR1216">
        <v>0</v>
      </c>
      <c r="AS1216">
        <v>0</v>
      </c>
      <c r="AT1216">
        <v>0</v>
      </c>
      <c r="AU1216">
        <v>1</v>
      </c>
      <c r="AV1216">
        <v>0</v>
      </c>
      <c r="AW1216">
        <v>0</v>
      </c>
      <c r="AX1216">
        <v>0</v>
      </c>
      <c r="AY1216">
        <v>2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</row>
    <row r="1217" spans="1:60" x14ac:dyDescent="0.25">
      <c r="A1217">
        <v>1</v>
      </c>
      <c r="E1217">
        <v>1216</v>
      </c>
      <c r="G1217" t="s">
        <v>74</v>
      </c>
      <c r="H1217" t="s">
        <v>2243</v>
      </c>
      <c r="I1217" t="s">
        <v>2249</v>
      </c>
      <c r="J1217" t="s">
        <v>2250</v>
      </c>
      <c r="K1217" t="s">
        <v>3465</v>
      </c>
      <c r="L1217" t="s">
        <v>2405</v>
      </c>
      <c r="M1217">
        <v>0.245</v>
      </c>
      <c r="N1217">
        <v>0.25</v>
      </c>
      <c r="O1217">
        <v>0.25</v>
      </c>
      <c r="P1217">
        <v>0.78500000000000003</v>
      </c>
      <c r="R1217">
        <v>0</v>
      </c>
      <c r="S1217">
        <v>0.81</v>
      </c>
      <c r="T1217">
        <v>3</v>
      </c>
      <c r="U1217">
        <v>2.5</v>
      </c>
      <c r="V1217">
        <v>0.437</v>
      </c>
      <c r="AA1217" t="s">
        <v>3397</v>
      </c>
      <c r="AB1217">
        <v>0.17499999999999999</v>
      </c>
      <c r="AE1217" t="s">
        <v>44</v>
      </c>
      <c r="AF1217" t="s">
        <v>73</v>
      </c>
      <c r="AG1217" t="s">
        <v>66</v>
      </c>
      <c r="AI1217">
        <v>0</v>
      </c>
      <c r="AJ1217">
        <v>1</v>
      </c>
      <c r="AK1217">
        <v>1</v>
      </c>
      <c r="AL1217">
        <v>0</v>
      </c>
      <c r="AM1217">
        <v>1</v>
      </c>
      <c r="AN1217">
        <v>0</v>
      </c>
      <c r="AO1217">
        <v>1</v>
      </c>
      <c r="AQ1217">
        <v>0</v>
      </c>
      <c r="AR1217">
        <v>0</v>
      </c>
      <c r="AS1217">
        <v>0</v>
      </c>
      <c r="AT1217">
        <v>0</v>
      </c>
      <c r="AU1217">
        <v>1</v>
      </c>
      <c r="AV1217">
        <v>0</v>
      </c>
      <c r="AW1217">
        <v>0</v>
      </c>
      <c r="AX1217">
        <v>0</v>
      </c>
      <c r="AY1217">
        <v>2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</row>
    <row r="1218" spans="1:60" x14ac:dyDescent="0.25">
      <c r="A1218">
        <v>1</v>
      </c>
      <c r="E1218">
        <v>1217</v>
      </c>
      <c r="G1218" t="s">
        <v>74</v>
      </c>
      <c r="H1218" t="s">
        <v>2243</v>
      </c>
      <c r="I1218" t="s">
        <v>2251</v>
      </c>
      <c r="J1218">
        <v>70204</v>
      </c>
      <c r="K1218" t="s">
        <v>3465</v>
      </c>
      <c r="L1218" t="s">
        <v>2404</v>
      </c>
      <c r="M1218">
        <v>0.245</v>
      </c>
      <c r="N1218">
        <v>0.25</v>
      </c>
      <c r="O1218">
        <v>0.25</v>
      </c>
      <c r="P1218">
        <v>0.77</v>
      </c>
      <c r="R1218">
        <v>0</v>
      </c>
      <c r="S1218">
        <v>0.8</v>
      </c>
      <c r="T1218">
        <v>3</v>
      </c>
      <c r="U1218">
        <v>2.5</v>
      </c>
      <c r="V1218">
        <v>0.437</v>
      </c>
      <c r="AA1218" t="s">
        <v>3397</v>
      </c>
      <c r="AB1218">
        <v>0.18</v>
      </c>
      <c r="AE1218" t="s">
        <v>44</v>
      </c>
      <c r="AF1218" t="s">
        <v>62</v>
      </c>
      <c r="AG1218" t="s">
        <v>66</v>
      </c>
      <c r="AI1218">
        <v>1</v>
      </c>
      <c r="AJ1218">
        <v>1</v>
      </c>
      <c r="AK1218">
        <v>0</v>
      </c>
      <c r="AL1218">
        <v>1</v>
      </c>
      <c r="AM1218">
        <v>1</v>
      </c>
      <c r="AN1218">
        <v>0</v>
      </c>
      <c r="AO1218">
        <v>1</v>
      </c>
      <c r="AQ1218">
        <v>0</v>
      </c>
      <c r="AR1218">
        <v>0</v>
      </c>
      <c r="AS1218">
        <v>0</v>
      </c>
      <c r="AT1218">
        <v>0</v>
      </c>
      <c r="AU1218">
        <v>1</v>
      </c>
      <c r="AV1218">
        <v>0</v>
      </c>
      <c r="AW1218">
        <v>0</v>
      </c>
      <c r="AX1218">
        <v>0</v>
      </c>
      <c r="AY1218">
        <v>2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</row>
    <row r="1219" spans="1:60" x14ac:dyDescent="0.25">
      <c r="A1219">
        <v>1</v>
      </c>
      <c r="E1219">
        <v>1218</v>
      </c>
      <c r="G1219" t="s">
        <v>74</v>
      </c>
      <c r="H1219" t="s">
        <v>2243</v>
      </c>
      <c r="I1219" t="s">
        <v>2252</v>
      </c>
      <c r="J1219" t="s">
        <v>2253</v>
      </c>
      <c r="K1219" t="s">
        <v>3464</v>
      </c>
      <c r="L1219" t="s">
        <v>2403</v>
      </c>
      <c r="M1219">
        <v>0.30499999999999999</v>
      </c>
      <c r="N1219">
        <v>0.3125</v>
      </c>
      <c r="O1219">
        <v>0.3125</v>
      </c>
      <c r="P1219">
        <v>0.9</v>
      </c>
      <c r="R1219">
        <v>0</v>
      </c>
      <c r="S1219">
        <v>0.92500000000000004</v>
      </c>
      <c r="T1219">
        <v>4</v>
      </c>
      <c r="U1219">
        <v>3</v>
      </c>
      <c r="V1219">
        <v>0.625</v>
      </c>
      <c r="AA1219" t="s">
        <v>3397</v>
      </c>
      <c r="AB1219">
        <v>0.2</v>
      </c>
      <c r="AE1219" t="s">
        <v>44</v>
      </c>
      <c r="AF1219" t="s">
        <v>73</v>
      </c>
      <c r="AG1219" t="s">
        <v>66</v>
      </c>
      <c r="AI1219">
        <v>0</v>
      </c>
      <c r="AJ1219">
        <v>1</v>
      </c>
      <c r="AK1219">
        <v>1</v>
      </c>
      <c r="AL1219">
        <v>0</v>
      </c>
      <c r="AM1219">
        <v>1</v>
      </c>
      <c r="AN1219">
        <v>0</v>
      </c>
      <c r="AO1219">
        <v>1</v>
      </c>
      <c r="AQ1219">
        <v>0</v>
      </c>
      <c r="AR1219">
        <v>0</v>
      </c>
      <c r="AS1219">
        <v>0</v>
      </c>
      <c r="AT1219">
        <v>0</v>
      </c>
      <c r="AU1219">
        <v>1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</row>
    <row r="1220" spans="1:60" x14ac:dyDescent="0.25">
      <c r="A1220">
        <v>1</v>
      </c>
      <c r="B1220" t="s">
        <v>2243</v>
      </c>
      <c r="C1220" t="s">
        <v>2243</v>
      </c>
      <c r="E1220">
        <v>1219</v>
      </c>
      <c r="G1220" t="s">
        <v>74</v>
      </c>
      <c r="H1220" t="s">
        <v>2243</v>
      </c>
      <c r="I1220" t="s">
        <v>2254</v>
      </c>
      <c r="J1220" t="s">
        <v>2401</v>
      </c>
      <c r="K1220" t="s">
        <v>3463</v>
      </c>
      <c r="L1220" t="s">
        <v>2402</v>
      </c>
      <c r="M1220">
        <v>0.28999999999999998</v>
      </c>
      <c r="N1220">
        <v>0.375</v>
      </c>
      <c r="O1220">
        <v>0.192</v>
      </c>
      <c r="P1220">
        <v>0.64100000000000001</v>
      </c>
      <c r="Q1220">
        <v>0.74</v>
      </c>
      <c r="R1220">
        <v>42.745425034064972</v>
      </c>
      <c r="S1220">
        <v>0.76500000000000001</v>
      </c>
      <c r="T1220">
        <v>1</v>
      </c>
      <c r="U1220">
        <v>3</v>
      </c>
      <c r="V1220">
        <v>0.6</v>
      </c>
      <c r="AA1220" t="s">
        <v>3397</v>
      </c>
      <c r="AB1220">
        <v>0.17499999999999999</v>
      </c>
      <c r="AC1220">
        <v>3.2000000000000001E-2</v>
      </c>
      <c r="AE1220" t="s">
        <v>44</v>
      </c>
      <c r="AF1220" t="s">
        <v>62</v>
      </c>
      <c r="AG1220" t="s">
        <v>2248</v>
      </c>
      <c r="AI1220">
        <v>1</v>
      </c>
      <c r="AJ1220">
        <v>0</v>
      </c>
      <c r="AK1220">
        <v>1</v>
      </c>
      <c r="AL1220">
        <v>1</v>
      </c>
      <c r="AM1220">
        <v>1</v>
      </c>
      <c r="AN1220">
        <v>0</v>
      </c>
      <c r="AO1220">
        <v>1</v>
      </c>
      <c r="AP1220" t="s">
        <v>3304</v>
      </c>
      <c r="AQ1220">
        <v>0</v>
      </c>
      <c r="AR1220">
        <v>0</v>
      </c>
      <c r="AS1220">
        <v>0</v>
      </c>
      <c r="AT1220">
        <v>0</v>
      </c>
      <c r="AU1220">
        <v>1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2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</row>
    <row r="1221" spans="1:60" x14ac:dyDescent="0.25">
      <c r="A1221">
        <v>1</v>
      </c>
      <c r="E1221">
        <v>1220</v>
      </c>
      <c r="I1221" t="s">
        <v>2255</v>
      </c>
      <c r="J1221" t="s">
        <v>2256</v>
      </c>
      <c r="K1221" t="s">
        <v>3462</v>
      </c>
      <c r="M1221">
        <v>1.0999999999999999E-2</v>
      </c>
      <c r="N1221">
        <v>0.125</v>
      </c>
      <c r="R1221">
        <v>0</v>
      </c>
      <c r="T1221">
        <v>1</v>
      </c>
      <c r="U1221">
        <v>1.5</v>
      </c>
      <c r="V1221">
        <v>0.13780000000000001</v>
      </c>
      <c r="AA1221" t="s">
        <v>3397</v>
      </c>
      <c r="AE1221" t="s">
        <v>44</v>
      </c>
      <c r="AF1221" t="s">
        <v>62</v>
      </c>
      <c r="AG1221" t="s">
        <v>109</v>
      </c>
      <c r="AI1221">
        <v>1</v>
      </c>
      <c r="AJ1221">
        <v>0</v>
      </c>
      <c r="AK1221">
        <v>1</v>
      </c>
      <c r="AL1221">
        <v>1</v>
      </c>
      <c r="AM1221">
        <v>0</v>
      </c>
      <c r="AN1221">
        <v>0</v>
      </c>
      <c r="AO1221">
        <v>1</v>
      </c>
      <c r="AQ1221">
        <v>0</v>
      </c>
      <c r="AR1221">
        <v>0</v>
      </c>
      <c r="AS1221">
        <v>0</v>
      </c>
      <c r="AT1221">
        <v>0</v>
      </c>
      <c r="AU1221">
        <v>2</v>
      </c>
      <c r="AV1221">
        <v>0</v>
      </c>
      <c r="AW1221">
        <v>0</v>
      </c>
      <c r="AX1221">
        <v>2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</row>
    <row r="1222" spans="1:60" x14ac:dyDescent="0.25">
      <c r="A1222">
        <v>1</v>
      </c>
      <c r="E1222">
        <v>1221</v>
      </c>
      <c r="I1222" t="s">
        <v>2257</v>
      </c>
      <c r="J1222" t="s">
        <v>2258</v>
      </c>
      <c r="K1222" t="s">
        <v>3461</v>
      </c>
      <c r="M1222">
        <v>1.2E-2</v>
      </c>
      <c r="N1222">
        <v>0.125</v>
      </c>
      <c r="R1222">
        <v>0</v>
      </c>
      <c r="T1222">
        <v>1</v>
      </c>
      <c r="U1222">
        <v>1.5</v>
      </c>
      <c r="V1222">
        <v>0.13780000000000001</v>
      </c>
      <c r="AA1222" t="s">
        <v>3397</v>
      </c>
      <c r="AE1222" t="s">
        <v>44</v>
      </c>
      <c r="AF1222" t="s">
        <v>62</v>
      </c>
      <c r="AG1222" t="s">
        <v>109</v>
      </c>
      <c r="AI1222">
        <v>1</v>
      </c>
      <c r="AJ1222">
        <v>0</v>
      </c>
      <c r="AK1222">
        <v>1</v>
      </c>
      <c r="AL1222">
        <v>1</v>
      </c>
      <c r="AM1222">
        <v>0</v>
      </c>
      <c r="AN1222">
        <v>0</v>
      </c>
      <c r="AO1222">
        <v>1</v>
      </c>
      <c r="AQ1222">
        <v>0</v>
      </c>
      <c r="AR1222">
        <v>0</v>
      </c>
      <c r="AS1222">
        <v>0</v>
      </c>
      <c r="AT1222">
        <v>0</v>
      </c>
      <c r="AU1222">
        <v>2</v>
      </c>
      <c r="AV1222">
        <v>0</v>
      </c>
      <c r="AW1222">
        <v>0</v>
      </c>
      <c r="AX1222">
        <v>2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</row>
    <row r="1223" spans="1:60" x14ac:dyDescent="0.25">
      <c r="A1223">
        <v>1</v>
      </c>
      <c r="E1223">
        <v>1222</v>
      </c>
      <c r="H1223" t="s">
        <v>2204</v>
      </c>
      <c r="I1223" t="s">
        <v>2259</v>
      </c>
      <c r="J1223" t="s">
        <v>2260</v>
      </c>
      <c r="K1223" t="s">
        <v>3460</v>
      </c>
      <c r="M1223">
        <v>0.15620000000000001</v>
      </c>
      <c r="N1223">
        <v>0.1875</v>
      </c>
      <c r="O1223">
        <v>0.15620000000000001</v>
      </c>
      <c r="P1223">
        <v>0.55000000000000004</v>
      </c>
      <c r="Q1223">
        <v>0.7</v>
      </c>
      <c r="R1223">
        <v>5.9563096839728331</v>
      </c>
      <c r="S1223">
        <v>0.9</v>
      </c>
      <c r="T1223">
        <v>2</v>
      </c>
      <c r="U1223">
        <v>2</v>
      </c>
      <c r="V1223">
        <v>0.54900000000000004</v>
      </c>
      <c r="Z1223">
        <v>90</v>
      </c>
      <c r="AA1223">
        <v>7.8100000000000017E-2</v>
      </c>
      <c r="AE1223" t="s">
        <v>44</v>
      </c>
      <c r="AF1223" t="s">
        <v>73</v>
      </c>
      <c r="AG1223" t="s">
        <v>66</v>
      </c>
      <c r="AI1223">
        <v>0</v>
      </c>
      <c r="AJ1223">
        <v>1</v>
      </c>
      <c r="AK1223">
        <v>1</v>
      </c>
      <c r="AL1223">
        <v>0</v>
      </c>
      <c r="AM1223">
        <v>1</v>
      </c>
      <c r="AN1223">
        <v>1</v>
      </c>
      <c r="AO1223">
        <v>0</v>
      </c>
      <c r="AQ1223">
        <v>0</v>
      </c>
      <c r="AR1223">
        <v>0</v>
      </c>
      <c r="AS1223">
        <v>0</v>
      </c>
      <c r="AT1223">
        <v>0</v>
      </c>
      <c r="AU1223">
        <v>2</v>
      </c>
      <c r="AV1223">
        <v>0</v>
      </c>
      <c r="AW1223">
        <v>0</v>
      </c>
      <c r="AX1223">
        <v>2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</row>
    <row r="1224" spans="1:60" x14ac:dyDescent="0.25">
      <c r="A1224">
        <v>1</v>
      </c>
      <c r="E1224">
        <v>1223</v>
      </c>
      <c r="I1224" t="s">
        <v>2261</v>
      </c>
      <c r="J1224" t="s">
        <v>2262</v>
      </c>
      <c r="K1224" t="s">
        <v>3459</v>
      </c>
      <c r="M1224">
        <v>0.75</v>
      </c>
      <c r="R1224">
        <v>0</v>
      </c>
      <c r="AA1224" t="s">
        <v>3397</v>
      </c>
      <c r="AE1224" t="s">
        <v>118</v>
      </c>
      <c r="AF1224" t="s">
        <v>119</v>
      </c>
      <c r="AI1224">
        <v>1</v>
      </c>
      <c r="AJ1224">
        <v>0</v>
      </c>
      <c r="AK1224">
        <v>1</v>
      </c>
      <c r="AL1224">
        <v>1</v>
      </c>
      <c r="AM1224">
        <v>0</v>
      </c>
      <c r="AN1224">
        <v>0</v>
      </c>
      <c r="AO1224">
        <v>1</v>
      </c>
      <c r="AQ1224">
        <v>0</v>
      </c>
      <c r="AR1224">
        <v>0</v>
      </c>
      <c r="AS1224">
        <v>0</v>
      </c>
      <c r="AT1224">
        <v>0</v>
      </c>
      <c r="AU1224">
        <v>2</v>
      </c>
      <c r="AV1224">
        <v>0</v>
      </c>
      <c r="AW1224">
        <v>0</v>
      </c>
      <c r="AX1224">
        <v>2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</row>
    <row r="1225" spans="1:60" x14ac:dyDescent="0.25">
      <c r="A1225">
        <v>1</v>
      </c>
      <c r="E1225">
        <v>1224</v>
      </c>
      <c r="H1225" t="s">
        <v>2243</v>
      </c>
      <c r="I1225" t="s">
        <v>2263</v>
      </c>
      <c r="J1225" t="s">
        <v>2264</v>
      </c>
      <c r="K1225" t="s">
        <v>3458</v>
      </c>
      <c r="M1225">
        <v>0.75</v>
      </c>
      <c r="N1225">
        <v>0.125</v>
      </c>
      <c r="R1225">
        <v>0</v>
      </c>
      <c r="S1225">
        <v>0.3</v>
      </c>
      <c r="T1225">
        <v>2</v>
      </c>
      <c r="U1225">
        <v>1.5</v>
      </c>
      <c r="V1225">
        <v>8.6999999999999994E-2</v>
      </c>
      <c r="AA1225" t="s">
        <v>3397</v>
      </c>
      <c r="AE1225" t="s">
        <v>118</v>
      </c>
      <c r="AF1225" t="s">
        <v>119</v>
      </c>
      <c r="AI1225">
        <v>1</v>
      </c>
      <c r="AJ1225">
        <v>0</v>
      </c>
      <c r="AK1225">
        <v>1</v>
      </c>
      <c r="AL1225">
        <v>1</v>
      </c>
      <c r="AM1225">
        <v>0</v>
      </c>
      <c r="AN1225">
        <v>0</v>
      </c>
      <c r="AO1225">
        <v>1</v>
      </c>
      <c r="AQ1225">
        <v>0</v>
      </c>
      <c r="AR1225">
        <v>0</v>
      </c>
      <c r="AS1225">
        <v>0</v>
      </c>
      <c r="AT1225">
        <v>0</v>
      </c>
      <c r="AU1225">
        <v>1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</row>
    <row r="1226" spans="1:60" x14ac:dyDescent="0.25">
      <c r="A1226">
        <v>1</v>
      </c>
      <c r="B1226" t="s">
        <v>1566</v>
      </c>
      <c r="C1226" t="s">
        <v>1566</v>
      </c>
      <c r="E1226">
        <v>1225</v>
      </c>
      <c r="G1226" t="s">
        <v>74</v>
      </c>
      <c r="H1226" t="s">
        <v>1566</v>
      </c>
      <c r="I1226" t="s">
        <v>2399</v>
      </c>
      <c r="J1226" t="s">
        <v>2400</v>
      </c>
      <c r="K1226" t="s">
        <v>3457</v>
      </c>
      <c r="M1226">
        <v>0.1875</v>
      </c>
      <c r="N1226">
        <v>0.25</v>
      </c>
      <c r="O1226">
        <v>0.192</v>
      </c>
      <c r="P1226">
        <v>0.49299999999999999</v>
      </c>
      <c r="Q1226">
        <v>0.61</v>
      </c>
      <c r="R1226">
        <v>13.920960364920745</v>
      </c>
      <c r="S1226">
        <v>0.65</v>
      </c>
      <c r="T1226">
        <v>5</v>
      </c>
      <c r="U1226">
        <v>2.2709999999999999</v>
      </c>
      <c r="V1226">
        <v>0.375</v>
      </c>
      <c r="AA1226" t="s">
        <v>3397</v>
      </c>
      <c r="AE1226" t="s">
        <v>44</v>
      </c>
      <c r="AF1226" t="s">
        <v>369</v>
      </c>
      <c r="AG1226" t="s">
        <v>2270</v>
      </c>
      <c r="AI1226">
        <v>0</v>
      </c>
      <c r="AJ1226">
        <v>1</v>
      </c>
      <c r="AK1226">
        <v>0</v>
      </c>
      <c r="AL1226">
        <v>0</v>
      </c>
      <c r="AM1226">
        <v>0</v>
      </c>
      <c r="AN1226">
        <v>0</v>
      </c>
      <c r="AO1226">
        <v>1</v>
      </c>
      <c r="AQ1226">
        <v>0</v>
      </c>
      <c r="AR1226">
        <v>0</v>
      </c>
      <c r="AS1226">
        <v>0</v>
      </c>
      <c r="AT1226">
        <v>0</v>
      </c>
      <c r="AU1226">
        <v>2</v>
      </c>
      <c r="AV1226">
        <v>0</v>
      </c>
      <c r="AW1226">
        <v>0</v>
      </c>
      <c r="AX1226">
        <v>2</v>
      </c>
      <c r="AY1226">
        <v>2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</row>
    <row r="1227" spans="1:60" x14ac:dyDescent="0.25">
      <c r="A1227">
        <v>1</v>
      </c>
      <c r="B1227" t="s">
        <v>1566</v>
      </c>
      <c r="C1227" t="s">
        <v>1566</v>
      </c>
      <c r="E1227">
        <v>1226</v>
      </c>
      <c r="G1227" t="s">
        <v>74</v>
      </c>
      <c r="H1227" t="s">
        <v>1566</v>
      </c>
      <c r="I1227" t="s">
        <v>2397</v>
      </c>
      <c r="J1227" t="s">
        <v>2398</v>
      </c>
      <c r="K1227" t="s">
        <v>3456</v>
      </c>
      <c r="M1227">
        <v>0.125</v>
      </c>
      <c r="N1227">
        <v>0.25</v>
      </c>
      <c r="O1227">
        <v>0.125</v>
      </c>
      <c r="P1227">
        <v>0.35</v>
      </c>
      <c r="Q1227">
        <v>0.58099999999999996</v>
      </c>
      <c r="R1227">
        <v>15.139624343334063</v>
      </c>
      <c r="S1227">
        <v>0.65</v>
      </c>
      <c r="T1227">
        <v>5</v>
      </c>
      <c r="U1227">
        <v>2.27</v>
      </c>
      <c r="V1227">
        <v>0.25</v>
      </c>
      <c r="AA1227" t="s">
        <v>3397</v>
      </c>
      <c r="AE1227" t="s">
        <v>44</v>
      </c>
      <c r="AF1227" t="s">
        <v>369</v>
      </c>
      <c r="AG1227" t="s">
        <v>2270</v>
      </c>
      <c r="AI1227">
        <v>0</v>
      </c>
      <c r="AJ1227">
        <v>1</v>
      </c>
      <c r="AK1227">
        <v>0</v>
      </c>
      <c r="AL1227">
        <v>0</v>
      </c>
      <c r="AM1227">
        <v>0</v>
      </c>
      <c r="AN1227">
        <v>0</v>
      </c>
      <c r="AO1227">
        <v>1</v>
      </c>
      <c r="AQ1227">
        <v>0</v>
      </c>
      <c r="AR1227">
        <v>0</v>
      </c>
      <c r="AS1227">
        <v>0</v>
      </c>
      <c r="AT1227">
        <v>0</v>
      </c>
      <c r="AU1227">
        <v>2</v>
      </c>
      <c r="AV1227">
        <v>0</v>
      </c>
      <c r="AW1227">
        <v>0</v>
      </c>
      <c r="AX1227">
        <v>2</v>
      </c>
      <c r="AY1227">
        <v>2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</row>
    <row r="1228" spans="1:60" x14ac:dyDescent="0.25">
      <c r="A1228">
        <v>1</v>
      </c>
      <c r="B1228" t="s">
        <v>149</v>
      </c>
      <c r="D1228" t="s">
        <v>149</v>
      </c>
      <c r="E1228">
        <v>1227</v>
      </c>
      <c r="G1228" t="s">
        <v>74</v>
      </c>
      <c r="H1228" t="s">
        <v>2267</v>
      </c>
      <c r="I1228" t="s">
        <v>2395</v>
      </c>
      <c r="J1228" t="s">
        <v>2396</v>
      </c>
      <c r="K1228" t="s">
        <v>3455</v>
      </c>
      <c r="M1228">
        <v>0.20314960629921261</v>
      </c>
      <c r="N1228">
        <v>0.23599999999999999</v>
      </c>
      <c r="O1228">
        <v>0.19400000000000001</v>
      </c>
      <c r="P1228">
        <v>1.966</v>
      </c>
      <c r="Q1228">
        <v>1.9661</v>
      </c>
      <c r="R1228">
        <v>89.727165016931934</v>
      </c>
      <c r="S1228">
        <v>2.0499999999999998</v>
      </c>
      <c r="T1228">
        <v>2</v>
      </c>
      <c r="U1228">
        <v>4.0125000000000002</v>
      </c>
      <c r="V1228">
        <v>1.8</v>
      </c>
      <c r="Z1228">
        <v>140</v>
      </c>
      <c r="AA1228">
        <v>3.73E-2</v>
      </c>
      <c r="AE1228" t="s">
        <v>44</v>
      </c>
      <c r="AF1228" t="s">
        <v>620</v>
      </c>
      <c r="AG1228" t="s">
        <v>2289</v>
      </c>
      <c r="AI1228">
        <v>0</v>
      </c>
      <c r="AJ1228">
        <v>1</v>
      </c>
      <c r="AK1228">
        <v>0</v>
      </c>
      <c r="AL1228">
        <v>0</v>
      </c>
      <c r="AM1228">
        <v>0</v>
      </c>
      <c r="AN1228">
        <v>0</v>
      </c>
      <c r="AO1228">
        <v>1</v>
      </c>
      <c r="AQ1228">
        <v>0</v>
      </c>
      <c r="AR1228">
        <v>0</v>
      </c>
      <c r="AS1228">
        <v>0</v>
      </c>
      <c r="AT1228">
        <v>0</v>
      </c>
      <c r="AU1228">
        <v>2</v>
      </c>
      <c r="AV1228">
        <v>0</v>
      </c>
      <c r="AW1228">
        <v>0</v>
      </c>
      <c r="AX1228">
        <v>2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</row>
    <row r="1229" spans="1:60" x14ac:dyDescent="0.25">
      <c r="A1229">
        <v>1</v>
      </c>
      <c r="B1229" t="s">
        <v>149</v>
      </c>
      <c r="D1229" t="s">
        <v>149</v>
      </c>
      <c r="E1229">
        <v>1228</v>
      </c>
      <c r="G1229" t="s">
        <v>74</v>
      </c>
      <c r="H1229" t="s">
        <v>680</v>
      </c>
      <c r="I1229" t="s">
        <v>2394</v>
      </c>
      <c r="K1229" t="s">
        <v>3454</v>
      </c>
      <c r="M1229">
        <v>0.161</v>
      </c>
      <c r="N1229">
        <v>0.161</v>
      </c>
      <c r="O1229">
        <v>0.161</v>
      </c>
      <c r="P1229">
        <v>1.175</v>
      </c>
      <c r="R1229">
        <v>0</v>
      </c>
      <c r="S1229">
        <v>1.2250000000000001</v>
      </c>
      <c r="T1229">
        <v>2</v>
      </c>
      <c r="U1229">
        <v>2.1850000000000001</v>
      </c>
      <c r="V1229">
        <v>1.175</v>
      </c>
      <c r="Z1229">
        <v>135</v>
      </c>
      <c r="AA1229">
        <v>4.4999999999999998E-2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Q1229">
        <v>0</v>
      </c>
      <c r="AR1229">
        <v>0</v>
      </c>
      <c r="AS1229">
        <v>0</v>
      </c>
      <c r="AT1229">
        <v>0</v>
      </c>
      <c r="AU1229">
        <v>1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</row>
    <row r="1230" spans="1:60" x14ac:dyDescent="0.25">
      <c r="A1230">
        <v>1</v>
      </c>
      <c r="B1230" t="s">
        <v>149</v>
      </c>
      <c r="D1230" t="s">
        <v>149</v>
      </c>
      <c r="E1230">
        <v>1229</v>
      </c>
      <c r="G1230" t="s">
        <v>74</v>
      </c>
      <c r="H1230" t="s">
        <v>680</v>
      </c>
      <c r="I1230" t="s">
        <v>2392</v>
      </c>
      <c r="J1230" t="s">
        <v>2393</v>
      </c>
      <c r="K1230" t="s">
        <v>3453</v>
      </c>
      <c r="M1230">
        <v>0.191</v>
      </c>
      <c r="N1230">
        <v>0.191</v>
      </c>
      <c r="O1230">
        <v>0.191</v>
      </c>
      <c r="P1230">
        <v>1.33</v>
      </c>
      <c r="R1230">
        <v>0</v>
      </c>
      <c r="S1230">
        <v>1.375</v>
      </c>
      <c r="T1230">
        <v>2</v>
      </c>
      <c r="U1230">
        <v>2.35</v>
      </c>
      <c r="V1230">
        <v>1.33</v>
      </c>
      <c r="Z1230">
        <v>135</v>
      </c>
      <c r="AA1230">
        <v>4.4999999999999998E-2</v>
      </c>
      <c r="AE1230" t="s">
        <v>471</v>
      </c>
      <c r="AG1230" t="s">
        <v>2391</v>
      </c>
      <c r="AI1230">
        <v>0</v>
      </c>
      <c r="AJ1230">
        <v>1</v>
      </c>
      <c r="AK1230">
        <v>0</v>
      </c>
      <c r="AL1230">
        <v>0</v>
      </c>
      <c r="AM1230">
        <v>0</v>
      </c>
      <c r="AN1230">
        <v>0</v>
      </c>
      <c r="AO1230">
        <v>0</v>
      </c>
      <c r="AQ1230">
        <v>0</v>
      </c>
      <c r="AR1230">
        <v>0</v>
      </c>
      <c r="AS1230">
        <v>0</v>
      </c>
      <c r="AT1230">
        <v>0</v>
      </c>
      <c r="AU1230">
        <v>1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</row>
    <row r="1231" spans="1:60" x14ac:dyDescent="0.25">
      <c r="A1231">
        <v>1</v>
      </c>
      <c r="B1231" t="s">
        <v>149</v>
      </c>
      <c r="D1231" t="s">
        <v>149</v>
      </c>
      <c r="E1231">
        <v>1230</v>
      </c>
      <c r="G1231" t="s">
        <v>74</v>
      </c>
      <c r="H1231" t="s">
        <v>680</v>
      </c>
      <c r="I1231" t="s">
        <v>2389</v>
      </c>
      <c r="J1231" t="s">
        <v>2390</v>
      </c>
      <c r="K1231" t="s">
        <v>3452</v>
      </c>
      <c r="M1231">
        <v>0.14699999999999999</v>
      </c>
      <c r="N1231">
        <v>0.14699999999999999</v>
      </c>
      <c r="O1231">
        <v>0.14699999999999999</v>
      </c>
      <c r="P1231">
        <v>1.1000000000000001</v>
      </c>
      <c r="R1231">
        <v>0</v>
      </c>
      <c r="S1231">
        <v>1.1499999999999999</v>
      </c>
      <c r="T1231">
        <v>2</v>
      </c>
      <c r="U1231">
        <v>2.177</v>
      </c>
      <c r="V1231">
        <v>1.1000000000000001</v>
      </c>
      <c r="Z1231">
        <v>135</v>
      </c>
      <c r="AA1231">
        <v>3.5000000000000003E-2</v>
      </c>
      <c r="AE1231" t="s">
        <v>471</v>
      </c>
      <c r="AG1231" t="s">
        <v>2391</v>
      </c>
      <c r="AI1231">
        <v>0</v>
      </c>
      <c r="AJ1231">
        <v>1</v>
      </c>
      <c r="AK1231">
        <v>0</v>
      </c>
      <c r="AL1231">
        <v>0</v>
      </c>
      <c r="AM1231">
        <v>0</v>
      </c>
      <c r="AN1231">
        <v>0</v>
      </c>
      <c r="AO1231">
        <v>0</v>
      </c>
      <c r="AQ1231">
        <v>0</v>
      </c>
      <c r="AR1231">
        <v>0</v>
      </c>
      <c r="AS1231">
        <v>0</v>
      </c>
      <c r="AT1231">
        <v>0</v>
      </c>
      <c r="AU1231">
        <v>1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</row>
    <row r="1232" spans="1:60" x14ac:dyDescent="0.25">
      <c r="A1232">
        <v>1</v>
      </c>
      <c r="B1232" t="s">
        <v>149</v>
      </c>
      <c r="D1232" t="s">
        <v>149</v>
      </c>
      <c r="E1232">
        <v>1231</v>
      </c>
      <c r="G1232" t="s">
        <v>74</v>
      </c>
      <c r="H1232" t="s">
        <v>802</v>
      </c>
      <c r="I1232" t="s">
        <v>2388</v>
      </c>
      <c r="J1232">
        <v>62523</v>
      </c>
      <c r="K1232" t="s">
        <v>3451</v>
      </c>
      <c r="M1232">
        <v>9.0551181102362197E-2</v>
      </c>
      <c r="N1232">
        <v>0.11799999999999999</v>
      </c>
      <c r="O1232">
        <v>9.06E-2</v>
      </c>
      <c r="P1232">
        <v>1.1000000000000001</v>
      </c>
      <c r="Q1232">
        <v>1.155</v>
      </c>
      <c r="R1232">
        <v>13.987209864567077</v>
      </c>
      <c r="S1232">
        <v>1.18</v>
      </c>
      <c r="T1232">
        <v>2</v>
      </c>
      <c r="U1232">
        <v>2.3170000000000002</v>
      </c>
      <c r="V1232">
        <v>1.1000000000000001</v>
      </c>
      <c r="Z1232">
        <v>130</v>
      </c>
      <c r="AA1232">
        <v>0.03</v>
      </c>
      <c r="AE1232" t="s">
        <v>49</v>
      </c>
      <c r="AF1232" t="s">
        <v>73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Q1232">
        <v>0</v>
      </c>
      <c r="AR1232">
        <v>0</v>
      </c>
      <c r="AS1232">
        <v>0</v>
      </c>
      <c r="AT1232">
        <v>0</v>
      </c>
      <c r="AU1232">
        <v>1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</row>
    <row r="1233" spans="1:60" x14ac:dyDescent="0.25">
      <c r="A1233">
        <v>1</v>
      </c>
      <c r="B1233" t="s">
        <v>149</v>
      </c>
      <c r="D1233" t="s">
        <v>149</v>
      </c>
      <c r="E1233">
        <v>1232</v>
      </c>
      <c r="G1233" t="s">
        <v>74</v>
      </c>
      <c r="H1233" t="s">
        <v>802</v>
      </c>
      <c r="I1233" t="s">
        <v>2387</v>
      </c>
      <c r="K1233" t="s">
        <v>3450</v>
      </c>
      <c r="M1233">
        <v>9.8000000000000004E-2</v>
      </c>
      <c r="N1233">
        <v>9.8000000000000004E-2</v>
      </c>
      <c r="O1233">
        <v>9.8000000000000004E-2</v>
      </c>
      <c r="P1233">
        <v>0.92500000000000004</v>
      </c>
      <c r="R1233">
        <v>0</v>
      </c>
      <c r="S1233">
        <v>0.95</v>
      </c>
      <c r="T1233">
        <v>2</v>
      </c>
      <c r="U1233">
        <v>1.905</v>
      </c>
      <c r="V1233">
        <v>0.92500000000000004</v>
      </c>
      <c r="Z1233">
        <v>135</v>
      </c>
      <c r="AA1233">
        <v>2.5000000000000001E-2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Q1233">
        <v>0</v>
      </c>
      <c r="AR1233">
        <v>0</v>
      </c>
      <c r="AS1233">
        <v>0</v>
      </c>
      <c r="AT1233">
        <v>0</v>
      </c>
      <c r="AU1233">
        <v>1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</row>
    <row r="1234" spans="1:60" x14ac:dyDescent="0.25">
      <c r="A1234">
        <v>1</v>
      </c>
      <c r="B1234" t="s">
        <v>149</v>
      </c>
      <c r="D1234" t="s">
        <v>149</v>
      </c>
      <c r="E1234">
        <v>1233</v>
      </c>
      <c r="G1234" t="s">
        <v>74</v>
      </c>
      <c r="H1234" t="s">
        <v>802</v>
      </c>
      <c r="I1234" t="s">
        <v>2386</v>
      </c>
      <c r="K1234" t="s">
        <v>3449</v>
      </c>
      <c r="M1234">
        <v>0.1094</v>
      </c>
      <c r="N1234">
        <v>0.1094</v>
      </c>
      <c r="O1234">
        <v>0.1094</v>
      </c>
      <c r="P1234">
        <v>0.67500000000000004</v>
      </c>
      <c r="R1234">
        <v>0</v>
      </c>
      <c r="S1234">
        <v>0.7</v>
      </c>
      <c r="T1234">
        <v>2</v>
      </c>
      <c r="U1234">
        <v>1.8420000000000001</v>
      </c>
      <c r="V1234">
        <v>0.67500000000000004</v>
      </c>
      <c r="Z1234">
        <v>135</v>
      </c>
      <c r="AA1234">
        <v>2.5000000000000001E-2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Q1234">
        <v>0</v>
      </c>
      <c r="AR1234">
        <v>0</v>
      </c>
      <c r="AS1234">
        <v>0</v>
      </c>
      <c r="AT1234">
        <v>0</v>
      </c>
      <c r="AU1234">
        <v>1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</row>
    <row r="1235" spans="1:60" x14ac:dyDescent="0.25">
      <c r="A1235">
        <v>1</v>
      </c>
      <c r="B1235" t="s">
        <v>149</v>
      </c>
      <c r="D1235" t="s">
        <v>149</v>
      </c>
      <c r="E1235">
        <v>1234</v>
      </c>
      <c r="G1235" t="s">
        <v>74</v>
      </c>
      <c r="H1235" t="s">
        <v>802</v>
      </c>
      <c r="I1235" t="s">
        <v>2385</v>
      </c>
      <c r="K1235" t="s">
        <v>3408</v>
      </c>
      <c r="M1235">
        <v>0.20100000000000001</v>
      </c>
      <c r="N1235">
        <v>0.20100000000000001</v>
      </c>
      <c r="O1235">
        <v>0.20100000000000001</v>
      </c>
      <c r="P1235">
        <v>1.3</v>
      </c>
      <c r="R1235">
        <v>0</v>
      </c>
      <c r="S1235">
        <v>1.325</v>
      </c>
      <c r="T1235">
        <v>2</v>
      </c>
      <c r="U1235">
        <v>2.335</v>
      </c>
      <c r="V1235">
        <v>1.3</v>
      </c>
      <c r="Z1235">
        <v>135</v>
      </c>
      <c r="AA1235">
        <v>0.05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Q1235">
        <v>0</v>
      </c>
      <c r="AR1235">
        <v>0</v>
      </c>
      <c r="AS1235">
        <v>0</v>
      </c>
      <c r="AT1235">
        <v>0</v>
      </c>
      <c r="AU1235">
        <v>1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</row>
    <row r="1236" spans="1:60" x14ac:dyDescent="0.25">
      <c r="A1236">
        <v>1</v>
      </c>
      <c r="B1236" t="s">
        <v>149</v>
      </c>
      <c r="D1236" t="s">
        <v>149</v>
      </c>
      <c r="E1236">
        <v>1235</v>
      </c>
      <c r="G1236" t="s">
        <v>74</v>
      </c>
      <c r="H1236" t="s">
        <v>802</v>
      </c>
      <c r="I1236" t="s">
        <v>2384</v>
      </c>
      <c r="K1236" t="s">
        <v>3448</v>
      </c>
      <c r="M1236">
        <v>9.35E-2</v>
      </c>
      <c r="N1236">
        <v>9.35E-2</v>
      </c>
      <c r="O1236">
        <v>9.35E-2</v>
      </c>
      <c r="P1236">
        <v>0.83499999999999996</v>
      </c>
      <c r="R1236">
        <v>0</v>
      </c>
      <c r="S1236">
        <v>0.86</v>
      </c>
      <c r="T1236">
        <v>2</v>
      </c>
      <c r="U1236">
        <v>1.7849999999999999</v>
      </c>
      <c r="V1236">
        <v>0.83499999999999996</v>
      </c>
      <c r="Z1236">
        <v>135</v>
      </c>
      <c r="AA1236">
        <v>1.9364484040942195E-2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Q1236">
        <v>0</v>
      </c>
      <c r="AR1236">
        <v>0</v>
      </c>
      <c r="AS1236">
        <v>0</v>
      </c>
      <c r="AT1236">
        <v>0</v>
      </c>
      <c r="AU1236">
        <v>1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</row>
    <row r="1237" spans="1:60" x14ac:dyDescent="0.25">
      <c r="A1237">
        <v>1</v>
      </c>
      <c r="B1237" t="s">
        <v>149</v>
      </c>
      <c r="D1237" t="s">
        <v>149</v>
      </c>
      <c r="E1237">
        <v>1236</v>
      </c>
      <c r="G1237" t="s">
        <v>74</v>
      </c>
      <c r="H1237" t="s">
        <v>874</v>
      </c>
      <c r="I1237" t="s">
        <v>2383</v>
      </c>
      <c r="K1237" t="s">
        <v>3447</v>
      </c>
      <c r="M1237">
        <v>4.2000000000000003E-2</v>
      </c>
      <c r="N1237">
        <v>4.2000000000000003E-2</v>
      </c>
      <c r="O1237">
        <v>4.2000000000000003E-2</v>
      </c>
      <c r="P1237">
        <v>0.55000000000000004</v>
      </c>
      <c r="R1237">
        <v>0</v>
      </c>
      <c r="S1237">
        <v>0.56000000000000005</v>
      </c>
      <c r="T1237">
        <v>2</v>
      </c>
      <c r="U1237">
        <v>1.45</v>
      </c>
      <c r="V1237">
        <v>0.5</v>
      </c>
      <c r="Z1237">
        <v>135</v>
      </c>
      <c r="AA1237">
        <v>8.6984848098349971E-3</v>
      </c>
      <c r="AE1237" t="s">
        <v>471</v>
      </c>
      <c r="AF1237" t="s">
        <v>62</v>
      </c>
      <c r="AI1237">
        <v>0</v>
      </c>
      <c r="AJ1237">
        <v>1</v>
      </c>
      <c r="AK1237">
        <v>0</v>
      </c>
      <c r="AL1237">
        <v>0</v>
      </c>
      <c r="AM1237">
        <v>0</v>
      </c>
      <c r="AN1237">
        <v>0</v>
      </c>
      <c r="AO1237">
        <v>0</v>
      </c>
      <c r="AQ1237">
        <v>0</v>
      </c>
      <c r="AR1237">
        <v>0</v>
      </c>
      <c r="AS1237">
        <v>0</v>
      </c>
      <c r="AT1237">
        <v>0</v>
      </c>
      <c r="AU1237">
        <v>2</v>
      </c>
      <c r="AV1237">
        <v>0</v>
      </c>
      <c r="AW1237">
        <v>0</v>
      </c>
      <c r="AX1237">
        <v>2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</row>
    <row r="1238" spans="1:60" x14ac:dyDescent="0.25">
      <c r="A1238">
        <v>1</v>
      </c>
      <c r="B1238" t="s">
        <v>149</v>
      </c>
      <c r="D1238" t="s">
        <v>149</v>
      </c>
      <c r="E1238">
        <v>1237</v>
      </c>
      <c r="G1238" t="s">
        <v>74</v>
      </c>
      <c r="H1238" t="s">
        <v>874</v>
      </c>
      <c r="I1238" t="s">
        <v>2382</v>
      </c>
      <c r="K1238" t="s">
        <v>3446</v>
      </c>
      <c r="M1238">
        <v>5.1999999999999998E-2</v>
      </c>
      <c r="N1238">
        <v>5.1999999999999998E-2</v>
      </c>
      <c r="O1238">
        <v>5.1999999999999998E-2</v>
      </c>
      <c r="P1238">
        <v>0.72</v>
      </c>
      <c r="R1238">
        <v>0</v>
      </c>
      <c r="S1238">
        <v>0.75</v>
      </c>
      <c r="T1238">
        <v>2</v>
      </c>
      <c r="U1238">
        <v>1.6725000000000001</v>
      </c>
      <c r="V1238">
        <v>0.72</v>
      </c>
      <c r="Z1238">
        <v>135</v>
      </c>
      <c r="AA1238">
        <v>1.0769552621700471E-2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Q1238">
        <v>0</v>
      </c>
      <c r="AR1238">
        <v>0</v>
      </c>
      <c r="AS1238">
        <v>0</v>
      </c>
      <c r="AT1238">
        <v>0</v>
      </c>
      <c r="AU1238">
        <v>1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</row>
    <row r="1239" spans="1:60" x14ac:dyDescent="0.25">
      <c r="A1239">
        <v>1</v>
      </c>
      <c r="B1239" t="s">
        <v>149</v>
      </c>
      <c r="D1239" t="s">
        <v>149</v>
      </c>
      <c r="E1239">
        <v>1238</v>
      </c>
      <c r="G1239" t="s">
        <v>74</v>
      </c>
      <c r="H1239" t="s">
        <v>874</v>
      </c>
      <c r="I1239" t="s">
        <v>2381</v>
      </c>
      <c r="K1239" t="s">
        <v>3445</v>
      </c>
      <c r="M1239">
        <v>6.25E-2</v>
      </c>
      <c r="N1239">
        <v>6.25E-2</v>
      </c>
      <c r="O1239">
        <v>6.25E-2</v>
      </c>
      <c r="P1239">
        <v>0.71499999999999997</v>
      </c>
      <c r="R1239">
        <v>0</v>
      </c>
      <c r="S1239">
        <v>0.74</v>
      </c>
      <c r="T1239">
        <v>2</v>
      </c>
      <c r="U1239">
        <v>1.722</v>
      </c>
      <c r="V1239">
        <v>0.71499999999999997</v>
      </c>
      <c r="Z1239">
        <v>135</v>
      </c>
      <c r="AA1239">
        <v>1.2944173824159222E-2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Q1239">
        <v>0</v>
      </c>
      <c r="AR1239">
        <v>0</v>
      </c>
      <c r="AS1239">
        <v>0</v>
      </c>
      <c r="AT1239">
        <v>0</v>
      </c>
      <c r="AU1239">
        <v>1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</row>
    <row r="1240" spans="1:60" x14ac:dyDescent="0.25">
      <c r="A1240">
        <v>1</v>
      </c>
      <c r="B1240" t="s">
        <v>149</v>
      </c>
      <c r="D1240" t="s">
        <v>149</v>
      </c>
      <c r="E1240">
        <v>1239</v>
      </c>
      <c r="G1240" t="s">
        <v>74</v>
      </c>
      <c r="H1240" t="s">
        <v>874</v>
      </c>
      <c r="I1240" t="s">
        <v>2380</v>
      </c>
      <c r="K1240" t="s">
        <v>3444</v>
      </c>
      <c r="M1240">
        <v>0.23799999999999999</v>
      </c>
      <c r="N1240">
        <v>0.23799999999999999</v>
      </c>
      <c r="O1240">
        <v>0.23799999999999999</v>
      </c>
      <c r="P1240">
        <v>2.9249999999999998</v>
      </c>
      <c r="R1240">
        <v>0</v>
      </c>
      <c r="S1240">
        <v>2.95</v>
      </c>
      <c r="T1240">
        <v>2</v>
      </c>
      <c r="U1240">
        <v>4.1349999999999998</v>
      </c>
      <c r="V1240">
        <v>2.9249999999999998</v>
      </c>
      <c r="Z1240">
        <v>135</v>
      </c>
      <c r="AA1240">
        <v>4.929141392239831E-2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Q1240">
        <v>0</v>
      </c>
      <c r="AR1240">
        <v>0</v>
      </c>
      <c r="AS1240">
        <v>0</v>
      </c>
      <c r="AT1240">
        <v>0</v>
      </c>
      <c r="AU1240">
        <v>1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</row>
    <row r="1241" spans="1:60" x14ac:dyDescent="0.25">
      <c r="A1241">
        <v>1</v>
      </c>
      <c r="B1241" t="s">
        <v>149</v>
      </c>
      <c r="D1241" t="s">
        <v>149</v>
      </c>
      <c r="E1241">
        <v>1240</v>
      </c>
      <c r="G1241" t="s">
        <v>74</v>
      </c>
      <c r="H1241" t="s">
        <v>874</v>
      </c>
      <c r="I1241" t="s">
        <v>2379</v>
      </c>
      <c r="K1241" t="s">
        <v>3443</v>
      </c>
      <c r="M1241">
        <v>0.04</v>
      </c>
      <c r="N1241">
        <v>0.04</v>
      </c>
      <c r="O1241">
        <v>0.04</v>
      </c>
      <c r="P1241">
        <v>0.6</v>
      </c>
      <c r="R1241">
        <v>0</v>
      </c>
      <c r="S1241">
        <v>0.625</v>
      </c>
      <c r="T1241">
        <v>2</v>
      </c>
      <c r="U1241">
        <v>1.4530000000000001</v>
      </c>
      <c r="V1241">
        <v>0.6</v>
      </c>
      <c r="Z1241">
        <v>135</v>
      </c>
      <c r="AA1241">
        <v>8.284271247461901E-3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Q1241">
        <v>0</v>
      </c>
      <c r="AR1241">
        <v>0</v>
      </c>
      <c r="AS1241">
        <v>0</v>
      </c>
      <c r="AT1241">
        <v>0</v>
      </c>
      <c r="AU1241">
        <v>1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</row>
    <row r="1242" spans="1:60" x14ac:dyDescent="0.25">
      <c r="A1242">
        <v>1</v>
      </c>
      <c r="B1242" t="s">
        <v>149</v>
      </c>
      <c r="D1242" t="s">
        <v>149</v>
      </c>
      <c r="E1242">
        <v>1241</v>
      </c>
      <c r="G1242" t="s">
        <v>74</v>
      </c>
      <c r="H1242" t="s">
        <v>874</v>
      </c>
      <c r="I1242" t="s">
        <v>2378</v>
      </c>
      <c r="K1242" t="s">
        <v>3442</v>
      </c>
      <c r="M1242">
        <v>3.3000000000000002E-2</v>
      </c>
      <c r="N1242">
        <v>3.3000000000000002E-2</v>
      </c>
      <c r="O1242">
        <v>3.3000000000000002E-2</v>
      </c>
      <c r="P1242">
        <v>0.55000000000000004</v>
      </c>
      <c r="R1242">
        <v>0</v>
      </c>
      <c r="S1242">
        <v>0.57499999999999996</v>
      </c>
      <c r="T1242">
        <v>2</v>
      </c>
      <c r="U1242">
        <v>1.405</v>
      </c>
      <c r="V1242">
        <v>0.55000000000000004</v>
      </c>
      <c r="Z1242">
        <v>135</v>
      </c>
      <c r="AA1242">
        <v>6.834523779156069E-3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Q1242">
        <v>0</v>
      </c>
      <c r="AR1242">
        <v>0</v>
      </c>
      <c r="AS1242">
        <v>0</v>
      </c>
      <c r="AT1242">
        <v>0</v>
      </c>
      <c r="AU1242">
        <v>1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</row>
    <row r="1243" spans="1:60" x14ac:dyDescent="0.25">
      <c r="A1243">
        <v>1</v>
      </c>
      <c r="B1243" t="s">
        <v>149</v>
      </c>
      <c r="D1243" t="s">
        <v>149</v>
      </c>
      <c r="E1243">
        <v>1242</v>
      </c>
      <c r="G1243" t="s">
        <v>74</v>
      </c>
      <c r="H1243" t="s">
        <v>874</v>
      </c>
      <c r="I1243" t="s">
        <v>2377</v>
      </c>
      <c r="K1243" t="s">
        <v>3441</v>
      </c>
      <c r="M1243">
        <v>3.5999999999999997E-2</v>
      </c>
      <c r="N1243">
        <v>3.5999999999999997E-2</v>
      </c>
      <c r="O1243">
        <v>3.5999999999999997E-2</v>
      </c>
      <c r="P1243">
        <v>0.66</v>
      </c>
      <c r="R1243">
        <v>0</v>
      </c>
      <c r="S1243">
        <v>0.68500000000000005</v>
      </c>
      <c r="T1243">
        <v>2</v>
      </c>
      <c r="U1243">
        <v>1.5049999999999999</v>
      </c>
      <c r="V1243">
        <v>0.66</v>
      </c>
      <c r="Z1243">
        <v>135</v>
      </c>
      <c r="AA1243">
        <v>7.4558441227157105E-3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Q1243">
        <v>0</v>
      </c>
      <c r="AR1243">
        <v>0</v>
      </c>
      <c r="AS1243">
        <v>0</v>
      </c>
      <c r="AT1243">
        <v>0</v>
      </c>
      <c r="AU1243">
        <v>1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</row>
    <row r="1244" spans="1:60" x14ac:dyDescent="0.25">
      <c r="A1244">
        <v>1</v>
      </c>
      <c r="B1244" t="s">
        <v>149</v>
      </c>
      <c r="D1244" t="s">
        <v>149</v>
      </c>
      <c r="E1244">
        <v>1243</v>
      </c>
      <c r="G1244" t="s">
        <v>74</v>
      </c>
      <c r="H1244" t="s">
        <v>874</v>
      </c>
      <c r="I1244" t="s">
        <v>2376</v>
      </c>
      <c r="K1244" t="s">
        <v>3440</v>
      </c>
      <c r="M1244">
        <v>0.11</v>
      </c>
      <c r="N1244">
        <v>0.11</v>
      </c>
      <c r="O1244">
        <v>0.11</v>
      </c>
      <c r="P1244">
        <v>2.65</v>
      </c>
      <c r="R1244">
        <v>0</v>
      </c>
      <c r="S1244">
        <v>2.9</v>
      </c>
      <c r="T1244">
        <v>2</v>
      </c>
      <c r="U1244">
        <v>3.9329999999999998</v>
      </c>
      <c r="V1244">
        <v>2.65</v>
      </c>
      <c r="Z1244">
        <v>135</v>
      </c>
      <c r="AA1244">
        <v>2.2781745930520229E-2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Q1244">
        <v>0</v>
      </c>
      <c r="AR1244">
        <v>0</v>
      </c>
      <c r="AS1244">
        <v>0</v>
      </c>
      <c r="AT1244">
        <v>0</v>
      </c>
      <c r="AU1244">
        <v>1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</row>
    <row r="1245" spans="1:60" x14ac:dyDescent="0.25">
      <c r="A1245">
        <v>1</v>
      </c>
      <c r="B1245" t="s">
        <v>149</v>
      </c>
      <c r="D1245" t="s">
        <v>149</v>
      </c>
      <c r="E1245">
        <v>1244</v>
      </c>
      <c r="G1245" t="s">
        <v>74</v>
      </c>
      <c r="H1245" t="s">
        <v>874</v>
      </c>
      <c r="I1245" t="s">
        <v>2375</v>
      </c>
      <c r="K1245" t="s">
        <v>3439</v>
      </c>
      <c r="M1245">
        <v>0.13600000000000001</v>
      </c>
      <c r="N1245">
        <v>0.13600000000000001</v>
      </c>
      <c r="O1245">
        <v>0.13600000000000001</v>
      </c>
      <c r="P1245">
        <v>1.85</v>
      </c>
      <c r="R1245">
        <v>0</v>
      </c>
      <c r="S1245">
        <v>1.875</v>
      </c>
      <c r="T1245">
        <v>2</v>
      </c>
      <c r="U1245">
        <v>2.94</v>
      </c>
      <c r="V1245">
        <v>1.85</v>
      </c>
      <c r="Z1245">
        <v>135</v>
      </c>
      <c r="AA1245">
        <v>2.8166522241370468E-2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Q1245">
        <v>0</v>
      </c>
      <c r="AR1245">
        <v>0</v>
      </c>
      <c r="AS1245">
        <v>0</v>
      </c>
      <c r="AT1245">
        <v>0</v>
      </c>
      <c r="AU1245">
        <v>1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</row>
    <row r="1246" spans="1:60" x14ac:dyDescent="0.25">
      <c r="A1246">
        <v>1</v>
      </c>
      <c r="B1246" t="s">
        <v>149</v>
      </c>
      <c r="D1246" t="s">
        <v>149</v>
      </c>
      <c r="E1246">
        <v>1245</v>
      </c>
      <c r="G1246" t="s">
        <v>74</v>
      </c>
      <c r="H1246" t="s">
        <v>680</v>
      </c>
      <c r="I1246" t="s">
        <v>2374</v>
      </c>
      <c r="K1246" t="s">
        <v>3438</v>
      </c>
      <c r="M1246">
        <v>0.26379999999999998</v>
      </c>
      <c r="N1246">
        <v>0.26379999999999998</v>
      </c>
      <c r="O1246">
        <v>0.26379999999999998</v>
      </c>
      <c r="P1246">
        <v>1.2749999999999999</v>
      </c>
      <c r="R1246">
        <v>0</v>
      </c>
      <c r="S1246">
        <v>1.3</v>
      </c>
      <c r="T1246">
        <v>2</v>
      </c>
      <c r="U1246">
        <v>2.76</v>
      </c>
      <c r="V1246">
        <v>1.2749999999999999</v>
      </c>
      <c r="Z1246">
        <v>135</v>
      </c>
      <c r="AA1246">
        <v>5.4634768877011235E-2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Q1246">
        <v>0</v>
      </c>
      <c r="AR1246">
        <v>0</v>
      </c>
      <c r="AS1246">
        <v>0</v>
      </c>
      <c r="AT1246">
        <v>0</v>
      </c>
      <c r="AU1246">
        <v>1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</row>
    <row r="1247" spans="1:60" x14ac:dyDescent="0.25">
      <c r="A1247">
        <v>1</v>
      </c>
      <c r="B1247" t="s">
        <v>149</v>
      </c>
      <c r="D1247" t="s">
        <v>149</v>
      </c>
      <c r="E1247">
        <v>1246</v>
      </c>
      <c r="G1247" t="s">
        <v>74</v>
      </c>
      <c r="H1247" t="s">
        <v>802</v>
      </c>
      <c r="I1247" t="s">
        <v>2373</v>
      </c>
      <c r="J1247">
        <v>12228</v>
      </c>
      <c r="K1247" t="s">
        <v>3437</v>
      </c>
      <c r="M1247">
        <v>0.1457</v>
      </c>
      <c r="N1247">
        <v>0.1457</v>
      </c>
      <c r="O1247">
        <v>0.1457</v>
      </c>
      <c r="P1247">
        <v>0.875</v>
      </c>
      <c r="R1247">
        <v>0</v>
      </c>
      <c r="S1247">
        <v>0.9</v>
      </c>
      <c r="T1247">
        <v>2</v>
      </c>
      <c r="U1247">
        <v>2.06</v>
      </c>
      <c r="V1247">
        <v>0.875</v>
      </c>
      <c r="Z1247">
        <v>135</v>
      </c>
      <c r="AA1247">
        <v>3.0175458018879976E-2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Q1247">
        <v>0</v>
      </c>
      <c r="AR1247">
        <v>0</v>
      </c>
      <c r="AS1247">
        <v>0</v>
      </c>
      <c r="AT1247">
        <v>0</v>
      </c>
      <c r="AU1247">
        <v>1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</row>
    <row r="1248" spans="1:60" x14ac:dyDescent="0.25">
      <c r="A1248">
        <v>1</v>
      </c>
      <c r="B1248" t="s">
        <v>149</v>
      </c>
      <c r="D1248" t="s">
        <v>149</v>
      </c>
      <c r="E1248">
        <v>1247</v>
      </c>
      <c r="G1248" t="s">
        <v>74</v>
      </c>
      <c r="H1248" t="s">
        <v>802</v>
      </c>
      <c r="I1248" t="s">
        <v>2372</v>
      </c>
      <c r="K1248" t="s">
        <v>3436</v>
      </c>
      <c r="M1248">
        <v>0.13389999999999999</v>
      </c>
      <c r="N1248">
        <v>0.13389999999999999</v>
      </c>
      <c r="O1248">
        <v>0.13389999999999999</v>
      </c>
      <c r="P1248">
        <v>0.82499999999999996</v>
      </c>
      <c r="R1248">
        <v>0</v>
      </c>
      <c r="S1248">
        <v>0.85</v>
      </c>
      <c r="T1248">
        <v>2</v>
      </c>
      <c r="U1248">
        <v>2.0720000000000001</v>
      </c>
      <c r="V1248">
        <v>0.82499999999999996</v>
      </c>
      <c r="Z1248">
        <v>135</v>
      </c>
      <c r="AA1248">
        <v>2.7731598000878713E-2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Q1248">
        <v>0</v>
      </c>
      <c r="AR1248">
        <v>0</v>
      </c>
      <c r="AS1248">
        <v>0</v>
      </c>
      <c r="AT1248">
        <v>0</v>
      </c>
      <c r="AU1248">
        <v>1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</row>
    <row r="1249" spans="1:60" x14ac:dyDescent="0.25">
      <c r="A1249">
        <v>1</v>
      </c>
      <c r="B1249" t="s">
        <v>149</v>
      </c>
      <c r="D1249" t="s">
        <v>149</v>
      </c>
      <c r="E1249">
        <v>1248</v>
      </c>
      <c r="G1249" t="s">
        <v>74</v>
      </c>
      <c r="H1249" t="s">
        <v>802</v>
      </c>
      <c r="I1249" t="s">
        <v>2371</v>
      </c>
      <c r="K1249" t="s">
        <v>3435</v>
      </c>
      <c r="M1249">
        <v>0.12790000000000001</v>
      </c>
      <c r="N1249">
        <v>0.12790000000000001</v>
      </c>
      <c r="O1249">
        <v>0.12790000000000001</v>
      </c>
      <c r="P1249">
        <v>0.74</v>
      </c>
      <c r="R1249">
        <v>0</v>
      </c>
      <c r="S1249">
        <v>0.76500000000000001</v>
      </c>
      <c r="T1249">
        <v>2</v>
      </c>
      <c r="U1249">
        <v>1.9379999999999999</v>
      </c>
      <c r="V1249">
        <v>0.74</v>
      </c>
      <c r="Z1249">
        <v>135</v>
      </c>
      <c r="AA1249">
        <v>2.6488957313759432E-2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Q1249">
        <v>0</v>
      </c>
      <c r="AR1249">
        <v>0</v>
      </c>
      <c r="AS1249">
        <v>0</v>
      </c>
      <c r="AT1249">
        <v>0</v>
      </c>
      <c r="AU1249">
        <v>1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</row>
    <row r="1250" spans="1:60" x14ac:dyDescent="0.25">
      <c r="A1250">
        <v>1</v>
      </c>
      <c r="B1250" t="s">
        <v>149</v>
      </c>
      <c r="D1250" t="s">
        <v>149</v>
      </c>
      <c r="E1250">
        <v>1249</v>
      </c>
      <c r="G1250" t="s">
        <v>74</v>
      </c>
      <c r="H1250" t="s">
        <v>802</v>
      </c>
      <c r="I1250" t="s">
        <v>2370</v>
      </c>
      <c r="K1250" t="s">
        <v>3434</v>
      </c>
      <c r="M1250">
        <v>0.124</v>
      </c>
      <c r="N1250">
        <v>0.124</v>
      </c>
      <c r="O1250">
        <v>0.124</v>
      </c>
      <c r="P1250">
        <v>0.75</v>
      </c>
      <c r="R1250">
        <v>0</v>
      </c>
      <c r="S1250">
        <v>0.77500000000000002</v>
      </c>
      <c r="T1250">
        <v>2</v>
      </c>
      <c r="U1250">
        <v>1.95</v>
      </c>
      <c r="V1250">
        <v>0.75</v>
      </c>
      <c r="Z1250">
        <v>135</v>
      </c>
      <c r="AA1250">
        <v>2.5681240867131895E-2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Q1250">
        <v>0</v>
      </c>
      <c r="AR1250">
        <v>0</v>
      </c>
      <c r="AS1250">
        <v>0</v>
      </c>
      <c r="AT1250">
        <v>0</v>
      </c>
      <c r="AU1250">
        <v>1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</row>
    <row r="1251" spans="1:60" x14ac:dyDescent="0.25">
      <c r="A1251">
        <v>1</v>
      </c>
      <c r="B1251" t="s">
        <v>149</v>
      </c>
      <c r="D1251" t="s">
        <v>149</v>
      </c>
      <c r="E1251">
        <v>1250</v>
      </c>
      <c r="G1251" t="s">
        <v>74</v>
      </c>
      <c r="H1251" t="s">
        <v>802</v>
      </c>
      <c r="I1251" t="s">
        <v>2369</v>
      </c>
      <c r="K1251" t="s">
        <v>3433</v>
      </c>
      <c r="M1251">
        <v>0.122</v>
      </c>
      <c r="N1251">
        <v>0.122</v>
      </c>
      <c r="O1251">
        <v>0.122</v>
      </c>
      <c r="P1251">
        <v>0.75</v>
      </c>
      <c r="R1251">
        <v>0</v>
      </c>
      <c r="S1251">
        <v>0.77500000000000002</v>
      </c>
      <c r="T1251">
        <v>2</v>
      </c>
      <c r="U1251">
        <v>1.94</v>
      </c>
      <c r="V1251">
        <v>0.75</v>
      </c>
      <c r="Z1251">
        <v>135</v>
      </c>
      <c r="AA1251">
        <v>2.5267027304758799E-2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Q1251">
        <v>0</v>
      </c>
      <c r="AR1251">
        <v>0</v>
      </c>
      <c r="AS1251">
        <v>0</v>
      </c>
      <c r="AT1251">
        <v>0</v>
      </c>
      <c r="AU1251">
        <v>1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</row>
    <row r="1252" spans="1:60" x14ac:dyDescent="0.25">
      <c r="A1252">
        <v>1</v>
      </c>
      <c r="B1252" t="s">
        <v>149</v>
      </c>
      <c r="D1252" t="s">
        <v>149</v>
      </c>
      <c r="E1252">
        <v>1251</v>
      </c>
      <c r="G1252" t="s">
        <v>74</v>
      </c>
      <c r="H1252" t="s">
        <v>802</v>
      </c>
      <c r="I1252" t="s">
        <v>2368</v>
      </c>
      <c r="K1252" t="s">
        <v>3432</v>
      </c>
      <c r="M1252">
        <v>0.1004</v>
      </c>
      <c r="N1252">
        <v>0.1004</v>
      </c>
      <c r="O1252">
        <v>0.1004</v>
      </c>
      <c r="P1252">
        <v>0.6</v>
      </c>
      <c r="R1252">
        <v>0</v>
      </c>
      <c r="S1252">
        <v>0.625</v>
      </c>
      <c r="T1252">
        <v>2</v>
      </c>
      <c r="U1252">
        <v>1.7130000000000001</v>
      </c>
      <c r="V1252">
        <v>0.6</v>
      </c>
      <c r="Z1252">
        <v>135</v>
      </c>
      <c r="AA1252">
        <v>2.0793520831129373E-2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Q1252">
        <v>0</v>
      </c>
      <c r="AR1252">
        <v>0</v>
      </c>
      <c r="AS1252">
        <v>0</v>
      </c>
      <c r="AT1252">
        <v>0</v>
      </c>
      <c r="AU1252">
        <v>1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</row>
    <row r="1253" spans="1:60" x14ac:dyDescent="0.25">
      <c r="A1253">
        <v>1</v>
      </c>
      <c r="B1253" t="s">
        <v>149</v>
      </c>
      <c r="D1253" t="s">
        <v>149</v>
      </c>
      <c r="E1253">
        <v>1252</v>
      </c>
      <c r="G1253" t="s">
        <v>74</v>
      </c>
      <c r="H1253" t="s">
        <v>802</v>
      </c>
      <c r="I1253" t="s">
        <v>2367</v>
      </c>
      <c r="J1253">
        <v>8595205</v>
      </c>
      <c r="K1253" t="s">
        <v>3424</v>
      </c>
      <c r="M1253">
        <v>8.0699999999999994E-2</v>
      </c>
      <c r="N1253">
        <v>0.11799999999999999</v>
      </c>
      <c r="O1253">
        <v>8.0699999999999994E-2</v>
      </c>
      <c r="P1253">
        <v>0.54500000000000004</v>
      </c>
      <c r="Q1253">
        <v>0.6</v>
      </c>
      <c r="R1253">
        <v>18.731330554716195</v>
      </c>
      <c r="S1253">
        <v>0.625</v>
      </c>
      <c r="T1253">
        <v>2</v>
      </c>
      <c r="U1253">
        <v>1.7304999999999999</v>
      </c>
      <c r="V1253">
        <v>0.54500000000000004</v>
      </c>
      <c r="Z1253">
        <v>130</v>
      </c>
      <c r="AA1253">
        <v>1.8815514006554193E-2</v>
      </c>
      <c r="AF1253" t="s">
        <v>73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Q1253">
        <v>0</v>
      </c>
      <c r="AR1253">
        <v>0</v>
      </c>
      <c r="AS1253">
        <v>0</v>
      </c>
      <c r="AT1253">
        <v>0</v>
      </c>
      <c r="AU1253">
        <v>1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</row>
    <row r="1254" spans="1:60" x14ac:dyDescent="0.25">
      <c r="A1254">
        <v>1</v>
      </c>
      <c r="B1254" t="s">
        <v>149</v>
      </c>
      <c r="D1254" t="s">
        <v>149</v>
      </c>
      <c r="E1254">
        <v>1253</v>
      </c>
      <c r="G1254" t="s">
        <v>74</v>
      </c>
      <c r="H1254" t="s">
        <v>802</v>
      </c>
      <c r="I1254" t="s">
        <v>2366</v>
      </c>
      <c r="K1254" t="s">
        <v>3431</v>
      </c>
      <c r="M1254">
        <v>0.28120000000000001</v>
      </c>
      <c r="N1254">
        <v>0.28120000000000001</v>
      </c>
      <c r="O1254">
        <v>0.28120000000000001</v>
      </c>
      <c r="P1254">
        <v>1.575</v>
      </c>
      <c r="R1254">
        <v>0</v>
      </c>
      <c r="S1254">
        <v>1.6</v>
      </c>
      <c r="T1254">
        <v>2</v>
      </c>
      <c r="U1254">
        <v>2.73</v>
      </c>
      <c r="V1254">
        <v>1.575</v>
      </c>
      <c r="Z1254">
        <v>135</v>
      </c>
      <c r="AA1254">
        <v>5.8238426869657169E-2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Q1254">
        <v>0</v>
      </c>
      <c r="AR1254">
        <v>0</v>
      </c>
      <c r="AS1254">
        <v>0</v>
      </c>
      <c r="AT1254">
        <v>0</v>
      </c>
      <c r="AU1254">
        <v>1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</row>
    <row r="1255" spans="1:60" x14ac:dyDescent="0.25">
      <c r="A1255">
        <v>1</v>
      </c>
      <c r="B1255" t="s">
        <v>149</v>
      </c>
      <c r="D1255" t="s">
        <v>149</v>
      </c>
      <c r="E1255">
        <v>1254</v>
      </c>
      <c r="G1255" t="s">
        <v>74</v>
      </c>
      <c r="H1255" t="s">
        <v>874</v>
      </c>
      <c r="I1255" t="s">
        <v>2365</v>
      </c>
      <c r="J1255">
        <v>61505</v>
      </c>
      <c r="K1255" t="s">
        <v>3430</v>
      </c>
      <c r="M1255">
        <v>1.9699999999999999E-2</v>
      </c>
      <c r="N1255">
        <v>0.11799999999999999</v>
      </c>
      <c r="O1255">
        <v>1.9699999999999999E-2</v>
      </c>
      <c r="P1255">
        <v>0.30499999999999999</v>
      </c>
      <c r="Q1255">
        <v>0.47</v>
      </c>
      <c r="R1255">
        <v>16.587677862274461</v>
      </c>
      <c r="S1255">
        <v>0.5</v>
      </c>
      <c r="T1255">
        <v>2</v>
      </c>
      <c r="U1255">
        <v>1.49</v>
      </c>
      <c r="V1255">
        <v>0.30499999999999999</v>
      </c>
      <c r="Z1255">
        <v>130</v>
      </c>
      <c r="AA1255">
        <v>4.5931304328267362E-3</v>
      </c>
      <c r="AF1255" t="s">
        <v>73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Q1255">
        <v>0</v>
      </c>
      <c r="AR1255">
        <v>0</v>
      </c>
      <c r="AS1255">
        <v>0</v>
      </c>
      <c r="AT1255">
        <v>0</v>
      </c>
      <c r="AU1255">
        <v>1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</row>
    <row r="1256" spans="1:60" x14ac:dyDescent="0.25">
      <c r="A1256">
        <v>1</v>
      </c>
      <c r="B1256" t="s">
        <v>149</v>
      </c>
      <c r="D1256" t="s">
        <v>149</v>
      </c>
      <c r="E1256">
        <v>1255</v>
      </c>
      <c r="G1256" t="s">
        <v>74</v>
      </c>
      <c r="H1256" t="s">
        <v>802</v>
      </c>
      <c r="I1256" t="s">
        <v>2364</v>
      </c>
      <c r="J1256">
        <v>8595115</v>
      </c>
      <c r="K1256" t="s">
        <v>3429</v>
      </c>
      <c r="M1256">
        <v>4.53E-2</v>
      </c>
      <c r="N1256">
        <v>0.11799999999999999</v>
      </c>
      <c r="O1256">
        <v>4.53E-2</v>
      </c>
      <c r="P1256">
        <v>0.33500000000000002</v>
      </c>
      <c r="Q1256">
        <v>0.46500000000000002</v>
      </c>
      <c r="R1256">
        <v>15.621809663602306</v>
      </c>
      <c r="S1256">
        <v>0.49</v>
      </c>
      <c r="T1256">
        <v>2</v>
      </c>
      <c r="U1256">
        <v>1.532</v>
      </c>
      <c r="V1256">
        <v>0.33500000000000002</v>
      </c>
      <c r="Z1256">
        <v>130</v>
      </c>
      <c r="AA1256">
        <v>1.0561868457210718E-2</v>
      </c>
      <c r="AF1256" t="s">
        <v>73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Q1256">
        <v>0</v>
      </c>
      <c r="AR1256">
        <v>0</v>
      </c>
      <c r="AS1256">
        <v>0</v>
      </c>
      <c r="AT1256">
        <v>0</v>
      </c>
      <c r="AU1256">
        <v>1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</row>
    <row r="1257" spans="1:60" x14ac:dyDescent="0.25">
      <c r="A1257">
        <v>1</v>
      </c>
      <c r="B1257" t="s">
        <v>149</v>
      </c>
      <c r="D1257" t="s">
        <v>149</v>
      </c>
      <c r="E1257">
        <v>1256</v>
      </c>
      <c r="G1257" t="s">
        <v>74</v>
      </c>
      <c r="H1257" t="s">
        <v>874</v>
      </c>
      <c r="I1257" t="s">
        <v>2363</v>
      </c>
      <c r="K1257" t="s">
        <v>3428</v>
      </c>
      <c r="M1257">
        <v>5.5100000000000003E-2</v>
      </c>
      <c r="N1257">
        <v>5.5100000000000003E-2</v>
      </c>
      <c r="O1257">
        <v>5.5100000000000003E-2</v>
      </c>
      <c r="P1257">
        <v>0.78500000000000003</v>
      </c>
      <c r="R1257">
        <v>0</v>
      </c>
      <c r="S1257">
        <v>0.81</v>
      </c>
      <c r="T1257">
        <v>2</v>
      </c>
      <c r="U1257">
        <v>1.597</v>
      </c>
      <c r="V1257">
        <v>0.78500000000000003</v>
      </c>
      <c r="Z1257">
        <v>135</v>
      </c>
      <c r="AA1257">
        <v>1.141158364337877E-2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Q1257">
        <v>0</v>
      </c>
      <c r="AR1257">
        <v>0</v>
      </c>
      <c r="AS1257">
        <v>0</v>
      </c>
      <c r="AT1257">
        <v>0</v>
      </c>
      <c r="AU1257">
        <v>1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</row>
    <row r="1258" spans="1:60" x14ac:dyDescent="0.25">
      <c r="A1258">
        <v>1</v>
      </c>
      <c r="B1258" t="s">
        <v>149</v>
      </c>
      <c r="D1258" t="s">
        <v>149</v>
      </c>
      <c r="E1258">
        <v>1257</v>
      </c>
      <c r="G1258" t="s">
        <v>74</v>
      </c>
      <c r="H1258" t="s">
        <v>874</v>
      </c>
      <c r="I1258" t="s">
        <v>2362</v>
      </c>
      <c r="K1258" t="s">
        <v>3427</v>
      </c>
      <c r="M1258">
        <v>6.5000000000000002E-2</v>
      </c>
      <c r="N1258">
        <v>6.5000000000000002E-2</v>
      </c>
      <c r="O1258">
        <v>6.5000000000000002E-2</v>
      </c>
      <c r="P1258">
        <v>0.86499999999999999</v>
      </c>
      <c r="R1258">
        <v>0</v>
      </c>
      <c r="S1258">
        <v>0.89</v>
      </c>
      <c r="T1258">
        <v>2</v>
      </c>
      <c r="U1258">
        <v>1.6950000000000001</v>
      </c>
      <c r="V1258">
        <v>0.86499999999999999</v>
      </c>
      <c r="Z1258">
        <v>135</v>
      </c>
      <c r="AA1258">
        <v>1.346194077712559E-2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Q1258">
        <v>0</v>
      </c>
      <c r="AR1258">
        <v>0</v>
      </c>
      <c r="AS1258">
        <v>0</v>
      </c>
      <c r="AT1258">
        <v>0</v>
      </c>
      <c r="AU1258">
        <v>1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</row>
    <row r="1259" spans="1:60" x14ac:dyDescent="0.25">
      <c r="A1259">
        <v>1</v>
      </c>
      <c r="B1259" t="s">
        <v>149</v>
      </c>
      <c r="D1259" t="s">
        <v>149</v>
      </c>
      <c r="E1259">
        <v>1258</v>
      </c>
      <c r="G1259" t="s">
        <v>74</v>
      </c>
      <c r="H1259" t="s">
        <v>802</v>
      </c>
      <c r="I1259" t="s">
        <v>2361</v>
      </c>
      <c r="K1259" t="s">
        <v>3426</v>
      </c>
      <c r="M1259">
        <v>6.8900000000000003E-2</v>
      </c>
      <c r="N1259">
        <v>6.8900000000000003E-2</v>
      </c>
      <c r="O1259">
        <v>6.8900000000000003E-2</v>
      </c>
      <c r="P1259">
        <v>0.48</v>
      </c>
      <c r="R1259">
        <v>0</v>
      </c>
      <c r="S1259">
        <v>0.505</v>
      </c>
      <c r="T1259">
        <v>2</v>
      </c>
      <c r="U1259">
        <v>1.4450000000000001</v>
      </c>
      <c r="V1259">
        <v>0.48</v>
      </c>
      <c r="Z1259">
        <v>135</v>
      </c>
      <c r="AA1259">
        <v>1.4269657223753125E-2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Q1259">
        <v>0</v>
      </c>
      <c r="AR1259">
        <v>0</v>
      </c>
      <c r="AS1259">
        <v>0</v>
      </c>
      <c r="AT1259">
        <v>0</v>
      </c>
      <c r="AU1259">
        <v>1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</row>
    <row r="1260" spans="1:60" x14ac:dyDescent="0.25">
      <c r="A1260">
        <v>1</v>
      </c>
      <c r="B1260" t="s">
        <v>149</v>
      </c>
      <c r="D1260" t="s">
        <v>149</v>
      </c>
      <c r="E1260">
        <v>1259</v>
      </c>
      <c r="G1260" t="s">
        <v>74</v>
      </c>
      <c r="H1260" t="s">
        <v>802</v>
      </c>
      <c r="I1260" t="s">
        <v>2360</v>
      </c>
      <c r="K1260" t="s">
        <v>3425</v>
      </c>
      <c r="M1260">
        <v>7.6799999999999993E-2</v>
      </c>
      <c r="N1260">
        <v>7.6799999999999993E-2</v>
      </c>
      <c r="O1260">
        <v>7.6799999999999993E-2</v>
      </c>
      <c r="P1260">
        <v>0.51</v>
      </c>
      <c r="R1260">
        <v>0</v>
      </c>
      <c r="S1260">
        <v>0.53500000000000003</v>
      </c>
      <c r="T1260">
        <v>2</v>
      </c>
      <c r="U1260">
        <v>1.44</v>
      </c>
      <c r="V1260">
        <v>0.51</v>
      </c>
      <c r="Z1260">
        <v>135</v>
      </c>
      <c r="AA1260">
        <v>1.5905800795126851E-2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Q1260">
        <v>0</v>
      </c>
      <c r="AR1260">
        <v>0</v>
      </c>
      <c r="AS1260">
        <v>0</v>
      </c>
      <c r="AT1260">
        <v>0</v>
      </c>
      <c r="AU1260">
        <v>1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</row>
    <row r="1261" spans="1:60" x14ac:dyDescent="0.25">
      <c r="A1261">
        <v>1</v>
      </c>
      <c r="B1261" t="s">
        <v>149</v>
      </c>
      <c r="D1261" t="s">
        <v>149</v>
      </c>
      <c r="E1261">
        <v>1260</v>
      </c>
      <c r="G1261" t="s">
        <v>74</v>
      </c>
      <c r="H1261" t="s">
        <v>802</v>
      </c>
      <c r="I1261" t="s">
        <v>2359</v>
      </c>
      <c r="K1261" t="s">
        <v>3424</v>
      </c>
      <c r="M1261">
        <v>8.0699999999999994E-2</v>
      </c>
      <c r="N1261">
        <v>8.0699999999999994E-2</v>
      </c>
      <c r="O1261">
        <v>8.0699999999999994E-2</v>
      </c>
      <c r="P1261">
        <v>0.49</v>
      </c>
      <c r="R1261">
        <v>0</v>
      </c>
      <c r="S1261">
        <v>0.51500000000000001</v>
      </c>
      <c r="T1261">
        <v>2</v>
      </c>
      <c r="U1261">
        <v>1.4950000000000001</v>
      </c>
      <c r="V1261">
        <v>0.49</v>
      </c>
      <c r="Z1261">
        <v>135</v>
      </c>
      <c r="AA1261">
        <v>1.6713517241754385E-2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Q1261">
        <v>0</v>
      </c>
      <c r="AR1261">
        <v>0</v>
      </c>
      <c r="AS1261">
        <v>0</v>
      </c>
      <c r="AT1261">
        <v>0</v>
      </c>
      <c r="AU1261">
        <v>1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</row>
    <row r="1262" spans="1:60" x14ac:dyDescent="0.25">
      <c r="A1262">
        <v>1</v>
      </c>
      <c r="B1262" t="s">
        <v>149</v>
      </c>
      <c r="D1262" t="s">
        <v>149</v>
      </c>
      <c r="E1262">
        <v>1261</v>
      </c>
      <c r="G1262" t="s">
        <v>74</v>
      </c>
      <c r="H1262" t="s">
        <v>802</v>
      </c>
      <c r="I1262" t="s">
        <v>2358</v>
      </c>
      <c r="K1262" t="s">
        <v>3423</v>
      </c>
      <c r="M1262">
        <v>0.26100000000000001</v>
      </c>
      <c r="N1262">
        <v>0.26100000000000001</v>
      </c>
      <c r="O1262">
        <v>0.26100000000000001</v>
      </c>
      <c r="P1262">
        <v>1.615</v>
      </c>
      <c r="R1262">
        <v>0</v>
      </c>
      <c r="S1262">
        <v>1.64</v>
      </c>
      <c r="T1262">
        <v>2</v>
      </c>
      <c r="U1262">
        <v>2.75</v>
      </c>
      <c r="V1262">
        <v>1.615</v>
      </c>
      <c r="Z1262">
        <v>135</v>
      </c>
      <c r="AA1262">
        <v>5.4054869889688911E-2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Q1262">
        <v>0</v>
      </c>
      <c r="AR1262">
        <v>0</v>
      </c>
      <c r="AS1262">
        <v>0</v>
      </c>
      <c r="AT1262">
        <v>0</v>
      </c>
      <c r="AU1262">
        <v>1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</row>
    <row r="1263" spans="1:60" x14ac:dyDescent="0.25">
      <c r="A1263">
        <v>1</v>
      </c>
      <c r="B1263" t="s">
        <v>149</v>
      </c>
      <c r="D1263" t="s">
        <v>149</v>
      </c>
      <c r="E1263">
        <v>1262</v>
      </c>
      <c r="G1263" t="s">
        <v>74</v>
      </c>
      <c r="H1263" t="s">
        <v>802</v>
      </c>
      <c r="I1263" t="s">
        <v>2357</v>
      </c>
      <c r="K1263" t="s">
        <v>3422</v>
      </c>
      <c r="M1263">
        <v>0.23799999999999999</v>
      </c>
      <c r="N1263">
        <v>0.23799999999999999</v>
      </c>
      <c r="O1263">
        <v>0.23799999999999999</v>
      </c>
      <c r="P1263">
        <v>1.5449999999999999</v>
      </c>
      <c r="R1263">
        <v>0</v>
      </c>
      <c r="S1263">
        <v>1.57</v>
      </c>
      <c r="T1263">
        <v>2</v>
      </c>
      <c r="U1263">
        <v>2.6230000000000002</v>
      </c>
      <c r="V1263">
        <v>1.5449999999999999</v>
      </c>
      <c r="Z1263">
        <v>135</v>
      </c>
      <c r="AA1263">
        <v>4.929141392239831E-2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Q1263">
        <v>0</v>
      </c>
      <c r="AR1263">
        <v>0</v>
      </c>
      <c r="AS1263">
        <v>0</v>
      </c>
      <c r="AT1263">
        <v>0</v>
      </c>
      <c r="AU1263">
        <v>1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</row>
    <row r="1264" spans="1:60" x14ac:dyDescent="0.25">
      <c r="A1264">
        <v>1</v>
      </c>
      <c r="B1264" t="s">
        <v>149</v>
      </c>
      <c r="D1264" t="s">
        <v>149</v>
      </c>
      <c r="E1264">
        <v>1263</v>
      </c>
      <c r="G1264" t="s">
        <v>74</v>
      </c>
      <c r="H1264" t="s">
        <v>802</v>
      </c>
      <c r="I1264" t="s">
        <v>2356</v>
      </c>
      <c r="K1264" t="s">
        <v>3421</v>
      </c>
      <c r="M1264">
        <v>0.22800000000000001</v>
      </c>
      <c r="N1264">
        <v>0.22800000000000001</v>
      </c>
      <c r="O1264">
        <v>0.22800000000000001</v>
      </c>
      <c r="P1264">
        <v>1.335</v>
      </c>
      <c r="R1264">
        <v>0</v>
      </c>
      <c r="S1264">
        <v>1.36</v>
      </c>
      <c r="T1264">
        <v>2</v>
      </c>
      <c r="U1264">
        <v>2.4449999999999998</v>
      </c>
      <c r="V1264">
        <v>1.335</v>
      </c>
      <c r="Z1264">
        <v>135</v>
      </c>
      <c r="AA1264">
        <v>4.7220346110532843E-2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Q1264">
        <v>0</v>
      </c>
      <c r="AR1264">
        <v>0</v>
      </c>
      <c r="AS1264">
        <v>0</v>
      </c>
      <c r="AT1264">
        <v>0</v>
      </c>
      <c r="AU1264">
        <v>1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</row>
    <row r="1265" spans="1:60" x14ac:dyDescent="0.25">
      <c r="A1265">
        <v>1</v>
      </c>
      <c r="B1265" t="s">
        <v>149</v>
      </c>
      <c r="D1265" t="s">
        <v>149</v>
      </c>
      <c r="E1265">
        <v>1264</v>
      </c>
      <c r="G1265" t="s">
        <v>74</v>
      </c>
      <c r="H1265" t="s">
        <v>2267</v>
      </c>
      <c r="I1265" t="s">
        <v>2354</v>
      </c>
      <c r="J1265" t="s">
        <v>2355</v>
      </c>
      <c r="K1265" t="s">
        <v>3420</v>
      </c>
      <c r="M1265">
        <v>0.25</v>
      </c>
      <c r="N1265">
        <v>0.315</v>
      </c>
      <c r="O1265">
        <v>0.25</v>
      </c>
      <c r="P1265">
        <v>2.29</v>
      </c>
      <c r="Q1265">
        <v>2.29</v>
      </c>
      <c r="R1265">
        <v>90</v>
      </c>
      <c r="S1265">
        <v>2.3149999999999999</v>
      </c>
      <c r="T1265">
        <v>2</v>
      </c>
      <c r="U1265">
        <v>4.3559999999999999</v>
      </c>
      <c r="V1265">
        <v>2.29</v>
      </c>
      <c r="AA1265" t="s">
        <v>3397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Q1265">
        <v>0</v>
      </c>
      <c r="AR1265">
        <v>0</v>
      </c>
      <c r="AS1265">
        <v>0</v>
      </c>
      <c r="AT1265">
        <v>0</v>
      </c>
      <c r="AU1265">
        <v>1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</row>
    <row r="1266" spans="1:60" x14ac:dyDescent="0.25">
      <c r="A1266">
        <v>1</v>
      </c>
      <c r="B1266" t="s">
        <v>149</v>
      </c>
      <c r="D1266" t="s">
        <v>149</v>
      </c>
      <c r="E1266">
        <v>1265</v>
      </c>
      <c r="G1266" t="s">
        <v>74</v>
      </c>
      <c r="H1266" t="s">
        <v>2267</v>
      </c>
      <c r="I1266" t="s">
        <v>2352</v>
      </c>
      <c r="J1266" t="s">
        <v>2353</v>
      </c>
      <c r="K1266" t="s">
        <v>3420</v>
      </c>
      <c r="M1266">
        <v>0.25</v>
      </c>
      <c r="N1266">
        <v>0.315</v>
      </c>
      <c r="O1266">
        <v>0.25</v>
      </c>
      <c r="P1266">
        <v>6.06</v>
      </c>
      <c r="Q1266">
        <v>6.06</v>
      </c>
      <c r="R1266">
        <v>90</v>
      </c>
      <c r="S1266">
        <v>6.085</v>
      </c>
      <c r="T1266">
        <v>2</v>
      </c>
      <c r="U1266">
        <v>8.1549999999999994</v>
      </c>
      <c r="V1266">
        <v>6.06</v>
      </c>
      <c r="AA1266" t="s">
        <v>3397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Q1266">
        <v>0</v>
      </c>
      <c r="AR1266">
        <v>0</v>
      </c>
      <c r="AS1266">
        <v>0</v>
      </c>
      <c r="AT1266">
        <v>0</v>
      </c>
      <c r="AU1266">
        <v>1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</row>
    <row r="1267" spans="1:60" x14ac:dyDescent="0.25">
      <c r="A1267">
        <v>1</v>
      </c>
      <c r="B1267" t="s">
        <v>149</v>
      </c>
      <c r="D1267" t="s">
        <v>149</v>
      </c>
      <c r="E1267">
        <v>1266</v>
      </c>
      <c r="G1267" t="s">
        <v>74</v>
      </c>
      <c r="H1267" t="s">
        <v>2267</v>
      </c>
      <c r="I1267" t="s">
        <v>2350</v>
      </c>
      <c r="J1267" t="s">
        <v>2351</v>
      </c>
      <c r="K1267" t="s">
        <v>3419</v>
      </c>
      <c r="M1267">
        <v>0.2283</v>
      </c>
      <c r="N1267">
        <v>0.23699999999999999</v>
      </c>
      <c r="O1267">
        <v>0.2283</v>
      </c>
      <c r="P1267">
        <v>1.1200000000000001</v>
      </c>
      <c r="Q1267">
        <v>1.1200000000000001</v>
      </c>
      <c r="R1267">
        <v>90</v>
      </c>
      <c r="S1267">
        <v>1.1499999999999999</v>
      </c>
      <c r="T1267">
        <v>2</v>
      </c>
      <c r="U1267">
        <v>2.6150000000000002</v>
      </c>
      <c r="V1267">
        <v>1.1200000000000001</v>
      </c>
      <c r="AA1267" t="s">
        <v>3397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Q1267">
        <v>0</v>
      </c>
      <c r="AR1267">
        <v>0</v>
      </c>
      <c r="AS1267">
        <v>0</v>
      </c>
      <c r="AT1267">
        <v>0</v>
      </c>
      <c r="AU1267">
        <v>1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</row>
    <row r="1268" spans="1:60" x14ac:dyDescent="0.25">
      <c r="A1268">
        <v>1</v>
      </c>
      <c r="B1268" t="s">
        <v>149</v>
      </c>
      <c r="D1268" t="s">
        <v>149</v>
      </c>
      <c r="E1268">
        <v>1267</v>
      </c>
      <c r="G1268" t="s">
        <v>74</v>
      </c>
      <c r="H1268" t="s">
        <v>2267</v>
      </c>
      <c r="I1268" t="s">
        <v>2348</v>
      </c>
      <c r="J1268" t="s">
        <v>2349</v>
      </c>
      <c r="K1268" t="s">
        <v>3418</v>
      </c>
      <c r="M1268">
        <v>0.18740000000000001</v>
      </c>
      <c r="N1268">
        <v>0.23699999999999999</v>
      </c>
      <c r="O1268">
        <v>0.18740000000000001</v>
      </c>
      <c r="P1268">
        <v>1.2250000000000001</v>
      </c>
      <c r="Q1268">
        <v>1.2250000000000001</v>
      </c>
      <c r="R1268">
        <v>90</v>
      </c>
      <c r="S1268">
        <v>1.25</v>
      </c>
      <c r="T1268">
        <v>2</v>
      </c>
      <c r="U1268">
        <v>3.56</v>
      </c>
      <c r="V1268">
        <v>1.2250000000000001</v>
      </c>
      <c r="AA1268" t="s">
        <v>3397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Q1268">
        <v>0</v>
      </c>
      <c r="AR1268">
        <v>0</v>
      </c>
      <c r="AS1268">
        <v>0</v>
      </c>
      <c r="AT1268">
        <v>0</v>
      </c>
      <c r="AU1268">
        <v>1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</row>
    <row r="1269" spans="1:60" x14ac:dyDescent="0.25">
      <c r="A1269">
        <v>1</v>
      </c>
      <c r="E1269">
        <v>1268</v>
      </c>
      <c r="I1269" t="s">
        <v>2347</v>
      </c>
      <c r="K1269" t="s">
        <v>3410</v>
      </c>
      <c r="R1269">
        <v>0</v>
      </c>
      <c r="AA1269" t="s">
        <v>3397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Q1269">
        <v>0</v>
      </c>
      <c r="AR1269">
        <v>0</v>
      </c>
      <c r="AS1269">
        <v>0</v>
      </c>
      <c r="AT1269">
        <v>0</v>
      </c>
      <c r="AU1269">
        <v>1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</row>
    <row r="1270" spans="1:60" x14ac:dyDescent="0.25">
      <c r="A1270">
        <v>1</v>
      </c>
      <c r="E1270">
        <v>1269</v>
      </c>
      <c r="I1270" t="s">
        <v>2346</v>
      </c>
      <c r="K1270" t="s">
        <v>3410</v>
      </c>
      <c r="R1270">
        <v>0</v>
      </c>
      <c r="AA1270" t="s">
        <v>3397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Q1270">
        <v>0</v>
      </c>
      <c r="AR1270">
        <v>0</v>
      </c>
      <c r="AS1270">
        <v>0</v>
      </c>
      <c r="AT1270">
        <v>0</v>
      </c>
      <c r="AU1270">
        <v>1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</row>
    <row r="1271" spans="1:60" x14ac:dyDescent="0.25">
      <c r="A1271">
        <v>1</v>
      </c>
      <c r="B1271" t="s">
        <v>149</v>
      </c>
      <c r="D1271" t="s">
        <v>149</v>
      </c>
      <c r="E1271">
        <v>1270</v>
      </c>
      <c r="G1271" t="s">
        <v>74</v>
      </c>
      <c r="H1271" t="s">
        <v>2267</v>
      </c>
      <c r="I1271" t="s">
        <v>2344</v>
      </c>
      <c r="J1271" t="s">
        <v>2345</v>
      </c>
      <c r="K1271" t="s">
        <v>3417</v>
      </c>
      <c r="M1271">
        <v>0.315</v>
      </c>
      <c r="N1271">
        <v>0.315</v>
      </c>
      <c r="O1271">
        <v>0.315</v>
      </c>
      <c r="P1271">
        <v>1.4950000000000001</v>
      </c>
      <c r="R1271">
        <v>0</v>
      </c>
      <c r="S1271">
        <v>1.52</v>
      </c>
      <c r="T1271">
        <v>2</v>
      </c>
      <c r="U1271">
        <v>3.15</v>
      </c>
      <c r="V1271">
        <v>1.4950000000000001</v>
      </c>
      <c r="AA1271" t="s">
        <v>3397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Q1271">
        <v>0</v>
      </c>
      <c r="AR1271">
        <v>0</v>
      </c>
      <c r="AS1271">
        <v>0</v>
      </c>
      <c r="AT1271">
        <v>0</v>
      </c>
      <c r="AU1271">
        <v>1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</row>
    <row r="1272" spans="1:60" x14ac:dyDescent="0.25">
      <c r="A1272">
        <v>1</v>
      </c>
      <c r="E1272">
        <v>1271</v>
      </c>
      <c r="I1272" t="s">
        <v>2343</v>
      </c>
      <c r="K1272" t="s">
        <v>3410</v>
      </c>
      <c r="R1272">
        <v>0</v>
      </c>
      <c r="AA1272" t="s">
        <v>3397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Q1272">
        <v>0</v>
      </c>
      <c r="AR1272">
        <v>0</v>
      </c>
      <c r="AS1272">
        <v>0</v>
      </c>
      <c r="AT1272">
        <v>0</v>
      </c>
      <c r="AU1272">
        <v>1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</row>
    <row r="1273" spans="1:60" x14ac:dyDescent="0.25">
      <c r="A1273">
        <v>1</v>
      </c>
      <c r="E1273">
        <v>1272</v>
      </c>
      <c r="I1273" t="s">
        <v>2342</v>
      </c>
      <c r="K1273" t="s">
        <v>3410</v>
      </c>
      <c r="R1273">
        <v>0</v>
      </c>
      <c r="AA1273" t="s">
        <v>3397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Q1273">
        <v>0</v>
      </c>
      <c r="AR1273">
        <v>0</v>
      </c>
      <c r="AS1273">
        <v>0</v>
      </c>
      <c r="AT1273">
        <v>0</v>
      </c>
      <c r="AU1273">
        <v>1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</row>
    <row r="1274" spans="1:60" x14ac:dyDescent="0.25">
      <c r="A1274">
        <v>1</v>
      </c>
      <c r="E1274">
        <v>1273</v>
      </c>
      <c r="I1274" t="s">
        <v>2341</v>
      </c>
      <c r="K1274" t="s">
        <v>3410</v>
      </c>
      <c r="R1274">
        <v>0</v>
      </c>
      <c r="AA1274" t="s">
        <v>3397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Q1274">
        <v>0</v>
      </c>
      <c r="AR1274">
        <v>0</v>
      </c>
      <c r="AS1274">
        <v>0</v>
      </c>
      <c r="AT1274">
        <v>0</v>
      </c>
      <c r="AU1274">
        <v>1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</row>
    <row r="1275" spans="1:60" x14ac:dyDescent="0.25">
      <c r="A1275">
        <v>1</v>
      </c>
      <c r="E1275">
        <v>1274</v>
      </c>
      <c r="I1275" t="s">
        <v>2340</v>
      </c>
      <c r="K1275" t="s">
        <v>3410</v>
      </c>
      <c r="R1275">
        <v>0</v>
      </c>
      <c r="AA1275" t="s">
        <v>3397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Q1275">
        <v>0</v>
      </c>
      <c r="AR1275">
        <v>0</v>
      </c>
      <c r="AS1275">
        <v>0</v>
      </c>
      <c r="AT1275">
        <v>0</v>
      </c>
      <c r="AU1275">
        <v>1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</row>
    <row r="1276" spans="1:60" x14ac:dyDescent="0.25">
      <c r="A1276">
        <v>1</v>
      </c>
      <c r="E1276">
        <v>1275</v>
      </c>
      <c r="I1276" t="s">
        <v>2296</v>
      </c>
      <c r="K1276" t="s">
        <v>3410</v>
      </c>
      <c r="R1276">
        <v>0</v>
      </c>
      <c r="AA1276" t="s">
        <v>3397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Q1276">
        <v>0</v>
      </c>
      <c r="AR1276">
        <v>0</v>
      </c>
      <c r="AS1276">
        <v>0</v>
      </c>
      <c r="AT1276">
        <v>0</v>
      </c>
      <c r="AU1276">
        <v>1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</row>
    <row r="1277" spans="1:60" x14ac:dyDescent="0.25">
      <c r="A1277">
        <v>1</v>
      </c>
      <c r="E1277">
        <v>1276</v>
      </c>
      <c r="I1277" t="s">
        <v>2339</v>
      </c>
      <c r="K1277" t="s">
        <v>3410</v>
      </c>
      <c r="R1277">
        <v>0</v>
      </c>
      <c r="AA1277" t="s">
        <v>3397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Q1277">
        <v>0</v>
      </c>
      <c r="AR1277">
        <v>0</v>
      </c>
      <c r="AS1277">
        <v>0</v>
      </c>
      <c r="AT1277">
        <v>0</v>
      </c>
      <c r="AU1277">
        <v>1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</row>
    <row r="1278" spans="1:60" x14ac:dyDescent="0.25">
      <c r="A1278">
        <v>1</v>
      </c>
      <c r="B1278" t="s">
        <v>2195</v>
      </c>
      <c r="D1278" t="s">
        <v>2195</v>
      </c>
      <c r="E1278">
        <v>1277</v>
      </c>
      <c r="G1278" t="s">
        <v>74</v>
      </c>
      <c r="H1278" t="s">
        <v>2195</v>
      </c>
      <c r="I1278" t="s">
        <v>2337</v>
      </c>
      <c r="J1278" t="s">
        <v>2338</v>
      </c>
      <c r="K1278" t="s">
        <v>3416</v>
      </c>
      <c r="M1278">
        <v>9.2999999999999999E-2</v>
      </c>
      <c r="N1278">
        <v>0.125</v>
      </c>
      <c r="O1278">
        <v>0.1</v>
      </c>
      <c r="P1278">
        <v>0.3</v>
      </c>
      <c r="Q1278">
        <v>0.5</v>
      </c>
      <c r="R1278">
        <v>3.5763343749973444</v>
      </c>
      <c r="S1278">
        <v>0.625</v>
      </c>
      <c r="T1278">
        <v>2</v>
      </c>
      <c r="U1278">
        <v>1.5</v>
      </c>
      <c r="V1278">
        <v>0.27900000000000003</v>
      </c>
      <c r="Z1278">
        <v>140</v>
      </c>
      <c r="AA1278">
        <v>1.6924615893378413E-2</v>
      </c>
      <c r="AE1278" t="s">
        <v>44</v>
      </c>
      <c r="AF1278" t="s">
        <v>369</v>
      </c>
      <c r="AG1278" t="s">
        <v>66</v>
      </c>
      <c r="AI1278">
        <v>0</v>
      </c>
      <c r="AJ1278">
        <v>1</v>
      </c>
      <c r="AK1278">
        <v>0</v>
      </c>
      <c r="AL1278">
        <v>0</v>
      </c>
      <c r="AM1278">
        <v>0</v>
      </c>
      <c r="AN1278">
        <v>0</v>
      </c>
      <c r="AO1278">
        <v>1</v>
      </c>
      <c r="AQ1278">
        <v>0</v>
      </c>
      <c r="AR1278">
        <v>0</v>
      </c>
      <c r="AS1278">
        <v>0</v>
      </c>
      <c r="AT1278">
        <v>0</v>
      </c>
      <c r="AU1278">
        <v>2</v>
      </c>
      <c r="AV1278">
        <v>0</v>
      </c>
      <c r="AW1278">
        <v>0</v>
      </c>
      <c r="AX1278">
        <v>2</v>
      </c>
      <c r="AY1278">
        <v>0</v>
      </c>
      <c r="AZ1278">
        <v>2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</row>
    <row r="1279" spans="1:60" x14ac:dyDescent="0.25">
      <c r="A1279">
        <v>1</v>
      </c>
      <c r="B1279" t="s">
        <v>1924</v>
      </c>
      <c r="D1279" t="s">
        <v>1924</v>
      </c>
      <c r="E1279">
        <v>1278</v>
      </c>
      <c r="G1279" t="s">
        <v>74</v>
      </c>
      <c r="H1279" t="s">
        <v>1924</v>
      </c>
      <c r="I1279" t="s">
        <v>2335</v>
      </c>
      <c r="J1279" t="s">
        <v>2336</v>
      </c>
      <c r="K1279" t="s">
        <v>3415</v>
      </c>
      <c r="M1279">
        <v>4.3499999999999997E-2</v>
      </c>
      <c r="N1279">
        <v>0.125</v>
      </c>
      <c r="O1279">
        <v>4.1500000000000002E-2</v>
      </c>
      <c r="P1279">
        <v>0.62</v>
      </c>
      <c r="Q1279">
        <v>0.79</v>
      </c>
      <c r="R1279">
        <v>13.79809127028328</v>
      </c>
      <c r="S1279">
        <v>0.81</v>
      </c>
      <c r="T1279">
        <v>4</v>
      </c>
      <c r="U1279">
        <v>2</v>
      </c>
      <c r="V1279">
        <v>0.312</v>
      </c>
      <c r="AA1279" t="s">
        <v>3397</v>
      </c>
      <c r="AB1279">
        <v>0.04</v>
      </c>
      <c r="AC1279">
        <v>5.0000000000000001E-3</v>
      </c>
      <c r="AE1279" t="s">
        <v>44</v>
      </c>
      <c r="AF1279" t="s">
        <v>369</v>
      </c>
      <c r="AG1279" t="s">
        <v>66</v>
      </c>
      <c r="AI1279">
        <v>0</v>
      </c>
      <c r="AJ1279">
        <v>1</v>
      </c>
      <c r="AK1279">
        <v>0</v>
      </c>
      <c r="AL1279">
        <v>0</v>
      </c>
      <c r="AM1279">
        <v>0</v>
      </c>
      <c r="AN1279">
        <v>0</v>
      </c>
      <c r="AO1279">
        <v>1</v>
      </c>
      <c r="AQ1279">
        <v>0</v>
      </c>
      <c r="AR1279">
        <v>0</v>
      </c>
      <c r="AS1279">
        <v>0</v>
      </c>
      <c r="AT1279">
        <v>0</v>
      </c>
      <c r="AU1279">
        <v>1</v>
      </c>
      <c r="AV1279">
        <v>0</v>
      </c>
      <c r="AW1279">
        <v>0</v>
      </c>
      <c r="AX1279">
        <v>0</v>
      </c>
      <c r="AY1279">
        <v>0</v>
      </c>
      <c r="AZ1279">
        <v>2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</row>
    <row r="1280" spans="1:60" x14ac:dyDescent="0.25">
      <c r="A1280">
        <v>1</v>
      </c>
      <c r="B1280" t="s">
        <v>1860</v>
      </c>
      <c r="C1280" t="s">
        <v>2280</v>
      </c>
      <c r="E1280">
        <v>1279</v>
      </c>
      <c r="G1280" t="s">
        <v>74</v>
      </c>
      <c r="H1280" t="s">
        <v>1860</v>
      </c>
      <c r="I1280" t="s">
        <v>2333</v>
      </c>
      <c r="J1280" t="s">
        <v>2334</v>
      </c>
      <c r="K1280" t="s">
        <v>3414</v>
      </c>
      <c r="M1280">
        <v>1.5</v>
      </c>
      <c r="N1280">
        <v>1.4350000000000001</v>
      </c>
      <c r="O1280">
        <v>1.2849999999999999</v>
      </c>
      <c r="P1280">
        <v>0.6</v>
      </c>
      <c r="R1280">
        <v>0</v>
      </c>
      <c r="S1280">
        <v>1.7509999999999999</v>
      </c>
      <c r="T1280">
        <v>6</v>
      </c>
      <c r="U1280">
        <v>1.7509999999999999</v>
      </c>
      <c r="V1280">
        <v>0.32500000000000001</v>
      </c>
      <c r="W1280">
        <v>2.7E-2</v>
      </c>
      <c r="Z1280">
        <v>0</v>
      </c>
      <c r="AA1280" t="s">
        <v>3397</v>
      </c>
      <c r="AB1280">
        <v>1.34</v>
      </c>
      <c r="AD1280">
        <v>0.9</v>
      </c>
      <c r="AF1280" t="s">
        <v>119</v>
      </c>
      <c r="AG1280" t="s">
        <v>2289</v>
      </c>
      <c r="AI1280">
        <v>1</v>
      </c>
      <c r="AJ1280">
        <v>1</v>
      </c>
      <c r="AK1280">
        <v>1</v>
      </c>
      <c r="AL1280">
        <v>1</v>
      </c>
      <c r="AM1280">
        <v>1</v>
      </c>
      <c r="AN1280">
        <v>1</v>
      </c>
      <c r="AO1280">
        <v>1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1</v>
      </c>
      <c r="BG1280">
        <v>0</v>
      </c>
      <c r="BH1280">
        <v>0</v>
      </c>
    </row>
    <row r="1281" spans="1:60" x14ac:dyDescent="0.25">
      <c r="A1281">
        <v>1</v>
      </c>
      <c r="B1281" t="s">
        <v>149</v>
      </c>
      <c r="D1281" t="s">
        <v>149</v>
      </c>
      <c r="E1281">
        <v>1280</v>
      </c>
      <c r="G1281" t="s">
        <v>74</v>
      </c>
      <c r="H1281" t="s">
        <v>802</v>
      </c>
      <c r="I1281" t="s">
        <v>2332</v>
      </c>
      <c r="K1281" t="s">
        <v>3413</v>
      </c>
      <c r="M1281">
        <v>7.8100000000000003E-2</v>
      </c>
      <c r="N1281">
        <v>7.8100000000000003E-2</v>
      </c>
      <c r="O1281">
        <v>7.8100000000000003E-2</v>
      </c>
      <c r="P1281">
        <v>0.97499999999999998</v>
      </c>
      <c r="R1281">
        <v>0</v>
      </c>
      <c r="S1281">
        <v>1</v>
      </c>
      <c r="T1281">
        <v>2</v>
      </c>
      <c r="U1281">
        <v>1.833</v>
      </c>
      <c r="V1281">
        <v>0.97499999999999998</v>
      </c>
      <c r="Z1281">
        <v>118</v>
      </c>
      <c r="AA1281">
        <v>2.346360717302623E-2</v>
      </c>
      <c r="AI1281">
        <v>0</v>
      </c>
      <c r="AJ1281">
        <v>0</v>
      </c>
      <c r="AK1281">
        <v>0</v>
      </c>
      <c r="AL1281">
        <v>0</v>
      </c>
      <c r="AM1281">
        <v>1</v>
      </c>
      <c r="AN1281">
        <v>0</v>
      </c>
      <c r="AO1281">
        <v>0</v>
      </c>
      <c r="AQ1281">
        <v>0</v>
      </c>
      <c r="AR1281">
        <v>0</v>
      </c>
      <c r="AS1281">
        <v>0</v>
      </c>
      <c r="AT1281">
        <v>0</v>
      </c>
      <c r="AU1281">
        <v>2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</row>
    <row r="1282" spans="1:60" x14ac:dyDescent="0.25">
      <c r="A1282">
        <v>1</v>
      </c>
      <c r="B1282" t="s">
        <v>149</v>
      </c>
      <c r="D1282" t="s">
        <v>149</v>
      </c>
      <c r="E1282">
        <v>1281</v>
      </c>
      <c r="G1282" t="s">
        <v>74</v>
      </c>
      <c r="H1282" t="s">
        <v>2267</v>
      </c>
      <c r="I1282" t="s">
        <v>2330</v>
      </c>
      <c r="J1282" t="s">
        <v>2331</v>
      </c>
      <c r="K1282" t="s">
        <v>3412</v>
      </c>
      <c r="M1282">
        <v>0.39369999999999999</v>
      </c>
      <c r="N1282">
        <v>0.39369999999999999</v>
      </c>
      <c r="O1282">
        <v>0.39369999999999999</v>
      </c>
      <c r="P1282">
        <v>1.7849999999999999</v>
      </c>
      <c r="R1282">
        <v>0</v>
      </c>
      <c r="S1282">
        <v>1.81</v>
      </c>
      <c r="T1282">
        <v>2</v>
      </c>
      <c r="U1282">
        <v>3.5680000000000001</v>
      </c>
      <c r="V1282">
        <v>1.7849999999999999</v>
      </c>
      <c r="AA1282" t="s">
        <v>3397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Q1282">
        <v>0</v>
      </c>
      <c r="AR1282">
        <v>0</v>
      </c>
      <c r="AS1282">
        <v>0</v>
      </c>
      <c r="AT1282">
        <v>0</v>
      </c>
      <c r="AU1282">
        <v>1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</row>
    <row r="1283" spans="1:60" x14ac:dyDescent="0.25">
      <c r="A1283">
        <v>1</v>
      </c>
      <c r="E1283">
        <v>1282</v>
      </c>
      <c r="I1283" t="s">
        <v>2329</v>
      </c>
      <c r="K1283" t="s">
        <v>3410</v>
      </c>
      <c r="R1283">
        <v>0</v>
      </c>
      <c r="AA1283" t="s">
        <v>3397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Q1283">
        <v>0</v>
      </c>
      <c r="AR1283">
        <v>0</v>
      </c>
      <c r="AS1283">
        <v>0</v>
      </c>
      <c r="AT1283">
        <v>0</v>
      </c>
      <c r="AU1283">
        <v>1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</row>
    <row r="1284" spans="1:60" x14ac:dyDescent="0.25">
      <c r="A1284">
        <v>1</v>
      </c>
      <c r="E1284">
        <v>1283</v>
      </c>
      <c r="I1284" t="s">
        <v>2328</v>
      </c>
      <c r="K1284" t="s">
        <v>3410</v>
      </c>
      <c r="R1284">
        <v>0</v>
      </c>
      <c r="AA1284" t="s">
        <v>3397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Q1284">
        <v>0</v>
      </c>
      <c r="AR1284">
        <v>0</v>
      </c>
      <c r="AS1284">
        <v>0</v>
      </c>
      <c r="AT1284">
        <v>0</v>
      </c>
      <c r="AU1284">
        <v>1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</row>
    <row r="1285" spans="1:60" x14ac:dyDescent="0.25">
      <c r="A1285">
        <v>1</v>
      </c>
      <c r="E1285">
        <v>1284</v>
      </c>
      <c r="I1285" t="s">
        <v>2327</v>
      </c>
      <c r="K1285" t="s">
        <v>3410</v>
      </c>
      <c r="R1285">
        <v>0</v>
      </c>
      <c r="AA1285" t="s">
        <v>3397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Q1285">
        <v>0</v>
      </c>
      <c r="AR1285">
        <v>0</v>
      </c>
      <c r="AS1285">
        <v>0</v>
      </c>
      <c r="AT1285">
        <v>0</v>
      </c>
      <c r="AU1285">
        <v>1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</row>
    <row r="1286" spans="1:60" x14ac:dyDescent="0.25">
      <c r="A1286">
        <v>1</v>
      </c>
      <c r="E1286">
        <v>1285</v>
      </c>
      <c r="I1286" t="s">
        <v>2326</v>
      </c>
      <c r="K1286" t="s">
        <v>3410</v>
      </c>
      <c r="R1286">
        <v>0</v>
      </c>
      <c r="AA1286" t="s">
        <v>3397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Q1286">
        <v>0</v>
      </c>
      <c r="AR1286">
        <v>0</v>
      </c>
      <c r="AS1286">
        <v>0</v>
      </c>
      <c r="AT1286">
        <v>0</v>
      </c>
      <c r="AU1286">
        <v>1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</row>
    <row r="1287" spans="1:60" x14ac:dyDescent="0.25">
      <c r="A1287">
        <v>1</v>
      </c>
      <c r="E1287">
        <v>1286</v>
      </c>
      <c r="I1287" t="s">
        <v>2325</v>
      </c>
      <c r="K1287" t="s">
        <v>3410</v>
      </c>
      <c r="R1287">
        <v>0</v>
      </c>
      <c r="AA1287" t="s">
        <v>3397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Q1287">
        <v>0</v>
      </c>
      <c r="AR1287">
        <v>0</v>
      </c>
      <c r="AS1287">
        <v>0</v>
      </c>
      <c r="AT1287">
        <v>0</v>
      </c>
      <c r="AU1287">
        <v>1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</row>
    <row r="1288" spans="1:60" x14ac:dyDescent="0.25">
      <c r="A1288">
        <v>1</v>
      </c>
      <c r="E1288">
        <v>1287</v>
      </c>
      <c r="I1288" t="s">
        <v>2324</v>
      </c>
      <c r="K1288" t="s">
        <v>3410</v>
      </c>
      <c r="R1288">
        <v>0</v>
      </c>
      <c r="AA1288" t="s">
        <v>3397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Q1288">
        <v>0</v>
      </c>
      <c r="AR1288">
        <v>0</v>
      </c>
      <c r="AS1288">
        <v>0</v>
      </c>
      <c r="AT1288">
        <v>0</v>
      </c>
      <c r="AU1288">
        <v>1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</row>
    <row r="1289" spans="1:60" x14ac:dyDescent="0.25">
      <c r="A1289">
        <v>1</v>
      </c>
      <c r="E1289">
        <v>1288</v>
      </c>
      <c r="I1289" t="s">
        <v>2323</v>
      </c>
      <c r="K1289" t="s">
        <v>3410</v>
      </c>
      <c r="R1289">
        <v>0</v>
      </c>
      <c r="AA1289" t="s">
        <v>3397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Q1289">
        <v>0</v>
      </c>
      <c r="AR1289">
        <v>0</v>
      </c>
      <c r="AS1289">
        <v>0</v>
      </c>
      <c r="AT1289">
        <v>0</v>
      </c>
      <c r="AU1289">
        <v>1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</row>
    <row r="1290" spans="1:60" x14ac:dyDescent="0.25">
      <c r="A1290">
        <v>1</v>
      </c>
      <c r="E1290">
        <v>1289</v>
      </c>
      <c r="I1290" t="s">
        <v>2322</v>
      </c>
      <c r="K1290" t="s">
        <v>3410</v>
      </c>
      <c r="R1290">
        <v>0</v>
      </c>
      <c r="AA1290" t="s">
        <v>3397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Q1290">
        <v>0</v>
      </c>
      <c r="AR1290">
        <v>0</v>
      </c>
      <c r="AS1290">
        <v>0</v>
      </c>
      <c r="AT1290">
        <v>0</v>
      </c>
      <c r="AU1290">
        <v>1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</row>
    <row r="1291" spans="1:60" x14ac:dyDescent="0.25">
      <c r="A1291">
        <v>1</v>
      </c>
      <c r="E1291">
        <v>1290</v>
      </c>
      <c r="I1291" t="s">
        <v>2321</v>
      </c>
      <c r="K1291" t="s">
        <v>3410</v>
      </c>
      <c r="R1291">
        <v>0</v>
      </c>
      <c r="AA1291" t="s">
        <v>3397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Q1291">
        <v>0</v>
      </c>
      <c r="AR1291">
        <v>0</v>
      </c>
      <c r="AS1291">
        <v>0</v>
      </c>
      <c r="AT1291">
        <v>0</v>
      </c>
      <c r="AU1291">
        <v>1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</row>
    <row r="1292" spans="1:60" x14ac:dyDescent="0.25">
      <c r="A1292">
        <v>1</v>
      </c>
      <c r="B1292" t="s">
        <v>149</v>
      </c>
      <c r="D1292" t="s">
        <v>149</v>
      </c>
      <c r="E1292">
        <v>1291</v>
      </c>
      <c r="G1292" t="s">
        <v>74</v>
      </c>
      <c r="H1292" t="s">
        <v>680</v>
      </c>
      <c r="I1292" t="s">
        <v>2320</v>
      </c>
      <c r="K1292" t="s">
        <v>3411</v>
      </c>
      <c r="M1292">
        <v>0.43309999999999998</v>
      </c>
      <c r="N1292">
        <v>0.43309999999999998</v>
      </c>
      <c r="O1292">
        <v>0.43309999999999998</v>
      </c>
      <c r="P1292">
        <v>1.85</v>
      </c>
      <c r="R1292">
        <v>0</v>
      </c>
      <c r="S1292">
        <v>1.875</v>
      </c>
      <c r="T1292">
        <v>2</v>
      </c>
      <c r="U1292">
        <v>3.7719999999999998</v>
      </c>
      <c r="V1292">
        <v>1.85</v>
      </c>
      <c r="Z1292">
        <v>118</v>
      </c>
      <c r="AA1292">
        <v>0.13011636705041818</v>
      </c>
      <c r="AI1292">
        <v>0</v>
      </c>
      <c r="AJ1292">
        <v>0</v>
      </c>
      <c r="AK1292">
        <v>0</v>
      </c>
      <c r="AL1292">
        <v>0</v>
      </c>
      <c r="AM1292">
        <v>1</v>
      </c>
      <c r="AN1292">
        <v>1</v>
      </c>
      <c r="AO1292">
        <v>1</v>
      </c>
      <c r="AQ1292">
        <v>0</v>
      </c>
      <c r="AR1292">
        <v>0</v>
      </c>
      <c r="AS1292">
        <v>0</v>
      </c>
      <c r="AT1292">
        <v>0</v>
      </c>
      <c r="AU1292">
        <v>2</v>
      </c>
      <c r="AV1292">
        <v>0</v>
      </c>
      <c r="AW1292">
        <v>2</v>
      </c>
      <c r="AX1292">
        <v>2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</row>
    <row r="1293" spans="1:60" x14ac:dyDescent="0.25">
      <c r="A1293">
        <v>1</v>
      </c>
      <c r="E1293">
        <v>1292</v>
      </c>
      <c r="I1293" t="s">
        <v>2319</v>
      </c>
      <c r="K1293" t="s">
        <v>3410</v>
      </c>
      <c r="R1293">
        <v>0</v>
      </c>
      <c r="AA1293" t="s">
        <v>3397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Q1293">
        <v>0</v>
      </c>
      <c r="AR1293">
        <v>0</v>
      </c>
      <c r="AS1293">
        <v>0</v>
      </c>
      <c r="AT1293">
        <v>0</v>
      </c>
      <c r="AU1293">
        <v>1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</row>
    <row r="1294" spans="1:60" x14ac:dyDescent="0.25">
      <c r="A1294">
        <v>1</v>
      </c>
      <c r="E1294">
        <v>1293</v>
      </c>
      <c r="I1294" t="s">
        <v>2318</v>
      </c>
      <c r="K1294" t="s">
        <v>3410</v>
      </c>
      <c r="R1294">
        <v>0</v>
      </c>
      <c r="AA1294" t="s">
        <v>3397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Q1294">
        <v>0</v>
      </c>
      <c r="AR1294">
        <v>0</v>
      </c>
      <c r="AS1294">
        <v>0</v>
      </c>
      <c r="AT1294">
        <v>0</v>
      </c>
      <c r="AU1294">
        <v>1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</row>
    <row r="1295" spans="1:60" x14ac:dyDescent="0.25">
      <c r="A1295">
        <v>1</v>
      </c>
      <c r="E1295">
        <v>1294</v>
      </c>
      <c r="I1295" t="s">
        <v>2317</v>
      </c>
      <c r="K1295" t="s">
        <v>3410</v>
      </c>
      <c r="R1295">
        <v>0</v>
      </c>
      <c r="AA1295" t="s">
        <v>3397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Q1295">
        <v>0</v>
      </c>
      <c r="AR1295">
        <v>0</v>
      </c>
      <c r="AS1295">
        <v>0</v>
      </c>
      <c r="AT1295">
        <v>0</v>
      </c>
      <c r="AU1295">
        <v>1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</row>
    <row r="1296" spans="1:60" x14ac:dyDescent="0.25">
      <c r="A1296">
        <v>1</v>
      </c>
      <c r="E1296">
        <v>1295</v>
      </c>
      <c r="I1296" t="s">
        <v>2316</v>
      </c>
      <c r="K1296" t="s">
        <v>3410</v>
      </c>
      <c r="R1296">
        <v>0</v>
      </c>
      <c r="AA1296" t="s">
        <v>3397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Q1296">
        <v>0</v>
      </c>
      <c r="AR1296">
        <v>0</v>
      </c>
      <c r="AS1296">
        <v>0</v>
      </c>
      <c r="AT1296">
        <v>0</v>
      </c>
      <c r="AU1296">
        <v>1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</row>
    <row r="1297" spans="1:60" x14ac:dyDescent="0.25">
      <c r="A1297">
        <v>1</v>
      </c>
      <c r="E1297">
        <v>1296</v>
      </c>
      <c r="I1297" t="s">
        <v>2315</v>
      </c>
      <c r="K1297" t="s">
        <v>3410</v>
      </c>
      <c r="R1297">
        <v>0</v>
      </c>
      <c r="AA1297" t="s">
        <v>3397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Q1297">
        <v>0</v>
      </c>
      <c r="AR1297">
        <v>0</v>
      </c>
      <c r="AS1297">
        <v>0</v>
      </c>
      <c r="AT1297">
        <v>0</v>
      </c>
      <c r="AU1297">
        <v>1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</row>
    <row r="1298" spans="1:60" x14ac:dyDescent="0.25">
      <c r="A1298">
        <v>1</v>
      </c>
      <c r="E1298">
        <v>1297</v>
      </c>
      <c r="I1298" t="s">
        <v>2314</v>
      </c>
      <c r="K1298" t="s">
        <v>3410</v>
      </c>
      <c r="R1298">
        <v>0</v>
      </c>
      <c r="AA1298" t="s">
        <v>3397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Q1298">
        <v>0</v>
      </c>
      <c r="AR1298">
        <v>0</v>
      </c>
      <c r="AS1298">
        <v>0</v>
      </c>
      <c r="AT1298">
        <v>0</v>
      </c>
      <c r="AU1298">
        <v>1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</row>
    <row r="1299" spans="1:60" x14ac:dyDescent="0.25">
      <c r="A1299">
        <v>1</v>
      </c>
      <c r="E1299">
        <v>1298</v>
      </c>
      <c r="I1299" t="s">
        <v>2313</v>
      </c>
      <c r="K1299" t="s">
        <v>3410</v>
      </c>
      <c r="R1299">
        <v>0</v>
      </c>
      <c r="AA1299" t="s">
        <v>3397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Q1299">
        <v>0</v>
      </c>
      <c r="AR1299">
        <v>0</v>
      </c>
      <c r="AS1299">
        <v>0</v>
      </c>
      <c r="AT1299">
        <v>0</v>
      </c>
      <c r="AU1299">
        <v>1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</row>
    <row r="1300" spans="1:60" x14ac:dyDescent="0.25">
      <c r="A1300">
        <v>1</v>
      </c>
      <c r="E1300">
        <v>1299</v>
      </c>
      <c r="I1300" t="s">
        <v>2312</v>
      </c>
      <c r="K1300" t="s">
        <v>3410</v>
      </c>
      <c r="R1300">
        <v>0</v>
      </c>
      <c r="AA1300" t="s">
        <v>3397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Q1300">
        <v>0</v>
      </c>
      <c r="AR1300">
        <v>0</v>
      </c>
      <c r="AS1300">
        <v>0</v>
      </c>
      <c r="AT1300">
        <v>0</v>
      </c>
      <c r="AU1300">
        <v>1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</row>
    <row r="1301" spans="1:60" x14ac:dyDescent="0.25">
      <c r="A1301">
        <v>1</v>
      </c>
      <c r="E1301">
        <v>1300</v>
      </c>
      <c r="I1301" t="s">
        <v>2311</v>
      </c>
      <c r="K1301" t="s">
        <v>3410</v>
      </c>
      <c r="R1301">
        <v>0</v>
      </c>
      <c r="AA1301" t="s">
        <v>3397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Q1301">
        <v>0</v>
      </c>
      <c r="AR1301">
        <v>0</v>
      </c>
      <c r="AS1301">
        <v>0</v>
      </c>
      <c r="AT1301">
        <v>0</v>
      </c>
      <c r="AU1301">
        <v>1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</row>
    <row r="1302" spans="1:60" x14ac:dyDescent="0.25">
      <c r="A1302">
        <v>1</v>
      </c>
      <c r="E1302">
        <v>1301</v>
      </c>
      <c r="I1302" t="s">
        <v>2310</v>
      </c>
      <c r="K1302" t="s">
        <v>3410</v>
      </c>
      <c r="R1302">
        <v>0</v>
      </c>
      <c r="AA1302" t="s">
        <v>3397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Q1302">
        <v>0</v>
      </c>
      <c r="AR1302">
        <v>0</v>
      </c>
      <c r="AS1302">
        <v>0</v>
      </c>
      <c r="AT1302">
        <v>0</v>
      </c>
      <c r="AU1302">
        <v>1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</row>
    <row r="1303" spans="1:60" x14ac:dyDescent="0.25">
      <c r="A1303">
        <v>1</v>
      </c>
      <c r="E1303">
        <v>1302</v>
      </c>
      <c r="I1303" t="s">
        <v>2309</v>
      </c>
      <c r="K1303" t="s">
        <v>3410</v>
      </c>
      <c r="R1303">
        <v>0</v>
      </c>
      <c r="AA1303" t="s">
        <v>3397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Q1303">
        <v>0</v>
      </c>
      <c r="AR1303">
        <v>0</v>
      </c>
      <c r="AS1303">
        <v>0</v>
      </c>
      <c r="AT1303">
        <v>0</v>
      </c>
      <c r="AU1303">
        <v>1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</row>
    <row r="1304" spans="1:60" x14ac:dyDescent="0.25">
      <c r="A1304">
        <v>1</v>
      </c>
      <c r="E1304">
        <v>1303</v>
      </c>
      <c r="I1304" t="s">
        <v>2308</v>
      </c>
      <c r="K1304" t="s">
        <v>3410</v>
      </c>
      <c r="R1304">
        <v>0</v>
      </c>
      <c r="AA1304" t="s">
        <v>3397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Q1304">
        <v>0</v>
      </c>
      <c r="AR1304">
        <v>0</v>
      </c>
      <c r="AS1304">
        <v>0</v>
      </c>
      <c r="AT1304">
        <v>0</v>
      </c>
      <c r="AU1304">
        <v>1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</row>
    <row r="1305" spans="1:60" x14ac:dyDescent="0.25">
      <c r="A1305">
        <v>1</v>
      </c>
      <c r="E1305">
        <v>1304</v>
      </c>
      <c r="I1305" t="s">
        <v>2307</v>
      </c>
      <c r="K1305" t="s">
        <v>3410</v>
      </c>
      <c r="R1305">
        <v>0</v>
      </c>
      <c r="AA1305" t="s">
        <v>3397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Q1305">
        <v>0</v>
      </c>
      <c r="AR1305">
        <v>0</v>
      </c>
      <c r="AS1305">
        <v>0</v>
      </c>
      <c r="AT1305">
        <v>0</v>
      </c>
      <c r="AU1305">
        <v>1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</row>
    <row r="1306" spans="1:60" x14ac:dyDescent="0.25">
      <c r="A1306">
        <v>1</v>
      </c>
      <c r="E1306">
        <v>1305</v>
      </c>
      <c r="I1306" t="s">
        <v>2306</v>
      </c>
      <c r="K1306" t="s">
        <v>3410</v>
      </c>
      <c r="R1306">
        <v>0</v>
      </c>
      <c r="AA1306" t="s">
        <v>3397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Q1306">
        <v>0</v>
      </c>
      <c r="AR1306">
        <v>0</v>
      </c>
      <c r="AS1306">
        <v>0</v>
      </c>
      <c r="AT1306">
        <v>0</v>
      </c>
      <c r="AU1306">
        <v>1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</row>
    <row r="1307" spans="1:60" x14ac:dyDescent="0.25">
      <c r="A1307">
        <v>1</v>
      </c>
      <c r="E1307">
        <v>1306</v>
      </c>
      <c r="I1307" t="s">
        <v>2305</v>
      </c>
      <c r="K1307" t="s">
        <v>3410</v>
      </c>
      <c r="R1307">
        <v>0</v>
      </c>
      <c r="AA1307" t="s">
        <v>3397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Q1307">
        <v>0</v>
      </c>
      <c r="AR1307">
        <v>0</v>
      </c>
      <c r="AS1307">
        <v>0</v>
      </c>
      <c r="AT1307">
        <v>0</v>
      </c>
      <c r="AU1307">
        <v>1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</row>
    <row r="1308" spans="1:60" x14ac:dyDescent="0.25">
      <c r="A1308">
        <v>1</v>
      </c>
      <c r="E1308">
        <v>1307</v>
      </c>
      <c r="I1308" t="s">
        <v>2304</v>
      </c>
      <c r="K1308" t="s">
        <v>3410</v>
      </c>
      <c r="R1308">
        <v>0</v>
      </c>
      <c r="AA1308" t="s">
        <v>3397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Q1308">
        <v>0</v>
      </c>
      <c r="AR1308">
        <v>0</v>
      </c>
      <c r="AS1308">
        <v>0</v>
      </c>
      <c r="AT1308">
        <v>0</v>
      </c>
      <c r="AU1308">
        <v>1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</row>
    <row r="1309" spans="1:60" x14ac:dyDescent="0.25">
      <c r="A1309">
        <v>1</v>
      </c>
      <c r="B1309" t="s">
        <v>1566</v>
      </c>
      <c r="C1309" t="s">
        <v>1566</v>
      </c>
      <c r="E1309">
        <v>1308</v>
      </c>
      <c r="G1309" t="s">
        <v>74</v>
      </c>
      <c r="H1309" t="s">
        <v>1566</v>
      </c>
      <c r="I1309" t="s">
        <v>2302</v>
      </c>
      <c r="J1309" t="s">
        <v>2303</v>
      </c>
      <c r="K1309" t="s">
        <v>3409</v>
      </c>
      <c r="M1309">
        <v>6.2E-2</v>
      </c>
      <c r="N1309">
        <v>0.125</v>
      </c>
      <c r="O1309">
        <v>6.2E-2</v>
      </c>
      <c r="P1309">
        <v>0.36</v>
      </c>
      <c r="Q1309">
        <v>0.51</v>
      </c>
      <c r="R1309">
        <v>11.859779120947977</v>
      </c>
      <c r="S1309">
        <v>0.6</v>
      </c>
      <c r="T1309">
        <v>4</v>
      </c>
      <c r="U1309">
        <v>2.5299999999999998</v>
      </c>
      <c r="V1309">
        <v>0.312</v>
      </c>
      <c r="AA1309" t="s">
        <v>3397</v>
      </c>
      <c r="AE1309" t="s">
        <v>44</v>
      </c>
      <c r="AF1309" t="s">
        <v>73</v>
      </c>
      <c r="AG1309" t="s">
        <v>66</v>
      </c>
      <c r="AI1309">
        <v>0</v>
      </c>
      <c r="AJ1309">
        <v>1</v>
      </c>
      <c r="AK1309">
        <v>0</v>
      </c>
      <c r="AL1309">
        <v>0</v>
      </c>
      <c r="AM1309">
        <v>0</v>
      </c>
      <c r="AN1309">
        <v>0</v>
      </c>
      <c r="AO1309">
        <v>1</v>
      </c>
      <c r="AQ1309">
        <v>0</v>
      </c>
      <c r="AR1309">
        <v>0</v>
      </c>
      <c r="AS1309">
        <v>0</v>
      </c>
      <c r="AT1309">
        <v>0</v>
      </c>
      <c r="AU1309">
        <v>2</v>
      </c>
      <c r="AV1309">
        <v>0</v>
      </c>
      <c r="AW1309">
        <v>0</v>
      </c>
      <c r="AX1309">
        <v>2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</row>
    <row r="1310" spans="1:60" x14ac:dyDescent="0.25">
      <c r="A1310">
        <v>1</v>
      </c>
      <c r="E1310">
        <v>1309</v>
      </c>
      <c r="G1310" t="s">
        <v>74</v>
      </c>
      <c r="H1310" t="s">
        <v>802</v>
      </c>
      <c r="I1310" t="s">
        <v>2300</v>
      </c>
      <c r="K1310" t="s">
        <v>3408</v>
      </c>
      <c r="M1310">
        <v>0.20100000000000001</v>
      </c>
      <c r="N1310">
        <v>0.20100000000000001</v>
      </c>
      <c r="O1310">
        <v>0.20100000000000001</v>
      </c>
      <c r="P1310">
        <v>1.875</v>
      </c>
      <c r="R1310">
        <v>0</v>
      </c>
      <c r="S1310">
        <v>1.9</v>
      </c>
      <c r="T1310">
        <v>2</v>
      </c>
      <c r="U1310">
        <v>3.0150000000000001</v>
      </c>
      <c r="V1310">
        <v>1.875</v>
      </c>
      <c r="Z1310">
        <v>118</v>
      </c>
      <c r="AA1310">
        <v>6.0386492212269813E-2</v>
      </c>
      <c r="AE1310" t="s">
        <v>44</v>
      </c>
      <c r="AF1310" t="s">
        <v>62</v>
      </c>
      <c r="AG1310" t="s">
        <v>2301</v>
      </c>
      <c r="AI1310">
        <v>0</v>
      </c>
      <c r="AJ1310">
        <v>0</v>
      </c>
      <c r="AK1310">
        <v>0</v>
      </c>
      <c r="AL1310">
        <v>0</v>
      </c>
      <c r="AM1310">
        <v>1</v>
      </c>
      <c r="AN1310">
        <v>0</v>
      </c>
      <c r="AO1310">
        <v>1</v>
      </c>
      <c r="AQ1310">
        <v>0</v>
      </c>
      <c r="AR1310">
        <v>0</v>
      </c>
      <c r="AS1310">
        <v>0</v>
      </c>
      <c r="AT1310">
        <v>0</v>
      </c>
      <c r="AU1310">
        <v>1</v>
      </c>
      <c r="AV1310">
        <v>0</v>
      </c>
      <c r="AW1310">
        <v>0</v>
      </c>
      <c r="AX1310">
        <v>2</v>
      </c>
      <c r="AY1310">
        <v>2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</row>
    <row r="1311" spans="1:60" x14ac:dyDescent="0.25">
      <c r="A1311">
        <v>1</v>
      </c>
      <c r="B1311" t="s">
        <v>149</v>
      </c>
      <c r="D1311" t="s">
        <v>149</v>
      </c>
      <c r="E1311">
        <v>1310</v>
      </c>
      <c r="G1311" t="s">
        <v>74</v>
      </c>
      <c r="H1311" t="s">
        <v>2267</v>
      </c>
      <c r="I1311" t="s">
        <v>2298</v>
      </c>
      <c r="J1311" t="s">
        <v>2299</v>
      </c>
      <c r="K1311" t="s">
        <v>3407</v>
      </c>
      <c r="M1311">
        <v>7.0866141732283464E-2</v>
      </c>
      <c r="N1311">
        <v>0.11600000000000001</v>
      </c>
      <c r="O1311">
        <v>7.0900000000000005E-2</v>
      </c>
      <c r="P1311">
        <v>2.3330000000000002</v>
      </c>
      <c r="Q1311">
        <v>2.4300000000000002</v>
      </c>
      <c r="R1311">
        <v>13.087331817266858</v>
      </c>
      <c r="S1311">
        <v>2.4750000000000001</v>
      </c>
      <c r="T1311">
        <v>2</v>
      </c>
      <c r="U1311">
        <v>4.0380000000000003</v>
      </c>
      <c r="V1311">
        <v>2.3159999999999998</v>
      </c>
      <c r="Z1311">
        <v>140</v>
      </c>
      <c r="AA1311">
        <v>1.2896583103920559E-2</v>
      </c>
      <c r="AE1311" t="s">
        <v>44</v>
      </c>
      <c r="AF1311" t="s">
        <v>620</v>
      </c>
      <c r="AG1311" t="s">
        <v>2289</v>
      </c>
      <c r="AI1311">
        <v>1</v>
      </c>
      <c r="AJ1311">
        <v>1</v>
      </c>
      <c r="AK1311">
        <v>1</v>
      </c>
      <c r="AL1311">
        <v>1</v>
      </c>
      <c r="AM1311">
        <v>1</v>
      </c>
      <c r="AN1311">
        <v>0</v>
      </c>
      <c r="AO1311">
        <v>1</v>
      </c>
      <c r="AQ1311">
        <v>0</v>
      </c>
      <c r="AR1311">
        <v>0</v>
      </c>
      <c r="AS1311">
        <v>0</v>
      </c>
      <c r="AT1311">
        <v>0</v>
      </c>
      <c r="AU1311">
        <v>2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</row>
    <row r="1312" spans="1:60" x14ac:dyDescent="0.25">
      <c r="A1312">
        <v>1</v>
      </c>
      <c r="B1312" t="s">
        <v>149</v>
      </c>
      <c r="D1312" t="s">
        <v>149</v>
      </c>
      <c r="E1312">
        <v>1311</v>
      </c>
      <c r="G1312" t="s">
        <v>74</v>
      </c>
      <c r="H1312" t="s">
        <v>802</v>
      </c>
      <c r="I1312" t="s">
        <v>2296</v>
      </c>
      <c r="J1312">
        <v>51112</v>
      </c>
      <c r="K1312" t="s">
        <v>3406</v>
      </c>
      <c r="M1312">
        <v>0.1875</v>
      </c>
      <c r="N1312">
        <v>0.1875</v>
      </c>
      <c r="O1312">
        <v>0.1875</v>
      </c>
      <c r="P1312">
        <v>1.6990000000000001</v>
      </c>
      <c r="R1312">
        <v>0</v>
      </c>
      <c r="S1312">
        <v>1.7</v>
      </c>
      <c r="T1312">
        <v>2</v>
      </c>
      <c r="U1312">
        <v>2.75</v>
      </c>
      <c r="V1312">
        <v>1.425</v>
      </c>
      <c r="Z1312">
        <v>118</v>
      </c>
      <c r="AA1312">
        <v>5.6330683033833776E-2</v>
      </c>
      <c r="AE1312" t="s">
        <v>2297</v>
      </c>
      <c r="AF1312" t="s">
        <v>62</v>
      </c>
      <c r="AG1312" t="s">
        <v>79</v>
      </c>
      <c r="AI1312">
        <v>1</v>
      </c>
      <c r="AJ1312">
        <v>1</v>
      </c>
      <c r="AK1312">
        <v>1</v>
      </c>
      <c r="AL1312">
        <v>1</v>
      </c>
      <c r="AM1312">
        <v>1</v>
      </c>
      <c r="AN1312">
        <v>0</v>
      </c>
      <c r="AO1312">
        <v>1</v>
      </c>
      <c r="AQ1312">
        <v>0</v>
      </c>
      <c r="AR1312">
        <v>0</v>
      </c>
      <c r="AS1312">
        <v>0</v>
      </c>
      <c r="AT1312">
        <v>0</v>
      </c>
      <c r="AU1312">
        <v>2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</row>
    <row r="1313" spans="1:60" x14ac:dyDescent="0.25">
      <c r="A1313">
        <v>1</v>
      </c>
      <c r="B1313" t="s">
        <v>1860</v>
      </c>
      <c r="C1313" t="s">
        <v>2280</v>
      </c>
      <c r="E1313">
        <v>1312</v>
      </c>
      <c r="G1313" t="s">
        <v>74</v>
      </c>
      <c r="H1313" t="s">
        <v>1860</v>
      </c>
      <c r="I1313" t="s">
        <v>2295</v>
      </c>
      <c r="K1313" t="s">
        <v>3405</v>
      </c>
      <c r="M1313">
        <v>2</v>
      </c>
      <c r="N1313">
        <v>1.75</v>
      </c>
      <c r="O1313">
        <v>1.75</v>
      </c>
      <c r="P1313">
        <v>1.9</v>
      </c>
      <c r="R1313">
        <v>0</v>
      </c>
      <c r="S1313">
        <v>2</v>
      </c>
      <c r="T1313">
        <v>6</v>
      </c>
      <c r="U1313">
        <v>2</v>
      </c>
      <c r="V1313">
        <v>0.1</v>
      </c>
      <c r="W1313">
        <v>0</v>
      </c>
      <c r="Z1313">
        <v>0</v>
      </c>
      <c r="AA1313" t="s">
        <v>3397</v>
      </c>
      <c r="AB1313">
        <v>1.6</v>
      </c>
      <c r="AD1313">
        <v>0.9</v>
      </c>
      <c r="AE1313" t="s">
        <v>44</v>
      </c>
      <c r="AF1313" t="s">
        <v>119</v>
      </c>
      <c r="AG1313" t="s">
        <v>2289</v>
      </c>
      <c r="AI1313">
        <v>1</v>
      </c>
      <c r="AJ1313">
        <v>1</v>
      </c>
      <c r="AK1313">
        <v>1</v>
      </c>
      <c r="AL1313">
        <v>1</v>
      </c>
      <c r="AM1313">
        <v>1</v>
      </c>
      <c r="AN1313">
        <v>1</v>
      </c>
      <c r="AO1313">
        <v>1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2</v>
      </c>
      <c r="BG1313">
        <v>0</v>
      </c>
      <c r="BH1313">
        <v>0</v>
      </c>
    </row>
    <row r="1314" spans="1:60" x14ac:dyDescent="0.25">
      <c r="A1314">
        <v>1</v>
      </c>
      <c r="B1314" t="s">
        <v>120</v>
      </c>
      <c r="C1314" t="s">
        <v>120</v>
      </c>
      <c r="E1314">
        <v>1313</v>
      </c>
      <c r="G1314" t="s">
        <v>74</v>
      </c>
      <c r="H1314" t="s">
        <v>120</v>
      </c>
      <c r="I1314" t="s">
        <v>2293</v>
      </c>
      <c r="J1314" t="s">
        <v>2294</v>
      </c>
      <c r="K1314" t="s">
        <v>3404</v>
      </c>
      <c r="M1314">
        <v>0.375</v>
      </c>
      <c r="N1314">
        <v>0.375</v>
      </c>
      <c r="O1314">
        <v>0.34499999999999997</v>
      </c>
      <c r="P1314">
        <v>1</v>
      </c>
      <c r="R1314">
        <v>0</v>
      </c>
      <c r="S1314">
        <v>1.0149999999999999</v>
      </c>
      <c r="T1314">
        <v>6</v>
      </c>
      <c r="U1314">
        <v>3</v>
      </c>
      <c r="V1314">
        <v>0.375</v>
      </c>
      <c r="W1314">
        <v>0.01</v>
      </c>
      <c r="AF1314" t="s">
        <v>2277</v>
      </c>
      <c r="AG1314" t="s">
        <v>2270</v>
      </c>
      <c r="AI1314">
        <v>0</v>
      </c>
      <c r="AJ1314">
        <v>0</v>
      </c>
      <c r="AK1314">
        <v>0</v>
      </c>
      <c r="AL1314">
        <v>0</v>
      </c>
      <c r="AM1314">
        <v>1</v>
      </c>
      <c r="AN1314">
        <v>1</v>
      </c>
      <c r="AO1314">
        <v>1</v>
      </c>
      <c r="AQ1314">
        <v>0</v>
      </c>
      <c r="AR1314">
        <v>0</v>
      </c>
      <c r="AS1314">
        <v>0</v>
      </c>
      <c r="AT1314">
        <v>0</v>
      </c>
      <c r="AU1314">
        <v>1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2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</row>
    <row r="1315" spans="1:60" x14ac:dyDescent="0.25">
      <c r="A1315">
        <v>1</v>
      </c>
      <c r="B1315" t="s">
        <v>149</v>
      </c>
      <c r="D1315" t="s">
        <v>149</v>
      </c>
      <c r="E1315">
        <v>1314</v>
      </c>
      <c r="G1315" t="s">
        <v>74</v>
      </c>
      <c r="H1315" t="s">
        <v>802</v>
      </c>
      <c r="I1315" t="s">
        <v>2290</v>
      </c>
      <c r="J1315">
        <v>18320</v>
      </c>
      <c r="K1315" t="s">
        <v>2291</v>
      </c>
      <c r="M1315">
        <v>0.161</v>
      </c>
      <c r="N1315">
        <v>0.161</v>
      </c>
      <c r="O1315">
        <v>0.161</v>
      </c>
      <c r="P1315">
        <v>2.15</v>
      </c>
      <c r="R1315">
        <v>0</v>
      </c>
      <c r="S1315">
        <v>2.16</v>
      </c>
      <c r="T1315">
        <v>2</v>
      </c>
      <c r="U1315">
        <v>3.25</v>
      </c>
      <c r="V1315">
        <v>0.64400000000000002</v>
      </c>
      <c r="Z1315">
        <v>135</v>
      </c>
      <c r="AA1315">
        <v>3.3300000000000003E-2</v>
      </c>
      <c r="AE1315" t="s">
        <v>49</v>
      </c>
      <c r="AF1315" t="s">
        <v>62</v>
      </c>
      <c r="AG1315" t="s">
        <v>2292</v>
      </c>
      <c r="AI1315">
        <v>1</v>
      </c>
      <c r="AJ1315">
        <v>1</v>
      </c>
      <c r="AK1315">
        <v>1</v>
      </c>
      <c r="AL1315">
        <v>1</v>
      </c>
      <c r="AM1315">
        <v>1</v>
      </c>
      <c r="AN1315">
        <v>0</v>
      </c>
      <c r="AO1315">
        <v>1</v>
      </c>
      <c r="AQ1315">
        <v>0</v>
      </c>
      <c r="AR1315">
        <v>0</v>
      </c>
      <c r="AS1315">
        <v>0</v>
      </c>
      <c r="AT1315">
        <v>0</v>
      </c>
      <c r="AU1315">
        <v>2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</row>
    <row r="1316" spans="1:60" x14ac:dyDescent="0.25">
      <c r="A1316">
        <v>1</v>
      </c>
      <c r="B1316" t="s">
        <v>1860</v>
      </c>
      <c r="C1316" t="s">
        <v>2280</v>
      </c>
      <c r="E1316">
        <v>1315</v>
      </c>
      <c r="G1316" t="s">
        <v>74</v>
      </c>
      <c r="H1316" t="s">
        <v>1860</v>
      </c>
      <c r="I1316" t="s">
        <v>2287</v>
      </c>
      <c r="J1316" t="s">
        <v>2288</v>
      </c>
      <c r="K1316" t="s">
        <v>3402</v>
      </c>
      <c r="M1316">
        <v>2</v>
      </c>
      <c r="N1316">
        <v>1.75</v>
      </c>
      <c r="O1316">
        <v>1.925</v>
      </c>
      <c r="P1316">
        <v>1.1399999999999999</v>
      </c>
      <c r="R1316">
        <v>0</v>
      </c>
      <c r="S1316">
        <v>2</v>
      </c>
      <c r="T1316">
        <v>4</v>
      </c>
      <c r="U1316">
        <v>2</v>
      </c>
      <c r="V1316">
        <v>0.67</v>
      </c>
      <c r="W1316">
        <v>3.15E-2</v>
      </c>
      <c r="Z1316">
        <v>0</v>
      </c>
      <c r="AA1316" t="s">
        <v>3397</v>
      </c>
      <c r="AB1316">
        <v>1.925</v>
      </c>
      <c r="AD1316">
        <v>1.45</v>
      </c>
      <c r="AE1316" t="s">
        <v>44</v>
      </c>
      <c r="AF1316" t="s">
        <v>62</v>
      </c>
      <c r="AG1316" t="s">
        <v>2289</v>
      </c>
      <c r="AI1316">
        <v>1</v>
      </c>
      <c r="AJ1316">
        <v>1</v>
      </c>
      <c r="AK1316">
        <v>1</v>
      </c>
      <c r="AL1316">
        <v>1</v>
      </c>
      <c r="AM1316">
        <v>1</v>
      </c>
      <c r="AN1316">
        <v>1</v>
      </c>
      <c r="AO1316">
        <v>1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2</v>
      </c>
    </row>
    <row r="1317" spans="1:60" x14ac:dyDescent="0.25">
      <c r="A1317">
        <v>1</v>
      </c>
      <c r="B1317" t="s">
        <v>120</v>
      </c>
      <c r="C1317" t="s">
        <v>120</v>
      </c>
      <c r="E1317">
        <v>1316</v>
      </c>
      <c r="G1317" t="s">
        <v>74</v>
      </c>
      <c r="H1317" t="s">
        <v>120</v>
      </c>
      <c r="I1317" t="s">
        <v>2285</v>
      </c>
      <c r="J1317" t="s">
        <v>2286</v>
      </c>
      <c r="K1317" t="s">
        <v>3404</v>
      </c>
      <c r="M1317">
        <v>0.375</v>
      </c>
      <c r="N1317">
        <v>0.375</v>
      </c>
      <c r="O1317">
        <v>0.34499999999999997</v>
      </c>
      <c r="P1317">
        <v>1</v>
      </c>
      <c r="R1317">
        <v>0</v>
      </c>
      <c r="S1317">
        <v>1.0149999999999999</v>
      </c>
      <c r="T1317">
        <v>6</v>
      </c>
      <c r="U1317">
        <v>3</v>
      </c>
      <c r="V1317">
        <v>0.375</v>
      </c>
      <c r="W1317">
        <v>0.02</v>
      </c>
      <c r="AF1317" t="s">
        <v>2277</v>
      </c>
      <c r="AG1317" t="s">
        <v>2270</v>
      </c>
      <c r="AI1317">
        <v>1</v>
      </c>
      <c r="AJ1317">
        <v>1</v>
      </c>
      <c r="AK1317">
        <v>1</v>
      </c>
      <c r="AL1317">
        <v>1</v>
      </c>
      <c r="AM1317">
        <v>1</v>
      </c>
      <c r="AN1317">
        <v>1</v>
      </c>
      <c r="AO1317">
        <v>1</v>
      </c>
      <c r="AQ1317">
        <v>0</v>
      </c>
      <c r="AR1317">
        <v>0</v>
      </c>
      <c r="AS1317">
        <v>0</v>
      </c>
      <c r="AT1317">
        <v>0</v>
      </c>
      <c r="AU1317">
        <v>1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2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</row>
    <row r="1318" spans="1:60" x14ac:dyDescent="0.25">
      <c r="A1318">
        <v>1</v>
      </c>
      <c r="B1318" t="s">
        <v>59</v>
      </c>
      <c r="C1318" t="s">
        <v>59</v>
      </c>
      <c r="E1318">
        <v>1317</v>
      </c>
      <c r="G1318" t="s">
        <v>74</v>
      </c>
      <c r="H1318" t="s">
        <v>59</v>
      </c>
      <c r="I1318" t="s">
        <v>2283</v>
      </c>
      <c r="J1318" t="s">
        <v>2284</v>
      </c>
      <c r="K1318" t="s">
        <v>3403</v>
      </c>
      <c r="M1318">
        <v>1.4999999999999999E-2</v>
      </c>
      <c r="N1318">
        <v>0.125</v>
      </c>
      <c r="O1318">
        <v>1.4999999999999999E-2</v>
      </c>
      <c r="P1318">
        <v>0.11749999999999999</v>
      </c>
      <c r="Q1318">
        <v>0.1431</v>
      </c>
      <c r="R1318">
        <v>65.040162646749522</v>
      </c>
      <c r="S1318">
        <v>0.15</v>
      </c>
      <c r="T1318">
        <v>3</v>
      </c>
      <c r="U1318">
        <v>2.5</v>
      </c>
      <c r="V1318">
        <v>0.125</v>
      </c>
      <c r="AA1318" t="s">
        <v>3397</v>
      </c>
      <c r="AE1318" t="s">
        <v>44</v>
      </c>
      <c r="AF1318" t="s">
        <v>73</v>
      </c>
      <c r="AG1318" t="s">
        <v>66</v>
      </c>
      <c r="AI1318">
        <v>0</v>
      </c>
      <c r="AJ1318">
        <v>0</v>
      </c>
      <c r="AK1318">
        <v>0</v>
      </c>
      <c r="AL1318">
        <v>0</v>
      </c>
      <c r="AM1318">
        <v>1</v>
      </c>
      <c r="AN1318">
        <v>1</v>
      </c>
      <c r="AO1318">
        <v>1</v>
      </c>
      <c r="AQ1318">
        <v>0</v>
      </c>
      <c r="AR1318">
        <v>0</v>
      </c>
      <c r="AS1318">
        <v>0</v>
      </c>
      <c r="AT1318">
        <v>0</v>
      </c>
      <c r="AU1318">
        <v>1</v>
      </c>
      <c r="AV1318">
        <v>0</v>
      </c>
      <c r="AW1318">
        <v>0</v>
      </c>
      <c r="AX1318">
        <v>0</v>
      </c>
      <c r="AY1318">
        <v>2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</row>
    <row r="1319" spans="1:60" x14ac:dyDescent="0.25">
      <c r="A1319">
        <v>1</v>
      </c>
      <c r="B1319" t="s">
        <v>1860</v>
      </c>
      <c r="C1319" t="s">
        <v>2280</v>
      </c>
      <c r="E1319">
        <v>1318</v>
      </c>
      <c r="G1319" t="s">
        <v>74</v>
      </c>
      <c r="H1319" t="s">
        <v>1860</v>
      </c>
      <c r="I1319" t="s">
        <v>2281</v>
      </c>
      <c r="J1319">
        <v>5603551</v>
      </c>
      <c r="K1319" t="s">
        <v>3402</v>
      </c>
      <c r="M1319">
        <v>2</v>
      </c>
      <c r="N1319">
        <v>1.93</v>
      </c>
      <c r="O1319">
        <v>1.58</v>
      </c>
      <c r="P1319">
        <v>0.88</v>
      </c>
      <c r="R1319">
        <v>0</v>
      </c>
      <c r="S1319">
        <v>1.75</v>
      </c>
      <c r="T1319">
        <v>4</v>
      </c>
      <c r="U1319">
        <v>1.75</v>
      </c>
      <c r="V1319">
        <v>0.55118</v>
      </c>
      <c r="W1319">
        <v>1.5740000000000001E-2</v>
      </c>
      <c r="Z1319">
        <v>0</v>
      </c>
      <c r="AA1319" t="s">
        <v>3397</v>
      </c>
      <c r="AB1319">
        <v>1.915</v>
      </c>
      <c r="AD1319">
        <v>1.45</v>
      </c>
      <c r="AE1319" t="s">
        <v>44</v>
      </c>
      <c r="AF1319" t="s">
        <v>62</v>
      </c>
      <c r="AG1319" t="s">
        <v>2282</v>
      </c>
      <c r="AI1319">
        <v>1</v>
      </c>
      <c r="AJ1319">
        <v>1</v>
      </c>
      <c r="AK1319">
        <v>1</v>
      </c>
      <c r="AL1319">
        <v>1</v>
      </c>
      <c r="AM1319">
        <v>1</v>
      </c>
      <c r="AN1319">
        <v>1</v>
      </c>
      <c r="AO1319">
        <v>1</v>
      </c>
      <c r="AP1319" t="s">
        <v>3319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1</v>
      </c>
    </row>
    <row r="1320" spans="1:60" x14ac:dyDescent="0.25">
      <c r="A1320">
        <v>1</v>
      </c>
      <c r="B1320" t="s">
        <v>149</v>
      </c>
      <c r="D1320" t="s">
        <v>149</v>
      </c>
      <c r="E1320">
        <v>1319</v>
      </c>
      <c r="G1320" t="s">
        <v>74</v>
      </c>
      <c r="H1320" t="s">
        <v>2267</v>
      </c>
      <c r="I1320" t="s">
        <v>2278</v>
      </c>
      <c r="J1320" t="s">
        <v>2279</v>
      </c>
      <c r="K1320" t="s">
        <v>3401</v>
      </c>
      <c r="M1320">
        <v>0.20866141732283466</v>
      </c>
      <c r="N1320">
        <v>0.23622047244094491</v>
      </c>
      <c r="O1320">
        <v>0.2087</v>
      </c>
      <c r="P1320">
        <v>1.7649999999999999</v>
      </c>
      <c r="Q1320">
        <v>1.8</v>
      </c>
      <c r="R1320">
        <v>21.462251374841671</v>
      </c>
      <c r="S1320">
        <v>1.9</v>
      </c>
      <c r="T1320">
        <v>2</v>
      </c>
      <c r="U1320">
        <v>3.242</v>
      </c>
      <c r="V1320">
        <v>1.7322834645669292</v>
      </c>
      <c r="Z1320">
        <v>140</v>
      </c>
      <c r="AA1320">
        <v>3.797327247265498E-2</v>
      </c>
      <c r="AE1320" t="s">
        <v>44</v>
      </c>
      <c r="AF1320" t="s">
        <v>119</v>
      </c>
      <c r="AG1320" t="s">
        <v>2270</v>
      </c>
      <c r="AI1320">
        <v>0</v>
      </c>
      <c r="AJ1320">
        <v>1</v>
      </c>
      <c r="AK1320">
        <v>0</v>
      </c>
      <c r="AL1320">
        <v>0</v>
      </c>
      <c r="AM1320">
        <v>0</v>
      </c>
      <c r="AN1320">
        <v>1</v>
      </c>
      <c r="AO1320">
        <v>1</v>
      </c>
      <c r="AQ1320">
        <v>0</v>
      </c>
      <c r="AR1320">
        <v>0</v>
      </c>
      <c r="AS1320">
        <v>0</v>
      </c>
      <c r="AT1320">
        <v>0</v>
      </c>
      <c r="AU1320">
        <v>1</v>
      </c>
      <c r="AV1320">
        <v>0</v>
      </c>
      <c r="AW1320">
        <v>0</v>
      </c>
      <c r="AX1320">
        <v>0</v>
      </c>
      <c r="AY1320">
        <v>1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</row>
    <row r="1321" spans="1:60" x14ac:dyDescent="0.25">
      <c r="A1321">
        <v>1</v>
      </c>
      <c r="B1321" t="s">
        <v>120</v>
      </c>
      <c r="C1321" t="s">
        <v>120</v>
      </c>
      <c r="E1321">
        <v>1320</v>
      </c>
      <c r="G1321" t="s">
        <v>74</v>
      </c>
      <c r="H1321" t="s">
        <v>120</v>
      </c>
      <c r="I1321" t="s">
        <v>2275</v>
      </c>
      <c r="J1321" t="s">
        <v>2276</v>
      </c>
      <c r="K1321" t="s">
        <v>3400</v>
      </c>
      <c r="M1321">
        <v>0.1875</v>
      </c>
      <c r="N1321">
        <v>0.25</v>
      </c>
      <c r="O1321">
        <v>0.17499999999999999</v>
      </c>
      <c r="P1321">
        <v>0.55000000000000004</v>
      </c>
      <c r="Q1321">
        <v>0.70499999999999996</v>
      </c>
      <c r="R1321">
        <v>13.600542516658749</v>
      </c>
      <c r="S1321">
        <v>0.77500000000000002</v>
      </c>
      <c r="T1321">
        <v>4</v>
      </c>
      <c r="U1321">
        <v>2.2959999999999998</v>
      </c>
      <c r="V1321">
        <v>0.25</v>
      </c>
      <c r="W1321">
        <v>0.01</v>
      </c>
      <c r="AA1321" t="s">
        <v>3397</v>
      </c>
      <c r="AE1321" t="s">
        <v>44</v>
      </c>
      <c r="AF1321" t="s">
        <v>2277</v>
      </c>
      <c r="AG1321" t="s">
        <v>2270</v>
      </c>
      <c r="AI1321">
        <v>1</v>
      </c>
      <c r="AJ1321">
        <v>1</v>
      </c>
      <c r="AK1321">
        <v>1</v>
      </c>
      <c r="AL1321">
        <v>1</v>
      </c>
      <c r="AM1321">
        <v>1</v>
      </c>
      <c r="AN1321">
        <v>1</v>
      </c>
      <c r="AO1321">
        <v>1</v>
      </c>
      <c r="AQ1321">
        <v>0</v>
      </c>
      <c r="AR1321">
        <v>0</v>
      </c>
      <c r="AS1321">
        <v>0</v>
      </c>
      <c r="AT1321">
        <v>0</v>
      </c>
      <c r="AU1321">
        <v>1</v>
      </c>
      <c r="AV1321">
        <v>0</v>
      </c>
      <c r="AW1321">
        <v>0</v>
      </c>
      <c r="AX1321">
        <v>0</v>
      </c>
      <c r="AY1321">
        <v>1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</row>
    <row r="1322" spans="1:60" x14ac:dyDescent="0.25">
      <c r="A1322">
        <v>1</v>
      </c>
      <c r="B1322" t="s">
        <v>149</v>
      </c>
      <c r="D1322" t="s">
        <v>149</v>
      </c>
      <c r="E1322">
        <v>1321</v>
      </c>
      <c r="G1322" t="s">
        <v>74</v>
      </c>
      <c r="H1322" t="s">
        <v>2267</v>
      </c>
      <c r="I1322" t="s">
        <v>2273</v>
      </c>
      <c r="J1322" t="s">
        <v>2274</v>
      </c>
      <c r="K1322" t="s">
        <v>3399</v>
      </c>
      <c r="M1322">
        <v>0.1889763779527559</v>
      </c>
      <c r="N1322">
        <v>0.23622047244094491</v>
      </c>
      <c r="O1322">
        <v>0.186</v>
      </c>
      <c r="P1322">
        <v>1.0900000000000001</v>
      </c>
      <c r="Q1322">
        <v>1.165</v>
      </c>
      <c r="R1322">
        <v>18.510708215225534</v>
      </c>
      <c r="S1322">
        <v>1.2</v>
      </c>
      <c r="T1322">
        <v>2</v>
      </c>
      <c r="U1322">
        <v>2.6040000000000001</v>
      </c>
      <c r="V1322">
        <v>1.1023622047244095</v>
      </c>
      <c r="Z1322">
        <v>140</v>
      </c>
      <c r="AA1322">
        <v>3.4390888277121494E-2</v>
      </c>
      <c r="AE1322" t="s">
        <v>44</v>
      </c>
      <c r="AF1322" t="s">
        <v>119</v>
      </c>
      <c r="AG1322" t="s">
        <v>2270</v>
      </c>
      <c r="AI1322">
        <v>1</v>
      </c>
      <c r="AJ1322">
        <v>1</v>
      </c>
      <c r="AK1322">
        <v>1</v>
      </c>
      <c r="AL1322">
        <v>1</v>
      </c>
      <c r="AM1322">
        <v>1</v>
      </c>
      <c r="AN1322">
        <v>1</v>
      </c>
      <c r="AO1322">
        <v>1</v>
      </c>
      <c r="AQ1322">
        <v>0</v>
      </c>
      <c r="AR1322">
        <v>0</v>
      </c>
      <c r="AS1322">
        <v>0</v>
      </c>
      <c r="AT1322">
        <v>0</v>
      </c>
      <c r="AU1322">
        <v>1</v>
      </c>
      <c r="AV1322">
        <v>0</v>
      </c>
      <c r="AW1322">
        <v>0</v>
      </c>
      <c r="AX1322">
        <v>0</v>
      </c>
      <c r="AY1322">
        <v>1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</row>
    <row r="1323" spans="1:60" x14ac:dyDescent="0.25">
      <c r="A1323">
        <v>1</v>
      </c>
      <c r="B1323" t="s">
        <v>149</v>
      </c>
      <c r="D1323" t="s">
        <v>149</v>
      </c>
      <c r="E1323">
        <v>1322</v>
      </c>
      <c r="G1323" t="s">
        <v>74</v>
      </c>
      <c r="H1323" t="s">
        <v>2267</v>
      </c>
      <c r="I1323" t="s">
        <v>2271</v>
      </c>
      <c r="J1323" t="s">
        <v>2272</v>
      </c>
      <c r="K1323" t="s">
        <v>3398</v>
      </c>
      <c r="M1323">
        <v>5.7086614173228349E-2</v>
      </c>
      <c r="N1323">
        <v>0.11749999999999999</v>
      </c>
      <c r="O1323">
        <v>5.5E-2</v>
      </c>
      <c r="P1323">
        <v>0.442</v>
      </c>
      <c r="Q1323">
        <v>0.55100000000000005</v>
      </c>
      <c r="R1323">
        <v>15.997451410082363</v>
      </c>
      <c r="S1323">
        <v>0.6</v>
      </c>
      <c r="T1323">
        <v>2</v>
      </c>
      <c r="U1323">
        <v>1.9910000000000001</v>
      </c>
      <c r="V1323">
        <v>0.37007874015748032</v>
      </c>
      <c r="Z1323">
        <v>140</v>
      </c>
      <c r="AA1323">
        <v>1.0388914167047118E-2</v>
      </c>
      <c r="AE1323" t="s">
        <v>44</v>
      </c>
      <c r="AF1323" t="s">
        <v>119</v>
      </c>
      <c r="AG1323" t="s">
        <v>2270</v>
      </c>
      <c r="AI1323">
        <v>1</v>
      </c>
      <c r="AJ1323">
        <v>1</v>
      </c>
      <c r="AK1323">
        <v>1</v>
      </c>
      <c r="AL1323">
        <v>1</v>
      </c>
      <c r="AM1323">
        <v>1</v>
      </c>
      <c r="AN1323">
        <v>1</v>
      </c>
      <c r="AO1323">
        <v>1</v>
      </c>
      <c r="AQ1323">
        <v>0</v>
      </c>
      <c r="AR1323">
        <v>0</v>
      </c>
      <c r="AS1323">
        <v>0</v>
      </c>
      <c r="AT1323">
        <v>0</v>
      </c>
      <c r="AU1323">
        <v>1</v>
      </c>
      <c r="AV1323">
        <v>0</v>
      </c>
      <c r="AW1323">
        <v>0</v>
      </c>
      <c r="AX1323">
        <v>0</v>
      </c>
      <c r="AY1323">
        <v>1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</row>
    <row r="1324" spans="1:60" x14ac:dyDescent="0.25">
      <c r="A1324">
        <v>1</v>
      </c>
      <c r="B1324" t="s">
        <v>149</v>
      </c>
      <c r="D1324" t="s">
        <v>149</v>
      </c>
      <c r="E1324">
        <v>1323</v>
      </c>
      <c r="G1324" t="s">
        <v>74</v>
      </c>
      <c r="H1324" t="s">
        <v>2267</v>
      </c>
      <c r="I1324" t="s">
        <v>2268</v>
      </c>
      <c r="J1324" t="s">
        <v>2269</v>
      </c>
      <c r="K1324" t="s">
        <v>3396</v>
      </c>
      <c r="M1324">
        <v>0.17716535433070868</v>
      </c>
      <c r="N1324">
        <v>0.23499999999999999</v>
      </c>
      <c r="O1324">
        <v>0.17599999999999999</v>
      </c>
      <c r="P1324">
        <v>1.4275</v>
      </c>
      <c r="Q1324">
        <v>1.47</v>
      </c>
      <c r="R1324">
        <v>34.765197236576796</v>
      </c>
      <c r="S1324">
        <v>1.4750000000000001</v>
      </c>
      <c r="T1324">
        <v>2</v>
      </c>
      <c r="U1324">
        <v>2.919</v>
      </c>
      <c r="V1324">
        <v>1.4173228346456694</v>
      </c>
      <c r="Z1324">
        <v>140</v>
      </c>
      <c r="AA1324">
        <v>3.2241457759801403E-2</v>
      </c>
      <c r="AE1324" t="s">
        <v>44</v>
      </c>
      <c r="AF1324" t="s">
        <v>119</v>
      </c>
      <c r="AG1324" t="s">
        <v>2270</v>
      </c>
      <c r="AI1324">
        <v>1</v>
      </c>
      <c r="AJ1324">
        <v>1</v>
      </c>
      <c r="AK1324">
        <v>1</v>
      </c>
      <c r="AL1324">
        <v>1</v>
      </c>
      <c r="AM1324">
        <v>1</v>
      </c>
      <c r="AN1324">
        <v>1</v>
      </c>
      <c r="AO1324">
        <v>1</v>
      </c>
      <c r="AQ1324">
        <v>0</v>
      </c>
      <c r="AR1324">
        <v>0</v>
      </c>
      <c r="AS1324">
        <v>0</v>
      </c>
      <c r="AT1324">
        <v>0</v>
      </c>
      <c r="AU1324">
        <v>1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</row>
    <row r="1325" spans="1:60" x14ac:dyDescent="0.25">
      <c r="A1325">
        <v>1</v>
      </c>
      <c r="B1325" t="s">
        <v>149</v>
      </c>
      <c r="D1325" t="s">
        <v>149</v>
      </c>
      <c r="E1325">
        <v>1324</v>
      </c>
      <c r="G1325" t="s">
        <v>74</v>
      </c>
      <c r="H1325" t="s">
        <v>150</v>
      </c>
      <c r="I1325" t="s">
        <v>3327</v>
      </c>
      <c r="J1325" t="s">
        <v>3328</v>
      </c>
      <c r="K1325" t="s">
        <v>3395</v>
      </c>
      <c r="M1325">
        <v>2.8199999999999999E-2</v>
      </c>
      <c r="N1325">
        <v>0.125</v>
      </c>
      <c r="O1325">
        <v>2.8199999999999999E-2</v>
      </c>
      <c r="P1325">
        <v>0.57999999999999996</v>
      </c>
      <c r="R1325">
        <v>0</v>
      </c>
      <c r="S1325">
        <v>0.8</v>
      </c>
      <c r="T1325">
        <v>2</v>
      </c>
      <c r="U1325">
        <v>1.5</v>
      </c>
      <c r="V1325">
        <v>0.40600000000000003</v>
      </c>
      <c r="Z1325">
        <v>130</v>
      </c>
      <c r="AA1325">
        <v>6.5749379799854802E-3</v>
      </c>
      <c r="AE1325" t="s">
        <v>44</v>
      </c>
      <c r="AF1325" t="s">
        <v>62</v>
      </c>
      <c r="AG1325" t="s">
        <v>152</v>
      </c>
      <c r="AH1325" t="s">
        <v>153</v>
      </c>
      <c r="AI1325">
        <v>1</v>
      </c>
      <c r="AJ1325">
        <v>0</v>
      </c>
      <c r="AK1325">
        <v>1</v>
      </c>
      <c r="AL1325">
        <v>1</v>
      </c>
      <c r="AM1325">
        <v>1</v>
      </c>
      <c r="AN1325">
        <v>1</v>
      </c>
      <c r="AO1325">
        <v>1</v>
      </c>
      <c r="AP1325" t="s">
        <v>3329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1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</row>
    <row r="1326" spans="1:60" x14ac:dyDescent="0.25">
      <c r="A1326">
        <v>1</v>
      </c>
      <c r="B1326" t="s">
        <v>2195</v>
      </c>
      <c r="D1326" t="s">
        <v>2195</v>
      </c>
      <c r="E1326">
        <v>1325</v>
      </c>
      <c r="G1326" t="s">
        <v>74</v>
      </c>
      <c r="H1326" t="s">
        <v>2195</v>
      </c>
      <c r="I1326" t="s">
        <v>3347</v>
      </c>
      <c r="J1326">
        <v>932720</v>
      </c>
      <c r="K1326" t="s">
        <v>3392</v>
      </c>
      <c r="M1326">
        <v>0.02</v>
      </c>
      <c r="N1326">
        <v>0.125</v>
      </c>
      <c r="O1326">
        <v>0.01</v>
      </c>
      <c r="P1326">
        <v>0.06</v>
      </c>
      <c r="Q1326">
        <v>6.0999999999999999E-2</v>
      </c>
      <c r="R1326">
        <v>89.003652103495071</v>
      </c>
      <c r="S1326">
        <v>0.115</v>
      </c>
      <c r="T1326">
        <v>2</v>
      </c>
      <c r="U1326">
        <v>1.5</v>
      </c>
      <c r="V1326">
        <v>0.06</v>
      </c>
      <c r="Z1326">
        <v>60</v>
      </c>
      <c r="AA1326">
        <v>1.7320508075688773E-2</v>
      </c>
      <c r="AE1326" t="s">
        <v>44</v>
      </c>
      <c r="AF1326" t="s">
        <v>62</v>
      </c>
      <c r="AG1326" t="s">
        <v>66</v>
      </c>
      <c r="AI1326">
        <v>1</v>
      </c>
      <c r="AJ1326">
        <v>1</v>
      </c>
      <c r="AK1326">
        <v>1</v>
      </c>
      <c r="AL1326">
        <v>1</v>
      </c>
      <c r="AM1326">
        <v>1</v>
      </c>
      <c r="AN1326">
        <v>0</v>
      </c>
      <c r="AO1326">
        <v>1</v>
      </c>
      <c r="AP1326" t="s">
        <v>3348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1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</row>
    <row r="1327" spans="1:60" x14ac:dyDescent="0.25">
      <c r="A1327">
        <v>1</v>
      </c>
      <c r="B1327" t="s">
        <v>1566</v>
      </c>
      <c r="C1327" t="s">
        <v>1566</v>
      </c>
      <c r="E1327">
        <v>1326</v>
      </c>
      <c r="G1327" t="s">
        <v>74</v>
      </c>
      <c r="H1327" t="s">
        <v>1566</v>
      </c>
      <c r="I1327" t="s">
        <v>3370</v>
      </c>
      <c r="J1327" t="s">
        <v>3360</v>
      </c>
      <c r="K1327" t="s">
        <v>3394</v>
      </c>
      <c r="M1327">
        <v>4.4999999999999998E-2</v>
      </c>
      <c r="N1327">
        <v>0.125</v>
      </c>
      <c r="O1327">
        <v>4.4999999999999998E-2</v>
      </c>
      <c r="P1327">
        <v>0.187</v>
      </c>
      <c r="Q1327">
        <v>0.187</v>
      </c>
      <c r="R1327">
        <v>90</v>
      </c>
      <c r="S1327">
        <v>0.19</v>
      </c>
      <c r="T1327">
        <v>3</v>
      </c>
      <c r="U1327">
        <v>2.5</v>
      </c>
      <c r="V1327">
        <v>0.187</v>
      </c>
      <c r="AE1327" t="s">
        <v>44</v>
      </c>
      <c r="AF1327" t="s">
        <v>369</v>
      </c>
      <c r="AG1327" t="s">
        <v>66</v>
      </c>
      <c r="AI1327">
        <v>0</v>
      </c>
      <c r="AJ1327">
        <v>1</v>
      </c>
      <c r="AK1327">
        <v>1</v>
      </c>
      <c r="AL1327">
        <v>1</v>
      </c>
      <c r="AM1327">
        <v>1</v>
      </c>
      <c r="AN1327">
        <v>0</v>
      </c>
      <c r="AO1327">
        <v>1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1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</row>
    <row r="1328" spans="1:60" x14ac:dyDescent="0.25">
      <c r="A1328">
        <v>1</v>
      </c>
      <c r="B1328" t="s">
        <v>1566</v>
      </c>
      <c r="C1328" t="s">
        <v>1566</v>
      </c>
      <c r="E1328">
        <v>1327</v>
      </c>
      <c r="G1328" t="s">
        <v>74</v>
      </c>
      <c r="H1328" t="s">
        <v>1566</v>
      </c>
      <c r="I1328" t="s">
        <v>3371</v>
      </c>
      <c r="J1328" t="s">
        <v>3361</v>
      </c>
      <c r="K1328" t="s">
        <v>3393</v>
      </c>
      <c r="M1328">
        <v>5.5E-2</v>
      </c>
      <c r="N1328">
        <v>0.125</v>
      </c>
      <c r="O1328">
        <v>5.5E-2</v>
      </c>
      <c r="P1328">
        <v>0.16500000000000001</v>
      </c>
      <c r="Q1328">
        <v>0.16500000000000001</v>
      </c>
      <c r="R1328">
        <v>90</v>
      </c>
      <c r="S1328">
        <v>0.17</v>
      </c>
      <c r="T1328">
        <v>3</v>
      </c>
      <c r="U1328">
        <v>1.5</v>
      </c>
      <c r="V1328">
        <v>0.16500000000000001</v>
      </c>
      <c r="AE1328" t="s">
        <v>44</v>
      </c>
      <c r="AF1328" t="s">
        <v>369</v>
      </c>
      <c r="AG1328" t="s">
        <v>66</v>
      </c>
      <c r="AI1328">
        <v>0</v>
      </c>
      <c r="AJ1328">
        <v>1</v>
      </c>
      <c r="AK1328">
        <v>1</v>
      </c>
      <c r="AL1328">
        <v>0</v>
      </c>
      <c r="AM1328">
        <v>1</v>
      </c>
      <c r="AN1328">
        <v>1</v>
      </c>
      <c r="AO1328">
        <v>1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1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</row>
    <row r="1329" spans="1:60" x14ac:dyDescent="0.25">
      <c r="A1329">
        <v>1</v>
      </c>
      <c r="B1329" t="s">
        <v>2195</v>
      </c>
      <c r="D1329" t="s">
        <v>2195</v>
      </c>
      <c r="E1329">
        <v>1328</v>
      </c>
      <c r="G1329" t="s">
        <v>74</v>
      </c>
      <c r="H1329" t="s">
        <v>2195</v>
      </c>
      <c r="I1329" t="s">
        <v>3367</v>
      </c>
      <c r="J1329">
        <v>932720</v>
      </c>
      <c r="K1329" t="s">
        <v>3392</v>
      </c>
      <c r="M1329">
        <v>0.02</v>
      </c>
      <c r="N1329">
        <v>0.125</v>
      </c>
      <c r="O1329">
        <v>0.01</v>
      </c>
      <c r="P1329">
        <v>0.06</v>
      </c>
      <c r="Q1329">
        <v>6.0999999999999999E-2</v>
      </c>
      <c r="R1329">
        <v>89.003652103495071</v>
      </c>
      <c r="S1329">
        <v>0.35499999999999998</v>
      </c>
      <c r="T1329">
        <v>2</v>
      </c>
      <c r="U1329">
        <v>1.5</v>
      </c>
      <c r="V1329">
        <v>0.06</v>
      </c>
      <c r="Z1329">
        <v>60</v>
      </c>
      <c r="AA1329">
        <v>1.7320508075688773E-2</v>
      </c>
      <c r="AE1329" t="s">
        <v>44</v>
      </c>
      <c r="AF1329" t="s">
        <v>62</v>
      </c>
      <c r="AG1329" t="s">
        <v>66</v>
      </c>
      <c r="AI1329">
        <v>1</v>
      </c>
      <c r="AJ1329">
        <v>1</v>
      </c>
      <c r="AK1329">
        <v>1</v>
      </c>
      <c r="AL1329">
        <v>1</v>
      </c>
      <c r="AM1329">
        <v>1</v>
      </c>
      <c r="AN1329">
        <v>0</v>
      </c>
      <c r="AO1329">
        <v>1</v>
      </c>
      <c r="AP1329" t="s">
        <v>3362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1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</row>
    <row r="1330" spans="1:60" x14ac:dyDescent="0.25">
      <c r="A1330">
        <v>1</v>
      </c>
      <c r="B1330" t="s">
        <v>421</v>
      </c>
      <c r="C1330" t="s">
        <v>421</v>
      </c>
      <c r="E1330">
        <v>1329</v>
      </c>
      <c r="G1330" t="s">
        <v>74</v>
      </c>
      <c r="H1330" t="s">
        <v>421</v>
      </c>
      <c r="I1330" t="s">
        <v>3368</v>
      </c>
      <c r="J1330" t="s">
        <v>3369</v>
      </c>
      <c r="K1330" t="s">
        <v>3391</v>
      </c>
      <c r="M1330">
        <v>9.4E-2</v>
      </c>
      <c r="N1330">
        <v>0.125</v>
      </c>
      <c r="O1330">
        <v>9.4E-2</v>
      </c>
      <c r="P1330">
        <v>0.375</v>
      </c>
      <c r="Q1330">
        <v>0.39</v>
      </c>
      <c r="R1330">
        <v>45.939190945735554</v>
      </c>
      <c r="S1330">
        <v>0.62</v>
      </c>
      <c r="T1330">
        <v>2</v>
      </c>
      <c r="U1330">
        <v>1.5</v>
      </c>
      <c r="V1330">
        <v>0.375</v>
      </c>
      <c r="Z1330">
        <v>120</v>
      </c>
      <c r="AA1330">
        <v>2.7135462651912419E-2</v>
      </c>
      <c r="AE1330" t="s">
        <v>44</v>
      </c>
      <c r="AF1330" t="s">
        <v>369</v>
      </c>
      <c r="AG1330" t="s">
        <v>66</v>
      </c>
      <c r="AI1330">
        <v>0</v>
      </c>
      <c r="AJ1330">
        <v>1</v>
      </c>
      <c r="AK1330">
        <v>1</v>
      </c>
      <c r="AL1330">
        <v>0</v>
      </c>
      <c r="AM1330">
        <v>1</v>
      </c>
      <c r="AN1330">
        <v>1</v>
      </c>
      <c r="AO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1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</row>
    <row r="1331" spans="1:60" x14ac:dyDescent="0.25">
      <c r="A1331">
        <v>1</v>
      </c>
      <c r="B1331" t="s">
        <v>1566</v>
      </c>
      <c r="C1331" t="s">
        <v>1566</v>
      </c>
      <c r="E1331">
        <v>1330</v>
      </c>
      <c r="G1331" t="s">
        <v>74</v>
      </c>
      <c r="H1331" t="s">
        <v>1566</v>
      </c>
      <c r="I1331" t="s">
        <v>3378</v>
      </c>
      <c r="J1331">
        <v>34618</v>
      </c>
      <c r="K1331" t="s">
        <v>3375</v>
      </c>
      <c r="M1331">
        <v>1.7999999999999999E-2</v>
      </c>
      <c r="N1331">
        <v>0.125</v>
      </c>
      <c r="O1331">
        <v>1.72E-2</v>
      </c>
      <c r="P1331">
        <v>0.14399999999999999</v>
      </c>
      <c r="Q1331">
        <v>0.2374</v>
      </c>
      <c r="R1331">
        <v>29.988719696226937</v>
      </c>
      <c r="S1331">
        <v>0.32</v>
      </c>
      <c r="T1331">
        <v>3</v>
      </c>
      <c r="U1331">
        <v>2.5</v>
      </c>
      <c r="V1331">
        <v>2.7E-2</v>
      </c>
      <c r="AE1331" t="s">
        <v>44</v>
      </c>
      <c r="AF1331" t="s">
        <v>62</v>
      </c>
      <c r="AG1331" t="s">
        <v>66</v>
      </c>
      <c r="AI1331">
        <v>1</v>
      </c>
      <c r="AJ1331">
        <v>1</v>
      </c>
      <c r="AK1331">
        <v>0</v>
      </c>
      <c r="AL1331">
        <v>0</v>
      </c>
      <c r="AM1331">
        <v>1</v>
      </c>
      <c r="AN1331">
        <v>1</v>
      </c>
      <c r="AO1331">
        <v>1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1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</row>
    <row r="1332" spans="1:60" x14ac:dyDescent="0.25">
      <c r="A1332">
        <v>1</v>
      </c>
      <c r="B1332" t="s">
        <v>1566</v>
      </c>
      <c r="C1332" t="s">
        <v>1566</v>
      </c>
      <c r="E1332">
        <v>1331</v>
      </c>
      <c r="G1332" t="s">
        <v>74</v>
      </c>
      <c r="H1332" t="s">
        <v>1566</v>
      </c>
      <c r="I1332" t="s">
        <v>3379</v>
      </c>
      <c r="J1332">
        <v>34619</v>
      </c>
      <c r="K1332" t="s">
        <v>3374</v>
      </c>
      <c r="M1332">
        <v>1.9E-2</v>
      </c>
      <c r="N1332">
        <v>0.125</v>
      </c>
      <c r="O1332">
        <v>1.8200000000000001E-2</v>
      </c>
      <c r="P1332">
        <v>0.152</v>
      </c>
      <c r="Q1332">
        <v>0.2445</v>
      </c>
      <c r="R1332">
        <v>29.99772364838995</v>
      </c>
      <c r="S1332">
        <v>0.32</v>
      </c>
      <c r="T1332">
        <v>3</v>
      </c>
      <c r="U1332">
        <v>2.5</v>
      </c>
      <c r="V1332">
        <v>2.9000000000000001E-2</v>
      </c>
      <c r="AE1332" t="s">
        <v>44</v>
      </c>
      <c r="AF1332" t="s">
        <v>62</v>
      </c>
      <c r="AG1332" t="s">
        <v>66</v>
      </c>
      <c r="AI1332">
        <v>1</v>
      </c>
      <c r="AJ1332">
        <v>1</v>
      </c>
      <c r="AK1332">
        <v>0</v>
      </c>
      <c r="AL1332">
        <v>0</v>
      </c>
      <c r="AM1332">
        <v>1</v>
      </c>
      <c r="AN1332">
        <v>1</v>
      </c>
      <c r="AO1332">
        <v>1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1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</row>
    <row r="1333" spans="1:60" x14ac:dyDescent="0.25">
      <c r="A1333">
        <v>1</v>
      </c>
      <c r="B1333" t="s">
        <v>1566</v>
      </c>
      <c r="C1333" t="s">
        <v>1566</v>
      </c>
      <c r="E1333">
        <v>1332</v>
      </c>
      <c r="G1333" t="s">
        <v>74</v>
      </c>
      <c r="H1333" t="s">
        <v>1566</v>
      </c>
      <c r="I1333" t="s">
        <v>3380</v>
      </c>
      <c r="J1333">
        <v>13918</v>
      </c>
      <c r="K1333" t="s">
        <v>3390</v>
      </c>
      <c r="M1333">
        <v>1.7999999999999999E-2</v>
      </c>
      <c r="N1333">
        <v>0.125</v>
      </c>
      <c r="O1333">
        <v>1.7999999999999999E-2</v>
      </c>
      <c r="P1333">
        <v>6.5500000000000003E-2</v>
      </c>
      <c r="Q1333">
        <v>0.3</v>
      </c>
      <c r="R1333">
        <v>12.851779370125456</v>
      </c>
      <c r="S1333">
        <v>0.30499999999999999</v>
      </c>
      <c r="T1333">
        <v>2</v>
      </c>
      <c r="U1333">
        <v>1.5</v>
      </c>
      <c r="V1333">
        <v>2.7E-2</v>
      </c>
      <c r="AE1333" t="s">
        <v>44</v>
      </c>
      <c r="AF1333" t="s">
        <v>62</v>
      </c>
      <c r="AG1333" t="s">
        <v>66</v>
      </c>
      <c r="AI1333">
        <v>1</v>
      </c>
      <c r="AJ1333">
        <v>1</v>
      </c>
      <c r="AK1333">
        <v>0</v>
      </c>
      <c r="AL1333">
        <v>0</v>
      </c>
      <c r="AM1333">
        <v>1</v>
      </c>
      <c r="AN1333">
        <v>1</v>
      </c>
      <c r="AO1333">
        <v>1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1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</row>
    <row r="1334" spans="1:60" x14ac:dyDescent="0.25">
      <c r="A1334">
        <v>0</v>
      </c>
      <c r="B1334" t="s">
        <v>149</v>
      </c>
      <c r="D1334" t="s">
        <v>149</v>
      </c>
      <c r="E1334">
        <v>1333</v>
      </c>
      <c r="G1334" t="s">
        <v>74</v>
      </c>
      <c r="H1334" t="s">
        <v>150</v>
      </c>
      <c r="I1334" t="s">
        <v>3381</v>
      </c>
      <c r="J1334" t="s">
        <v>3382</v>
      </c>
      <c r="K1334" t="s">
        <v>3389</v>
      </c>
      <c r="M1334">
        <v>6.2992125984251976E-3</v>
      </c>
      <c r="N1334">
        <v>0.125</v>
      </c>
      <c r="O1334">
        <v>3.2500000000000001E-2</v>
      </c>
      <c r="P1334">
        <v>0.378</v>
      </c>
      <c r="R1334">
        <v>0</v>
      </c>
      <c r="S1334">
        <v>0.8</v>
      </c>
      <c r="T1334">
        <v>2</v>
      </c>
      <c r="U1334">
        <v>1.5000000000000002</v>
      </c>
      <c r="V1334">
        <v>5.9055118110236227E-2</v>
      </c>
      <c r="Z1334">
        <v>130</v>
      </c>
      <c r="AA1334">
        <v>1.4686855374960587E-3</v>
      </c>
      <c r="AE1334" t="s">
        <v>44</v>
      </c>
      <c r="AF1334" t="s">
        <v>62</v>
      </c>
      <c r="AG1334" t="s">
        <v>152</v>
      </c>
      <c r="AH1334" t="s">
        <v>153</v>
      </c>
      <c r="AI1334">
        <v>1</v>
      </c>
      <c r="AJ1334">
        <v>0</v>
      </c>
      <c r="AK1334">
        <v>1</v>
      </c>
      <c r="AL1334">
        <v>1</v>
      </c>
      <c r="AM1334">
        <v>1</v>
      </c>
      <c r="AN1334">
        <v>1</v>
      </c>
      <c r="AO1334">
        <v>1</v>
      </c>
      <c r="AP1334" t="s">
        <v>3388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1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39EC3-433D-43D4-9984-37280F47D019}">
  <dimension ref="A1:V19"/>
  <sheetViews>
    <sheetView workbookViewId="0">
      <selection activeCell="B17" sqref="B17"/>
    </sheetView>
  </sheetViews>
  <sheetFormatPr defaultRowHeight="15" x14ac:dyDescent="0.25"/>
  <cols>
    <col min="1" max="1" width="14.42578125" customWidth="1"/>
    <col min="2" max="2" width="16.5703125" customWidth="1"/>
    <col min="3" max="3" width="11.7109375" customWidth="1"/>
    <col min="4" max="4" width="11.140625" customWidth="1"/>
    <col min="5" max="5" width="11.5703125" customWidth="1"/>
    <col min="6" max="18" width="25.140625" customWidth="1"/>
    <col min="19" max="32" width="9.140625" customWidth="1"/>
  </cols>
  <sheetData>
    <row r="1" spans="1:22" x14ac:dyDescent="0.25">
      <c r="A1" s="34" t="s">
        <v>2497</v>
      </c>
      <c r="B1" s="34" t="s">
        <v>2498</v>
      </c>
      <c r="C1" s="34" t="s">
        <v>2499</v>
      </c>
      <c r="D1" s="34" t="s">
        <v>2500</v>
      </c>
      <c r="E1" s="34" t="s">
        <v>2501</v>
      </c>
      <c r="F1" s="34" t="s">
        <v>2502</v>
      </c>
      <c r="G1" s="34" t="s">
        <v>2503</v>
      </c>
      <c r="H1" s="34" t="s">
        <v>2504</v>
      </c>
      <c r="I1" s="34" t="s">
        <v>2505</v>
      </c>
      <c r="J1" s="34" t="s">
        <v>2506</v>
      </c>
      <c r="K1" s="34" t="s">
        <v>2507</v>
      </c>
      <c r="L1" s="34" t="s">
        <v>2508</v>
      </c>
      <c r="M1" s="34" t="s">
        <v>2509</v>
      </c>
      <c r="N1" s="34" t="s">
        <v>2510</v>
      </c>
      <c r="O1" s="34" t="s">
        <v>2511</v>
      </c>
      <c r="P1" s="34" t="s">
        <v>2512</v>
      </c>
      <c r="Q1" s="34" t="s">
        <v>2513</v>
      </c>
      <c r="R1" s="34" t="s">
        <v>2514</v>
      </c>
      <c r="S1" s="2"/>
      <c r="T1" s="2"/>
      <c r="U1" s="2"/>
      <c r="V1" s="2"/>
    </row>
    <row r="2" spans="1:22" x14ac:dyDescent="0.25">
      <c r="A2" t="s">
        <v>42</v>
      </c>
      <c r="B2" t="s">
        <v>2515</v>
      </c>
      <c r="C2" t="s">
        <v>2516</v>
      </c>
      <c r="D2">
        <f>ROUND(100/25.4,4)</f>
        <v>3.9369999999999998</v>
      </c>
      <c r="E2" t="s">
        <v>2517</v>
      </c>
      <c r="F2" t="s">
        <v>2518</v>
      </c>
      <c r="G2" t="s">
        <v>2519</v>
      </c>
      <c r="H2" t="s">
        <v>2520</v>
      </c>
      <c r="I2" t="s">
        <v>2521</v>
      </c>
      <c r="J2" t="s">
        <v>2522</v>
      </c>
      <c r="K2" t="s">
        <v>2523</v>
      </c>
      <c r="L2" t="s">
        <v>2524</v>
      </c>
      <c r="M2" t="s">
        <v>2525</v>
      </c>
      <c r="N2" t="s">
        <v>2526</v>
      </c>
      <c r="O2" t="s">
        <v>2527</v>
      </c>
      <c r="P2" t="s">
        <v>2528</v>
      </c>
      <c r="Q2" t="s">
        <v>2529</v>
      </c>
      <c r="R2" t="s">
        <v>2530</v>
      </c>
    </row>
    <row r="3" spans="1:22" x14ac:dyDescent="0.25">
      <c r="A3" t="s">
        <v>43</v>
      </c>
      <c r="B3" t="s">
        <v>2531</v>
      </c>
      <c r="C3" t="s">
        <v>2516</v>
      </c>
      <c r="D3">
        <f>ROUND(100/25.4,4)</f>
        <v>3.9369999999999998</v>
      </c>
      <c r="E3" t="s">
        <v>2532</v>
      </c>
      <c r="F3" t="s">
        <v>2518</v>
      </c>
      <c r="G3" t="s">
        <v>2533</v>
      </c>
      <c r="H3" t="s">
        <v>2534</v>
      </c>
      <c r="I3" t="s">
        <v>2535</v>
      </c>
      <c r="J3" t="s">
        <v>2536</v>
      </c>
      <c r="K3" t="s">
        <v>2537</v>
      </c>
      <c r="L3" t="s">
        <v>2538</v>
      </c>
      <c r="M3" t="s">
        <v>2529</v>
      </c>
      <c r="N3" t="s">
        <v>2530</v>
      </c>
    </row>
    <row r="4" spans="1:22" x14ac:dyDescent="0.25">
      <c r="A4" t="s">
        <v>44</v>
      </c>
      <c r="B4" t="s">
        <v>2539</v>
      </c>
      <c r="C4" t="s">
        <v>2516</v>
      </c>
      <c r="D4">
        <f>ROUND(100/25.4,4)</f>
        <v>3.9369999999999998</v>
      </c>
      <c r="E4" t="s">
        <v>2540</v>
      </c>
      <c r="F4" t="s">
        <v>2518</v>
      </c>
      <c r="G4" t="s">
        <v>2541</v>
      </c>
      <c r="H4" t="s">
        <v>2542</v>
      </c>
      <c r="I4" t="s">
        <v>2543</v>
      </c>
      <c r="J4" t="s">
        <v>2544</v>
      </c>
      <c r="K4" t="s">
        <v>2545</v>
      </c>
      <c r="L4" t="s">
        <v>2546</v>
      </c>
      <c r="M4" t="s">
        <v>2547</v>
      </c>
      <c r="N4" t="s">
        <v>2548</v>
      </c>
      <c r="O4" t="s">
        <v>2528</v>
      </c>
      <c r="P4" t="s">
        <v>2529</v>
      </c>
      <c r="Q4" t="s">
        <v>2530</v>
      </c>
    </row>
    <row r="5" spans="1:22" x14ac:dyDescent="0.25">
      <c r="A5" s="36" t="s">
        <v>45</v>
      </c>
      <c r="B5" s="36" t="s">
        <v>2549</v>
      </c>
      <c r="C5" t="s">
        <v>2550</v>
      </c>
      <c r="D5">
        <f>ROUND(100/25.4,4)</f>
        <v>3.9369999999999998</v>
      </c>
      <c r="E5" t="s">
        <v>2517</v>
      </c>
      <c r="F5" t="s">
        <v>2518</v>
      </c>
      <c r="G5" t="s">
        <v>2551</v>
      </c>
      <c r="H5" t="s">
        <v>2552</v>
      </c>
      <c r="I5" t="s">
        <v>2553</v>
      </c>
      <c r="J5" t="s">
        <v>2554</v>
      </c>
      <c r="K5" t="s">
        <v>2555</v>
      </c>
      <c r="L5" t="s">
        <v>2556</v>
      </c>
      <c r="M5" t="s">
        <v>2557</v>
      </c>
      <c r="N5" t="s">
        <v>2526</v>
      </c>
      <c r="O5" t="s">
        <v>2527</v>
      </c>
      <c r="P5" t="s">
        <v>2558</v>
      </c>
      <c r="Q5" t="s">
        <v>2559</v>
      </c>
      <c r="R5" t="s">
        <v>2530</v>
      </c>
    </row>
    <row r="6" spans="1:22" x14ac:dyDescent="0.25">
      <c r="A6" s="36" t="s">
        <v>46</v>
      </c>
      <c r="B6" s="36" t="s">
        <v>2560</v>
      </c>
      <c r="C6" t="s">
        <v>2550</v>
      </c>
      <c r="D6">
        <f>ROUND(100/25.4,4)</f>
        <v>3.9369999999999998</v>
      </c>
      <c r="E6" t="s">
        <v>2517</v>
      </c>
      <c r="F6" t="s">
        <v>2518</v>
      </c>
      <c r="G6" t="s">
        <v>2519</v>
      </c>
      <c r="H6" t="s">
        <v>2520</v>
      </c>
      <c r="I6" t="s">
        <v>2521</v>
      </c>
      <c r="J6" t="s">
        <v>2522</v>
      </c>
      <c r="K6" t="s">
        <v>2523</v>
      </c>
      <c r="L6" t="s">
        <v>2524</v>
      </c>
      <c r="M6" t="s">
        <v>2525</v>
      </c>
      <c r="N6" t="s">
        <v>2526</v>
      </c>
      <c r="O6" t="s">
        <v>2527</v>
      </c>
      <c r="P6" t="s">
        <v>2558</v>
      </c>
      <c r="Q6" t="s">
        <v>2559</v>
      </c>
      <c r="R6" t="s">
        <v>2530</v>
      </c>
    </row>
    <row r="7" spans="1:22" x14ac:dyDescent="0.25">
      <c r="A7" s="36" t="s">
        <v>47</v>
      </c>
      <c r="B7" s="36" t="s">
        <v>2561</v>
      </c>
      <c r="C7" t="s">
        <v>2550</v>
      </c>
      <c r="D7">
        <f>ROUND(160/25.4,4)</f>
        <v>6.2991999999999999</v>
      </c>
      <c r="E7" t="s">
        <v>2517</v>
      </c>
      <c r="F7" t="s">
        <v>2518</v>
      </c>
      <c r="G7" t="s">
        <v>2519</v>
      </c>
      <c r="H7" t="s">
        <v>2520</v>
      </c>
      <c r="I7" t="s">
        <v>2521</v>
      </c>
      <c r="J7" t="s">
        <v>2562</v>
      </c>
      <c r="K7" t="s">
        <v>2563</v>
      </c>
      <c r="L7" t="s">
        <v>2564</v>
      </c>
      <c r="M7" t="s">
        <v>2565</v>
      </c>
      <c r="N7" t="s">
        <v>2566</v>
      </c>
      <c r="O7" t="s">
        <v>2567</v>
      </c>
      <c r="P7" t="s">
        <v>2568</v>
      </c>
      <c r="Q7" t="s">
        <v>2569</v>
      </c>
      <c r="R7" t="s">
        <v>2570</v>
      </c>
    </row>
    <row r="8" spans="1:22" x14ac:dyDescent="0.25">
      <c r="A8" s="36" t="s">
        <v>48</v>
      </c>
      <c r="B8" s="36" t="s">
        <v>2571</v>
      </c>
      <c r="C8" t="s">
        <v>2550</v>
      </c>
      <c r="D8">
        <f>ROUND(75/25.4,4)</f>
        <v>2.9527999999999999</v>
      </c>
      <c r="E8" t="s">
        <v>2572</v>
      </c>
      <c r="F8" t="s">
        <v>2518</v>
      </c>
      <c r="G8" t="s">
        <v>2573</v>
      </c>
      <c r="H8" t="s">
        <v>2574</v>
      </c>
      <c r="I8" t="s">
        <v>2575</v>
      </c>
      <c r="J8" t="s">
        <v>2576</v>
      </c>
      <c r="K8" t="s">
        <v>2577</v>
      </c>
      <c r="L8" t="s">
        <v>2578</v>
      </c>
      <c r="M8" t="s">
        <v>2579</v>
      </c>
      <c r="N8" t="s">
        <v>2580</v>
      </c>
      <c r="O8" t="s">
        <v>2581</v>
      </c>
      <c r="P8" t="s">
        <v>2582</v>
      </c>
    </row>
    <row r="9" spans="1:22" x14ac:dyDescent="0.25">
      <c r="A9" s="36" t="s">
        <v>49</v>
      </c>
      <c r="B9" s="36" t="s">
        <v>2583</v>
      </c>
      <c r="C9" t="s">
        <v>2550</v>
      </c>
      <c r="D9">
        <f>ROUND(100/25.4,4)</f>
        <v>3.9369999999999998</v>
      </c>
      <c r="E9" t="s">
        <v>2532</v>
      </c>
      <c r="F9" t="s">
        <v>2518</v>
      </c>
      <c r="G9" t="s">
        <v>2533</v>
      </c>
      <c r="H9" t="s">
        <v>2534</v>
      </c>
      <c r="I9" t="s">
        <v>2535</v>
      </c>
      <c r="J9" t="s">
        <v>2536</v>
      </c>
      <c r="K9" t="s">
        <v>2537</v>
      </c>
      <c r="L9" t="s">
        <v>2538</v>
      </c>
      <c r="M9" t="s">
        <v>2529</v>
      </c>
      <c r="N9" t="s">
        <v>2530</v>
      </c>
    </row>
    <row r="10" spans="1:22" x14ac:dyDescent="0.25">
      <c r="A10" s="36" t="s">
        <v>50</v>
      </c>
      <c r="B10" s="36" t="s">
        <v>2584</v>
      </c>
      <c r="C10" t="s">
        <v>2550</v>
      </c>
      <c r="D10">
        <f>ROUND(100/25.4,4)</f>
        <v>3.9369999999999998</v>
      </c>
      <c r="E10" t="s">
        <v>2532</v>
      </c>
      <c r="F10" t="s">
        <v>2518</v>
      </c>
      <c r="G10" t="s">
        <v>2585</v>
      </c>
      <c r="H10" t="s">
        <v>2545</v>
      </c>
      <c r="I10" t="s">
        <v>2586</v>
      </c>
      <c r="J10" t="s">
        <v>2587</v>
      </c>
      <c r="K10" t="s">
        <v>2527</v>
      </c>
      <c r="L10" t="s">
        <v>2558</v>
      </c>
      <c r="M10" t="s">
        <v>2559</v>
      </c>
      <c r="N10" t="s">
        <v>2530</v>
      </c>
    </row>
    <row r="11" spans="1:22" x14ac:dyDescent="0.25">
      <c r="A11" s="36" t="s">
        <v>51</v>
      </c>
      <c r="B11" s="36" t="s">
        <v>2588</v>
      </c>
      <c r="C11" t="s">
        <v>2550</v>
      </c>
      <c r="D11">
        <f>ROUND(120/25.4,4)</f>
        <v>4.7244000000000002</v>
      </c>
      <c r="E11" t="s">
        <v>2540</v>
      </c>
      <c r="F11" t="s">
        <v>2518</v>
      </c>
      <c r="G11" t="s">
        <v>2541</v>
      </c>
      <c r="H11" t="s">
        <v>2542</v>
      </c>
      <c r="I11" t="s">
        <v>2543</v>
      </c>
      <c r="J11" t="s">
        <v>2589</v>
      </c>
      <c r="K11" t="s">
        <v>2545</v>
      </c>
      <c r="L11" t="s">
        <v>2590</v>
      </c>
      <c r="M11" t="s">
        <v>2591</v>
      </c>
      <c r="N11" t="s">
        <v>2592</v>
      </c>
      <c r="O11" t="s">
        <v>2593</v>
      </c>
      <c r="P11" t="s">
        <v>2594</v>
      </c>
      <c r="Q11" t="s">
        <v>2595</v>
      </c>
    </row>
    <row r="12" spans="1:22" x14ac:dyDescent="0.25">
      <c r="A12" s="36" t="s">
        <v>52</v>
      </c>
      <c r="B12" s="36" t="s">
        <v>2596</v>
      </c>
      <c r="C12" t="s">
        <v>2550</v>
      </c>
      <c r="D12">
        <f>ROUND(100/25.4,4)</f>
        <v>3.9369999999999998</v>
      </c>
      <c r="E12" t="s">
        <v>2572</v>
      </c>
      <c r="F12" t="s">
        <v>2518</v>
      </c>
      <c r="G12" t="s">
        <v>2597</v>
      </c>
      <c r="H12" t="s">
        <v>2598</v>
      </c>
      <c r="I12" t="s">
        <v>2599</v>
      </c>
      <c r="J12" t="s">
        <v>2600</v>
      </c>
      <c r="K12" t="s">
        <v>2601</v>
      </c>
      <c r="L12" t="s">
        <v>2602</v>
      </c>
      <c r="M12" t="s">
        <v>2527</v>
      </c>
      <c r="N12" t="s">
        <v>2558</v>
      </c>
      <c r="O12" t="s">
        <v>2559</v>
      </c>
      <c r="P12" t="s">
        <v>2530</v>
      </c>
    </row>
    <row r="13" spans="1:22" x14ac:dyDescent="0.25">
      <c r="A13" s="36" t="s">
        <v>53</v>
      </c>
      <c r="B13" s="36" t="s">
        <v>2603</v>
      </c>
      <c r="C13" t="s">
        <v>2550</v>
      </c>
      <c r="D13">
        <f>ROUND(120/25.4,4)</f>
        <v>4.7244000000000002</v>
      </c>
      <c r="E13" t="s">
        <v>2572</v>
      </c>
      <c r="F13" t="s">
        <v>2518</v>
      </c>
      <c r="G13" t="s">
        <v>2597</v>
      </c>
      <c r="H13" t="s">
        <v>2598</v>
      </c>
      <c r="I13" t="s">
        <v>2599</v>
      </c>
      <c r="J13" t="s">
        <v>2600</v>
      </c>
      <c r="K13" t="s">
        <v>2604</v>
      </c>
      <c r="L13" t="s">
        <v>2605</v>
      </c>
      <c r="M13" t="s">
        <v>2592</v>
      </c>
      <c r="N13" t="s">
        <v>2593</v>
      </c>
      <c r="O13" t="s">
        <v>2594</v>
      </c>
      <c r="P13" t="s">
        <v>2595</v>
      </c>
    </row>
    <row r="14" spans="1:22" x14ac:dyDescent="0.25">
      <c r="A14" s="36" t="s">
        <v>54</v>
      </c>
      <c r="B14" s="36" t="s">
        <v>2606</v>
      </c>
      <c r="C14" t="s">
        <v>2550</v>
      </c>
      <c r="D14">
        <f>ROUND(160/25.4,4)</f>
        <v>6.2991999999999999</v>
      </c>
      <c r="E14" t="s">
        <v>2572</v>
      </c>
      <c r="F14" t="s">
        <v>2518</v>
      </c>
      <c r="G14" t="s">
        <v>2597</v>
      </c>
      <c r="H14" t="s">
        <v>2598</v>
      </c>
      <c r="I14" t="s">
        <v>2599</v>
      </c>
      <c r="J14" t="s">
        <v>2600</v>
      </c>
      <c r="K14" t="s">
        <v>2607</v>
      </c>
      <c r="L14" t="s">
        <v>2608</v>
      </c>
      <c r="M14" t="s">
        <v>2609</v>
      </c>
      <c r="N14" t="s">
        <v>2610</v>
      </c>
      <c r="O14" t="s">
        <v>2569</v>
      </c>
      <c r="P14" t="s">
        <v>2570</v>
      </c>
    </row>
    <row r="15" spans="1:22" x14ac:dyDescent="0.25">
      <c r="A15" s="36" t="s">
        <v>55</v>
      </c>
      <c r="B15" s="36" t="s">
        <v>2611</v>
      </c>
      <c r="C15" t="s">
        <v>2550</v>
      </c>
      <c r="D15">
        <f>ROUND(100/25.4,4)</f>
        <v>3.9369999999999998</v>
      </c>
      <c r="E15" t="s">
        <v>2532</v>
      </c>
      <c r="F15" t="s">
        <v>2518</v>
      </c>
      <c r="G15" t="s">
        <v>2573</v>
      </c>
      <c r="H15" t="s">
        <v>2612</v>
      </c>
      <c r="I15" t="s">
        <v>2613</v>
      </c>
      <c r="J15" t="s">
        <v>2614</v>
      </c>
      <c r="K15" t="s">
        <v>2537</v>
      </c>
      <c r="L15" t="s">
        <v>2615</v>
      </c>
      <c r="M15" t="s">
        <v>2559</v>
      </c>
      <c r="N15" t="s">
        <v>2530</v>
      </c>
    </row>
    <row r="16" spans="1:22" x14ac:dyDescent="0.25">
      <c r="A16" s="36" t="s">
        <v>56</v>
      </c>
      <c r="B16" s="36" t="s">
        <v>2616</v>
      </c>
      <c r="C16" t="s">
        <v>2550</v>
      </c>
      <c r="D16">
        <f>ROUND(100/25.4,4)</f>
        <v>3.9369999999999998</v>
      </c>
      <c r="E16" t="s">
        <v>2532</v>
      </c>
      <c r="F16" t="s">
        <v>2518</v>
      </c>
      <c r="G16" t="s">
        <v>2617</v>
      </c>
      <c r="H16" t="s">
        <v>2618</v>
      </c>
      <c r="I16" t="s">
        <v>2619</v>
      </c>
      <c r="J16" t="s">
        <v>2620</v>
      </c>
      <c r="K16" t="s">
        <v>2538</v>
      </c>
      <c r="L16" t="s">
        <v>2615</v>
      </c>
      <c r="M16" t="s">
        <v>2559</v>
      </c>
      <c r="N16" t="s">
        <v>2530</v>
      </c>
    </row>
    <row r="17" spans="1:11" x14ac:dyDescent="0.25">
      <c r="A17" s="36" t="s">
        <v>57</v>
      </c>
      <c r="B17" s="35" t="s">
        <v>3372</v>
      </c>
      <c r="C17" s="37" t="s">
        <v>2550</v>
      </c>
      <c r="D17">
        <v>1.77</v>
      </c>
      <c r="E17" t="s">
        <v>2621</v>
      </c>
      <c r="F17" t="s">
        <v>2518</v>
      </c>
      <c r="G17" t="s">
        <v>2622</v>
      </c>
      <c r="H17" t="s">
        <v>2623</v>
      </c>
      <c r="I17" t="s">
        <v>2624</v>
      </c>
      <c r="J17" t="s">
        <v>2625</v>
      </c>
      <c r="K17" t="s">
        <v>2626</v>
      </c>
    </row>
    <row r="18" spans="1:11" x14ac:dyDescent="0.25">
      <c r="A18" s="36" t="s">
        <v>58</v>
      </c>
      <c r="B18" s="35" t="s">
        <v>3373</v>
      </c>
      <c r="C18" s="37" t="s">
        <v>2550</v>
      </c>
      <c r="D18">
        <v>2.625</v>
      </c>
      <c r="E18" t="s">
        <v>2621</v>
      </c>
      <c r="F18" t="s">
        <v>2518</v>
      </c>
      <c r="G18" t="s">
        <v>2627</v>
      </c>
      <c r="H18" t="s">
        <v>2628</v>
      </c>
      <c r="I18" t="s">
        <v>2629</v>
      </c>
      <c r="J18" t="s">
        <v>2630</v>
      </c>
      <c r="K18" t="s">
        <v>2631</v>
      </c>
    </row>
    <row r="19" spans="1:11" x14ac:dyDescent="0.25">
      <c r="A19" t="s">
        <v>1242</v>
      </c>
      <c r="B19" t="s">
        <v>2632</v>
      </c>
      <c r="C19" t="s">
        <v>2550</v>
      </c>
      <c r="D19">
        <v>3</v>
      </c>
      <c r="E19" t="s">
        <v>2621</v>
      </c>
      <c r="F19" t="s">
        <v>2518</v>
      </c>
      <c r="G19" t="s">
        <v>2633</v>
      </c>
      <c r="H19" t="s">
        <v>2634</v>
      </c>
      <c r="I19" t="s">
        <v>2635</v>
      </c>
      <c r="J19" t="s">
        <v>2636</v>
      </c>
      <c r="K19" t="s">
        <v>2637</v>
      </c>
    </row>
  </sheetData>
  <pageMargins left="0.7" right="0.7" top="0.75" bottom="0.75" header="0.3" footer="0.3"/>
  <pageSetup orientation="portrait" verticalDpi="597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A337E-FD31-4C6C-BA99-8A4378C5DC55}">
  <dimension ref="A1:S164"/>
  <sheetViews>
    <sheetView zoomScale="130" zoomScaleNormal="130" workbookViewId="0">
      <pane ySplit="1" topLeftCell="A110" activePane="bottomLeft" state="frozen"/>
      <selection activeCell="M1" sqref="M1"/>
      <selection pane="bottomLeft" activeCell="A138" sqref="A138"/>
    </sheetView>
  </sheetViews>
  <sheetFormatPr defaultColWidth="9.140625" defaultRowHeight="12.75" x14ac:dyDescent="0.2"/>
  <cols>
    <col min="1" max="1" width="45.140625" style="21" bestFit="1" customWidth="1"/>
    <col min="2" max="2" width="15" style="21" bestFit="1" customWidth="1"/>
    <col min="3" max="3" width="7.140625" style="21" bestFit="1" customWidth="1"/>
    <col min="4" max="4" width="12" style="21" bestFit="1" customWidth="1"/>
    <col min="5" max="5" width="31.42578125" style="21" bestFit="1" customWidth="1"/>
    <col min="6" max="7" width="32.42578125" style="21" bestFit="1" customWidth="1"/>
    <col min="8" max="16" width="31.42578125" style="21" bestFit="1" customWidth="1"/>
    <col min="17" max="17" width="7.5703125" style="21" bestFit="1" customWidth="1"/>
    <col min="18" max="16384" width="9.140625" style="21"/>
  </cols>
  <sheetData>
    <row r="1" spans="1:19" x14ac:dyDescent="0.2">
      <c r="A1" s="38" t="s">
        <v>2498</v>
      </c>
      <c r="B1" s="38" t="s">
        <v>2499</v>
      </c>
      <c r="C1" s="38" t="s">
        <v>2500</v>
      </c>
      <c r="D1" s="38" t="s">
        <v>2501</v>
      </c>
      <c r="E1" s="38" t="s">
        <v>2502</v>
      </c>
      <c r="F1" s="38" t="s">
        <v>2503</v>
      </c>
      <c r="G1" s="38" t="s">
        <v>2504</v>
      </c>
      <c r="H1" s="38" t="s">
        <v>2505</v>
      </c>
      <c r="I1" s="38" t="s">
        <v>2506</v>
      </c>
      <c r="J1" s="38" t="s">
        <v>2507</v>
      </c>
      <c r="K1" s="38" t="s">
        <v>2508</v>
      </c>
      <c r="L1" s="38" t="s">
        <v>2509</v>
      </c>
      <c r="M1" s="38" t="s">
        <v>2510</v>
      </c>
      <c r="N1" s="38" t="s">
        <v>2511</v>
      </c>
      <c r="O1" s="38" t="s">
        <v>2512</v>
      </c>
      <c r="P1" s="38" t="s">
        <v>2513</v>
      </c>
      <c r="Q1" s="38" t="s">
        <v>2514</v>
      </c>
      <c r="R1" s="39"/>
      <c r="S1" s="39"/>
    </row>
    <row r="2" spans="1:19" s="1" customFormat="1" x14ac:dyDescent="0.2">
      <c r="A2" s="69" t="s">
        <v>154</v>
      </c>
      <c r="B2" s="69" t="s">
        <v>2493</v>
      </c>
      <c r="C2" s="69">
        <v>1.5</v>
      </c>
      <c r="D2" s="69" t="s">
        <v>2540</v>
      </c>
      <c r="E2" s="69" t="s">
        <v>2518</v>
      </c>
      <c r="F2" s="69" t="s">
        <v>2638</v>
      </c>
      <c r="G2" s="69" t="s">
        <v>2639</v>
      </c>
      <c r="H2" s="69" t="s">
        <v>2640</v>
      </c>
      <c r="I2" s="69" t="s">
        <v>2641</v>
      </c>
      <c r="J2" s="69" t="s">
        <v>2642</v>
      </c>
      <c r="K2" s="69" t="s">
        <v>2643</v>
      </c>
      <c r="L2" s="69" t="s">
        <v>2644</v>
      </c>
      <c r="M2" s="69" t="s">
        <v>2645</v>
      </c>
      <c r="N2" s="69" t="s">
        <v>2646</v>
      </c>
      <c r="O2" s="69" t="s">
        <v>2647</v>
      </c>
      <c r="P2" s="69" t="s">
        <v>2648</v>
      </c>
      <c r="Q2" s="70"/>
    </row>
    <row r="3" spans="1:19" x14ac:dyDescent="0.2">
      <c r="A3" s="71" t="s">
        <v>157</v>
      </c>
      <c r="B3" s="71" t="s">
        <v>2493</v>
      </c>
      <c r="C3" s="71">
        <v>1.5</v>
      </c>
      <c r="D3" s="71" t="s">
        <v>2540</v>
      </c>
      <c r="E3" s="72" t="s">
        <v>2518</v>
      </c>
      <c r="F3" s="72" t="s">
        <v>2649</v>
      </c>
      <c r="G3" s="72" t="s">
        <v>2650</v>
      </c>
      <c r="H3" s="72" t="s">
        <v>2651</v>
      </c>
      <c r="I3" s="72" t="s">
        <v>2652</v>
      </c>
      <c r="J3" s="72" t="s">
        <v>2653</v>
      </c>
      <c r="K3" s="72" t="s">
        <v>2643</v>
      </c>
      <c r="L3" s="72" t="s">
        <v>2644</v>
      </c>
      <c r="M3" s="72" t="s">
        <v>2645</v>
      </c>
      <c r="N3" s="72" t="s">
        <v>2646</v>
      </c>
      <c r="O3" s="72" t="s">
        <v>2647</v>
      </c>
      <c r="P3" s="72" t="s">
        <v>2648</v>
      </c>
      <c r="Q3" s="71"/>
    </row>
    <row r="4" spans="1:19" x14ac:dyDescent="0.2">
      <c r="A4" s="70" t="s">
        <v>160</v>
      </c>
      <c r="B4" s="70" t="s">
        <v>2493</v>
      </c>
      <c r="C4" s="70">
        <v>1.5</v>
      </c>
      <c r="D4" s="70" t="s">
        <v>2540</v>
      </c>
      <c r="E4" s="70" t="s">
        <v>2518</v>
      </c>
      <c r="F4" s="70" t="s">
        <v>2649</v>
      </c>
      <c r="G4" s="70" t="s">
        <v>2654</v>
      </c>
      <c r="H4" s="70" t="s">
        <v>2655</v>
      </c>
      <c r="I4" s="70" t="s">
        <v>2656</v>
      </c>
      <c r="J4" s="70" t="s">
        <v>2653</v>
      </c>
      <c r="K4" s="70" t="s">
        <v>2643</v>
      </c>
      <c r="L4" s="70" t="s">
        <v>2644</v>
      </c>
      <c r="M4" s="70" t="s">
        <v>2645</v>
      </c>
      <c r="N4" s="70" t="s">
        <v>2646</v>
      </c>
      <c r="O4" s="70" t="s">
        <v>2647</v>
      </c>
      <c r="P4" s="70" t="s">
        <v>2648</v>
      </c>
      <c r="Q4" s="70"/>
    </row>
    <row r="5" spans="1:19" x14ac:dyDescent="0.2">
      <c r="A5" s="71" t="s">
        <v>162</v>
      </c>
      <c r="B5" s="71" t="s">
        <v>2493</v>
      </c>
      <c r="C5" s="71">
        <v>1.5</v>
      </c>
      <c r="D5" s="71" t="s">
        <v>2540</v>
      </c>
      <c r="E5" s="72" t="s">
        <v>2518</v>
      </c>
      <c r="F5" s="72" t="s">
        <v>2657</v>
      </c>
      <c r="G5" s="72" t="s">
        <v>2658</v>
      </c>
      <c r="H5" s="72" t="s">
        <v>2655</v>
      </c>
      <c r="I5" s="72" t="s">
        <v>2659</v>
      </c>
      <c r="J5" s="72" t="s">
        <v>2660</v>
      </c>
      <c r="K5" s="72" t="s">
        <v>2643</v>
      </c>
      <c r="L5" s="72" t="s">
        <v>2644</v>
      </c>
      <c r="M5" s="72" t="s">
        <v>2645</v>
      </c>
      <c r="N5" s="72" t="s">
        <v>2646</v>
      </c>
      <c r="O5" s="72" t="s">
        <v>2647</v>
      </c>
      <c r="P5" s="72" t="s">
        <v>2648</v>
      </c>
      <c r="Q5" s="71"/>
    </row>
    <row r="6" spans="1:19" x14ac:dyDescent="0.2">
      <c r="A6" s="70" t="s">
        <v>165</v>
      </c>
      <c r="B6" s="70" t="s">
        <v>2493</v>
      </c>
      <c r="C6" s="70">
        <v>1.5</v>
      </c>
      <c r="D6" s="70" t="s">
        <v>2540</v>
      </c>
      <c r="E6" s="70" t="s">
        <v>2518</v>
      </c>
      <c r="F6" s="70" t="s">
        <v>2661</v>
      </c>
      <c r="G6" s="70" t="s">
        <v>2662</v>
      </c>
      <c r="H6" s="70" t="s">
        <v>2663</v>
      </c>
      <c r="I6" s="70" t="s">
        <v>2664</v>
      </c>
      <c r="J6" s="70" t="s">
        <v>2660</v>
      </c>
      <c r="K6" s="70" t="s">
        <v>2643</v>
      </c>
      <c r="L6" s="70" t="s">
        <v>2644</v>
      </c>
      <c r="M6" s="70" t="s">
        <v>2645</v>
      </c>
      <c r="N6" s="70" t="s">
        <v>2646</v>
      </c>
      <c r="O6" s="70" t="s">
        <v>2647</v>
      </c>
      <c r="P6" s="70" t="s">
        <v>2648</v>
      </c>
      <c r="Q6" s="70"/>
    </row>
    <row r="7" spans="1:19" x14ac:dyDescent="0.2">
      <c r="A7" s="71" t="s">
        <v>168</v>
      </c>
      <c r="B7" s="71" t="s">
        <v>2493</v>
      </c>
      <c r="C7" s="71">
        <v>1.5</v>
      </c>
      <c r="D7" s="71" t="s">
        <v>2540</v>
      </c>
      <c r="E7" s="72" t="s">
        <v>2518</v>
      </c>
      <c r="F7" s="72" t="s">
        <v>2661</v>
      </c>
      <c r="G7" s="72" t="s">
        <v>2662</v>
      </c>
      <c r="H7" s="72" t="s">
        <v>2663</v>
      </c>
      <c r="I7" s="72" t="s">
        <v>2664</v>
      </c>
      <c r="J7" s="72" t="s">
        <v>2660</v>
      </c>
      <c r="K7" s="72" t="s">
        <v>2643</v>
      </c>
      <c r="L7" s="72" t="s">
        <v>2644</v>
      </c>
      <c r="M7" s="72" t="s">
        <v>2645</v>
      </c>
      <c r="N7" s="72" t="s">
        <v>2646</v>
      </c>
      <c r="O7" s="72" t="s">
        <v>2647</v>
      </c>
      <c r="P7" s="72" t="s">
        <v>2648</v>
      </c>
      <c r="Q7" s="71"/>
    </row>
    <row r="8" spans="1:19" x14ac:dyDescent="0.2">
      <c r="A8" s="70" t="s">
        <v>171</v>
      </c>
      <c r="B8" s="70" t="s">
        <v>2493</v>
      </c>
      <c r="C8" s="70">
        <v>1.5</v>
      </c>
      <c r="D8" s="70" t="s">
        <v>2540</v>
      </c>
      <c r="E8" s="70" t="s">
        <v>2518</v>
      </c>
      <c r="F8" s="70" t="s">
        <v>2665</v>
      </c>
      <c r="G8" s="70" t="s">
        <v>2666</v>
      </c>
      <c r="H8" s="70" t="s">
        <v>2667</v>
      </c>
      <c r="I8" s="70" t="s">
        <v>2668</v>
      </c>
      <c r="J8" s="70" t="s">
        <v>2669</v>
      </c>
      <c r="K8" s="70" t="s">
        <v>2643</v>
      </c>
      <c r="L8" s="70" t="s">
        <v>2644</v>
      </c>
      <c r="M8" s="70" t="s">
        <v>2645</v>
      </c>
      <c r="N8" s="70" t="s">
        <v>2646</v>
      </c>
      <c r="O8" s="70" t="s">
        <v>2647</v>
      </c>
      <c r="P8" s="70" t="s">
        <v>2648</v>
      </c>
      <c r="Q8" s="70"/>
    </row>
    <row r="9" spans="1:19" x14ac:dyDescent="0.2">
      <c r="A9" s="71" t="s">
        <v>174</v>
      </c>
      <c r="B9" s="71" t="s">
        <v>2493</v>
      </c>
      <c r="C9" s="71">
        <v>1.5</v>
      </c>
      <c r="D9" s="71" t="s">
        <v>2540</v>
      </c>
      <c r="E9" s="72" t="s">
        <v>2518</v>
      </c>
      <c r="F9" s="72" t="s">
        <v>2670</v>
      </c>
      <c r="G9" s="72" t="s">
        <v>2671</v>
      </c>
      <c r="H9" s="72" t="s">
        <v>2672</v>
      </c>
      <c r="I9" s="72" t="s">
        <v>2673</v>
      </c>
      <c r="J9" s="72" t="s">
        <v>2674</v>
      </c>
      <c r="K9" s="72" t="s">
        <v>2643</v>
      </c>
      <c r="L9" s="72" t="s">
        <v>2644</v>
      </c>
      <c r="M9" s="72" t="s">
        <v>2645</v>
      </c>
      <c r="N9" s="72" t="s">
        <v>2646</v>
      </c>
      <c r="O9" s="72" t="s">
        <v>2647</v>
      </c>
      <c r="P9" s="72" t="s">
        <v>2648</v>
      </c>
      <c r="Q9" s="71"/>
    </row>
    <row r="10" spans="1:19" x14ac:dyDescent="0.2">
      <c r="A10" s="70" t="s">
        <v>176</v>
      </c>
      <c r="B10" s="70" t="s">
        <v>2493</v>
      </c>
      <c r="C10" s="70">
        <v>1.5</v>
      </c>
      <c r="D10" s="70" t="s">
        <v>2540</v>
      </c>
      <c r="E10" s="70" t="s">
        <v>2518</v>
      </c>
      <c r="F10" s="70" t="s">
        <v>2675</v>
      </c>
      <c r="G10" s="70" t="s">
        <v>2676</v>
      </c>
      <c r="H10" s="70" t="s">
        <v>2651</v>
      </c>
      <c r="I10" s="70" t="s">
        <v>2652</v>
      </c>
      <c r="J10" s="70" t="s">
        <v>2677</v>
      </c>
      <c r="K10" s="70" t="s">
        <v>2643</v>
      </c>
      <c r="L10" s="70" t="s">
        <v>2644</v>
      </c>
      <c r="M10" s="70" t="s">
        <v>2645</v>
      </c>
      <c r="N10" s="70" t="s">
        <v>2646</v>
      </c>
      <c r="O10" s="70" t="s">
        <v>2647</v>
      </c>
      <c r="P10" s="70" t="s">
        <v>2648</v>
      </c>
      <c r="Q10" s="70"/>
    </row>
    <row r="11" spans="1:19" x14ac:dyDescent="0.2">
      <c r="A11" s="71" t="s">
        <v>179</v>
      </c>
      <c r="B11" s="71" t="s">
        <v>2493</v>
      </c>
      <c r="C11" s="71">
        <v>1.5</v>
      </c>
      <c r="D11" s="71" t="s">
        <v>2540</v>
      </c>
      <c r="E11" s="72" t="s">
        <v>2518</v>
      </c>
      <c r="F11" s="72" t="s">
        <v>2678</v>
      </c>
      <c r="G11" s="72" t="s">
        <v>2679</v>
      </c>
      <c r="H11" s="72" t="s">
        <v>2667</v>
      </c>
      <c r="I11" s="72" t="s">
        <v>2641</v>
      </c>
      <c r="J11" s="72" t="s">
        <v>2642</v>
      </c>
      <c r="K11" s="72" t="s">
        <v>2643</v>
      </c>
      <c r="L11" s="72" t="s">
        <v>2644</v>
      </c>
      <c r="M11" s="72" t="s">
        <v>2645</v>
      </c>
      <c r="N11" s="72" t="s">
        <v>2646</v>
      </c>
      <c r="O11" s="72" t="s">
        <v>2647</v>
      </c>
      <c r="P11" s="72" t="s">
        <v>2648</v>
      </c>
      <c r="Q11" s="71"/>
    </row>
    <row r="12" spans="1:19" x14ac:dyDescent="0.2">
      <c r="A12" s="70" t="s">
        <v>182</v>
      </c>
      <c r="B12" s="70" t="s">
        <v>2493</v>
      </c>
      <c r="C12" s="70">
        <v>1.5</v>
      </c>
      <c r="D12" s="70" t="s">
        <v>2540</v>
      </c>
      <c r="E12" s="70" t="s">
        <v>2518</v>
      </c>
      <c r="F12" s="70" t="s">
        <v>2680</v>
      </c>
      <c r="G12" s="70" t="s">
        <v>2681</v>
      </c>
      <c r="H12" s="70" t="s">
        <v>2682</v>
      </c>
      <c r="I12" s="70" t="s">
        <v>2683</v>
      </c>
      <c r="J12" s="70" t="s">
        <v>2684</v>
      </c>
      <c r="K12" s="70" t="s">
        <v>2643</v>
      </c>
      <c r="L12" s="70" t="s">
        <v>2644</v>
      </c>
      <c r="M12" s="70" t="s">
        <v>2645</v>
      </c>
      <c r="N12" s="70" t="s">
        <v>2646</v>
      </c>
      <c r="O12" s="70" t="s">
        <v>2647</v>
      </c>
      <c r="P12" s="70" t="s">
        <v>2648</v>
      </c>
      <c r="Q12" s="70"/>
    </row>
    <row r="13" spans="1:19" x14ac:dyDescent="0.2">
      <c r="A13" s="71" t="s">
        <v>184</v>
      </c>
      <c r="B13" s="71" t="s">
        <v>2493</v>
      </c>
      <c r="C13" s="71">
        <v>1.5</v>
      </c>
      <c r="D13" s="71" t="s">
        <v>2540</v>
      </c>
      <c r="E13" s="72" t="s">
        <v>2518</v>
      </c>
      <c r="F13" s="72" t="s">
        <v>2685</v>
      </c>
      <c r="G13" s="72" t="s">
        <v>2686</v>
      </c>
      <c r="H13" s="72" t="s">
        <v>2687</v>
      </c>
      <c r="I13" s="72" t="s">
        <v>2641</v>
      </c>
      <c r="J13" s="72" t="s">
        <v>2688</v>
      </c>
      <c r="K13" s="72" t="s">
        <v>2643</v>
      </c>
      <c r="L13" s="72" t="s">
        <v>2644</v>
      </c>
      <c r="M13" s="72" t="s">
        <v>2645</v>
      </c>
      <c r="N13" s="72" t="s">
        <v>2646</v>
      </c>
      <c r="O13" s="72" t="s">
        <v>2647</v>
      </c>
      <c r="P13" s="72" t="s">
        <v>2648</v>
      </c>
      <c r="Q13" s="71"/>
    </row>
    <row r="14" spans="1:19" x14ac:dyDescent="0.2">
      <c r="A14" s="70" t="s">
        <v>186</v>
      </c>
      <c r="B14" s="70" t="s">
        <v>2493</v>
      </c>
      <c r="C14" s="70">
        <v>1.5</v>
      </c>
      <c r="D14" s="70" t="s">
        <v>2540</v>
      </c>
      <c r="E14" s="70" t="s">
        <v>2518</v>
      </c>
      <c r="F14" s="70" t="s">
        <v>2689</v>
      </c>
      <c r="G14" s="70" t="s">
        <v>2690</v>
      </c>
      <c r="H14" s="70" t="s">
        <v>2687</v>
      </c>
      <c r="I14" s="70" t="s">
        <v>2641</v>
      </c>
      <c r="J14" s="70" t="s">
        <v>2688</v>
      </c>
      <c r="K14" s="70" t="s">
        <v>2643</v>
      </c>
      <c r="L14" s="70" t="s">
        <v>2644</v>
      </c>
      <c r="M14" s="70" t="s">
        <v>2645</v>
      </c>
      <c r="N14" s="70" t="s">
        <v>2646</v>
      </c>
      <c r="O14" s="70" t="s">
        <v>2647</v>
      </c>
      <c r="P14" s="70" t="s">
        <v>2648</v>
      </c>
      <c r="Q14" s="70"/>
    </row>
    <row r="15" spans="1:19" x14ac:dyDescent="0.2">
      <c r="A15" s="71" t="s">
        <v>189</v>
      </c>
      <c r="B15" s="71" t="s">
        <v>2493</v>
      </c>
      <c r="C15" s="71">
        <v>1.5</v>
      </c>
      <c r="D15" s="71" t="s">
        <v>2540</v>
      </c>
      <c r="E15" s="72" t="s">
        <v>2518</v>
      </c>
      <c r="F15" s="72" t="s">
        <v>2691</v>
      </c>
      <c r="G15" s="72" t="s">
        <v>2692</v>
      </c>
      <c r="H15" s="72" t="s">
        <v>2663</v>
      </c>
      <c r="I15" s="72" t="s">
        <v>2693</v>
      </c>
      <c r="J15" s="72" t="s">
        <v>2694</v>
      </c>
      <c r="K15" s="72" t="s">
        <v>2643</v>
      </c>
      <c r="L15" s="72" t="s">
        <v>2644</v>
      </c>
      <c r="M15" s="72" t="s">
        <v>2645</v>
      </c>
      <c r="N15" s="72" t="s">
        <v>2646</v>
      </c>
      <c r="O15" s="72" t="s">
        <v>2647</v>
      </c>
      <c r="P15" s="72" t="s">
        <v>2648</v>
      </c>
      <c r="Q15" s="71"/>
    </row>
    <row r="16" spans="1:19" x14ac:dyDescent="0.2">
      <c r="A16" s="70" t="s">
        <v>192</v>
      </c>
      <c r="B16" s="70" t="s">
        <v>2493</v>
      </c>
      <c r="C16" s="70">
        <v>1.5</v>
      </c>
      <c r="D16" s="70" t="s">
        <v>2540</v>
      </c>
      <c r="E16" s="70" t="s">
        <v>2518</v>
      </c>
      <c r="F16" s="70" t="s">
        <v>2695</v>
      </c>
      <c r="G16" s="70" t="s">
        <v>2696</v>
      </c>
      <c r="H16" s="70" t="s">
        <v>2697</v>
      </c>
      <c r="I16" s="70" t="s">
        <v>2698</v>
      </c>
      <c r="J16" s="70" t="s">
        <v>2699</v>
      </c>
      <c r="K16" s="70" t="s">
        <v>2643</v>
      </c>
      <c r="L16" s="70" t="s">
        <v>2644</v>
      </c>
      <c r="M16" s="70" t="s">
        <v>2645</v>
      </c>
      <c r="N16" s="70" t="s">
        <v>2646</v>
      </c>
      <c r="O16" s="70" t="s">
        <v>2647</v>
      </c>
      <c r="P16" s="70" t="s">
        <v>2648</v>
      </c>
      <c r="Q16" s="70"/>
    </row>
    <row r="17" spans="1:17" x14ac:dyDescent="0.2">
      <c r="A17" s="71" t="s">
        <v>194</v>
      </c>
      <c r="B17" s="71" t="s">
        <v>2493</v>
      </c>
      <c r="C17" s="71">
        <v>1.5</v>
      </c>
      <c r="D17" s="71" t="s">
        <v>2540</v>
      </c>
      <c r="E17" s="72" t="s">
        <v>2518</v>
      </c>
      <c r="F17" s="72" t="s">
        <v>2700</v>
      </c>
      <c r="G17" s="72" t="s">
        <v>2701</v>
      </c>
      <c r="H17" s="72" t="s">
        <v>2668</v>
      </c>
      <c r="I17" s="72" t="s">
        <v>2702</v>
      </c>
      <c r="J17" s="72" t="s">
        <v>2677</v>
      </c>
      <c r="K17" s="72" t="s">
        <v>2643</v>
      </c>
      <c r="L17" s="72" t="s">
        <v>2644</v>
      </c>
      <c r="M17" s="72" t="s">
        <v>2645</v>
      </c>
      <c r="N17" s="72" t="s">
        <v>2646</v>
      </c>
      <c r="O17" s="72" t="s">
        <v>2647</v>
      </c>
      <c r="P17" s="72" t="s">
        <v>2648</v>
      </c>
      <c r="Q17" s="71"/>
    </row>
    <row r="18" spans="1:17" x14ac:dyDescent="0.2">
      <c r="A18" s="70" t="s">
        <v>197</v>
      </c>
      <c r="B18" s="70" t="s">
        <v>2493</v>
      </c>
      <c r="C18" s="70">
        <v>1.5</v>
      </c>
      <c r="D18" s="70" t="s">
        <v>2540</v>
      </c>
      <c r="E18" s="70" t="s">
        <v>2518</v>
      </c>
      <c r="F18" s="70" t="s">
        <v>2703</v>
      </c>
      <c r="G18" s="70" t="s">
        <v>2704</v>
      </c>
      <c r="H18" s="70" t="s">
        <v>2705</v>
      </c>
      <c r="I18" s="70" t="s">
        <v>2706</v>
      </c>
      <c r="J18" s="70" t="s">
        <v>2707</v>
      </c>
      <c r="K18" s="70" t="s">
        <v>2643</v>
      </c>
      <c r="L18" s="70" t="s">
        <v>2644</v>
      </c>
      <c r="M18" s="70" t="s">
        <v>2645</v>
      </c>
      <c r="N18" s="70" t="s">
        <v>2646</v>
      </c>
      <c r="O18" s="70" t="s">
        <v>2647</v>
      </c>
      <c r="P18" s="70" t="s">
        <v>2648</v>
      </c>
      <c r="Q18" s="70"/>
    </row>
    <row r="19" spans="1:17" x14ac:dyDescent="0.2">
      <c r="A19" s="71" t="s">
        <v>197</v>
      </c>
      <c r="B19" s="71" t="s">
        <v>2493</v>
      </c>
      <c r="C19" s="71">
        <v>1.5</v>
      </c>
      <c r="D19" s="71" t="s">
        <v>2540</v>
      </c>
      <c r="E19" s="72" t="s">
        <v>2518</v>
      </c>
      <c r="F19" s="72" t="s">
        <v>2703</v>
      </c>
      <c r="G19" s="72" t="s">
        <v>2704</v>
      </c>
      <c r="H19" s="72" t="s">
        <v>2708</v>
      </c>
      <c r="I19" s="72" t="s">
        <v>2652</v>
      </c>
      <c r="J19" s="72" t="s">
        <v>2709</v>
      </c>
      <c r="K19" s="72" t="s">
        <v>2643</v>
      </c>
      <c r="L19" s="72" t="s">
        <v>2644</v>
      </c>
      <c r="M19" s="72" t="s">
        <v>2645</v>
      </c>
      <c r="N19" s="72" t="s">
        <v>2646</v>
      </c>
      <c r="O19" s="72" t="s">
        <v>2647</v>
      </c>
      <c r="P19" s="72" t="s">
        <v>2648</v>
      </c>
      <c r="Q19" s="71"/>
    </row>
    <row r="20" spans="1:17" x14ac:dyDescent="0.2">
      <c r="A20" s="70" t="s">
        <v>202</v>
      </c>
      <c r="B20" s="70" t="s">
        <v>2493</v>
      </c>
      <c r="C20" s="70">
        <v>1.5</v>
      </c>
      <c r="D20" s="70" t="s">
        <v>2540</v>
      </c>
      <c r="E20" s="70" t="s">
        <v>2518</v>
      </c>
      <c r="F20" s="70" t="s">
        <v>2710</v>
      </c>
      <c r="G20" s="70" t="s">
        <v>2711</v>
      </c>
      <c r="H20" s="70" t="s">
        <v>2659</v>
      </c>
      <c r="I20" s="70" t="s">
        <v>2656</v>
      </c>
      <c r="J20" s="70" t="s">
        <v>2709</v>
      </c>
      <c r="K20" s="70" t="s">
        <v>2643</v>
      </c>
      <c r="L20" s="70" t="s">
        <v>2644</v>
      </c>
      <c r="M20" s="70" t="s">
        <v>2645</v>
      </c>
      <c r="N20" s="70" t="s">
        <v>2646</v>
      </c>
      <c r="O20" s="70" t="s">
        <v>2647</v>
      </c>
      <c r="P20" s="70" t="s">
        <v>2648</v>
      </c>
      <c r="Q20" s="70"/>
    </row>
    <row r="21" spans="1:17" x14ac:dyDescent="0.2">
      <c r="A21" s="71" t="s">
        <v>205</v>
      </c>
      <c r="B21" s="71" t="s">
        <v>2493</v>
      </c>
      <c r="C21" s="71">
        <v>1.5</v>
      </c>
      <c r="D21" s="71" t="s">
        <v>2540</v>
      </c>
      <c r="E21" s="72" t="s">
        <v>2518</v>
      </c>
      <c r="F21" s="72" t="s">
        <v>2712</v>
      </c>
      <c r="G21" s="72" t="s">
        <v>2713</v>
      </c>
      <c r="H21" s="72" t="s">
        <v>2714</v>
      </c>
      <c r="I21" s="72" t="s">
        <v>2715</v>
      </c>
      <c r="J21" s="72" t="s">
        <v>2716</v>
      </c>
      <c r="K21" s="72" t="s">
        <v>2643</v>
      </c>
      <c r="L21" s="72" t="s">
        <v>2644</v>
      </c>
      <c r="M21" s="72" t="s">
        <v>2645</v>
      </c>
      <c r="N21" s="72" t="s">
        <v>2646</v>
      </c>
      <c r="O21" s="72" t="s">
        <v>2647</v>
      </c>
      <c r="P21" s="72" t="s">
        <v>2648</v>
      </c>
      <c r="Q21" s="71"/>
    </row>
    <row r="22" spans="1:17" x14ac:dyDescent="0.2">
      <c r="A22" s="70" t="s">
        <v>207</v>
      </c>
      <c r="B22" s="70" t="s">
        <v>2493</v>
      </c>
      <c r="C22" s="70">
        <v>1.5</v>
      </c>
      <c r="D22" s="70" t="s">
        <v>2540</v>
      </c>
      <c r="E22" s="70" t="s">
        <v>2518</v>
      </c>
      <c r="F22" s="70" t="s">
        <v>2717</v>
      </c>
      <c r="G22" s="70" t="s">
        <v>2718</v>
      </c>
      <c r="H22" s="70" t="s">
        <v>2719</v>
      </c>
      <c r="I22" s="70" t="s">
        <v>2715</v>
      </c>
      <c r="J22" s="70" t="s">
        <v>2716</v>
      </c>
      <c r="K22" s="70" t="s">
        <v>2643</v>
      </c>
      <c r="L22" s="70" t="s">
        <v>2644</v>
      </c>
      <c r="M22" s="70" t="s">
        <v>2645</v>
      </c>
      <c r="N22" s="70" t="s">
        <v>2646</v>
      </c>
      <c r="O22" s="70" t="s">
        <v>2647</v>
      </c>
      <c r="P22" s="70" t="s">
        <v>2648</v>
      </c>
      <c r="Q22" s="70"/>
    </row>
    <row r="23" spans="1:17" x14ac:dyDescent="0.2">
      <c r="A23" s="71" t="s">
        <v>210</v>
      </c>
      <c r="B23" s="71" t="s">
        <v>2493</v>
      </c>
      <c r="C23" s="71">
        <v>1.5</v>
      </c>
      <c r="D23" s="71" t="s">
        <v>2540</v>
      </c>
      <c r="E23" s="72" t="s">
        <v>2518</v>
      </c>
      <c r="F23" s="72" t="s">
        <v>2720</v>
      </c>
      <c r="G23" s="72" t="s">
        <v>2721</v>
      </c>
      <c r="H23" s="72" t="s">
        <v>2687</v>
      </c>
      <c r="I23" s="72" t="s">
        <v>2656</v>
      </c>
      <c r="J23" s="72" t="s">
        <v>2722</v>
      </c>
      <c r="K23" s="72" t="s">
        <v>2643</v>
      </c>
      <c r="L23" s="72" t="s">
        <v>2644</v>
      </c>
      <c r="M23" s="72" t="s">
        <v>2645</v>
      </c>
      <c r="N23" s="72" t="s">
        <v>2646</v>
      </c>
      <c r="O23" s="72" t="s">
        <v>2647</v>
      </c>
      <c r="P23" s="72" t="s">
        <v>2648</v>
      </c>
      <c r="Q23" s="71"/>
    </row>
    <row r="24" spans="1:17" x14ac:dyDescent="0.2">
      <c r="A24" s="70" t="s">
        <v>212</v>
      </c>
      <c r="B24" s="70" t="s">
        <v>2493</v>
      </c>
      <c r="C24" s="70">
        <v>1.5</v>
      </c>
      <c r="D24" s="70" t="s">
        <v>2540</v>
      </c>
      <c r="E24" s="70" t="s">
        <v>2518</v>
      </c>
      <c r="F24" s="70" t="s">
        <v>2723</v>
      </c>
      <c r="G24" s="70" t="s">
        <v>2724</v>
      </c>
      <c r="H24" s="70" t="s">
        <v>2725</v>
      </c>
      <c r="I24" s="70" t="s">
        <v>2726</v>
      </c>
      <c r="J24" s="70" t="s">
        <v>2727</v>
      </c>
      <c r="K24" s="70" t="s">
        <v>2643</v>
      </c>
      <c r="L24" s="70" t="s">
        <v>2644</v>
      </c>
      <c r="M24" s="70" t="s">
        <v>2645</v>
      </c>
      <c r="N24" s="70" t="s">
        <v>2646</v>
      </c>
      <c r="O24" s="70" t="s">
        <v>2647</v>
      </c>
      <c r="P24" s="70" t="s">
        <v>2648</v>
      </c>
      <c r="Q24" s="70"/>
    </row>
    <row r="25" spans="1:17" x14ac:dyDescent="0.2">
      <c r="A25" s="71" t="s">
        <v>214</v>
      </c>
      <c r="B25" s="71" t="s">
        <v>2493</v>
      </c>
      <c r="C25" s="71">
        <v>1.5</v>
      </c>
      <c r="D25" s="71" t="s">
        <v>2540</v>
      </c>
      <c r="E25" s="72" t="s">
        <v>2518</v>
      </c>
      <c r="F25" s="72" t="s">
        <v>2728</v>
      </c>
      <c r="G25" s="72" t="s">
        <v>2729</v>
      </c>
      <c r="H25" s="72" t="s">
        <v>2725</v>
      </c>
      <c r="I25" s="72" t="s">
        <v>2656</v>
      </c>
      <c r="J25" s="72" t="s">
        <v>2722</v>
      </c>
      <c r="K25" s="72" t="s">
        <v>2643</v>
      </c>
      <c r="L25" s="72" t="s">
        <v>2644</v>
      </c>
      <c r="M25" s="72" t="s">
        <v>2645</v>
      </c>
      <c r="N25" s="72" t="s">
        <v>2646</v>
      </c>
      <c r="O25" s="72" t="s">
        <v>2647</v>
      </c>
      <c r="P25" s="72" t="s">
        <v>2648</v>
      </c>
      <c r="Q25" s="71"/>
    </row>
    <row r="26" spans="1:17" x14ac:dyDescent="0.2">
      <c r="A26" s="70" t="s">
        <v>217</v>
      </c>
      <c r="B26" s="70" t="s">
        <v>2493</v>
      </c>
      <c r="C26" s="70">
        <v>1.5</v>
      </c>
      <c r="D26" s="70" t="s">
        <v>2540</v>
      </c>
      <c r="E26" s="70" t="s">
        <v>2518</v>
      </c>
      <c r="F26" s="70" t="s">
        <v>2730</v>
      </c>
      <c r="G26" s="70" t="s">
        <v>2731</v>
      </c>
      <c r="H26" s="70" t="s">
        <v>2732</v>
      </c>
      <c r="I26" s="70" t="s">
        <v>2733</v>
      </c>
      <c r="J26" s="70" t="s">
        <v>2734</v>
      </c>
      <c r="K26" s="70" t="s">
        <v>2643</v>
      </c>
      <c r="L26" s="70" t="s">
        <v>2644</v>
      </c>
      <c r="M26" s="70" t="s">
        <v>2645</v>
      </c>
      <c r="N26" s="70" t="s">
        <v>2646</v>
      </c>
      <c r="O26" s="70" t="s">
        <v>2647</v>
      </c>
      <c r="P26" s="70" t="s">
        <v>2648</v>
      </c>
      <c r="Q26" s="70"/>
    </row>
    <row r="27" spans="1:17" x14ac:dyDescent="0.2">
      <c r="A27" s="71" t="s">
        <v>220</v>
      </c>
      <c r="B27" s="71" t="s">
        <v>2493</v>
      </c>
      <c r="C27" s="71">
        <v>1.5</v>
      </c>
      <c r="D27" s="71" t="s">
        <v>2540</v>
      </c>
      <c r="E27" s="72" t="s">
        <v>2518</v>
      </c>
      <c r="F27" s="72" t="s">
        <v>2735</v>
      </c>
      <c r="G27" s="72" t="s">
        <v>2736</v>
      </c>
      <c r="H27" s="72" t="s">
        <v>2732</v>
      </c>
      <c r="I27" s="72" t="s">
        <v>2733</v>
      </c>
      <c r="J27" s="72" t="s">
        <v>2737</v>
      </c>
      <c r="K27" s="72" t="s">
        <v>2643</v>
      </c>
      <c r="L27" s="72" t="s">
        <v>2644</v>
      </c>
      <c r="M27" s="72" t="s">
        <v>2645</v>
      </c>
      <c r="N27" s="72" t="s">
        <v>2646</v>
      </c>
      <c r="O27" s="72" t="s">
        <v>2647</v>
      </c>
      <c r="P27" s="72" t="s">
        <v>2648</v>
      </c>
      <c r="Q27" s="71"/>
    </row>
    <row r="28" spans="1:17" x14ac:dyDescent="0.2">
      <c r="A28" s="70" t="s">
        <v>223</v>
      </c>
      <c r="B28" s="70" t="s">
        <v>2493</v>
      </c>
      <c r="C28" s="70">
        <v>1.5</v>
      </c>
      <c r="D28" s="70" t="s">
        <v>2540</v>
      </c>
      <c r="E28" s="70" t="s">
        <v>2518</v>
      </c>
      <c r="F28" s="70" t="s">
        <v>2738</v>
      </c>
      <c r="G28" s="70" t="s">
        <v>2739</v>
      </c>
      <c r="H28" s="70" t="s">
        <v>2740</v>
      </c>
      <c r="I28" s="70" t="s">
        <v>2741</v>
      </c>
      <c r="J28" s="70" t="s">
        <v>2722</v>
      </c>
      <c r="K28" s="70" t="s">
        <v>2643</v>
      </c>
      <c r="L28" s="70" t="s">
        <v>2644</v>
      </c>
      <c r="M28" s="70" t="s">
        <v>2645</v>
      </c>
      <c r="N28" s="70" t="s">
        <v>2646</v>
      </c>
      <c r="O28" s="70" t="s">
        <v>2647</v>
      </c>
      <c r="P28" s="70" t="s">
        <v>2648</v>
      </c>
      <c r="Q28" s="70"/>
    </row>
    <row r="29" spans="1:17" x14ac:dyDescent="0.2">
      <c r="A29" s="71" t="s">
        <v>225</v>
      </c>
      <c r="B29" s="71" t="s">
        <v>2493</v>
      </c>
      <c r="C29" s="71">
        <v>1.5</v>
      </c>
      <c r="D29" s="71" t="s">
        <v>2540</v>
      </c>
      <c r="E29" s="72" t="s">
        <v>2518</v>
      </c>
      <c r="F29" s="72" t="s">
        <v>2742</v>
      </c>
      <c r="G29" s="72" t="s">
        <v>2743</v>
      </c>
      <c r="H29" s="72" t="s">
        <v>2740</v>
      </c>
      <c r="I29" s="72" t="s">
        <v>2744</v>
      </c>
      <c r="J29" s="72" t="s">
        <v>2722</v>
      </c>
      <c r="K29" s="72" t="s">
        <v>2643</v>
      </c>
      <c r="L29" s="72" t="s">
        <v>2644</v>
      </c>
      <c r="M29" s="72" t="s">
        <v>2645</v>
      </c>
      <c r="N29" s="72" t="s">
        <v>2646</v>
      </c>
      <c r="O29" s="72" t="s">
        <v>2647</v>
      </c>
      <c r="P29" s="72" t="s">
        <v>2648</v>
      </c>
      <c r="Q29" s="71"/>
    </row>
    <row r="30" spans="1:17" x14ac:dyDescent="0.2">
      <c r="A30" s="70" t="s">
        <v>227</v>
      </c>
      <c r="B30" s="70" t="s">
        <v>2493</v>
      </c>
      <c r="C30" s="70">
        <v>1.5</v>
      </c>
      <c r="D30" s="70" t="s">
        <v>2540</v>
      </c>
      <c r="E30" s="70" t="s">
        <v>2518</v>
      </c>
      <c r="F30" s="70" t="s">
        <v>2745</v>
      </c>
      <c r="G30" s="70" t="s">
        <v>2746</v>
      </c>
      <c r="H30" s="70" t="s">
        <v>2747</v>
      </c>
      <c r="I30" s="70" t="s">
        <v>2726</v>
      </c>
      <c r="J30" s="70" t="s">
        <v>2722</v>
      </c>
      <c r="K30" s="70" t="s">
        <v>2643</v>
      </c>
      <c r="L30" s="70" t="s">
        <v>2644</v>
      </c>
      <c r="M30" s="70" t="s">
        <v>2645</v>
      </c>
      <c r="N30" s="70" t="s">
        <v>2646</v>
      </c>
      <c r="O30" s="70" t="s">
        <v>2647</v>
      </c>
      <c r="P30" s="70" t="s">
        <v>2648</v>
      </c>
      <c r="Q30" s="70"/>
    </row>
    <row r="31" spans="1:17" x14ac:dyDescent="0.2">
      <c r="A31" s="71" t="s">
        <v>229</v>
      </c>
      <c r="B31" s="71" t="s">
        <v>2493</v>
      </c>
      <c r="C31" s="71">
        <v>1.5</v>
      </c>
      <c r="D31" s="71" t="s">
        <v>2540</v>
      </c>
      <c r="E31" s="72" t="s">
        <v>2518</v>
      </c>
      <c r="F31" s="72" t="s">
        <v>2748</v>
      </c>
      <c r="G31" s="72" t="s">
        <v>2749</v>
      </c>
      <c r="H31" s="72" t="s">
        <v>2750</v>
      </c>
      <c r="I31" s="72" t="s">
        <v>2751</v>
      </c>
      <c r="J31" s="72" t="s">
        <v>2709</v>
      </c>
      <c r="K31" s="72" t="s">
        <v>2643</v>
      </c>
      <c r="L31" s="72" t="s">
        <v>2644</v>
      </c>
      <c r="M31" s="72" t="s">
        <v>2645</v>
      </c>
      <c r="N31" s="72" t="s">
        <v>2646</v>
      </c>
      <c r="O31" s="72" t="s">
        <v>2647</v>
      </c>
      <c r="P31" s="72" t="s">
        <v>2648</v>
      </c>
      <c r="Q31" s="71"/>
    </row>
    <row r="32" spans="1:17" x14ac:dyDescent="0.2">
      <c r="A32" s="70" t="s">
        <v>231</v>
      </c>
      <c r="B32" s="70" t="s">
        <v>2493</v>
      </c>
      <c r="C32" s="70">
        <v>1.5</v>
      </c>
      <c r="D32" s="70" t="s">
        <v>2752</v>
      </c>
      <c r="E32" s="70" t="s">
        <v>2518</v>
      </c>
      <c r="F32" s="70" t="s">
        <v>2753</v>
      </c>
      <c r="G32" s="70" t="s">
        <v>2754</v>
      </c>
      <c r="H32" s="70" t="s">
        <v>2755</v>
      </c>
      <c r="I32" s="70" t="s">
        <v>2643</v>
      </c>
      <c r="J32" s="70" t="s">
        <v>2644</v>
      </c>
      <c r="K32" s="70" t="s">
        <v>2645</v>
      </c>
      <c r="L32" s="70" t="s">
        <v>2646</v>
      </c>
      <c r="M32" s="70" t="s">
        <v>2647</v>
      </c>
      <c r="N32" s="70" t="s">
        <v>2648</v>
      </c>
      <c r="O32" s="70"/>
      <c r="P32" s="70"/>
      <c r="Q32" s="70"/>
    </row>
    <row r="33" spans="1:17" x14ac:dyDescent="0.2">
      <c r="A33" s="71" t="s">
        <v>234</v>
      </c>
      <c r="B33" s="71" t="s">
        <v>2493</v>
      </c>
      <c r="C33" s="71">
        <v>1.5</v>
      </c>
      <c r="D33" s="71" t="s">
        <v>2752</v>
      </c>
      <c r="E33" s="72" t="s">
        <v>2518</v>
      </c>
      <c r="F33" s="72" t="s">
        <v>2756</v>
      </c>
      <c r="G33" s="72" t="s">
        <v>2757</v>
      </c>
      <c r="H33" s="72" t="s">
        <v>2755</v>
      </c>
      <c r="I33" s="72" t="s">
        <v>2643</v>
      </c>
      <c r="J33" s="72" t="s">
        <v>2758</v>
      </c>
      <c r="K33" s="72" t="s">
        <v>2645</v>
      </c>
      <c r="L33" s="72" t="s">
        <v>2646</v>
      </c>
      <c r="M33" s="72" t="s">
        <v>2647</v>
      </c>
      <c r="N33" s="72" t="s">
        <v>2648</v>
      </c>
      <c r="O33" s="72"/>
      <c r="P33" s="72"/>
      <c r="Q33" s="71"/>
    </row>
    <row r="34" spans="1:17" x14ac:dyDescent="0.2">
      <c r="A34" s="70" t="s">
        <v>236</v>
      </c>
      <c r="B34" s="70" t="s">
        <v>2493</v>
      </c>
      <c r="C34" s="70">
        <v>1.5</v>
      </c>
      <c r="D34" s="70" t="s">
        <v>2752</v>
      </c>
      <c r="E34" s="70" t="s">
        <v>2518</v>
      </c>
      <c r="F34" s="70" t="s">
        <v>2759</v>
      </c>
      <c r="G34" s="70" t="s">
        <v>2760</v>
      </c>
      <c r="H34" s="70" t="s">
        <v>2755</v>
      </c>
      <c r="I34" s="70" t="s">
        <v>2643</v>
      </c>
      <c r="J34" s="70" t="s">
        <v>2761</v>
      </c>
      <c r="K34" s="70" t="s">
        <v>2645</v>
      </c>
      <c r="L34" s="70" t="s">
        <v>2646</v>
      </c>
      <c r="M34" s="70" t="s">
        <v>2647</v>
      </c>
      <c r="N34" s="70" t="s">
        <v>2648</v>
      </c>
      <c r="O34" s="70"/>
      <c r="P34" s="70"/>
      <c r="Q34" s="70"/>
    </row>
    <row r="35" spans="1:17" x14ac:dyDescent="0.2">
      <c r="A35" s="71" t="s">
        <v>237</v>
      </c>
      <c r="B35" s="71" t="s">
        <v>2493</v>
      </c>
      <c r="C35" s="71">
        <v>1.5</v>
      </c>
      <c r="D35" s="71" t="s">
        <v>2752</v>
      </c>
      <c r="E35" s="72" t="s">
        <v>2518</v>
      </c>
      <c r="F35" s="72" t="s">
        <v>2762</v>
      </c>
      <c r="G35" s="72" t="s">
        <v>2763</v>
      </c>
      <c r="H35" s="72" t="s">
        <v>2722</v>
      </c>
      <c r="I35" s="72" t="s">
        <v>2643</v>
      </c>
      <c r="J35" s="72" t="s">
        <v>2644</v>
      </c>
      <c r="K35" s="72" t="s">
        <v>2645</v>
      </c>
      <c r="L35" s="72" t="s">
        <v>2646</v>
      </c>
      <c r="M35" s="72" t="s">
        <v>2647</v>
      </c>
      <c r="N35" s="72" t="s">
        <v>2648</v>
      </c>
      <c r="O35" s="72"/>
      <c r="P35" s="72"/>
      <c r="Q35" s="71"/>
    </row>
    <row r="36" spans="1:17" x14ac:dyDescent="0.2">
      <c r="A36" s="70" t="s">
        <v>240</v>
      </c>
      <c r="B36" s="70" t="s">
        <v>2493</v>
      </c>
      <c r="C36" s="70">
        <v>1.5</v>
      </c>
      <c r="D36" s="70" t="s">
        <v>2540</v>
      </c>
      <c r="E36" s="70" t="s">
        <v>2518</v>
      </c>
      <c r="F36" s="70" t="s">
        <v>2764</v>
      </c>
      <c r="G36" s="70" t="s">
        <v>2765</v>
      </c>
      <c r="H36" s="70" t="s">
        <v>2766</v>
      </c>
      <c r="I36" s="70" t="s">
        <v>2767</v>
      </c>
      <c r="J36" s="70" t="s">
        <v>2709</v>
      </c>
      <c r="K36" s="70" t="s">
        <v>2643</v>
      </c>
      <c r="L36" s="70" t="s">
        <v>2644</v>
      </c>
      <c r="M36" s="70" t="s">
        <v>2645</v>
      </c>
      <c r="N36" s="70" t="s">
        <v>2646</v>
      </c>
      <c r="O36" s="70" t="s">
        <v>2647</v>
      </c>
      <c r="P36" s="70" t="s">
        <v>2648</v>
      </c>
      <c r="Q36" s="70"/>
    </row>
    <row r="37" spans="1:17" x14ac:dyDescent="0.2">
      <c r="A37" s="71" t="s">
        <v>243</v>
      </c>
      <c r="B37" s="71" t="s">
        <v>2493</v>
      </c>
      <c r="C37" s="71">
        <v>1.5</v>
      </c>
      <c r="D37" s="71" t="s">
        <v>2540</v>
      </c>
      <c r="E37" s="72" t="s">
        <v>2518</v>
      </c>
      <c r="F37" s="72" t="s">
        <v>2768</v>
      </c>
      <c r="G37" s="72" t="s">
        <v>2769</v>
      </c>
      <c r="H37" s="72" t="s">
        <v>2726</v>
      </c>
      <c r="I37" s="72" t="s">
        <v>2767</v>
      </c>
      <c r="J37" s="72" t="s">
        <v>2722</v>
      </c>
      <c r="K37" s="72" t="s">
        <v>2643</v>
      </c>
      <c r="L37" s="72" t="s">
        <v>2644</v>
      </c>
      <c r="M37" s="72" t="s">
        <v>2645</v>
      </c>
      <c r="N37" s="72" t="s">
        <v>2646</v>
      </c>
      <c r="O37" s="72" t="s">
        <v>2647</v>
      </c>
      <c r="P37" s="72" t="s">
        <v>2648</v>
      </c>
      <c r="Q37" s="71"/>
    </row>
    <row r="38" spans="1:17" x14ac:dyDescent="0.2">
      <c r="A38" s="70" t="s">
        <v>245</v>
      </c>
      <c r="B38" s="70" t="s">
        <v>2493</v>
      </c>
      <c r="C38" s="70">
        <v>1.5</v>
      </c>
      <c r="D38" s="70" t="s">
        <v>2752</v>
      </c>
      <c r="E38" s="70" t="s">
        <v>2518</v>
      </c>
      <c r="F38" s="70" t="s">
        <v>2770</v>
      </c>
      <c r="G38" s="70" t="s">
        <v>2771</v>
      </c>
      <c r="H38" s="70" t="s">
        <v>2755</v>
      </c>
      <c r="I38" s="70" t="s">
        <v>2643</v>
      </c>
      <c r="J38" s="70" t="s">
        <v>2644</v>
      </c>
      <c r="K38" s="70" t="s">
        <v>2645</v>
      </c>
      <c r="L38" s="70" t="s">
        <v>2646</v>
      </c>
      <c r="M38" s="70" t="s">
        <v>2647</v>
      </c>
      <c r="N38" s="70" t="s">
        <v>2648</v>
      </c>
      <c r="O38" s="70"/>
      <c r="P38" s="70"/>
      <c r="Q38" s="70"/>
    </row>
    <row r="39" spans="1:17" x14ac:dyDescent="0.2">
      <c r="A39" s="71" t="s">
        <v>247</v>
      </c>
      <c r="B39" s="71" t="s">
        <v>2493</v>
      </c>
      <c r="C39" s="71">
        <v>1.5</v>
      </c>
      <c r="D39" s="71" t="s">
        <v>2540</v>
      </c>
      <c r="E39" s="72" t="s">
        <v>2518</v>
      </c>
      <c r="F39" s="72" t="s">
        <v>2772</v>
      </c>
      <c r="G39" s="72" t="s">
        <v>2773</v>
      </c>
      <c r="H39" s="72" t="s">
        <v>2774</v>
      </c>
      <c r="I39" s="72" t="s">
        <v>2775</v>
      </c>
      <c r="J39" s="72" t="s">
        <v>2776</v>
      </c>
      <c r="K39" s="72" t="s">
        <v>2643</v>
      </c>
      <c r="L39" s="72" t="s">
        <v>2644</v>
      </c>
      <c r="M39" s="72" t="s">
        <v>2645</v>
      </c>
      <c r="N39" s="72" t="s">
        <v>2646</v>
      </c>
      <c r="O39" s="72" t="s">
        <v>2647</v>
      </c>
      <c r="P39" s="72" t="s">
        <v>2648</v>
      </c>
      <c r="Q39" s="71"/>
    </row>
    <row r="40" spans="1:17" x14ac:dyDescent="0.2">
      <c r="A40" s="70" t="s">
        <v>250</v>
      </c>
      <c r="B40" s="70" t="s">
        <v>2493</v>
      </c>
      <c r="C40" s="70">
        <v>1.5</v>
      </c>
      <c r="D40" s="70" t="s">
        <v>2752</v>
      </c>
      <c r="E40" s="70" t="s">
        <v>2518</v>
      </c>
      <c r="F40" s="70" t="s">
        <v>2777</v>
      </c>
      <c r="G40" s="70" t="s">
        <v>2778</v>
      </c>
      <c r="H40" s="70" t="s">
        <v>2755</v>
      </c>
      <c r="I40" s="70" t="s">
        <v>2643</v>
      </c>
      <c r="J40" s="70" t="s">
        <v>2644</v>
      </c>
      <c r="K40" s="70" t="s">
        <v>2645</v>
      </c>
      <c r="L40" s="70" t="s">
        <v>2646</v>
      </c>
      <c r="M40" s="70" t="s">
        <v>2647</v>
      </c>
      <c r="N40" s="70" t="s">
        <v>2648</v>
      </c>
      <c r="O40" s="70"/>
      <c r="P40" s="70"/>
      <c r="Q40" s="70"/>
    </row>
    <row r="41" spans="1:17" x14ac:dyDescent="0.2">
      <c r="A41" s="71" t="s">
        <v>252</v>
      </c>
      <c r="B41" s="71" t="s">
        <v>2493</v>
      </c>
      <c r="C41" s="71">
        <v>1.5</v>
      </c>
      <c r="D41" s="71" t="s">
        <v>2752</v>
      </c>
      <c r="E41" s="72" t="s">
        <v>2518</v>
      </c>
      <c r="F41" s="72" t="s">
        <v>2779</v>
      </c>
      <c r="G41" s="72" t="s">
        <v>2780</v>
      </c>
      <c r="H41" s="72" t="s">
        <v>2722</v>
      </c>
      <c r="I41" s="72" t="s">
        <v>2643</v>
      </c>
      <c r="J41" s="72" t="s">
        <v>2644</v>
      </c>
      <c r="K41" s="72" t="s">
        <v>2645</v>
      </c>
      <c r="L41" s="72" t="s">
        <v>2646</v>
      </c>
      <c r="M41" s="72" t="s">
        <v>2647</v>
      </c>
      <c r="N41" s="72" t="s">
        <v>2648</v>
      </c>
      <c r="O41" s="72"/>
      <c r="P41" s="72"/>
      <c r="Q41" s="71"/>
    </row>
    <row r="42" spans="1:17" x14ac:dyDescent="0.2">
      <c r="A42" s="70" t="s">
        <v>254</v>
      </c>
      <c r="B42" s="70" t="s">
        <v>2493</v>
      </c>
      <c r="C42" s="70">
        <v>1.5</v>
      </c>
      <c r="D42" s="70" t="s">
        <v>2540</v>
      </c>
      <c r="E42" s="70" t="s">
        <v>2518</v>
      </c>
      <c r="F42" s="70" t="s">
        <v>2781</v>
      </c>
      <c r="G42" s="70" t="s">
        <v>2782</v>
      </c>
      <c r="H42" s="70" t="s">
        <v>2783</v>
      </c>
      <c r="I42" s="70" t="s">
        <v>2784</v>
      </c>
      <c r="J42" s="70" t="s">
        <v>2785</v>
      </c>
      <c r="K42" s="70" t="s">
        <v>2643</v>
      </c>
      <c r="L42" s="70" t="s">
        <v>2644</v>
      </c>
      <c r="M42" s="70" t="s">
        <v>2645</v>
      </c>
      <c r="N42" s="70" t="s">
        <v>2646</v>
      </c>
      <c r="O42" s="70" t="s">
        <v>2647</v>
      </c>
      <c r="P42" s="70" t="s">
        <v>2648</v>
      </c>
      <c r="Q42" s="70"/>
    </row>
    <row r="43" spans="1:17" x14ac:dyDescent="0.2">
      <c r="A43" s="71" t="s">
        <v>256</v>
      </c>
      <c r="B43" s="71" t="s">
        <v>2493</v>
      </c>
      <c r="C43" s="71">
        <v>1.5</v>
      </c>
      <c r="D43" s="71" t="s">
        <v>2540</v>
      </c>
      <c r="E43" s="72" t="s">
        <v>2518</v>
      </c>
      <c r="F43" s="72" t="s">
        <v>2786</v>
      </c>
      <c r="G43" s="72" t="s">
        <v>2787</v>
      </c>
      <c r="H43" s="72" t="s">
        <v>2783</v>
      </c>
      <c r="I43" s="72" t="s">
        <v>2784</v>
      </c>
      <c r="J43" s="72" t="s">
        <v>2785</v>
      </c>
      <c r="K43" s="72" t="s">
        <v>2643</v>
      </c>
      <c r="L43" s="72" t="s">
        <v>2644</v>
      </c>
      <c r="M43" s="72" t="s">
        <v>2645</v>
      </c>
      <c r="N43" s="72" t="s">
        <v>2646</v>
      </c>
      <c r="O43" s="72" t="s">
        <v>2647</v>
      </c>
      <c r="P43" s="72" t="s">
        <v>2648</v>
      </c>
      <c r="Q43" s="71"/>
    </row>
    <row r="44" spans="1:17" x14ac:dyDescent="0.2">
      <c r="A44" s="70" t="s">
        <v>258</v>
      </c>
      <c r="B44" s="70" t="s">
        <v>2493</v>
      </c>
      <c r="C44" s="70">
        <v>1.5</v>
      </c>
      <c r="D44" s="70" t="s">
        <v>2752</v>
      </c>
      <c r="E44" s="70" t="s">
        <v>2518</v>
      </c>
      <c r="F44" s="70" t="s">
        <v>2788</v>
      </c>
      <c r="G44" s="70" t="s">
        <v>2789</v>
      </c>
      <c r="H44" s="70" t="s">
        <v>2790</v>
      </c>
      <c r="I44" s="70" t="s">
        <v>2643</v>
      </c>
      <c r="J44" s="70" t="s">
        <v>2644</v>
      </c>
      <c r="K44" s="70" t="s">
        <v>2645</v>
      </c>
      <c r="L44" s="70" t="s">
        <v>2646</v>
      </c>
      <c r="M44" s="70" t="s">
        <v>2647</v>
      </c>
      <c r="N44" s="70" t="s">
        <v>2648</v>
      </c>
      <c r="O44" s="70"/>
      <c r="P44" s="70"/>
      <c r="Q44" s="70"/>
    </row>
    <row r="45" spans="1:17" x14ac:dyDescent="0.2">
      <c r="A45" s="71" t="s">
        <v>259</v>
      </c>
      <c r="B45" s="71" t="s">
        <v>2493</v>
      </c>
      <c r="C45" s="71">
        <v>1.5</v>
      </c>
      <c r="D45" s="71" t="s">
        <v>2540</v>
      </c>
      <c r="E45" s="72" t="s">
        <v>2518</v>
      </c>
      <c r="F45" s="72" t="s">
        <v>2791</v>
      </c>
      <c r="G45" s="72" t="s">
        <v>2792</v>
      </c>
      <c r="H45" s="72" t="s">
        <v>2793</v>
      </c>
      <c r="I45" s="72" t="s">
        <v>2794</v>
      </c>
      <c r="J45" s="72" t="s">
        <v>2795</v>
      </c>
      <c r="K45" s="72" t="s">
        <v>2643</v>
      </c>
      <c r="L45" s="72" t="s">
        <v>2644</v>
      </c>
      <c r="M45" s="72" t="s">
        <v>2645</v>
      </c>
      <c r="N45" s="72" t="s">
        <v>2646</v>
      </c>
      <c r="O45" s="72" t="s">
        <v>2647</v>
      </c>
      <c r="P45" s="72" t="s">
        <v>2648</v>
      </c>
      <c r="Q45" s="71"/>
    </row>
    <row r="46" spans="1:17" x14ac:dyDescent="0.2">
      <c r="A46" s="70" t="s">
        <v>261</v>
      </c>
      <c r="B46" s="70" t="s">
        <v>2493</v>
      </c>
      <c r="C46" s="70">
        <v>1.5</v>
      </c>
      <c r="D46" s="70" t="s">
        <v>2752</v>
      </c>
      <c r="E46" s="70" t="s">
        <v>2518</v>
      </c>
      <c r="F46" s="70" t="s">
        <v>2796</v>
      </c>
      <c r="G46" s="70" t="s">
        <v>2797</v>
      </c>
      <c r="H46" s="70" t="s">
        <v>2795</v>
      </c>
      <c r="I46" s="70" t="s">
        <v>2643</v>
      </c>
      <c r="J46" s="70" t="s">
        <v>2644</v>
      </c>
      <c r="K46" s="70" t="s">
        <v>2645</v>
      </c>
      <c r="L46" s="70" t="s">
        <v>2646</v>
      </c>
      <c r="M46" s="70" t="s">
        <v>2647</v>
      </c>
      <c r="N46" s="70" t="s">
        <v>2648</v>
      </c>
      <c r="O46" s="70"/>
      <c r="P46" s="70"/>
      <c r="Q46" s="70"/>
    </row>
    <row r="47" spans="1:17" x14ac:dyDescent="0.2">
      <c r="A47" s="71" t="s">
        <v>263</v>
      </c>
      <c r="B47" s="71" t="s">
        <v>2493</v>
      </c>
      <c r="C47" s="71">
        <v>1.5</v>
      </c>
      <c r="D47" s="71" t="s">
        <v>2752</v>
      </c>
      <c r="E47" s="72" t="s">
        <v>2518</v>
      </c>
      <c r="F47" s="72" t="s">
        <v>2798</v>
      </c>
      <c r="G47" s="72" t="s">
        <v>2799</v>
      </c>
      <c r="H47" s="72" t="s">
        <v>2722</v>
      </c>
      <c r="I47" s="72" t="s">
        <v>2643</v>
      </c>
      <c r="J47" s="72" t="s">
        <v>2644</v>
      </c>
      <c r="K47" s="72" t="s">
        <v>2645</v>
      </c>
      <c r="L47" s="72" t="s">
        <v>2646</v>
      </c>
      <c r="M47" s="72" t="s">
        <v>2647</v>
      </c>
      <c r="N47" s="72" t="s">
        <v>2648</v>
      </c>
      <c r="O47" s="72"/>
      <c r="P47" s="72"/>
      <c r="Q47" s="71"/>
    </row>
    <row r="48" spans="1:17" x14ac:dyDescent="0.2">
      <c r="A48" s="70" t="s">
        <v>265</v>
      </c>
      <c r="B48" s="70" t="s">
        <v>2493</v>
      </c>
      <c r="C48" s="70">
        <v>1.5</v>
      </c>
      <c r="D48" s="70" t="s">
        <v>2752</v>
      </c>
      <c r="E48" s="70" t="s">
        <v>2518</v>
      </c>
      <c r="F48" s="70" t="s">
        <v>2800</v>
      </c>
      <c r="G48" s="70" t="s">
        <v>2801</v>
      </c>
      <c r="H48" s="70" t="s">
        <v>2795</v>
      </c>
      <c r="I48" s="70" t="s">
        <v>2643</v>
      </c>
      <c r="J48" s="70" t="s">
        <v>2644</v>
      </c>
      <c r="K48" s="70" t="s">
        <v>2645</v>
      </c>
      <c r="L48" s="70" t="s">
        <v>2646</v>
      </c>
      <c r="M48" s="70" t="s">
        <v>2647</v>
      </c>
      <c r="N48" s="70" t="s">
        <v>2648</v>
      </c>
      <c r="O48" s="70"/>
      <c r="P48" s="70"/>
      <c r="Q48" s="70"/>
    </row>
    <row r="49" spans="1:17" x14ac:dyDescent="0.2">
      <c r="A49" s="71" t="s">
        <v>267</v>
      </c>
      <c r="B49" s="71" t="s">
        <v>2493</v>
      </c>
      <c r="C49" s="71">
        <v>1.5</v>
      </c>
      <c r="D49" s="71" t="s">
        <v>2752</v>
      </c>
      <c r="E49" s="72" t="s">
        <v>2518</v>
      </c>
      <c r="F49" s="72" t="s">
        <v>2802</v>
      </c>
      <c r="G49" s="72" t="s">
        <v>2803</v>
      </c>
      <c r="H49" s="72" t="s">
        <v>2795</v>
      </c>
      <c r="I49" s="72" t="s">
        <v>2643</v>
      </c>
      <c r="J49" s="72" t="s">
        <v>2644</v>
      </c>
      <c r="K49" s="72" t="s">
        <v>2645</v>
      </c>
      <c r="L49" s="72" t="s">
        <v>2646</v>
      </c>
      <c r="M49" s="72" t="s">
        <v>2647</v>
      </c>
      <c r="N49" s="72" t="s">
        <v>2648</v>
      </c>
      <c r="O49" s="72"/>
      <c r="P49" s="72"/>
      <c r="Q49" s="71"/>
    </row>
    <row r="50" spans="1:17" x14ac:dyDescent="0.2">
      <c r="A50" s="70" t="s">
        <v>269</v>
      </c>
      <c r="B50" s="70" t="s">
        <v>2493</v>
      </c>
      <c r="C50" s="70">
        <v>1.5</v>
      </c>
      <c r="D50" s="70" t="s">
        <v>2752</v>
      </c>
      <c r="E50" s="70" t="s">
        <v>2518</v>
      </c>
      <c r="F50" s="70" t="s">
        <v>2804</v>
      </c>
      <c r="G50" s="70" t="s">
        <v>2805</v>
      </c>
      <c r="H50" s="70" t="s">
        <v>2795</v>
      </c>
      <c r="I50" s="70" t="s">
        <v>2643</v>
      </c>
      <c r="J50" s="70" t="s">
        <v>2644</v>
      </c>
      <c r="K50" s="70" t="s">
        <v>2645</v>
      </c>
      <c r="L50" s="70" t="s">
        <v>2646</v>
      </c>
      <c r="M50" s="70" t="s">
        <v>2647</v>
      </c>
      <c r="N50" s="70" t="s">
        <v>2648</v>
      </c>
      <c r="O50" s="70"/>
      <c r="P50" s="70"/>
      <c r="Q50" s="70"/>
    </row>
    <row r="51" spans="1:17" x14ac:dyDescent="0.2">
      <c r="A51" s="71" t="s">
        <v>271</v>
      </c>
      <c r="B51" s="71" t="s">
        <v>2493</v>
      </c>
      <c r="C51" s="71">
        <v>1.5</v>
      </c>
      <c r="D51" s="71" t="s">
        <v>2752</v>
      </c>
      <c r="E51" s="72" t="s">
        <v>2518</v>
      </c>
      <c r="F51" s="72" t="s">
        <v>2806</v>
      </c>
      <c r="G51" s="72" t="s">
        <v>2807</v>
      </c>
      <c r="H51" s="72" t="s">
        <v>2808</v>
      </c>
      <c r="I51" s="72" t="s">
        <v>2643</v>
      </c>
      <c r="J51" s="72" t="s">
        <v>2644</v>
      </c>
      <c r="K51" s="72" t="s">
        <v>2645</v>
      </c>
      <c r="L51" s="72" t="s">
        <v>2646</v>
      </c>
      <c r="M51" s="72" t="s">
        <v>2647</v>
      </c>
      <c r="N51" s="72" t="s">
        <v>2648</v>
      </c>
      <c r="O51" s="72"/>
      <c r="P51" s="72"/>
      <c r="Q51" s="71"/>
    </row>
    <row r="52" spans="1:17" x14ac:dyDescent="0.2">
      <c r="A52" s="70" t="s">
        <v>273</v>
      </c>
      <c r="B52" s="70" t="s">
        <v>2493</v>
      </c>
      <c r="C52" s="70">
        <v>1.5</v>
      </c>
      <c r="D52" s="70" t="s">
        <v>2752</v>
      </c>
      <c r="E52" s="70" t="s">
        <v>2518</v>
      </c>
      <c r="F52" s="70" t="s">
        <v>2809</v>
      </c>
      <c r="G52" s="70" t="s">
        <v>2810</v>
      </c>
      <c r="H52" s="70" t="s">
        <v>2811</v>
      </c>
      <c r="I52" s="70" t="s">
        <v>2643</v>
      </c>
      <c r="J52" s="70" t="s">
        <v>2644</v>
      </c>
      <c r="K52" s="70" t="s">
        <v>2645</v>
      </c>
      <c r="L52" s="70" t="s">
        <v>2646</v>
      </c>
      <c r="M52" s="70" t="s">
        <v>2647</v>
      </c>
      <c r="N52" s="70" t="s">
        <v>2648</v>
      </c>
      <c r="O52" s="70"/>
      <c r="P52" s="70"/>
      <c r="Q52" s="70"/>
    </row>
    <row r="53" spans="1:17" x14ac:dyDescent="0.2">
      <c r="A53" s="71" t="s">
        <v>275</v>
      </c>
      <c r="B53" s="71" t="s">
        <v>2493</v>
      </c>
      <c r="C53" s="71">
        <v>1.5</v>
      </c>
      <c r="D53" s="71" t="s">
        <v>2752</v>
      </c>
      <c r="E53" s="72" t="s">
        <v>2518</v>
      </c>
      <c r="F53" s="72" t="s">
        <v>2812</v>
      </c>
      <c r="G53" s="72" t="s">
        <v>2813</v>
      </c>
      <c r="H53" s="72" t="s">
        <v>2722</v>
      </c>
      <c r="I53" s="72" t="s">
        <v>2643</v>
      </c>
      <c r="J53" s="72" t="s">
        <v>2644</v>
      </c>
      <c r="K53" s="72" t="s">
        <v>2645</v>
      </c>
      <c r="L53" s="72" t="s">
        <v>2646</v>
      </c>
      <c r="M53" s="72" t="s">
        <v>2647</v>
      </c>
      <c r="N53" s="72" t="s">
        <v>2648</v>
      </c>
      <c r="O53" s="72"/>
      <c r="P53" s="72"/>
      <c r="Q53" s="71"/>
    </row>
    <row r="54" spans="1:17" x14ac:dyDescent="0.2">
      <c r="A54" s="70" t="s">
        <v>277</v>
      </c>
      <c r="B54" s="70" t="s">
        <v>2493</v>
      </c>
      <c r="C54" s="70">
        <v>1.5</v>
      </c>
      <c r="D54" s="70" t="s">
        <v>2752</v>
      </c>
      <c r="E54" s="70" t="s">
        <v>2518</v>
      </c>
      <c r="F54" s="70" t="s">
        <v>2814</v>
      </c>
      <c r="G54" s="70" t="s">
        <v>2815</v>
      </c>
      <c r="H54" s="70" t="s">
        <v>2816</v>
      </c>
      <c r="I54" s="70" t="s">
        <v>2643</v>
      </c>
      <c r="J54" s="70" t="s">
        <v>2644</v>
      </c>
      <c r="K54" s="70" t="s">
        <v>2645</v>
      </c>
      <c r="L54" s="70" t="s">
        <v>2646</v>
      </c>
      <c r="M54" s="70" t="s">
        <v>2647</v>
      </c>
      <c r="N54" s="70" t="s">
        <v>2648</v>
      </c>
      <c r="O54" s="70"/>
      <c r="P54" s="70"/>
      <c r="Q54" s="70"/>
    </row>
    <row r="55" spans="1:17" x14ac:dyDescent="0.2">
      <c r="A55" s="71" t="s">
        <v>279</v>
      </c>
      <c r="B55" s="71" t="s">
        <v>2493</v>
      </c>
      <c r="C55" s="71">
        <v>1.5</v>
      </c>
      <c r="D55" s="71" t="s">
        <v>2752</v>
      </c>
      <c r="E55" s="72" t="s">
        <v>2518</v>
      </c>
      <c r="F55" s="72" t="s">
        <v>2817</v>
      </c>
      <c r="G55" s="72" t="s">
        <v>2818</v>
      </c>
      <c r="H55" s="72" t="s">
        <v>2722</v>
      </c>
      <c r="I55" s="72" t="s">
        <v>2643</v>
      </c>
      <c r="J55" s="72" t="s">
        <v>2644</v>
      </c>
      <c r="K55" s="72" t="s">
        <v>2645</v>
      </c>
      <c r="L55" s="72" t="s">
        <v>2646</v>
      </c>
      <c r="M55" s="72" t="s">
        <v>2647</v>
      </c>
      <c r="N55" s="72" t="s">
        <v>2648</v>
      </c>
      <c r="O55" s="72"/>
      <c r="P55" s="72"/>
      <c r="Q55" s="71"/>
    </row>
    <row r="56" spans="1:17" x14ac:dyDescent="0.2">
      <c r="A56" s="70" t="s">
        <v>281</v>
      </c>
      <c r="B56" s="70" t="s">
        <v>2493</v>
      </c>
      <c r="C56" s="70">
        <v>1.5</v>
      </c>
      <c r="D56" s="70" t="s">
        <v>2752</v>
      </c>
      <c r="E56" s="70" t="s">
        <v>2518</v>
      </c>
      <c r="F56" s="70" t="s">
        <v>2819</v>
      </c>
      <c r="G56" s="70" t="s">
        <v>2820</v>
      </c>
      <c r="H56" s="70" t="s">
        <v>2811</v>
      </c>
      <c r="I56" s="70" t="s">
        <v>2643</v>
      </c>
      <c r="J56" s="70" t="s">
        <v>2644</v>
      </c>
      <c r="K56" s="70" t="s">
        <v>2645</v>
      </c>
      <c r="L56" s="70" t="s">
        <v>2646</v>
      </c>
      <c r="M56" s="70" t="s">
        <v>2647</v>
      </c>
      <c r="N56" s="70" t="s">
        <v>2648</v>
      </c>
      <c r="O56" s="70"/>
      <c r="P56" s="70"/>
      <c r="Q56" s="70"/>
    </row>
    <row r="57" spans="1:17" x14ac:dyDescent="0.2">
      <c r="A57" s="71" t="s">
        <v>283</v>
      </c>
      <c r="B57" s="71" t="s">
        <v>2493</v>
      </c>
      <c r="C57" s="71">
        <v>1.5</v>
      </c>
      <c r="D57" s="71" t="s">
        <v>2752</v>
      </c>
      <c r="E57" s="72" t="s">
        <v>2518</v>
      </c>
      <c r="F57" s="72" t="s">
        <v>2821</v>
      </c>
      <c r="G57" s="72" t="s">
        <v>2822</v>
      </c>
      <c r="H57" s="72" t="s">
        <v>2776</v>
      </c>
      <c r="I57" s="72" t="s">
        <v>2643</v>
      </c>
      <c r="J57" s="72" t="s">
        <v>2644</v>
      </c>
      <c r="K57" s="72" t="s">
        <v>2645</v>
      </c>
      <c r="L57" s="72" t="s">
        <v>2646</v>
      </c>
      <c r="M57" s="72" t="s">
        <v>2647</v>
      </c>
      <c r="N57" s="72" t="s">
        <v>2648</v>
      </c>
      <c r="O57" s="72"/>
      <c r="P57" s="72"/>
      <c r="Q57" s="71"/>
    </row>
    <row r="58" spans="1:17" x14ac:dyDescent="0.2">
      <c r="A58" s="70" t="s">
        <v>285</v>
      </c>
      <c r="B58" s="70" t="s">
        <v>2493</v>
      </c>
      <c r="C58" s="70">
        <v>1.5</v>
      </c>
      <c r="D58" s="70" t="s">
        <v>2752</v>
      </c>
      <c r="E58" s="70" t="s">
        <v>2518</v>
      </c>
      <c r="F58" s="70" t="s">
        <v>2823</v>
      </c>
      <c r="G58" s="70" t="s">
        <v>2775</v>
      </c>
      <c r="H58" s="70" t="s">
        <v>2776</v>
      </c>
      <c r="I58" s="70" t="s">
        <v>2643</v>
      </c>
      <c r="J58" s="70" t="s">
        <v>2644</v>
      </c>
      <c r="K58" s="70" t="s">
        <v>2645</v>
      </c>
      <c r="L58" s="70" t="s">
        <v>2646</v>
      </c>
      <c r="M58" s="70" t="s">
        <v>2647</v>
      </c>
      <c r="N58" s="70" t="s">
        <v>2648</v>
      </c>
      <c r="O58" s="70"/>
      <c r="P58" s="70"/>
      <c r="Q58" s="70"/>
    </row>
    <row r="59" spans="1:17" x14ac:dyDescent="0.2">
      <c r="A59" s="71" t="s">
        <v>287</v>
      </c>
      <c r="B59" s="71" t="s">
        <v>2493</v>
      </c>
      <c r="C59" s="71">
        <v>1.5</v>
      </c>
      <c r="D59" s="71" t="s">
        <v>2752</v>
      </c>
      <c r="E59" s="72" t="s">
        <v>2518</v>
      </c>
      <c r="F59" s="72" t="s">
        <v>2824</v>
      </c>
      <c r="G59" s="72" t="s">
        <v>2825</v>
      </c>
      <c r="H59" s="72" t="s">
        <v>2776</v>
      </c>
      <c r="I59" s="72" t="s">
        <v>2643</v>
      </c>
      <c r="J59" s="72" t="s">
        <v>2644</v>
      </c>
      <c r="K59" s="72" t="s">
        <v>2645</v>
      </c>
      <c r="L59" s="72" t="s">
        <v>2646</v>
      </c>
      <c r="M59" s="72" t="s">
        <v>2647</v>
      </c>
      <c r="N59" s="72" t="s">
        <v>2648</v>
      </c>
      <c r="O59" s="72"/>
      <c r="P59" s="72"/>
      <c r="Q59" s="71"/>
    </row>
    <row r="60" spans="1:17" x14ac:dyDescent="0.2">
      <c r="A60" s="70" t="s">
        <v>289</v>
      </c>
      <c r="B60" s="70" t="s">
        <v>2493</v>
      </c>
      <c r="C60" s="70">
        <v>1.5</v>
      </c>
      <c r="D60" s="70" t="s">
        <v>2752</v>
      </c>
      <c r="E60" s="70" t="s">
        <v>2518</v>
      </c>
      <c r="F60" s="70" t="s">
        <v>2826</v>
      </c>
      <c r="G60" s="70" t="s">
        <v>2827</v>
      </c>
      <c r="H60" s="70" t="s">
        <v>2776</v>
      </c>
      <c r="I60" s="70" t="s">
        <v>2643</v>
      </c>
      <c r="J60" s="70" t="s">
        <v>2644</v>
      </c>
      <c r="K60" s="70" t="s">
        <v>2645</v>
      </c>
      <c r="L60" s="70" t="s">
        <v>2646</v>
      </c>
      <c r="M60" s="70" t="s">
        <v>2647</v>
      </c>
      <c r="N60" s="70" t="s">
        <v>2648</v>
      </c>
      <c r="O60" s="70"/>
      <c r="P60" s="70"/>
      <c r="Q60" s="70"/>
    </row>
    <row r="61" spans="1:17" x14ac:dyDescent="0.2">
      <c r="A61" s="71" t="s">
        <v>291</v>
      </c>
      <c r="B61" s="71" t="s">
        <v>2493</v>
      </c>
      <c r="C61" s="71">
        <v>1.5</v>
      </c>
      <c r="D61" s="71" t="s">
        <v>2752</v>
      </c>
      <c r="E61" s="72" t="s">
        <v>2518</v>
      </c>
      <c r="F61" s="72" t="s">
        <v>2828</v>
      </c>
      <c r="G61" s="72" t="s">
        <v>2829</v>
      </c>
      <c r="H61" s="72" t="s">
        <v>2811</v>
      </c>
      <c r="I61" s="72" t="s">
        <v>2643</v>
      </c>
      <c r="J61" s="72" t="s">
        <v>2644</v>
      </c>
      <c r="K61" s="72" t="s">
        <v>2645</v>
      </c>
      <c r="L61" s="72" t="s">
        <v>2646</v>
      </c>
      <c r="M61" s="72" t="s">
        <v>2647</v>
      </c>
      <c r="N61" s="72" t="s">
        <v>2648</v>
      </c>
      <c r="O61" s="72"/>
      <c r="P61" s="72"/>
      <c r="Q61" s="71"/>
    </row>
    <row r="62" spans="1:17" x14ac:dyDescent="0.2">
      <c r="A62" s="70" t="s">
        <v>293</v>
      </c>
      <c r="B62" s="70" t="s">
        <v>2493</v>
      </c>
      <c r="C62" s="70">
        <v>1.5</v>
      </c>
      <c r="D62" s="70" t="s">
        <v>2752</v>
      </c>
      <c r="E62" s="70" t="s">
        <v>2518</v>
      </c>
      <c r="F62" s="70" t="s">
        <v>2830</v>
      </c>
      <c r="G62" s="70" t="s">
        <v>2831</v>
      </c>
      <c r="H62" s="70" t="s">
        <v>2832</v>
      </c>
      <c r="I62" s="70" t="s">
        <v>2643</v>
      </c>
      <c r="J62" s="70" t="s">
        <v>2644</v>
      </c>
      <c r="K62" s="70" t="s">
        <v>2645</v>
      </c>
      <c r="L62" s="70" t="s">
        <v>2646</v>
      </c>
      <c r="M62" s="70" t="s">
        <v>2647</v>
      </c>
      <c r="N62" s="70" t="s">
        <v>2648</v>
      </c>
      <c r="O62" s="70"/>
      <c r="P62" s="70"/>
      <c r="Q62" s="70"/>
    </row>
    <row r="63" spans="1:17" x14ac:dyDescent="0.2">
      <c r="A63" s="71" t="s">
        <v>295</v>
      </c>
      <c r="B63" s="71" t="s">
        <v>2493</v>
      </c>
      <c r="C63" s="71">
        <v>1.5</v>
      </c>
      <c r="D63" s="71" t="s">
        <v>2752</v>
      </c>
      <c r="E63" s="72" t="s">
        <v>2518</v>
      </c>
      <c r="F63" s="72" t="s">
        <v>2833</v>
      </c>
      <c r="G63" s="72" t="s">
        <v>2834</v>
      </c>
      <c r="H63" s="72" t="s">
        <v>2785</v>
      </c>
      <c r="I63" s="72" t="s">
        <v>2643</v>
      </c>
      <c r="J63" s="72" t="s">
        <v>2644</v>
      </c>
      <c r="K63" s="72" t="s">
        <v>2645</v>
      </c>
      <c r="L63" s="72" t="s">
        <v>2646</v>
      </c>
      <c r="M63" s="72" t="s">
        <v>2647</v>
      </c>
      <c r="N63" s="72" t="s">
        <v>2648</v>
      </c>
      <c r="O63" s="72"/>
      <c r="P63" s="72"/>
      <c r="Q63" s="71"/>
    </row>
    <row r="64" spans="1:17" x14ac:dyDescent="0.2">
      <c r="A64" s="70" t="s">
        <v>297</v>
      </c>
      <c r="B64" s="70" t="s">
        <v>2493</v>
      </c>
      <c r="C64" s="70">
        <v>1.5</v>
      </c>
      <c r="D64" s="70" t="s">
        <v>2752</v>
      </c>
      <c r="E64" s="70" t="s">
        <v>2518</v>
      </c>
      <c r="F64" s="70" t="s">
        <v>2835</v>
      </c>
      <c r="G64" s="70" t="s">
        <v>2836</v>
      </c>
      <c r="H64" s="70" t="s">
        <v>2816</v>
      </c>
      <c r="I64" s="70" t="s">
        <v>2643</v>
      </c>
      <c r="J64" s="70" t="s">
        <v>2644</v>
      </c>
      <c r="K64" s="70" t="s">
        <v>2645</v>
      </c>
      <c r="L64" s="70" t="s">
        <v>2646</v>
      </c>
      <c r="M64" s="70" t="s">
        <v>2647</v>
      </c>
      <c r="N64" s="70" t="s">
        <v>2648</v>
      </c>
      <c r="O64" s="70"/>
      <c r="P64" s="70"/>
      <c r="Q64" s="70"/>
    </row>
    <row r="65" spans="1:17" x14ac:dyDescent="0.2">
      <c r="A65" s="71" t="s">
        <v>299</v>
      </c>
      <c r="B65" s="71" t="s">
        <v>2493</v>
      </c>
      <c r="C65" s="71">
        <v>1.5</v>
      </c>
      <c r="D65" s="71" t="s">
        <v>2752</v>
      </c>
      <c r="E65" s="72" t="s">
        <v>2518</v>
      </c>
      <c r="F65" s="72" t="s">
        <v>2837</v>
      </c>
      <c r="G65" s="72" t="s">
        <v>2838</v>
      </c>
      <c r="H65" s="72" t="s">
        <v>2816</v>
      </c>
      <c r="I65" s="72" t="s">
        <v>2643</v>
      </c>
      <c r="J65" s="72" t="s">
        <v>2644</v>
      </c>
      <c r="K65" s="72" t="s">
        <v>2645</v>
      </c>
      <c r="L65" s="72" t="s">
        <v>2646</v>
      </c>
      <c r="M65" s="72" t="s">
        <v>2647</v>
      </c>
      <c r="N65" s="72" t="s">
        <v>2648</v>
      </c>
      <c r="O65" s="72"/>
      <c r="P65" s="72"/>
      <c r="Q65" s="71"/>
    </row>
    <row r="66" spans="1:17" x14ac:dyDescent="0.2">
      <c r="A66" s="70" t="s">
        <v>301</v>
      </c>
      <c r="B66" s="70" t="s">
        <v>2493</v>
      </c>
      <c r="C66" s="70">
        <v>1.5</v>
      </c>
      <c r="D66" s="70" t="s">
        <v>2752</v>
      </c>
      <c r="E66" s="70" t="s">
        <v>2518</v>
      </c>
      <c r="F66" s="70" t="s">
        <v>2839</v>
      </c>
      <c r="G66" s="70" t="s">
        <v>2840</v>
      </c>
      <c r="H66" s="70" t="s">
        <v>2841</v>
      </c>
      <c r="I66" s="70" t="s">
        <v>2643</v>
      </c>
      <c r="J66" s="70" t="s">
        <v>2644</v>
      </c>
      <c r="K66" s="70" t="s">
        <v>2645</v>
      </c>
      <c r="L66" s="70" t="s">
        <v>2646</v>
      </c>
      <c r="M66" s="70" t="s">
        <v>2647</v>
      </c>
      <c r="N66" s="70" t="s">
        <v>2648</v>
      </c>
      <c r="O66" s="70"/>
      <c r="P66" s="70"/>
      <c r="Q66" s="70"/>
    </row>
    <row r="67" spans="1:17" x14ac:dyDescent="0.2">
      <c r="A67" s="71" t="s">
        <v>303</v>
      </c>
      <c r="B67" s="71" t="s">
        <v>2493</v>
      </c>
      <c r="C67" s="71">
        <v>1.5</v>
      </c>
      <c r="D67" s="71" t="s">
        <v>2752</v>
      </c>
      <c r="E67" s="72" t="s">
        <v>2518</v>
      </c>
      <c r="F67" s="72" t="s">
        <v>2842</v>
      </c>
      <c r="G67" s="72" t="s">
        <v>2843</v>
      </c>
      <c r="H67" s="72" t="s">
        <v>2722</v>
      </c>
      <c r="I67" s="72" t="s">
        <v>2643</v>
      </c>
      <c r="J67" s="72" t="s">
        <v>2644</v>
      </c>
      <c r="K67" s="72" t="s">
        <v>2645</v>
      </c>
      <c r="L67" s="72" t="s">
        <v>2646</v>
      </c>
      <c r="M67" s="72" t="s">
        <v>2647</v>
      </c>
      <c r="N67" s="72" t="s">
        <v>2648</v>
      </c>
      <c r="O67" s="72"/>
      <c r="P67" s="72"/>
      <c r="Q67" s="71"/>
    </row>
    <row r="68" spans="1:17" x14ac:dyDescent="0.2">
      <c r="A68" s="70" t="s">
        <v>305</v>
      </c>
      <c r="B68" s="70" t="s">
        <v>2493</v>
      </c>
      <c r="C68" s="70">
        <v>1.5</v>
      </c>
      <c r="D68" s="70" t="s">
        <v>2752</v>
      </c>
      <c r="E68" s="70" t="s">
        <v>2518</v>
      </c>
      <c r="F68" s="70" t="s">
        <v>2844</v>
      </c>
      <c r="G68" s="70" t="s">
        <v>2845</v>
      </c>
      <c r="H68" s="70" t="s">
        <v>2841</v>
      </c>
      <c r="I68" s="70" t="s">
        <v>2643</v>
      </c>
      <c r="J68" s="70" t="s">
        <v>2644</v>
      </c>
      <c r="K68" s="70" t="s">
        <v>2645</v>
      </c>
      <c r="L68" s="70" t="s">
        <v>2646</v>
      </c>
      <c r="M68" s="70" t="s">
        <v>2647</v>
      </c>
      <c r="N68" s="70" t="s">
        <v>2648</v>
      </c>
      <c r="O68" s="70"/>
      <c r="P68" s="70"/>
      <c r="Q68" s="70"/>
    </row>
    <row r="69" spans="1:17" x14ac:dyDescent="0.2">
      <c r="A69" s="71" t="s">
        <v>307</v>
      </c>
      <c r="B69" s="71" t="s">
        <v>2493</v>
      </c>
      <c r="C69" s="71">
        <v>1.5</v>
      </c>
      <c r="D69" s="71" t="s">
        <v>2752</v>
      </c>
      <c r="E69" s="72" t="s">
        <v>2518</v>
      </c>
      <c r="F69" s="72" t="s">
        <v>2846</v>
      </c>
      <c r="G69" s="72" t="s">
        <v>2847</v>
      </c>
      <c r="H69" s="72" t="s">
        <v>2722</v>
      </c>
      <c r="I69" s="72" t="s">
        <v>2643</v>
      </c>
      <c r="J69" s="72" t="s">
        <v>2644</v>
      </c>
      <c r="K69" s="72" t="s">
        <v>2645</v>
      </c>
      <c r="L69" s="72" t="s">
        <v>2646</v>
      </c>
      <c r="M69" s="72" t="s">
        <v>2647</v>
      </c>
      <c r="N69" s="72" t="s">
        <v>2648</v>
      </c>
      <c r="O69" s="72"/>
      <c r="P69" s="72"/>
      <c r="Q69" s="71"/>
    </row>
    <row r="70" spans="1:17" x14ac:dyDescent="0.2">
      <c r="A70" s="70" t="s">
        <v>309</v>
      </c>
      <c r="B70" s="70" t="s">
        <v>2493</v>
      </c>
      <c r="C70" s="70">
        <v>1.5</v>
      </c>
      <c r="D70" s="70" t="s">
        <v>2752</v>
      </c>
      <c r="E70" s="70" t="s">
        <v>2518</v>
      </c>
      <c r="F70" s="70" t="s">
        <v>2848</v>
      </c>
      <c r="G70" s="70" t="s">
        <v>2849</v>
      </c>
      <c r="H70" s="70" t="s">
        <v>2722</v>
      </c>
      <c r="I70" s="70" t="s">
        <v>2643</v>
      </c>
      <c r="J70" s="70" t="s">
        <v>2644</v>
      </c>
      <c r="K70" s="70" t="s">
        <v>2645</v>
      </c>
      <c r="L70" s="70" t="s">
        <v>2646</v>
      </c>
      <c r="M70" s="70" t="s">
        <v>2647</v>
      </c>
      <c r="N70" s="70" t="s">
        <v>2648</v>
      </c>
      <c r="O70" s="70"/>
      <c r="P70" s="70"/>
      <c r="Q70" s="70"/>
    </row>
    <row r="71" spans="1:17" x14ac:dyDescent="0.2">
      <c r="A71" s="71" t="s">
        <v>311</v>
      </c>
      <c r="B71" s="71" t="s">
        <v>2493</v>
      </c>
      <c r="C71" s="71">
        <v>1.5</v>
      </c>
      <c r="D71" s="71" t="s">
        <v>2752</v>
      </c>
      <c r="E71" s="72" t="s">
        <v>2518</v>
      </c>
      <c r="F71" s="72" t="s">
        <v>2850</v>
      </c>
      <c r="G71" s="72" t="s">
        <v>2851</v>
      </c>
      <c r="H71" s="72" t="s">
        <v>2709</v>
      </c>
      <c r="I71" s="72" t="s">
        <v>2643</v>
      </c>
      <c r="J71" s="72" t="s">
        <v>2644</v>
      </c>
      <c r="K71" s="72" t="s">
        <v>2645</v>
      </c>
      <c r="L71" s="72" t="s">
        <v>2646</v>
      </c>
      <c r="M71" s="72" t="s">
        <v>2647</v>
      </c>
      <c r="N71" s="72" t="s">
        <v>2648</v>
      </c>
      <c r="O71" s="72"/>
      <c r="P71" s="72"/>
      <c r="Q71" s="71"/>
    </row>
    <row r="72" spans="1:17" x14ac:dyDescent="0.2">
      <c r="A72" s="70" t="s">
        <v>313</v>
      </c>
      <c r="B72" s="70" t="s">
        <v>2493</v>
      </c>
      <c r="C72" s="70">
        <v>1.5</v>
      </c>
      <c r="D72" s="70" t="s">
        <v>2752</v>
      </c>
      <c r="E72" s="70" t="s">
        <v>2518</v>
      </c>
      <c r="F72" s="70" t="s">
        <v>2852</v>
      </c>
      <c r="G72" s="70" t="s">
        <v>2853</v>
      </c>
      <c r="H72" s="70" t="s">
        <v>2722</v>
      </c>
      <c r="I72" s="70" t="s">
        <v>2643</v>
      </c>
      <c r="J72" s="70" t="s">
        <v>2644</v>
      </c>
      <c r="K72" s="70" t="s">
        <v>2645</v>
      </c>
      <c r="L72" s="70" t="s">
        <v>2646</v>
      </c>
      <c r="M72" s="70" t="s">
        <v>2647</v>
      </c>
      <c r="N72" s="70" t="s">
        <v>2648</v>
      </c>
      <c r="O72" s="70"/>
      <c r="P72" s="70"/>
      <c r="Q72" s="70"/>
    </row>
    <row r="73" spans="1:17" x14ac:dyDescent="0.2">
      <c r="A73" s="71" t="s">
        <v>315</v>
      </c>
      <c r="B73" s="71" t="s">
        <v>2493</v>
      </c>
      <c r="C73" s="71">
        <v>1.5</v>
      </c>
      <c r="D73" s="71" t="s">
        <v>2752</v>
      </c>
      <c r="E73" s="72" t="s">
        <v>2518</v>
      </c>
      <c r="F73" s="72" t="s">
        <v>2854</v>
      </c>
      <c r="G73" s="72" t="s">
        <v>2855</v>
      </c>
      <c r="H73" s="72" t="s">
        <v>2722</v>
      </c>
      <c r="I73" s="72" t="s">
        <v>2643</v>
      </c>
      <c r="J73" s="72" t="s">
        <v>2644</v>
      </c>
      <c r="K73" s="72" t="s">
        <v>2645</v>
      </c>
      <c r="L73" s="72" t="s">
        <v>2646</v>
      </c>
      <c r="M73" s="72" t="s">
        <v>2647</v>
      </c>
      <c r="N73" s="72" t="s">
        <v>2648</v>
      </c>
      <c r="O73" s="72"/>
      <c r="P73" s="72"/>
      <c r="Q73" s="71"/>
    </row>
    <row r="74" spans="1:17" x14ac:dyDescent="0.2">
      <c r="A74" s="70" t="s">
        <v>317</v>
      </c>
      <c r="B74" s="70" t="s">
        <v>2493</v>
      </c>
      <c r="C74" s="70">
        <v>1.5</v>
      </c>
      <c r="D74" s="70" t="s">
        <v>2752</v>
      </c>
      <c r="E74" s="70" t="s">
        <v>2518</v>
      </c>
      <c r="F74" s="70" t="s">
        <v>2856</v>
      </c>
      <c r="G74" s="70" t="s">
        <v>2857</v>
      </c>
      <c r="H74" s="70" t="s">
        <v>2722</v>
      </c>
      <c r="I74" s="70" t="s">
        <v>2643</v>
      </c>
      <c r="J74" s="70" t="s">
        <v>2644</v>
      </c>
      <c r="K74" s="70" t="s">
        <v>2645</v>
      </c>
      <c r="L74" s="70" t="s">
        <v>2646</v>
      </c>
      <c r="M74" s="70" t="s">
        <v>2647</v>
      </c>
      <c r="N74" s="70" t="s">
        <v>2648</v>
      </c>
      <c r="O74" s="70"/>
      <c r="P74" s="70"/>
      <c r="Q74" s="70"/>
    </row>
    <row r="75" spans="1:17" x14ac:dyDescent="0.2">
      <c r="A75" s="71" t="s">
        <v>319</v>
      </c>
      <c r="B75" s="71" t="s">
        <v>2493</v>
      </c>
      <c r="C75" s="71">
        <v>1.5</v>
      </c>
      <c r="D75" s="71" t="s">
        <v>2752</v>
      </c>
      <c r="E75" s="72" t="s">
        <v>2518</v>
      </c>
      <c r="F75" s="72" t="s">
        <v>2858</v>
      </c>
      <c r="G75" s="72" t="s">
        <v>2859</v>
      </c>
      <c r="H75" s="72" t="s">
        <v>2860</v>
      </c>
      <c r="I75" s="72" t="s">
        <v>2643</v>
      </c>
      <c r="J75" s="72" t="s">
        <v>2644</v>
      </c>
      <c r="K75" s="72" t="s">
        <v>2645</v>
      </c>
      <c r="L75" s="72" t="s">
        <v>2646</v>
      </c>
      <c r="M75" s="72" t="s">
        <v>2647</v>
      </c>
      <c r="N75" s="72" t="s">
        <v>2648</v>
      </c>
      <c r="O75" s="72"/>
      <c r="P75" s="72"/>
      <c r="Q75" s="71"/>
    </row>
    <row r="76" spans="1:17" x14ac:dyDescent="0.2">
      <c r="A76" s="70" t="s">
        <v>321</v>
      </c>
      <c r="B76" s="70" t="s">
        <v>2493</v>
      </c>
      <c r="C76" s="70">
        <v>1.5</v>
      </c>
      <c r="D76" s="70" t="s">
        <v>2752</v>
      </c>
      <c r="E76" s="70" t="s">
        <v>2518</v>
      </c>
      <c r="F76" s="70" t="s">
        <v>2861</v>
      </c>
      <c r="G76" s="70" t="s">
        <v>2862</v>
      </c>
      <c r="H76" s="70" t="s">
        <v>2860</v>
      </c>
      <c r="I76" s="70" t="s">
        <v>2643</v>
      </c>
      <c r="J76" s="70" t="s">
        <v>2644</v>
      </c>
      <c r="K76" s="70" t="s">
        <v>2645</v>
      </c>
      <c r="L76" s="70" t="s">
        <v>2646</v>
      </c>
      <c r="M76" s="70" t="s">
        <v>2647</v>
      </c>
      <c r="N76" s="70" t="s">
        <v>2648</v>
      </c>
      <c r="O76" s="70"/>
      <c r="P76" s="70"/>
      <c r="Q76" s="70"/>
    </row>
    <row r="77" spans="1:17" x14ac:dyDescent="0.2">
      <c r="A77" s="71" t="s">
        <v>323</v>
      </c>
      <c r="B77" s="71" t="s">
        <v>2493</v>
      </c>
      <c r="C77" s="71">
        <v>1.5</v>
      </c>
      <c r="D77" s="71" t="s">
        <v>2752</v>
      </c>
      <c r="E77" s="72" t="s">
        <v>2518</v>
      </c>
      <c r="F77" s="72" t="s">
        <v>2863</v>
      </c>
      <c r="G77" s="72" t="s">
        <v>2864</v>
      </c>
      <c r="H77" s="72" t="s">
        <v>2860</v>
      </c>
      <c r="I77" s="72" t="s">
        <v>2643</v>
      </c>
      <c r="J77" s="72" t="s">
        <v>2644</v>
      </c>
      <c r="K77" s="72" t="s">
        <v>2645</v>
      </c>
      <c r="L77" s="72" t="s">
        <v>2646</v>
      </c>
      <c r="M77" s="72" t="s">
        <v>2647</v>
      </c>
      <c r="N77" s="72" t="s">
        <v>2648</v>
      </c>
      <c r="O77" s="72"/>
      <c r="P77" s="72"/>
      <c r="Q77" s="71"/>
    </row>
    <row r="78" spans="1:17" x14ac:dyDescent="0.2">
      <c r="A78" s="70" t="s">
        <v>325</v>
      </c>
      <c r="B78" s="70" t="s">
        <v>2493</v>
      </c>
      <c r="C78" s="70">
        <v>1.5</v>
      </c>
      <c r="D78" s="70" t="s">
        <v>2752</v>
      </c>
      <c r="E78" s="70" t="s">
        <v>2518</v>
      </c>
      <c r="F78" s="70" t="s">
        <v>2865</v>
      </c>
      <c r="G78" s="70" t="s">
        <v>2866</v>
      </c>
      <c r="H78" s="70" t="s">
        <v>2808</v>
      </c>
      <c r="I78" s="70" t="s">
        <v>2643</v>
      </c>
      <c r="J78" s="70" t="s">
        <v>2644</v>
      </c>
      <c r="K78" s="70" t="s">
        <v>2645</v>
      </c>
      <c r="L78" s="70" t="s">
        <v>2646</v>
      </c>
      <c r="M78" s="70" t="s">
        <v>2647</v>
      </c>
      <c r="N78" s="70" t="s">
        <v>2648</v>
      </c>
      <c r="O78" s="70"/>
      <c r="P78" s="70"/>
      <c r="Q78" s="70"/>
    </row>
    <row r="79" spans="1:17" x14ac:dyDescent="0.2">
      <c r="A79" s="71" t="s">
        <v>327</v>
      </c>
      <c r="B79" s="71" t="s">
        <v>2493</v>
      </c>
      <c r="C79" s="71">
        <v>1.5</v>
      </c>
      <c r="D79" s="71" t="s">
        <v>2752</v>
      </c>
      <c r="E79" s="72" t="s">
        <v>2518</v>
      </c>
      <c r="F79" s="72" t="s">
        <v>2867</v>
      </c>
      <c r="G79" s="72" t="s">
        <v>2868</v>
      </c>
      <c r="H79" s="72" t="s">
        <v>2674</v>
      </c>
      <c r="I79" s="72" t="s">
        <v>2643</v>
      </c>
      <c r="J79" s="72" t="s">
        <v>2644</v>
      </c>
      <c r="K79" s="72" t="s">
        <v>2645</v>
      </c>
      <c r="L79" s="72" t="s">
        <v>2646</v>
      </c>
      <c r="M79" s="72" t="s">
        <v>2647</v>
      </c>
      <c r="N79" s="72" t="s">
        <v>2648</v>
      </c>
      <c r="O79" s="72"/>
      <c r="P79" s="72"/>
      <c r="Q79" s="71"/>
    </row>
    <row r="80" spans="1:17" x14ac:dyDescent="0.2">
      <c r="A80" s="70" t="s">
        <v>329</v>
      </c>
      <c r="B80" s="70" t="s">
        <v>2493</v>
      </c>
      <c r="C80" s="70">
        <v>1.5</v>
      </c>
      <c r="D80" s="70" t="s">
        <v>2752</v>
      </c>
      <c r="E80" s="70" t="s">
        <v>2518</v>
      </c>
      <c r="F80" s="70" t="s">
        <v>2869</v>
      </c>
      <c r="G80" s="70" t="s">
        <v>2870</v>
      </c>
      <c r="H80" s="70" t="s">
        <v>2871</v>
      </c>
      <c r="I80" s="70" t="s">
        <v>2643</v>
      </c>
      <c r="J80" s="70" t="s">
        <v>2644</v>
      </c>
      <c r="K80" s="70" t="s">
        <v>2645</v>
      </c>
      <c r="L80" s="70" t="s">
        <v>2646</v>
      </c>
      <c r="M80" s="70" t="s">
        <v>2647</v>
      </c>
      <c r="N80" s="70" t="s">
        <v>2648</v>
      </c>
      <c r="O80" s="70"/>
      <c r="P80" s="70"/>
      <c r="Q80" s="70"/>
    </row>
    <row r="81" spans="1:17" x14ac:dyDescent="0.2">
      <c r="A81" s="71" t="s">
        <v>331</v>
      </c>
      <c r="B81" s="71" t="s">
        <v>2493</v>
      </c>
      <c r="C81" s="71">
        <v>1.5</v>
      </c>
      <c r="D81" s="71" t="s">
        <v>2752</v>
      </c>
      <c r="E81" s="72" t="s">
        <v>2518</v>
      </c>
      <c r="F81" s="72" t="s">
        <v>2872</v>
      </c>
      <c r="G81" s="72" t="s">
        <v>2873</v>
      </c>
      <c r="H81" s="72" t="s">
        <v>2874</v>
      </c>
      <c r="I81" s="72" t="s">
        <v>2643</v>
      </c>
      <c r="J81" s="72" t="s">
        <v>2644</v>
      </c>
      <c r="K81" s="72" t="s">
        <v>2645</v>
      </c>
      <c r="L81" s="72" t="s">
        <v>2646</v>
      </c>
      <c r="M81" s="72" t="s">
        <v>2647</v>
      </c>
      <c r="N81" s="72" t="s">
        <v>2648</v>
      </c>
      <c r="O81" s="72"/>
      <c r="P81" s="72"/>
      <c r="Q81" s="71"/>
    </row>
    <row r="82" spans="1:17" x14ac:dyDescent="0.2">
      <c r="A82" s="70" t="s">
        <v>333</v>
      </c>
      <c r="B82" s="70" t="s">
        <v>2493</v>
      </c>
      <c r="C82" s="70">
        <v>1.5</v>
      </c>
      <c r="D82" s="70" t="s">
        <v>2752</v>
      </c>
      <c r="E82" s="70" t="s">
        <v>2518</v>
      </c>
      <c r="F82" s="70" t="s">
        <v>2875</v>
      </c>
      <c r="G82" s="70" t="s">
        <v>2876</v>
      </c>
      <c r="H82" s="70" t="s">
        <v>2874</v>
      </c>
      <c r="I82" s="70" t="s">
        <v>2643</v>
      </c>
      <c r="J82" s="70" t="s">
        <v>2644</v>
      </c>
      <c r="K82" s="70" t="s">
        <v>2645</v>
      </c>
      <c r="L82" s="70" t="s">
        <v>2646</v>
      </c>
      <c r="M82" s="70" t="s">
        <v>2647</v>
      </c>
      <c r="N82" s="70" t="s">
        <v>2648</v>
      </c>
      <c r="O82" s="70"/>
      <c r="P82" s="70"/>
      <c r="Q82" s="70"/>
    </row>
    <row r="83" spans="1:17" x14ac:dyDescent="0.2">
      <c r="A83" s="71" t="s">
        <v>335</v>
      </c>
      <c r="B83" s="71" t="s">
        <v>2493</v>
      </c>
      <c r="C83" s="71">
        <v>1.5</v>
      </c>
      <c r="D83" s="71" t="s">
        <v>2752</v>
      </c>
      <c r="E83" s="72" t="s">
        <v>2518</v>
      </c>
      <c r="F83" s="72" t="s">
        <v>2877</v>
      </c>
      <c r="G83" s="72" t="s">
        <v>2878</v>
      </c>
      <c r="H83" s="72" t="s">
        <v>2722</v>
      </c>
      <c r="I83" s="72" t="s">
        <v>2643</v>
      </c>
      <c r="J83" s="72" t="s">
        <v>2644</v>
      </c>
      <c r="K83" s="72" t="s">
        <v>2645</v>
      </c>
      <c r="L83" s="72" t="s">
        <v>2646</v>
      </c>
      <c r="M83" s="72" t="s">
        <v>2647</v>
      </c>
      <c r="N83" s="72" t="s">
        <v>2648</v>
      </c>
      <c r="O83" s="72"/>
      <c r="P83" s="72"/>
      <c r="Q83" s="71"/>
    </row>
    <row r="84" spans="1:17" x14ac:dyDescent="0.2">
      <c r="A84" s="70" t="s">
        <v>337</v>
      </c>
      <c r="B84" s="70" t="s">
        <v>2493</v>
      </c>
      <c r="C84" s="70">
        <v>1.5</v>
      </c>
      <c r="D84" s="70" t="s">
        <v>2752</v>
      </c>
      <c r="E84" s="70" t="s">
        <v>2518</v>
      </c>
      <c r="F84" s="70" t="s">
        <v>2879</v>
      </c>
      <c r="G84" s="70" t="s">
        <v>2880</v>
      </c>
      <c r="H84" s="70" t="s">
        <v>2727</v>
      </c>
      <c r="I84" s="70" t="s">
        <v>2643</v>
      </c>
      <c r="J84" s="70" t="s">
        <v>2644</v>
      </c>
      <c r="K84" s="70" t="s">
        <v>2645</v>
      </c>
      <c r="L84" s="70" t="s">
        <v>2646</v>
      </c>
      <c r="M84" s="70" t="s">
        <v>2647</v>
      </c>
      <c r="N84" s="70" t="s">
        <v>2648</v>
      </c>
      <c r="O84" s="70"/>
      <c r="P84" s="70"/>
      <c r="Q84" s="70"/>
    </row>
    <row r="85" spans="1:17" x14ac:dyDescent="0.2">
      <c r="A85" s="71" t="s">
        <v>339</v>
      </c>
      <c r="B85" s="71" t="s">
        <v>2493</v>
      </c>
      <c r="C85" s="71">
        <v>1.5</v>
      </c>
      <c r="D85" s="71" t="s">
        <v>2752</v>
      </c>
      <c r="E85" s="72" t="s">
        <v>2518</v>
      </c>
      <c r="F85" s="72" t="s">
        <v>2881</v>
      </c>
      <c r="G85" s="72" t="s">
        <v>2882</v>
      </c>
      <c r="H85" s="72" t="s">
        <v>2883</v>
      </c>
      <c r="I85" s="72" t="s">
        <v>2643</v>
      </c>
      <c r="J85" s="72" t="s">
        <v>2644</v>
      </c>
      <c r="K85" s="72" t="s">
        <v>2645</v>
      </c>
      <c r="L85" s="72" t="s">
        <v>2646</v>
      </c>
      <c r="M85" s="72" t="s">
        <v>2647</v>
      </c>
      <c r="N85" s="72" t="s">
        <v>2648</v>
      </c>
      <c r="O85" s="72"/>
      <c r="P85" s="72"/>
      <c r="Q85" s="71"/>
    </row>
    <row r="86" spans="1:17" x14ac:dyDescent="0.2">
      <c r="A86" s="70" t="s">
        <v>341</v>
      </c>
      <c r="B86" s="70" t="s">
        <v>2493</v>
      </c>
      <c r="C86" s="70">
        <v>1.5</v>
      </c>
      <c r="D86" s="70" t="s">
        <v>2752</v>
      </c>
      <c r="E86" s="70" t="s">
        <v>2518</v>
      </c>
      <c r="F86" s="70" t="s">
        <v>2884</v>
      </c>
      <c r="G86" s="70" t="s">
        <v>2885</v>
      </c>
      <c r="H86" s="70" t="s">
        <v>2722</v>
      </c>
      <c r="I86" s="70" t="s">
        <v>2643</v>
      </c>
      <c r="J86" s="70" t="s">
        <v>2644</v>
      </c>
      <c r="K86" s="70" t="s">
        <v>2645</v>
      </c>
      <c r="L86" s="70" t="s">
        <v>2646</v>
      </c>
      <c r="M86" s="70" t="s">
        <v>2647</v>
      </c>
      <c r="N86" s="70" t="s">
        <v>2648</v>
      </c>
      <c r="O86" s="70"/>
      <c r="P86" s="70"/>
      <c r="Q86" s="70"/>
    </row>
    <row r="87" spans="1:17" x14ac:dyDescent="0.2">
      <c r="A87" s="71" t="s">
        <v>343</v>
      </c>
      <c r="B87" s="71" t="s">
        <v>2493</v>
      </c>
      <c r="C87" s="71">
        <v>1.5</v>
      </c>
      <c r="D87" s="71" t="s">
        <v>2752</v>
      </c>
      <c r="E87" s="72" t="s">
        <v>2518</v>
      </c>
      <c r="F87" s="72" t="s">
        <v>2886</v>
      </c>
      <c r="G87" s="72" t="s">
        <v>2887</v>
      </c>
      <c r="H87" s="72" t="s">
        <v>2722</v>
      </c>
      <c r="I87" s="72" t="s">
        <v>2643</v>
      </c>
      <c r="J87" s="72" t="s">
        <v>2644</v>
      </c>
      <c r="K87" s="72" t="s">
        <v>2645</v>
      </c>
      <c r="L87" s="72" t="s">
        <v>2646</v>
      </c>
      <c r="M87" s="72" t="s">
        <v>2647</v>
      </c>
      <c r="N87" s="72" t="s">
        <v>2648</v>
      </c>
      <c r="O87" s="72"/>
      <c r="P87" s="72"/>
      <c r="Q87" s="71"/>
    </row>
    <row r="88" spans="1:17" x14ac:dyDescent="0.2">
      <c r="A88" s="70" t="s">
        <v>345</v>
      </c>
      <c r="B88" s="70" t="s">
        <v>2493</v>
      </c>
      <c r="C88" s="70">
        <v>1.5</v>
      </c>
      <c r="D88" s="70" t="s">
        <v>2752</v>
      </c>
      <c r="E88" s="70" t="s">
        <v>2518</v>
      </c>
      <c r="F88" s="70" t="s">
        <v>2888</v>
      </c>
      <c r="G88" s="70" t="s">
        <v>2889</v>
      </c>
      <c r="H88" s="70" t="s">
        <v>2883</v>
      </c>
      <c r="I88" s="70" t="s">
        <v>2643</v>
      </c>
      <c r="J88" s="70" t="s">
        <v>2644</v>
      </c>
      <c r="K88" s="70" t="s">
        <v>2645</v>
      </c>
      <c r="L88" s="70" t="s">
        <v>2646</v>
      </c>
      <c r="M88" s="70" t="s">
        <v>2647</v>
      </c>
      <c r="N88" s="70" t="s">
        <v>2648</v>
      </c>
      <c r="O88" s="70"/>
      <c r="P88" s="70"/>
      <c r="Q88" s="70"/>
    </row>
    <row r="89" spans="1:17" x14ac:dyDescent="0.2">
      <c r="A89" s="71" t="s">
        <v>347</v>
      </c>
      <c r="B89" s="71" t="s">
        <v>2493</v>
      </c>
      <c r="C89" s="71">
        <v>1.5</v>
      </c>
      <c r="D89" s="71" t="s">
        <v>2752</v>
      </c>
      <c r="E89" s="72" t="s">
        <v>2518</v>
      </c>
      <c r="F89" s="72" t="s">
        <v>2890</v>
      </c>
      <c r="G89" s="72" t="s">
        <v>2891</v>
      </c>
      <c r="H89" s="72" t="s">
        <v>2808</v>
      </c>
      <c r="I89" s="72" t="s">
        <v>2643</v>
      </c>
      <c r="J89" s="72" t="s">
        <v>2644</v>
      </c>
      <c r="K89" s="72" t="s">
        <v>2645</v>
      </c>
      <c r="L89" s="72" t="s">
        <v>2646</v>
      </c>
      <c r="M89" s="72" t="s">
        <v>2647</v>
      </c>
      <c r="N89" s="72" t="s">
        <v>2648</v>
      </c>
      <c r="O89" s="72"/>
      <c r="P89" s="72"/>
      <c r="Q89" s="71"/>
    </row>
    <row r="90" spans="1:17" x14ac:dyDescent="0.2">
      <c r="A90" s="70" t="s">
        <v>349</v>
      </c>
      <c r="B90" s="70" t="s">
        <v>2493</v>
      </c>
      <c r="C90" s="70">
        <v>1.5</v>
      </c>
      <c r="D90" s="70" t="s">
        <v>2752</v>
      </c>
      <c r="E90" s="70" t="s">
        <v>2518</v>
      </c>
      <c r="F90" s="70" t="s">
        <v>2892</v>
      </c>
      <c r="G90" s="70" t="s">
        <v>2893</v>
      </c>
      <c r="H90" s="70" t="s">
        <v>2808</v>
      </c>
      <c r="I90" s="70" t="s">
        <v>2643</v>
      </c>
      <c r="J90" s="70" t="s">
        <v>2644</v>
      </c>
      <c r="K90" s="70" t="s">
        <v>2645</v>
      </c>
      <c r="L90" s="70" t="s">
        <v>2646</v>
      </c>
      <c r="M90" s="70" t="s">
        <v>2647</v>
      </c>
      <c r="N90" s="70" t="s">
        <v>2648</v>
      </c>
      <c r="O90" s="70"/>
      <c r="P90" s="70"/>
      <c r="Q90" s="70"/>
    </row>
    <row r="91" spans="1:17" x14ac:dyDescent="0.2">
      <c r="A91" s="71" t="s">
        <v>351</v>
      </c>
      <c r="B91" s="71" t="s">
        <v>2493</v>
      </c>
      <c r="C91" s="71">
        <v>1.5</v>
      </c>
      <c r="D91" s="71" t="s">
        <v>2752</v>
      </c>
      <c r="E91" s="72" t="s">
        <v>2518</v>
      </c>
      <c r="F91" s="72" t="s">
        <v>2894</v>
      </c>
      <c r="G91" s="72" t="s">
        <v>2895</v>
      </c>
      <c r="H91" s="72" t="s">
        <v>2816</v>
      </c>
      <c r="I91" s="72" t="s">
        <v>2643</v>
      </c>
      <c r="J91" s="72" t="s">
        <v>2644</v>
      </c>
      <c r="K91" s="72" t="s">
        <v>2645</v>
      </c>
      <c r="L91" s="72" t="s">
        <v>2646</v>
      </c>
      <c r="M91" s="72" t="s">
        <v>2647</v>
      </c>
      <c r="N91" s="72" t="s">
        <v>2648</v>
      </c>
      <c r="O91" s="72"/>
      <c r="P91" s="72"/>
      <c r="Q91" s="71"/>
    </row>
    <row r="92" spans="1:17" x14ac:dyDescent="0.2">
      <c r="A92" s="70" t="s">
        <v>353</v>
      </c>
      <c r="B92" s="70" t="s">
        <v>2493</v>
      </c>
      <c r="C92" s="70">
        <v>1.5</v>
      </c>
      <c r="D92" s="70" t="s">
        <v>2752</v>
      </c>
      <c r="E92" s="70" t="s">
        <v>2518</v>
      </c>
      <c r="F92" s="70" t="s">
        <v>2896</v>
      </c>
      <c r="G92" s="70" t="s">
        <v>2897</v>
      </c>
      <c r="H92" s="70" t="s">
        <v>2727</v>
      </c>
      <c r="I92" s="70" t="s">
        <v>2643</v>
      </c>
      <c r="J92" s="70" t="s">
        <v>2644</v>
      </c>
      <c r="K92" s="70" t="s">
        <v>2645</v>
      </c>
      <c r="L92" s="70" t="s">
        <v>2646</v>
      </c>
      <c r="M92" s="70" t="s">
        <v>2647</v>
      </c>
      <c r="N92" s="70" t="s">
        <v>2648</v>
      </c>
      <c r="O92" s="70"/>
      <c r="P92" s="70"/>
      <c r="Q92" s="70"/>
    </row>
    <row r="93" spans="1:17" x14ac:dyDescent="0.2">
      <c r="A93" s="71" t="s">
        <v>355</v>
      </c>
      <c r="B93" s="71" t="s">
        <v>2493</v>
      </c>
      <c r="C93" s="71">
        <v>1.5</v>
      </c>
      <c r="D93" s="71" t="s">
        <v>2752</v>
      </c>
      <c r="E93" s="72" t="s">
        <v>2518</v>
      </c>
      <c r="F93" s="72" t="s">
        <v>2898</v>
      </c>
      <c r="G93" s="72" t="s">
        <v>2899</v>
      </c>
      <c r="H93" s="72" t="s">
        <v>2727</v>
      </c>
      <c r="I93" s="72" t="s">
        <v>2643</v>
      </c>
      <c r="J93" s="72" t="s">
        <v>2644</v>
      </c>
      <c r="K93" s="72" t="s">
        <v>2645</v>
      </c>
      <c r="L93" s="72" t="s">
        <v>2646</v>
      </c>
      <c r="M93" s="72" t="s">
        <v>2647</v>
      </c>
      <c r="N93" s="72" t="s">
        <v>2648</v>
      </c>
      <c r="O93" s="72"/>
      <c r="P93" s="72"/>
      <c r="Q93" s="71"/>
    </row>
    <row r="94" spans="1:17" x14ac:dyDescent="0.2">
      <c r="A94" s="70" t="s">
        <v>357</v>
      </c>
      <c r="B94" s="70" t="s">
        <v>2493</v>
      </c>
      <c r="C94" s="70">
        <v>1.5</v>
      </c>
      <c r="D94" s="70" t="s">
        <v>2752</v>
      </c>
      <c r="E94" s="70" t="s">
        <v>2518</v>
      </c>
      <c r="F94" s="70" t="s">
        <v>2900</v>
      </c>
      <c r="G94" s="70" t="s">
        <v>2901</v>
      </c>
      <c r="H94" s="70" t="s">
        <v>2727</v>
      </c>
      <c r="I94" s="70" t="s">
        <v>2643</v>
      </c>
      <c r="J94" s="70" t="s">
        <v>2644</v>
      </c>
      <c r="K94" s="70" t="s">
        <v>2645</v>
      </c>
      <c r="L94" s="70" t="s">
        <v>2646</v>
      </c>
      <c r="M94" s="70" t="s">
        <v>2647</v>
      </c>
      <c r="N94" s="70" t="s">
        <v>2648</v>
      </c>
      <c r="O94" s="70"/>
      <c r="P94" s="70"/>
      <c r="Q94" s="70"/>
    </row>
    <row r="95" spans="1:17" x14ac:dyDescent="0.2">
      <c r="A95" s="71" t="s">
        <v>359</v>
      </c>
      <c r="B95" s="71" t="s">
        <v>2493</v>
      </c>
      <c r="C95" s="71">
        <v>1.5</v>
      </c>
      <c r="D95" s="71" t="s">
        <v>2752</v>
      </c>
      <c r="E95" s="72" t="s">
        <v>2518</v>
      </c>
      <c r="F95" s="72" t="s">
        <v>2902</v>
      </c>
      <c r="G95" s="72" t="s">
        <v>2903</v>
      </c>
      <c r="H95" s="72" t="s">
        <v>2699</v>
      </c>
      <c r="I95" s="72" t="s">
        <v>2643</v>
      </c>
      <c r="J95" s="72" t="s">
        <v>2644</v>
      </c>
      <c r="K95" s="72" t="s">
        <v>2645</v>
      </c>
      <c r="L95" s="72" t="s">
        <v>2646</v>
      </c>
      <c r="M95" s="72" t="s">
        <v>2647</v>
      </c>
      <c r="N95" s="72" t="s">
        <v>2648</v>
      </c>
      <c r="O95" s="72"/>
      <c r="P95" s="72"/>
      <c r="Q95" s="71"/>
    </row>
    <row r="96" spans="1:17" x14ac:dyDescent="0.2">
      <c r="A96" s="70" t="s">
        <v>361</v>
      </c>
      <c r="B96" s="70" t="s">
        <v>2493</v>
      </c>
      <c r="C96" s="70">
        <v>1.5</v>
      </c>
      <c r="D96" s="70" t="s">
        <v>2752</v>
      </c>
      <c r="E96" s="70" t="s">
        <v>2518</v>
      </c>
      <c r="F96" s="70" t="s">
        <v>2904</v>
      </c>
      <c r="G96" s="70" t="s">
        <v>2905</v>
      </c>
      <c r="H96" s="70" t="s">
        <v>2699</v>
      </c>
      <c r="I96" s="70" t="s">
        <v>2643</v>
      </c>
      <c r="J96" s="70" t="s">
        <v>2644</v>
      </c>
      <c r="K96" s="70" t="s">
        <v>2645</v>
      </c>
      <c r="L96" s="70" t="s">
        <v>2646</v>
      </c>
      <c r="M96" s="70" t="s">
        <v>2647</v>
      </c>
      <c r="N96" s="70" t="s">
        <v>2648</v>
      </c>
      <c r="O96" s="70"/>
      <c r="P96" s="70"/>
      <c r="Q96" s="70"/>
    </row>
    <row r="97" spans="1:17" x14ac:dyDescent="0.2">
      <c r="A97" s="71" t="s">
        <v>363</v>
      </c>
      <c r="B97" s="71" t="s">
        <v>2493</v>
      </c>
      <c r="C97" s="71">
        <v>1.5</v>
      </c>
      <c r="D97" s="71" t="s">
        <v>2752</v>
      </c>
      <c r="E97" s="72" t="s">
        <v>2518</v>
      </c>
      <c r="F97" s="72" t="s">
        <v>2906</v>
      </c>
      <c r="G97" s="72" t="s">
        <v>2907</v>
      </c>
      <c r="H97" s="72" t="s">
        <v>2716</v>
      </c>
      <c r="I97" s="72" t="s">
        <v>2643</v>
      </c>
      <c r="J97" s="72" t="s">
        <v>2644</v>
      </c>
      <c r="K97" s="72" t="s">
        <v>2645</v>
      </c>
      <c r="L97" s="72" t="s">
        <v>2646</v>
      </c>
      <c r="M97" s="72" t="s">
        <v>2647</v>
      </c>
      <c r="N97" s="72" t="s">
        <v>2648</v>
      </c>
      <c r="O97" s="72"/>
      <c r="P97" s="72"/>
      <c r="Q97" s="71"/>
    </row>
    <row r="98" spans="1:17" x14ac:dyDescent="0.2">
      <c r="A98" s="70" t="s">
        <v>365</v>
      </c>
      <c r="B98" s="70" t="s">
        <v>2493</v>
      </c>
      <c r="C98" s="70">
        <v>1.5</v>
      </c>
      <c r="D98" s="70" t="s">
        <v>2752</v>
      </c>
      <c r="E98" s="70" t="s">
        <v>2518</v>
      </c>
      <c r="F98" s="70" t="s">
        <v>2908</v>
      </c>
      <c r="G98" s="70" t="s">
        <v>2909</v>
      </c>
      <c r="H98" s="70" t="s">
        <v>2716</v>
      </c>
      <c r="I98" s="70" t="s">
        <v>2643</v>
      </c>
      <c r="J98" s="70" t="s">
        <v>2644</v>
      </c>
      <c r="K98" s="70" t="s">
        <v>2645</v>
      </c>
      <c r="L98" s="70" t="s">
        <v>2646</v>
      </c>
      <c r="M98" s="70" t="s">
        <v>2647</v>
      </c>
      <c r="N98" s="70" t="s">
        <v>2648</v>
      </c>
      <c r="O98" s="70"/>
      <c r="P98" s="70"/>
      <c r="Q98" s="70"/>
    </row>
    <row r="99" spans="1:17" x14ac:dyDescent="0.2">
      <c r="A99" s="71" t="s">
        <v>367</v>
      </c>
      <c r="B99" s="71" t="s">
        <v>2493</v>
      </c>
      <c r="C99" s="71">
        <v>1.5</v>
      </c>
      <c r="D99" s="71" t="s">
        <v>2752</v>
      </c>
      <c r="E99" s="72" t="s">
        <v>2518</v>
      </c>
      <c r="F99" s="72" t="s">
        <v>2910</v>
      </c>
      <c r="G99" s="72" t="s">
        <v>2911</v>
      </c>
      <c r="H99" s="72" t="s">
        <v>2716</v>
      </c>
      <c r="I99" s="72" t="s">
        <v>2643</v>
      </c>
      <c r="J99" s="72" t="s">
        <v>2644</v>
      </c>
      <c r="K99" s="72" t="s">
        <v>2645</v>
      </c>
      <c r="L99" s="72" t="s">
        <v>2646</v>
      </c>
      <c r="M99" s="72" t="s">
        <v>2647</v>
      </c>
      <c r="N99" s="72" t="s">
        <v>2648</v>
      </c>
      <c r="O99" s="72"/>
      <c r="P99" s="72"/>
      <c r="Q99" s="71"/>
    </row>
    <row r="100" spans="1:17" x14ac:dyDescent="0.2">
      <c r="A100" s="70" t="s">
        <v>370</v>
      </c>
      <c r="B100" s="70" t="s">
        <v>2493</v>
      </c>
      <c r="C100" s="70">
        <v>1.5</v>
      </c>
      <c r="D100" s="70" t="s">
        <v>2752</v>
      </c>
      <c r="E100" s="70" t="s">
        <v>2518</v>
      </c>
      <c r="F100" s="70" t="s">
        <v>2912</v>
      </c>
      <c r="G100" s="70" t="s">
        <v>2913</v>
      </c>
      <c r="H100" s="70" t="s">
        <v>2755</v>
      </c>
      <c r="I100" s="70" t="s">
        <v>2643</v>
      </c>
      <c r="J100" s="70" t="s">
        <v>2644</v>
      </c>
      <c r="K100" s="70" t="s">
        <v>2645</v>
      </c>
      <c r="L100" s="70" t="s">
        <v>2646</v>
      </c>
      <c r="M100" s="70" t="s">
        <v>2647</v>
      </c>
      <c r="N100" s="70" t="s">
        <v>2648</v>
      </c>
      <c r="O100" s="70"/>
      <c r="P100" s="70"/>
      <c r="Q100" s="70"/>
    </row>
    <row r="101" spans="1:17" x14ac:dyDescent="0.2">
      <c r="A101" s="71" t="s">
        <v>372</v>
      </c>
      <c r="B101" s="71" t="s">
        <v>2493</v>
      </c>
      <c r="C101" s="71">
        <v>1.5</v>
      </c>
      <c r="D101" s="71" t="s">
        <v>2752</v>
      </c>
      <c r="E101" s="72" t="s">
        <v>2518</v>
      </c>
      <c r="F101" s="72" t="s">
        <v>2914</v>
      </c>
      <c r="G101" s="72" t="s">
        <v>2915</v>
      </c>
      <c r="H101" s="72" t="s">
        <v>2699</v>
      </c>
      <c r="I101" s="72" t="s">
        <v>2643</v>
      </c>
      <c r="J101" s="72" t="s">
        <v>2644</v>
      </c>
      <c r="K101" s="72" t="s">
        <v>2645</v>
      </c>
      <c r="L101" s="72" t="s">
        <v>2646</v>
      </c>
      <c r="M101" s="72" t="s">
        <v>2647</v>
      </c>
      <c r="N101" s="72" t="s">
        <v>2648</v>
      </c>
      <c r="O101" s="72"/>
      <c r="P101" s="72"/>
      <c r="Q101" s="71"/>
    </row>
    <row r="102" spans="1:17" x14ac:dyDescent="0.2">
      <c r="A102" s="70" t="s">
        <v>374</v>
      </c>
      <c r="B102" s="70" t="s">
        <v>2493</v>
      </c>
      <c r="C102" s="70">
        <v>1.5</v>
      </c>
      <c r="D102" s="70" t="s">
        <v>2752</v>
      </c>
      <c r="E102" s="70" t="s">
        <v>2518</v>
      </c>
      <c r="F102" s="70" t="s">
        <v>2916</v>
      </c>
      <c r="G102" s="70" t="s">
        <v>2915</v>
      </c>
      <c r="H102" s="70" t="s">
        <v>2699</v>
      </c>
      <c r="I102" s="70" t="s">
        <v>2643</v>
      </c>
      <c r="J102" s="70" t="s">
        <v>2644</v>
      </c>
      <c r="K102" s="70" t="s">
        <v>2645</v>
      </c>
      <c r="L102" s="70" t="s">
        <v>2646</v>
      </c>
      <c r="M102" s="70" t="s">
        <v>2647</v>
      </c>
      <c r="N102" s="70" t="s">
        <v>2648</v>
      </c>
      <c r="O102" s="70"/>
      <c r="P102" s="70"/>
      <c r="Q102" s="70"/>
    </row>
    <row r="103" spans="1:17" x14ac:dyDescent="0.2">
      <c r="A103" s="71" t="s">
        <v>376</v>
      </c>
      <c r="B103" s="71" t="s">
        <v>2493</v>
      </c>
      <c r="C103" s="71">
        <v>1.5</v>
      </c>
      <c r="D103" s="71" t="s">
        <v>2752</v>
      </c>
      <c r="E103" s="72" t="s">
        <v>2518</v>
      </c>
      <c r="F103" s="72" t="s">
        <v>2917</v>
      </c>
      <c r="G103" s="72" t="s">
        <v>2918</v>
      </c>
      <c r="H103" s="72" t="s">
        <v>2808</v>
      </c>
      <c r="I103" s="72" t="s">
        <v>2643</v>
      </c>
      <c r="J103" s="72" t="s">
        <v>2644</v>
      </c>
      <c r="K103" s="72" t="s">
        <v>2645</v>
      </c>
      <c r="L103" s="72" t="s">
        <v>2646</v>
      </c>
      <c r="M103" s="72" t="s">
        <v>2647</v>
      </c>
      <c r="N103" s="72" t="s">
        <v>2648</v>
      </c>
      <c r="O103" s="72"/>
      <c r="P103" s="72"/>
      <c r="Q103" s="71"/>
    </row>
    <row r="104" spans="1:17" x14ac:dyDescent="0.2">
      <c r="A104" s="70" t="s">
        <v>378</v>
      </c>
      <c r="B104" s="70" t="s">
        <v>2493</v>
      </c>
      <c r="C104" s="70">
        <v>1.5</v>
      </c>
      <c r="D104" s="70" t="s">
        <v>2752</v>
      </c>
      <c r="E104" s="70" t="s">
        <v>2518</v>
      </c>
      <c r="F104" s="70" t="s">
        <v>2919</v>
      </c>
      <c r="G104" s="70" t="s">
        <v>2920</v>
      </c>
      <c r="H104" s="70" t="s">
        <v>2755</v>
      </c>
      <c r="I104" s="70" t="s">
        <v>2643</v>
      </c>
      <c r="J104" s="70" t="s">
        <v>2644</v>
      </c>
      <c r="K104" s="70" t="s">
        <v>2645</v>
      </c>
      <c r="L104" s="70" t="s">
        <v>2646</v>
      </c>
      <c r="M104" s="70" t="s">
        <v>2647</v>
      </c>
      <c r="N104" s="70" t="s">
        <v>2648</v>
      </c>
      <c r="O104" s="70"/>
      <c r="P104" s="70"/>
      <c r="Q104" s="70"/>
    </row>
    <row r="105" spans="1:17" x14ac:dyDescent="0.2">
      <c r="A105" s="71" t="s">
        <v>380</v>
      </c>
      <c r="B105" s="71" t="s">
        <v>2493</v>
      </c>
      <c r="C105" s="71">
        <v>1.5</v>
      </c>
      <c r="D105" s="71" t="s">
        <v>2752</v>
      </c>
      <c r="E105" s="72" t="s">
        <v>2518</v>
      </c>
      <c r="F105" s="72" t="s">
        <v>2921</v>
      </c>
      <c r="G105" s="72" t="s">
        <v>2922</v>
      </c>
      <c r="H105" s="72" t="s">
        <v>2755</v>
      </c>
      <c r="I105" s="72" t="s">
        <v>2643</v>
      </c>
      <c r="J105" s="72" t="s">
        <v>2644</v>
      </c>
      <c r="K105" s="72" t="s">
        <v>2645</v>
      </c>
      <c r="L105" s="72" t="s">
        <v>2646</v>
      </c>
      <c r="M105" s="72" t="s">
        <v>2647</v>
      </c>
      <c r="N105" s="72" t="s">
        <v>2648</v>
      </c>
      <c r="O105" s="72"/>
      <c r="P105" s="72"/>
      <c r="Q105" s="71"/>
    </row>
    <row r="106" spans="1:17" x14ac:dyDescent="0.2">
      <c r="A106" s="70" t="s">
        <v>382</v>
      </c>
      <c r="B106" s="70" t="s">
        <v>2493</v>
      </c>
      <c r="C106" s="70">
        <v>1.5</v>
      </c>
      <c r="D106" s="70" t="s">
        <v>2752</v>
      </c>
      <c r="E106" s="70" t="s">
        <v>2518</v>
      </c>
      <c r="F106" s="70" t="s">
        <v>2923</v>
      </c>
      <c r="G106" s="70" t="s">
        <v>2924</v>
      </c>
      <c r="H106" s="70" t="s">
        <v>2755</v>
      </c>
      <c r="I106" s="70" t="s">
        <v>2643</v>
      </c>
      <c r="J106" s="70" t="s">
        <v>2644</v>
      </c>
      <c r="K106" s="70" t="s">
        <v>2645</v>
      </c>
      <c r="L106" s="70" t="s">
        <v>2646</v>
      </c>
      <c r="M106" s="70" t="s">
        <v>2647</v>
      </c>
      <c r="N106" s="70" t="s">
        <v>2648</v>
      </c>
      <c r="O106" s="70"/>
      <c r="P106" s="70"/>
      <c r="Q106" s="70"/>
    </row>
    <row r="107" spans="1:17" x14ac:dyDescent="0.2">
      <c r="A107" s="71" t="s">
        <v>384</v>
      </c>
      <c r="B107" s="71" t="s">
        <v>2493</v>
      </c>
      <c r="C107" s="71">
        <v>1.5</v>
      </c>
      <c r="D107" s="71" t="s">
        <v>2752</v>
      </c>
      <c r="E107" s="72" t="s">
        <v>2518</v>
      </c>
      <c r="F107" s="72" t="s">
        <v>2925</v>
      </c>
      <c r="G107" s="72" t="s">
        <v>2926</v>
      </c>
      <c r="H107" s="72" t="s">
        <v>2755</v>
      </c>
      <c r="I107" s="72" t="s">
        <v>2643</v>
      </c>
      <c r="J107" s="72" t="s">
        <v>2644</v>
      </c>
      <c r="K107" s="72" t="s">
        <v>2645</v>
      </c>
      <c r="L107" s="72" t="s">
        <v>2646</v>
      </c>
      <c r="M107" s="72" t="s">
        <v>2647</v>
      </c>
      <c r="N107" s="72" t="s">
        <v>2648</v>
      </c>
      <c r="O107" s="72"/>
      <c r="P107" s="72"/>
      <c r="Q107" s="71"/>
    </row>
    <row r="108" spans="1:17" x14ac:dyDescent="0.2">
      <c r="A108" s="70" t="s">
        <v>386</v>
      </c>
      <c r="B108" s="70" t="s">
        <v>2493</v>
      </c>
      <c r="C108" s="70">
        <v>1.5</v>
      </c>
      <c r="D108" s="70" t="s">
        <v>2752</v>
      </c>
      <c r="E108" s="70" t="s">
        <v>2518</v>
      </c>
      <c r="F108" s="70" t="s">
        <v>2927</v>
      </c>
      <c r="G108" s="70" t="s">
        <v>2928</v>
      </c>
      <c r="H108" s="70" t="s">
        <v>2734</v>
      </c>
      <c r="I108" s="70" t="s">
        <v>2643</v>
      </c>
      <c r="J108" s="70" t="s">
        <v>2644</v>
      </c>
      <c r="K108" s="70" t="s">
        <v>2645</v>
      </c>
      <c r="L108" s="70" t="s">
        <v>2646</v>
      </c>
      <c r="M108" s="70" t="s">
        <v>2647</v>
      </c>
      <c r="N108" s="70" t="s">
        <v>2648</v>
      </c>
      <c r="O108" s="70"/>
      <c r="P108" s="70"/>
      <c r="Q108" s="70"/>
    </row>
    <row r="109" spans="1:17" x14ac:dyDescent="0.2">
      <c r="A109" s="71" t="s">
        <v>388</v>
      </c>
      <c r="B109" s="71" t="s">
        <v>2493</v>
      </c>
      <c r="C109" s="71">
        <v>1.5</v>
      </c>
      <c r="D109" s="71" t="s">
        <v>2752</v>
      </c>
      <c r="E109" s="72" t="s">
        <v>2518</v>
      </c>
      <c r="F109" s="72" t="s">
        <v>2929</v>
      </c>
      <c r="G109" s="72" t="s">
        <v>2930</v>
      </c>
      <c r="H109" s="72" t="s">
        <v>2734</v>
      </c>
      <c r="I109" s="72" t="s">
        <v>2643</v>
      </c>
      <c r="J109" s="72" t="s">
        <v>2644</v>
      </c>
      <c r="K109" s="72" t="s">
        <v>2645</v>
      </c>
      <c r="L109" s="72" t="s">
        <v>2646</v>
      </c>
      <c r="M109" s="72" t="s">
        <v>2647</v>
      </c>
      <c r="N109" s="72" t="s">
        <v>2648</v>
      </c>
      <c r="O109" s="72"/>
      <c r="P109" s="72"/>
      <c r="Q109" s="71"/>
    </row>
    <row r="110" spans="1:17" x14ac:dyDescent="0.2">
      <c r="A110" s="70" t="s">
        <v>390</v>
      </c>
      <c r="B110" s="70" t="s">
        <v>2493</v>
      </c>
      <c r="C110" s="70">
        <v>1.5</v>
      </c>
      <c r="D110" s="70" t="s">
        <v>2752</v>
      </c>
      <c r="E110" s="70" t="s">
        <v>2518</v>
      </c>
      <c r="F110" s="70" t="s">
        <v>2931</v>
      </c>
      <c r="G110" s="70" t="s">
        <v>2932</v>
      </c>
      <c r="H110" s="70" t="s">
        <v>2734</v>
      </c>
      <c r="I110" s="70" t="s">
        <v>2643</v>
      </c>
      <c r="J110" s="70" t="s">
        <v>2644</v>
      </c>
      <c r="K110" s="70" t="s">
        <v>2645</v>
      </c>
      <c r="L110" s="70" t="s">
        <v>2646</v>
      </c>
      <c r="M110" s="70" t="s">
        <v>2647</v>
      </c>
      <c r="N110" s="70" t="s">
        <v>2648</v>
      </c>
      <c r="O110" s="70"/>
      <c r="P110" s="70"/>
      <c r="Q110" s="70"/>
    </row>
    <row r="111" spans="1:17" x14ac:dyDescent="0.2">
      <c r="A111" s="71" t="s">
        <v>392</v>
      </c>
      <c r="B111" s="71" t="s">
        <v>2493</v>
      </c>
      <c r="C111" s="71">
        <v>1.5</v>
      </c>
      <c r="D111" s="71" t="s">
        <v>2752</v>
      </c>
      <c r="E111" s="72" t="s">
        <v>2518</v>
      </c>
      <c r="F111" s="72" t="s">
        <v>2933</v>
      </c>
      <c r="G111" s="72" t="s">
        <v>2934</v>
      </c>
      <c r="H111" s="72" t="s">
        <v>2734</v>
      </c>
      <c r="I111" s="72" t="s">
        <v>2643</v>
      </c>
      <c r="J111" s="72" t="s">
        <v>2644</v>
      </c>
      <c r="K111" s="72" t="s">
        <v>2645</v>
      </c>
      <c r="L111" s="72" t="s">
        <v>2646</v>
      </c>
      <c r="M111" s="72" t="s">
        <v>2647</v>
      </c>
      <c r="N111" s="72" t="s">
        <v>2648</v>
      </c>
      <c r="O111" s="72"/>
      <c r="P111" s="72"/>
      <c r="Q111" s="71"/>
    </row>
    <row r="112" spans="1:17" x14ac:dyDescent="0.2">
      <c r="A112" s="70" t="s">
        <v>394</v>
      </c>
      <c r="B112" s="70" t="s">
        <v>2493</v>
      </c>
      <c r="C112" s="70">
        <v>1.5</v>
      </c>
      <c r="D112" s="70" t="s">
        <v>2752</v>
      </c>
      <c r="E112" s="70" t="s">
        <v>2518</v>
      </c>
      <c r="F112" s="70" t="s">
        <v>2935</v>
      </c>
      <c r="G112" s="70" t="s">
        <v>2936</v>
      </c>
      <c r="H112" s="70" t="s">
        <v>2722</v>
      </c>
      <c r="I112" s="70" t="s">
        <v>2643</v>
      </c>
      <c r="J112" s="70" t="s">
        <v>2644</v>
      </c>
      <c r="K112" s="70" t="s">
        <v>2645</v>
      </c>
      <c r="L112" s="70" t="s">
        <v>2646</v>
      </c>
      <c r="M112" s="70" t="s">
        <v>2647</v>
      </c>
      <c r="N112" s="70" t="s">
        <v>2648</v>
      </c>
      <c r="O112" s="70"/>
      <c r="P112" s="70"/>
      <c r="Q112" s="70"/>
    </row>
    <row r="113" spans="1:17" x14ac:dyDescent="0.2">
      <c r="A113" s="71" t="s">
        <v>396</v>
      </c>
      <c r="B113" s="71" t="s">
        <v>2493</v>
      </c>
      <c r="C113" s="71">
        <v>1.5</v>
      </c>
      <c r="D113" s="71" t="s">
        <v>2752</v>
      </c>
      <c r="E113" s="72" t="s">
        <v>2518</v>
      </c>
      <c r="F113" s="72" t="s">
        <v>2937</v>
      </c>
      <c r="G113" s="72" t="s">
        <v>2938</v>
      </c>
      <c r="H113" s="72" t="s">
        <v>2734</v>
      </c>
      <c r="I113" s="72" t="s">
        <v>2643</v>
      </c>
      <c r="J113" s="72" t="s">
        <v>2644</v>
      </c>
      <c r="K113" s="72" t="s">
        <v>2645</v>
      </c>
      <c r="L113" s="72" t="s">
        <v>2646</v>
      </c>
      <c r="M113" s="72" t="s">
        <v>2647</v>
      </c>
      <c r="N113" s="72" t="s">
        <v>2648</v>
      </c>
      <c r="O113" s="72"/>
      <c r="P113" s="72"/>
      <c r="Q113" s="71"/>
    </row>
    <row r="114" spans="1:17" x14ac:dyDescent="0.2">
      <c r="A114" s="70" t="s">
        <v>398</v>
      </c>
      <c r="B114" s="70" t="s">
        <v>2493</v>
      </c>
      <c r="C114" s="70">
        <v>1.5</v>
      </c>
      <c r="D114" s="70" t="s">
        <v>2752</v>
      </c>
      <c r="E114" s="70" t="s">
        <v>2518</v>
      </c>
      <c r="F114" s="70" t="s">
        <v>2939</v>
      </c>
      <c r="G114" s="70" t="s">
        <v>2940</v>
      </c>
      <c r="H114" s="70" t="s">
        <v>2660</v>
      </c>
      <c r="I114" s="70" t="s">
        <v>2643</v>
      </c>
      <c r="J114" s="70" t="s">
        <v>2644</v>
      </c>
      <c r="K114" s="70" t="s">
        <v>2645</v>
      </c>
      <c r="L114" s="70" t="s">
        <v>2646</v>
      </c>
      <c r="M114" s="70" t="s">
        <v>2647</v>
      </c>
      <c r="N114" s="70" t="s">
        <v>2648</v>
      </c>
      <c r="O114" s="70"/>
      <c r="P114" s="70"/>
      <c r="Q114" s="70"/>
    </row>
    <row r="115" spans="1:17" x14ac:dyDescent="0.2">
      <c r="A115" s="71" t="s">
        <v>400</v>
      </c>
      <c r="B115" s="71" t="s">
        <v>2493</v>
      </c>
      <c r="C115" s="71">
        <v>1.5</v>
      </c>
      <c r="D115" s="71" t="s">
        <v>2752</v>
      </c>
      <c r="E115" s="72" t="s">
        <v>2518</v>
      </c>
      <c r="F115" s="72" t="s">
        <v>2941</v>
      </c>
      <c r="G115" s="72" t="s">
        <v>2942</v>
      </c>
      <c r="H115" s="72" t="s">
        <v>2699</v>
      </c>
      <c r="I115" s="72" t="s">
        <v>2643</v>
      </c>
      <c r="J115" s="72" t="s">
        <v>2644</v>
      </c>
      <c r="K115" s="72" t="s">
        <v>2645</v>
      </c>
      <c r="L115" s="72" t="s">
        <v>2646</v>
      </c>
      <c r="M115" s="72" t="s">
        <v>2647</v>
      </c>
      <c r="N115" s="72" t="s">
        <v>2648</v>
      </c>
      <c r="O115" s="72"/>
      <c r="P115" s="72"/>
      <c r="Q115" s="71"/>
    </row>
    <row r="116" spans="1:17" x14ac:dyDescent="0.2">
      <c r="A116" s="70" t="s">
        <v>402</v>
      </c>
      <c r="B116" s="70" t="s">
        <v>2493</v>
      </c>
      <c r="C116" s="70">
        <v>1.5</v>
      </c>
      <c r="D116" s="70" t="s">
        <v>2752</v>
      </c>
      <c r="E116" s="70" t="s">
        <v>2518</v>
      </c>
      <c r="F116" s="70" t="s">
        <v>2943</v>
      </c>
      <c r="G116" s="70" t="s">
        <v>2944</v>
      </c>
      <c r="H116" s="70" t="s">
        <v>2699</v>
      </c>
      <c r="I116" s="70" t="s">
        <v>2643</v>
      </c>
      <c r="J116" s="70" t="s">
        <v>2644</v>
      </c>
      <c r="K116" s="70" t="s">
        <v>2645</v>
      </c>
      <c r="L116" s="70" t="s">
        <v>2646</v>
      </c>
      <c r="M116" s="70" t="s">
        <v>2647</v>
      </c>
      <c r="N116" s="70" t="s">
        <v>2648</v>
      </c>
      <c r="O116" s="70"/>
      <c r="P116" s="70"/>
      <c r="Q116" s="70"/>
    </row>
    <row r="117" spans="1:17" x14ac:dyDescent="0.2">
      <c r="A117" s="71" t="s">
        <v>404</v>
      </c>
      <c r="B117" s="71" t="s">
        <v>2493</v>
      </c>
      <c r="C117" s="71">
        <v>1.5</v>
      </c>
      <c r="D117" s="71" t="s">
        <v>2752</v>
      </c>
      <c r="E117" s="72" t="s">
        <v>2518</v>
      </c>
      <c r="F117" s="72" t="s">
        <v>2945</v>
      </c>
      <c r="G117" s="72" t="s">
        <v>2946</v>
      </c>
      <c r="H117" s="72" t="s">
        <v>2699</v>
      </c>
      <c r="I117" s="72" t="s">
        <v>2643</v>
      </c>
      <c r="J117" s="72" t="s">
        <v>2644</v>
      </c>
      <c r="K117" s="72" t="s">
        <v>2645</v>
      </c>
      <c r="L117" s="72" t="s">
        <v>2646</v>
      </c>
      <c r="M117" s="72" t="s">
        <v>2647</v>
      </c>
      <c r="N117" s="72" t="s">
        <v>2648</v>
      </c>
      <c r="O117" s="72"/>
      <c r="P117" s="72"/>
      <c r="Q117" s="71"/>
    </row>
    <row r="118" spans="1:17" x14ac:dyDescent="0.2">
      <c r="A118" s="70" t="s">
        <v>406</v>
      </c>
      <c r="B118" s="70" t="s">
        <v>2493</v>
      </c>
      <c r="C118" s="70">
        <v>1.5</v>
      </c>
      <c r="D118" s="70" t="s">
        <v>2752</v>
      </c>
      <c r="E118" s="70" t="s">
        <v>2518</v>
      </c>
      <c r="F118" s="70" t="s">
        <v>2947</v>
      </c>
      <c r="G118" s="70" t="s">
        <v>2948</v>
      </c>
      <c r="H118" s="70" t="s">
        <v>2699</v>
      </c>
      <c r="I118" s="70" t="s">
        <v>2643</v>
      </c>
      <c r="J118" s="70" t="s">
        <v>2644</v>
      </c>
      <c r="K118" s="70" t="s">
        <v>2645</v>
      </c>
      <c r="L118" s="70" t="s">
        <v>2646</v>
      </c>
      <c r="M118" s="70" t="s">
        <v>2647</v>
      </c>
      <c r="N118" s="70" t="s">
        <v>2648</v>
      </c>
      <c r="O118" s="70"/>
      <c r="P118" s="70"/>
      <c r="Q118" s="70"/>
    </row>
    <row r="119" spans="1:17" x14ac:dyDescent="0.2">
      <c r="A119" s="71" t="s">
        <v>408</v>
      </c>
      <c r="B119" s="71" t="s">
        <v>2493</v>
      </c>
      <c r="C119" s="71">
        <v>1.5</v>
      </c>
      <c r="D119" s="71" t="s">
        <v>2752</v>
      </c>
      <c r="E119" s="72" t="s">
        <v>2518</v>
      </c>
      <c r="F119" s="72" t="s">
        <v>2949</v>
      </c>
      <c r="G119" s="72" t="s">
        <v>2950</v>
      </c>
      <c r="H119" s="72" t="s">
        <v>2722</v>
      </c>
      <c r="I119" s="72" t="s">
        <v>2643</v>
      </c>
      <c r="J119" s="72" t="s">
        <v>2644</v>
      </c>
      <c r="K119" s="72" t="s">
        <v>2645</v>
      </c>
      <c r="L119" s="72" t="s">
        <v>2646</v>
      </c>
      <c r="M119" s="72" t="s">
        <v>2647</v>
      </c>
      <c r="N119" s="72" t="s">
        <v>2648</v>
      </c>
      <c r="O119" s="72"/>
      <c r="P119" s="72"/>
      <c r="Q119" s="71"/>
    </row>
    <row r="120" spans="1:17" x14ac:dyDescent="0.2">
      <c r="A120" s="70" t="s">
        <v>410</v>
      </c>
      <c r="B120" s="70" t="s">
        <v>2493</v>
      </c>
      <c r="C120" s="70">
        <v>1.5</v>
      </c>
      <c r="D120" s="70" t="s">
        <v>2752</v>
      </c>
      <c r="E120" s="70" t="s">
        <v>2518</v>
      </c>
      <c r="F120" s="70" t="s">
        <v>2951</v>
      </c>
      <c r="G120" s="70" t="s">
        <v>2952</v>
      </c>
      <c r="H120" s="70" t="s">
        <v>2722</v>
      </c>
      <c r="I120" s="70" t="s">
        <v>2643</v>
      </c>
      <c r="J120" s="70" t="s">
        <v>2644</v>
      </c>
      <c r="K120" s="70" t="s">
        <v>2645</v>
      </c>
      <c r="L120" s="70" t="s">
        <v>2646</v>
      </c>
      <c r="M120" s="70" t="s">
        <v>2647</v>
      </c>
      <c r="N120" s="70" t="s">
        <v>2648</v>
      </c>
      <c r="O120" s="70"/>
      <c r="P120" s="70"/>
      <c r="Q120" s="70"/>
    </row>
    <row r="121" spans="1:17" x14ac:dyDescent="0.2">
      <c r="A121" s="71" t="s">
        <v>412</v>
      </c>
      <c r="B121" s="71" t="s">
        <v>2493</v>
      </c>
      <c r="C121" s="71">
        <v>1.5</v>
      </c>
      <c r="D121" s="71" t="s">
        <v>2752</v>
      </c>
      <c r="E121" s="72" t="s">
        <v>2518</v>
      </c>
      <c r="F121" s="72" t="s">
        <v>2953</v>
      </c>
      <c r="G121" s="72" t="s">
        <v>2954</v>
      </c>
      <c r="H121" s="72" t="s">
        <v>2722</v>
      </c>
      <c r="I121" s="72" t="s">
        <v>2643</v>
      </c>
      <c r="J121" s="72" t="s">
        <v>2644</v>
      </c>
      <c r="K121" s="72" t="s">
        <v>2645</v>
      </c>
      <c r="L121" s="72" t="s">
        <v>2646</v>
      </c>
      <c r="M121" s="72" t="s">
        <v>2647</v>
      </c>
      <c r="N121" s="72" t="s">
        <v>2648</v>
      </c>
      <c r="O121" s="72"/>
      <c r="P121" s="72"/>
      <c r="Q121" s="71"/>
    </row>
    <row r="122" spans="1:17" x14ac:dyDescent="0.2">
      <c r="A122" s="70" t="s">
        <v>414</v>
      </c>
      <c r="B122" s="70" t="s">
        <v>2493</v>
      </c>
      <c r="C122" s="70">
        <v>1.5</v>
      </c>
      <c r="D122" s="70" t="s">
        <v>2752</v>
      </c>
      <c r="E122" s="70" t="s">
        <v>2518</v>
      </c>
      <c r="F122" s="70" t="s">
        <v>2955</v>
      </c>
      <c r="G122" s="70" t="s">
        <v>2956</v>
      </c>
      <c r="H122" s="70" t="s">
        <v>2722</v>
      </c>
      <c r="I122" s="70" t="s">
        <v>2643</v>
      </c>
      <c r="J122" s="70" t="s">
        <v>2644</v>
      </c>
      <c r="K122" s="70" t="s">
        <v>2645</v>
      </c>
      <c r="L122" s="70" t="s">
        <v>2646</v>
      </c>
      <c r="M122" s="70" t="s">
        <v>2647</v>
      </c>
      <c r="N122" s="70" t="s">
        <v>2648</v>
      </c>
      <c r="O122" s="70"/>
      <c r="P122" s="70"/>
      <c r="Q122" s="70"/>
    </row>
    <row r="123" spans="1:17" x14ac:dyDescent="0.2">
      <c r="A123" s="71" t="s">
        <v>416</v>
      </c>
      <c r="B123" s="71" t="s">
        <v>2493</v>
      </c>
      <c r="C123" s="71">
        <v>1.5</v>
      </c>
      <c r="D123" s="71" t="s">
        <v>2752</v>
      </c>
      <c r="E123" s="72" t="s">
        <v>2518</v>
      </c>
      <c r="F123" s="72" t="s">
        <v>2957</v>
      </c>
      <c r="G123" s="72" t="s">
        <v>2958</v>
      </c>
      <c r="H123" s="72" t="s">
        <v>2722</v>
      </c>
      <c r="I123" s="72" t="s">
        <v>2643</v>
      </c>
      <c r="J123" s="72" t="s">
        <v>2644</v>
      </c>
      <c r="K123" s="72" t="s">
        <v>2645</v>
      </c>
      <c r="L123" s="72" t="s">
        <v>2646</v>
      </c>
      <c r="M123" s="72" t="s">
        <v>2647</v>
      </c>
      <c r="N123" s="72" t="s">
        <v>2648</v>
      </c>
      <c r="O123" s="72"/>
      <c r="P123" s="72"/>
      <c r="Q123" s="71"/>
    </row>
    <row r="124" spans="1:17" x14ac:dyDescent="0.2">
      <c r="A124" s="70" t="s">
        <v>418</v>
      </c>
      <c r="B124" s="70" t="s">
        <v>2493</v>
      </c>
      <c r="C124" s="70">
        <v>1.5</v>
      </c>
      <c r="D124" s="70" t="s">
        <v>2752</v>
      </c>
      <c r="E124" s="70" t="s">
        <v>2518</v>
      </c>
      <c r="F124" s="70" t="s">
        <v>2959</v>
      </c>
      <c r="G124" s="70" t="s">
        <v>2960</v>
      </c>
      <c r="H124" s="70" t="s">
        <v>2722</v>
      </c>
      <c r="I124" s="70" t="s">
        <v>2643</v>
      </c>
      <c r="J124" s="70" t="s">
        <v>2644</v>
      </c>
      <c r="K124" s="70" t="s">
        <v>2645</v>
      </c>
      <c r="L124" s="70" t="s">
        <v>2646</v>
      </c>
      <c r="M124" s="70" t="s">
        <v>2647</v>
      </c>
      <c r="N124" s="70" t="s">
        <v>2648</v>
      </c>
      <c r="O124" s="70"/>
      <c r="P124" s="70"/>
      <c r="Q124" s="70"/>
    </row>
    <row r="125" spans="1:17" x14ac:dyDescent="0.2">
      <c r="A125" s="71" t="s">
        <v>420</v>
      </c>
      <c r="B125" s="71" t="s">
        <v>2493</v>
      </c>
      <c r="C125" s="71">
        <v>1.5</v>
      </c>
      <c r="D125" s="71" t="s">
        <v>2752</v>
      </c>
      <c r="E125" s="72" t="s">
        <v>2518</v>
      </c>
      <c r="F125" s="72" t="s">
        <v>2961</v>
      </c>
      <c r="G125" s="72" t="s">
        <v>2962</v>
      </c>
      <c r="H125" s="72" t="s">
        <v>2722</v>
      </c>
      <c r="I125" s="72" t="s">
        <v>2643</v>
      </c>
      <c r="J125" s="72" t="s">
        <v>2644</v>
      </c>
      <c r="K125" s="72" t="s">
        <v>2645</v>
      </c>
      <c r="L125" s="72" t="s">
        <v>2646</v>
      </c>
      <c r="M125" s="72" t="s">
        <v>2647</v>
      </c>
      <c r="N125" s="72" t="s">
        <v>2648</v>
      </c>
      <c r="O125" s="72"/>
      <c r="P125" s="72"/>
      <c r="Q125" s="71"/>
    </row>
    <row r="126" spans="1:17" x14ac:dyDescent="0.2">
      <c r="A126" s="70" t="s">
        <v>2451</v>
      </c>
      <c r="B126" s="70" t="s">
        <v>2963</v>
      </c>
      <c r="C126" s="70">
        <v>3</v>
      </c>
      <c r="D126" s="70" t="s">
        <v>2964</v>
      </c>
      <c r="E126" s="70" t="s">
        <v>2518</v>
      </c>
      <c r="F126" s="70" t="s">
        <v>2965</v>
      </c>
      <c r="G126" s="70" t="s">
        <v>2966</v>
      </c>
      <c r="H126" s="70" t="s">
        <v>2967</v>
      </c>
      <c r="I126" s="70" t="s">
        <v>2968</v>
      </c>
      <c r="J126" s="70" t="s">
        <v>2969</v>
      </c>
      <c r="K126" s="70" t="s">
        <v>2970</v>
      </c>
      <c r="L126" s="70" t="s">
        <v>2637</v>
      </c>
      <c r="M126" s="70"/>
      <c r="N126" s="70"/>
      <c r="O126" s="70"/>
      <c r="P126" s="70"/>
      <c r="Q126" s="70"/>
    </row>
    <row r="127" spans="1:17" x14ac:dyDescent="0.2">
      <c r="A127" s="71" t="s">
        <v>2452</v>
      </c>
      <c r="B127" s="71" t="s">
        <v>2963</v>
      </c>
      <c r="C127" s="71">
        <v>2</v>
      </c>
      <c r="D127" s="71" t="s">
        <v>2964</v>
      </c>
      <c r="E127" s="72" t="s">
        <v>2518</v>
      </c>
      <c r="F127" s="73" t="s">
        <v>2971</v>
      </c>
      <c r="G127" s="73" t="s">
        <v>2972</v>
      </c>
      <c r="H127" s="73" t="s">
        <v>2973</v>
      </c>
      <c r="I127" s="73" t="s">
        <v>2974</v>
      </c>
      <c r="J127" s="73" t="s">
        <v>2975</v>
      </c>
      <c r="K127" s="71" t="s">
        <v>2976</v>
      </c>
      <c r="L127" s="73" t="s">
        <v>2977</v>
      </c>
      <c r="M127" s="71"/>
      <c r="N127" s="71"/>
      <c r="O127" s="71"/>
      <c r="P127" s="71"/>
      <c r="Q127" s="71"/>
    </row>
    <row r="128" spans="1:17" x14ac:dyDescent="0.2">
      <c r="A128" s="70" t="s">
        <v>3304</v>
      </c>
      <c r="B128" s="70" t="s">
        <v>2978</v>
      </c>
      <c r="C128" s="70">
        <v>3</v>
      </c>
      <c r="D128" s="70" t="s">
        <v>2964</v>
      </c>
      <c r="E128" s="70" t="s">
        <v>2518</v>
      </c>
      <c r="F128" s="70" t="s">
        <v>2979</v>
      </c>
      <c r="G128" s="70" t="s">
        <v>2980</v>
      </c>
      <c r="H128" s="70" t="s">
        <v>2981</v>
      </c>
      <c r="I128" s="70" t="s">
        <v>2982</v>
      </c>
      <c r="J128" s="70" t="s">
        <v>2983</v>
      </c>
      <c r="K128" s="70" t="s">
        <v>2984</v>
      </c>
      <c r="L128" s="70" t="s">
        <v>2985</v>
      </c>
      <c r="M128" s="70"/>
      <c r="N128" s="70"/>
      <c r="O128" s="70"/>
      <c r="P128" s="70"/>
      <c r="Q128" s="70"/>
    </row>
    <row r="129" spans="1:17" x14ac:dyDescent="0.2">
      <c r="A129" s="71" t="s">
        <v>3303</v>
      </c>
      <c r="B129" s="71" t="s">
        <v>3305</v>
      </c>
      <c r="C129" s="71">
        <v>4.5590000000000002</v>
      </c>
      <c r="D129" s="71" t="s">
        <v>3332</v>
      </c>
      <c r="E129" s="72" t="s">
        <v>2518</v>
      </c>
      <c r="F129" s="71" t="s">
        <v>3306</v>
      </c>
      <c r="G129" s="71" t="s">
        <v>3307</v>
      </c>
      <c r="H129" s="71" t="s">
        <v>3308</v>
      </c>
      <c r="I129" s="71" t="s">
        <v>3309</v>
      </c>
      <c r="J129" s="71" t="s">
        <v>3310</v>
      </c>
      <c r="K129" s="71" t="s">
        <v>3311</v>
      </c>
      <c r="L129" s="71"/>
      <c r="M129" s="71"/>
      <c r="N129" s="71"/>
      <c r="O129" s="71"/>
      <c r="P129" s="71"/>
      <c r="Q129" s="71"/>
    </row>
    <row r="130" spans="1:17" x14ac:dyDescent="0.2">
      <c r="A130" s="70" t="s">
        <v>3319</v>
      </c>
      <c r="B130" s="70" t="s">
        <v>3305</v>
      </c>
      <c r="C130" s="70">
        <v>1.75</v>
      </c>
      <c r="D130" s="70" t="s">
        <v>2964</v>
      </c>
      <c r="E130" s="70" t="s">
        <v>2518</v>
      </c>
      <c r="F130" s="70" t="s">
        <v>3312</v>
      </c>
      <c r="G130" s="70" t="s">
        <v>3313</v>
      </c>
      <c r="H130" s="70" t="s">
        <v>3314</v>
      </c>
      <c r="I130" s="70" t="s">
        <v>3315</v>
      </c>
      <c r="J130" s="70" t="s">
        <v>3316</v>
      </c>
      <c r="K130" s="70" t="s">
        <v>3317</v>
      </c>
      <c r="L130" s="70" t="s">
        <v>3318</v>
      </c>
      <c r="M130" s="70"/>
      <c r="N130" s="70"/>
      <c r="O130" s="70"/>
      <c r="P130" s="70"/>
      <c r="Q130" s="70"/>
    </row>
    <row r="131" spans="1:17" x14ac:dyDescent="0.2">
      <c r="A131" s="71" t="s">
        <v>3320</v>
      </c>
      <c r="B131" s="71" t="s">
        <v>3305</v>
      </c>
      <c r="C131" s="71">
        <v>1.75</v>
      </c>
      <c r="D131" s="71" t="s">
        <v>3333</v>
      </c>
      <c r="E131" s="72" t="s">
        <v>2518</v>
      </c>
      <c r="F131" s="71" t="s">
        <v>3306</v>
      </c>
      <c r="G131" s="71" t="s">
        <v>3321</v>
      </c>
      <c r="H131" s="71" t="s">
        <v>3330</v>
      </c>
      <c r="I131" s="71" t="s">
        <v>3331</v>
      </c>
      <c r="J131" s="71"/>
      <c r="K131" s="71"/>
      <c r="L131" s="71"/>
      <c r="M131" s="71"/>
      <c r="N131" s="71"/>
      <c r="O131" s="71"/>
      <c r="P131" s="71"/>
      <c r="Q131" s="71"/>
    </row>
    <row r="132" spans="1:17" x14ac:dyDescent="0.2">
      <c r="A132" s="70" t="s">
        <v>3329</v>
      </c>
      <c r="B132" s="70" t="s">
        <v>2493</v>
      </c>
      <c r="C132" s="70">
        <v>1.5</v>
      </c>
      <c r="D132" s="70" t="s">
        <v>2752</v>
      </c>
      <c r="E132" s="70" t="s">
        <v>2518</v>
      </c>
      <c r="F132" s="70" t="s">
        <v>3322</v>
      </c>
      <c r="G132" s="70" t="s">
        <v>3323</v>
      </c>
      <c r="H132" s="70" t="s">
        <v>3324</v>
      </c>
      <c r="I132" s="70" t="s">
        <v>3326</v>
      </c>
      <c r="J132" s="70" t="s">
        <v>3325</v>
      </c>
      <c r="K132" s="70" t="s">
        <v>2645</v>
      </c>
      <c r="L132" s="70" t="s">
        <v>2646</v>
      </c>
      <c r="M132" s="70" t="s">
        <v>2647</v>
      </c>
      <c r="N132" s="70" t="s">
        <v>2648</v>
      </c>
      <c r="O132" s="71"/>
      <c r="P132" s="71"/>
      <c r="Q132" s="70"/>
    </row>
    <row r="133" spans="1:17" x14ac:dyDescent="0.2">
      <c r="A133" s="74" t="s">
        <v>3334</v>
      </c>
      <c r="B133" s="74" t="s">
        <v>3258</v>
      </c>
      <c r="C133" s="74">
        <v>1.5</v>
      </c>
      <c r="D133" s="74" t="s">
        <v>3332</v>
      </c>
      <c r="E133" s="74" t="s">
        <v>2518</v>
      </c>
      <c r="F133" s="74" t="s">
        <v>3335</v>
      </c>
      <c r="G133" s="74" t="s">
        <v>3336</v>
      </c>
      <c r="H133" s="74" t="s">
        <v>3337</v>
      </c>
      <c r="I133" s="74" t="s">
        <v>3338</v>
      </c>
      <c r="J133" s="74" t="s">
        <v>3339</v>
      </c>
      <c r="K133" s="74" t="s">
        <v>3340</v>
      </c>
      <c r="L133" s="74"/>
      <c r="M133" s="74"/>
      <c r="N133" s="74"/>
      <c r="O133" s="74"/>
      <c r="P133" s="74"/>
      <c r="Q133" s="74"/>
    </row>
    <row r="134" spans="1:17" x14ac:dyDescent="0.2">
      <c r="A134" s="71" t="s">
        <v>3341</v>
      </c>
      <c r="B134" s="71" t="s">
        <v>2491</v>
      </c>
      <c r="C134" s="71">
        <v>1.5</v>
      </c>
      <c r="D134" s="71" t="s">
        <v>2621</v>
      </c>
      <c r="E134" s="74" t="s">
        <v>2518</v>
      </c>
      <c r="F134" s="71" t="s">
        <v>3342</v>
      </c>
      <c r="G134" s="71" t="s">
        <v>3343</v>
      </c>
      <c r="H134" s="71" t="s">
        <v>3344</v>
      </c>
      <c r="I134" s="71" t="s">
        <v>3345</v>
      </c>
      <c r="J134" s="71" t="s">
        <v>3346</v>
      </c>
      <c r="K134" s="71"/>
      <c r="L134" s="71"/>
      <c r="M134" s="71"/>
      <c r="N134" s="71"/>
      <c r="O134" s="71"/>
      <c r="P134" s="71"/>
      <c r="Q134" s="71"/>
    </row>
    <row r="135" spans="1:17" x14ac:dyDescent="0.2">
      <c r="A135" s="21" t="s">
        <v>3348</v>
      </c>
      <c r="B135" s="21" t="s">
        <v>3258</v>
      </c>
      <c r="C135" s="21">
        <v>1.5</v>
      </c>
      <c r="D135" s="21" t="s">
        <v>3354</v>
      </c>
      <c r="E135" s="70" t="s">
        <v>2518</v>
      </c>
      <c r="F135" s="21" t="s">
        <v>3349</v>
      </c>
      <c r="G135" s="21" t="s">
        <v>3350</v>
      </c>
      <c r="H135" s="21" t="s">
        <v>3351</v>
      </c>
      <c r="I135" s="21" t="s">
        <v>3352</v>
      </c>
      <c r="J135" s="21" t="s">
        <v>3353</v>
      </c>
      <c r="K135" s="71" t="s">
        <v>3346</v>
      </c>
    </row>
    <row r="136" spans="1:17" x14ac:dyDescent="0.2">
      <c r="A136" s="21" t="s">
        <v>3358</v>
      </c>
      <c r="B136" s="21" t="s">
        <v>3258</v>
      </c>
      <c r="C136" s="21">
        <v>1.5</v>
      </c>
      <c r="D136" s="21" t="s">
        <v>3354</v>
      </c>
      <c r="E136" s="70" t="s">
        <v>2518</v>
      </c>
      <c r="F136" s="21" t="s">
        <v>3356</v>
      </c>
      <c r="G136" s="21" t="s">
        <v>3355</v>
      </c>
      <c r="H136" s="21" t="s">
        <v>3359</v>
      </c>
      <c r="I136" s="21" t="s">
        <v>3357</v>
      </c>
      <c r="J136" s="21" t="s">
        <v>3353</v>
      </c>
      <c r="K136" s="71" t="s">
        <v>3346</v>
      </c>
    </row>
    <row r="137" spans="1:17" x14ac:dyDescent="0.2">
      <c r="A137" s="21" t="s">
        <v>3362</v>
      </c>
      <c r="B137" s="21" t="s">
        <v>3258</v>
      </c>
      <c r="C137" s="21">
        <v>1.5</v>
      </c>
      <c r="D137" s="21" t="s">
        <v>3365</v>
      </c>
      <c r="E137" s="70" t="s">
        <v>2518</v>
      </c>
      <c r="F137" s="21" t="s">
        <v>3349</v>
      </c>
      <c r="G137" s="21" t="s">
        <v>3350</v>
      </c>
      <c r="H137" s="21" t="s">
        <v>3351</v>
      </c>
      <c r="I137" s="21" t="s">
        <v>3363</v>
      </c>
      <c r="J137" s="21" t="s">
        <v>3366</v>
      </c>
      <c r="K137" s="21" t="s">
        <v>3364</v>
      </c>
      <c r="L137" s="21" t="s">
        <v>3353</v>
      </c>
      <c r="M137" s="71" t="s">
        <v>3346</v>
      </c>
    </row>
    <row r="138" spans="1:17" x14ac:dyDescent="0.2">
      <c r="A138" s="71" t="s">
        <v>3388</v>
      </c>
      <c r="B138" s="71" t="s">
        <v>2493</v>
      </c>
      <c r="C138" s="71">
        <v>1.5</v>
      </c>
      <c r="D138" s="71" t="s">
        <v>2540</v>
      </c>
      <c r="E138" s="72" t="s">
        <v>2518</v>
      </c>
      <c r="F138" s="72" t="s">
        <v>3384</v>
      </c>
      <c r="G138" s="72" t="s">
        <v>3385</v>
      </c>
      <c r="H138" s="72" t="s">
        <v>3383</v>
      </c>
      <c r="I138" s="72" t="s">
        <v>3386</v>
      </c>
      <c r="J138" s="72" t="s">
        <v>3387</v>
      </c>
      <c r="K138" s="70" t="s">
        <v>2643</v>
      </c>
      <c r="L138" s="70" t="s">
        <v>2644</v>
      </c>
      <c r="M138" s="70" t="s">
        <v>2645</v>
      </c>
      <c r="N138" s="70" t="s">
        <v>2646</v>
      </c>
      <c r="O138" s="70" t="s">
        <v>2647</v>
      </c>
      <c r="P138" s="70" t="s">
        <v>2648</v>
      </c>
      <c r="Q138" s="71"/>
    </row>
    <row r="164" spans="7:7" x14ac:dyDescent="0.2">
      <c r="G164" s="68"/>
    </row>
  </sheetData>
  <pageMargins left="0.7" right="0.7" top="0.75" bottom="0.75" header="0.3" footer="0.3"/>
  <pageSetup orientation="portrait" verticalDpi="597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4869F-EF77-45D3-A2E4-461C302C15FA}">
  <dimension ref="A1:E202"/>
  <sheetViews>
    <sheetView topLeftCell="A163" workbookViewId="0">
      <selection activeCell="A182" sqref="A182"/>
    </sheetView>
  </sheetViews>
  <sheetFormatPr defaultRowHeight="15" x14ac:dyDescent="0.25"/>
  <cols>
    <col min="1" max="1" width="15" bestFit="1" customWidth="1"/>
    <col min="2" max="2" width="4.85546875" bestFit="1" customWidth="1"/>
    <col min="3" max="3" width="25.140625" bestFit="1" customWidth="1"/>
    <col min="4" max="4" width="11.7109375" bestFit="1" customWidth="1"/>
    <col min="5" max="5" width="11.42578125" bestFit="1" customWidth="1"/>
  </cols>
  <sheetData>
    <row r="1" spans="1:5" x14ac:dyDescent="0.25">
      <c r="A1" t="s">
        <v>2986</v>
      </c>
      <c r="B1" t="s">
        <v>2987</v>
      </c>
      <c r="C1" t="s">
        <v>2498</v>
      </c>
      <c r="D1" t="s">
        <v>2499</v>
      </c>
      <c r="E1" t="s">
        <v>2988</v>
      </c>
    </row>
    <row r="2" spans="1:5" x14ac:dyDescent="0.25">
      <c r="B2" t="s">
        <v>2989</v>
      </c>
      <c r="C2" t="s">
        <v>2515</v>
      </c>
      <c r="D2" t="s">
        <v>2516</v>
      </c>
      <c r="E2" t="s">
        <v>2517</v>
      </c>
    </row>
    <row r="3" spans="1:5" x14ac:dyDescent="0.25">
      <c r="B3" t="s">
        <v>2989</v>
      </c>
      <c r="C3" t="s">
        <v>2518</v>
      </c>
    </row>
    <row r="4" spans="1:5" x14ac:dyDescent="0.25">
      <c r="B4" t="s">
        <v>2989</v>
      </c>
      <c r="C4" t="s">
        <v>2519</v>
      </c>
    </row>
    <row r="5" spans="1:5" x14ac:dyDescent="0.25">
      <c r="B5" t="s">
        <v>2989</v>
      </c>
      <c r="C5" t="s">
        <v>2520</v>
      </c>
    </row>
    <row r="6" spans="1:5" x14ac:dyDescent="0.25">
      <c r="B6" t="s">
        <v>2989</v>
      </c>
      <c r="C6" t="s">
        <v>2521</v>
      </c>
    </row>
    <row r="7" spans="1:5" x14ac:dyDescent="0.25">
      <c r="B7" t="s">
        <v>2989</v>
      </c>
      <c r="C7" t="s">
        <v>2522</v>
      </c>
    </row>
    <row r="8" spans="1:5" x14ac:dyDescent="0.25">
      <c r="B8" t="s">
        <v>2989</v>
      </c>
      <c r="C8" t="s">
        <v>2523</v>
      </c>
    </row>
    <row r="9" spans="1:5" x14ac:dyDescent="0.25">
      <c r="B9" t="s">
        <v>2989</v>
      </c>
      <c r="C9" t="s">
        <v>2524</v>
      </c>
    </row>
    <row r="10" spans="1:5" x14ac:dyDescent="0.25">
      <c r="B10" t="s">
        <v>2989</v>
      </c>
      <c r="C10" t="s">
        <v>2525</v>
      </c>
    </row>
    <row r="11" spans="1:5" x14ac:dyDescent="0.25">
      <c r="B11" t="s">
        <v>2989</v>
      </c>
      <c r="C11" t="s">
        <v>2526</v>
      </c>
    </row>
    <row r="12" spans="1:5" x14ac:dyDescent="0.25">
      <c r="B12" t="s">
        <v>2989</v>
      </c>
      <c r="C12" t="s">
        <v>2527</v>
      </c>
    </row>
    <row r="13" spans="1:5" x14ac:dyDescent="0.25">
      <c r="B13" t="s">
        <v>2989</v>
      </c>
      <c r="C13" t="s">
        <v>2528</v>
      </c>
    </row>
    <row r="14" spans="1:5" x14ac:dyDescent="0.25">
      <c r="B14" t="s">
        <v>2989</v>
      </c>
      <c r="C14" t="s">
        <v>2529</v>
      </c>
    </row>
    <row r="15" spans="1:5" x14ac:dyDescent="0.25">
      <c r="B15" t="s">
        <v>2989</v>
      </c>
      <c r="C15" t="s">
        <v>2530</v>
      </c>
    </row>
    <row r="16" spans="1:5" x14ac:dyDescent="0.25">
      <c r="B16" t="s">
        <v>2990</v>
      </c>
      <c r="C16" t="s">
        <v>2531</v>
      </c>
      <c r="D16" t="s">
        <v>2516</v>
      </c>
      <c r="E16" t="s">
        <v>2532</v>
      </c>
    </row>
    <row r="17" spans="2:5" x14ac:dyDescent="0.25">
      <c r="B17" t="s">
        <v>2990</v>
      </c>
      <c r="C17" t="s">
        <v>2518</v>
      </c>
    </row>
    <row r="18" spans="2:5" x14ac:dyDescent="0.25">
      <c r="B18" t="s">
        <v>2990</v>
      </c>
      <c r="C18" t="s">
        <v>2533</v>
      </c>
    </row>
    <row r="19" spans="2:5" x14ac:dyDescent="0.25">
      <c r="B19" t="s">
        <v>2990</v>
      </c>
      <c r="C19" t="s">
        <v>2534</v>
      </c>
    </row>
    <row r="20" spans="2:5" x14ac:dyDescent="0.25">
      <c r="B20" t="s">
        <v>2990</v>
      </c>
      <c r="C20" t="s">
        <v>2535</v>
      </c>
    </row>
    <row r="21" spans="2:5" x14ac:dyDescent="0.25">
      <c r="B21" t="s">
        <v>2990</v>
      </c>
      <c r="C21" t="s">
        <v>2536</v>
      </c>
    </row>
    <row r="22" spans="2:5" x14ac:dyDescent="0.25">
      <c r="B22" t="s">
        <v>2990</v>
      </c>
      <c r="C22" t="s">
        <v>2537</v>
      </c>
    </row>
    <row r="23" spans="2:5" x14ac:dyDescent="0.25">
      <c r="B23" t="s">
        <v>2990</v>
      </c>
      <c r="C23" t="s">
        <v>2538</v>
      </c>
    </row>
    <row r="24" spans="2:5" x14ac:dyDescent="0.25">
      <c r="B24" t="s">
        <v>2990</v>
      </c>
      <c r="C24" t="s">
        <v>2529</v>
      </c>
    </row>
    <row r="25" spans="2:5" x14ac:dyDescent="0.25">
      <c r="B25" t="s">
        <v>2990</v>
      </c>
      <c r="C25" t="s">
        <v>2530</v>
      </c>
    </row>
    <row r="26" spans="2:5" x14ac:dyDescent="0.25">
      <c r="B26" t="s">
        <v>2991</v>
      </c>
      <c r="C26" t="s">
        <v>2539</v>
      </c>
      <c r="D26" t="s">
        <v>2516</v>
      </c>
      <c r="E26" t="s">
        <v>2540</v>
      </c>
    </row>
    <row r="27" spans="2:5" x14ac:dyDescent="0.25">
      <c r="B27" t="s">
        <v>2991</v>
      </c>
      <c r="C27" t="s">
        <v>2518</v>
      </c>
    </row>
    <row r="28" spans="2:5" x14ac:dyDescent="0.25">
      <c r="B28" t="s">
        <v>2991</v>
      </c>
      <c r="C28" t="s">
        <v>2541</v>
      </c>
    </row>
    <row r="29" spans="2:5" x14ac:dyDescent="0.25">
      <c r="B29" t="s">
        <v>2991</v>
      </c>
      <c r="C29" t="s">
        <v>2542</v>
      </c>
    </row>
    <row r="30" spans="2:5" x14ac:dyDescent="0.25">
      <c r="B30" t="s">
        <v>2991</v>
      </c>
      <c r="C30" t="s">
        <v>2543</v>
      </c>
    </row>
    <row r="31" spans="2:5" x14ac:dyDescent="0.25">
      <c r="B31" t="s">
        <v>2991</v>
      </c>
      <c r="C31" t="s">
        <v>2544</v>
      </c>
    </row>
    <row r="32" spans="2:5" x14ac:dyDescent="0.25">
      <c r="B32" t="s">
        <v>2991</v>
      </c>
      <c r="C32" t="s">
        <v>2545</v>
      </c>
    </row>
    <row r="33" spans="2:5" x14ac:dyDescent="0.25">
      <c r="B33" t="s">
        <v>2991</v>
      </c>
      <c r="C33" t="s">
        <v>2546</v>
      </c>
    </row>
    <row r="34" spans="2:5" x14ac:dyDescent="0.25">
      <c r="B34" t="s">
        <v>2991</v>
      </c>
      <c r="C34" t="s">
        <v>2547</v>
      </c>
    </row>
    <row r="35" spans="2:5" x14ac:dyDescent="0.25">
      <c r="B35" t="s">
        <v>2991</v>
      </c>
      <c r="C35" t="s">
        <v>2548</v>
      </c>
    </row>
    <row r="36" spans="2:5" x14ac:dyDescent="0.25">
      <c r="B36" t="s">
        <v>2991</v>
      </c>
      <c r="C36" t="s">
        <v>2528</v>
      </c>
    </row>
    <row r="37" spans="2:5" x14ac:dyDescent="0.25">
      <c r="B37" t="s">
        <v>2991</v>
      </c>
      <c r="C37" t="s">
        <v>2529</v>
      </c>
    </row>
    <row r="38" spans="2:5" x14ac:dyDescent="0.25">
      <c r="B38" t="s">
        <v>2991</v>
      </c>
      <c r="C38" t="s">
        <v>2530</v>
      </c>
    </row>
    <row r="39" spans="2:5" x14ac:dyDescent="0.25">
      <c r="B39" t="s">
        <v>2992</v>
      </c>
      <c r="C39" t="s">
        <v>2549</v>
      </c>
      <c r="D39" t="s">
        <v>2550</v>
      </c>
      <c r="E39" t="s">
        <v>2517</v>
      </c>
    </row>
    <row r="40" spans="2:5" x14ac:dyDescent="0.25">
      <c r="B40" t="s">
        <v>2992</v>
      </c>
      <c r="C40" t="s">
        <v>2518</v>
      </c>
    </row>
    <row r="41" spans="2:5" x14ac:dyDescent="0.25">
      <c r="B41" t="s">
        <v>2992</v>
      </c>
      <c r="C41" t="s">
        <v>2551</v>
      </c>
    </row>
    <row r="42" spans="2:5" x14ac:dyDescent="0.25">
      <c r="B42" t="s">
        <v>2992</v>
      </c>
      <c r="C42" t="s">
        <v>2552</v>
      </c>
    </row>
    <row r="43" spans="2:5" x14ac:dyDescent="0.25">
      <c r="B43" t="s">
        <v>2992</v>
      </c>
      <c r="C43" t="s">
        <v>2553</v>
      </c>
    </row>
    <row r="44" spans="2:5" x14ac:dyDescent="0.25">
      <c r="B44" t="s">
        <v>2992</v>
      </c>
      <c r="C44" t="s">
        <v>2554</v>
      </c>
    </row>
    <row r="45" spans="2:5" x14ac:dyDescent="0.25">
      <c r="B45" t="s">
        <v>2992</v>
      </c>
      <c r="C45" t="s">
        <v>2555</v>
      </c>
    </row>
    <row r="46" spans="2:5" x14ac:dyDescent="0.25">
      <c r="B46" t="s">
        <v>2992</v>
      </c>
      <c r="C46" t="s">
        <v>2556</v>
      </c>
    </row>
    <row r="47" spans="2:5" x14ac:dyDescent="0.25">
      <c r="B47" t="s">
        <v>2992</v>
      </c>
      <c r="C47" t="s">
        <v>2557</v>
      </c>
    </row>
    <row r="48" spans="2:5" x14ac:dyDescent="0.25">
      <c r="B48" t="s">
        <v>2992</v>
      </c>
      <c r="C48" t="s">
        <v>2526</v>
      </c>
    </row>
    <row r="49" spans="2:5" x14ac:dyDescent="0.25">
      <c r="B49" t="s">
        <v>2992</v>
      </c>
      <c r="C49" t="s">
        <v>2527</v>
      </c>
    </row>
    <row r="50" spans="2:5" x14ac:dyDescent="0.25">
      <c r="B50" t="s">
        <v>2992</v>
      </c>
      <c r="C50" t="s">
        <v>2558</v>
      </c>
    </row>
    <row r="51" spans="2:5" x14ac:dyDescent="0.25">
      <c r="B51" t="s">
        <v>2992</v>
      </c>
      <c r="C51" t="s">
        <v>2559</v>
      </c>
    </row>
    <row r="52" spans="2:5" x14ac:dyDescent="0.25">
      <c r="B52" t="s">
        <v>2992</v>
      </c>
      <c r="C52" t="s">
        <v>2530</v>
      </c>
    </row>
    <row r="53" spans="2:5" x14ac:dyDescent="0.25">
      <c r="B53" t="s">
        <v>2993</v>
      </c>
      <c r="C53" t="s">
        <v>2560</v>
      </c>
      <c r="D53" t="s">
        <v>2550</v>
      </c>
      <c r="E53" t="s">
        <v>2517</v>
      </c>
    </row>
    <row r="54" spans="2:5" x14ac:dyDescent="0.25">
      <c r="B54" t="s">
        <v>2993</v>
      </c>
      <c r="C54" t="s">
        <v>2518</v>
      </c>
    </row>
    <row r="55" spans="2:5" x14ac:dyDescent="0.25">
      <c r="B55" t="s">
        <v>2993</v>
      </c>
      <c r="C55" t="s">
        <v>2519</v>
      </c>
    </row>
    <row r="56" spans="2:5" x14ac:dyDescent="0.25">
      <c r="B56" t="s">
        <v>2993</v>
      </c>
      <c r="C56" t="s">
        <v>2520</v>
      </c>
    </row>
    <row r="57" spans="2:5" x14ac:dyDescent="0.25">
      <c r="B57" t="s">
        <v>2993</v>
      </c>
      <c r="C57" t="s">
        <v>2521</v>
      </c>
    </row>
    <row r="58" spans="2:5" x14ac:dyDescent="0.25">
      <c r="B58" t="s">
        <v>2993</v>
      </c>
      <c r="C58" t="s">
        <v>2522</v>
      </c>
    </row>
    <row r="59" spans="2:5" x14ac:dyDescent="0.25">
      <c r="B59" t="s">
        <v>2993</v>
      </c>
      <c r="C59" t="s">
        <v>2523</v>
      </c>
    </row>
    <row r="60" spans="2:5" x14ac:dyDescent="0.25">
      <c r="B60" t="s">
        <v>2993</v>
      </c>
      <c r="C60" t="s">
        <v>2524</v>
      </c>
    </row>
    <row r="61" spans="2:5" x14ac:dyDescent="0.25">
      <c r="B61" t="s">
        <v>2993</v>
      </c>
      <c r="C61" t="s">
        <v>2525</v>
      </c>
    </row>
    <row r="62" spans="2:5" x14ac:dyDescent="0.25">
      <c r="B62" t="s">
        <v>2993</v>
      </c>
      <c r="C62" t="s">
        <v>2526</v>
      </c>
    </row>
    <row r="63" spans="2:5" x14ac:dyDescent="0.25">
      <c r="B63" t="s">
        <v>2993</v>
      </c>
      <c r="C63" t="s">
        <v>2527</v>
      </c>
    </row>
    <row r="64" spans="2:5" x14ac:dyDescent="0.25">
      <c r="B64" t="s">
        <v>2993</v>
      </c>
      <c r="C64" t="s">
        <v>2558</v>
      </c>
    </row>
    <row r="65" spans="2:5" x14ac:dyDescent="0.25">
      <c r="B65" t="s">
        <v>2993</v>
      </c>
      <c r="C65" t="s">
        <v>2559</v>
      </c>
    </row>
    <row r="66" spans="2:5" x14ac:dyDescent="0.25">
      <c r="B66" t="s">
        <v>2993</v>
      </c>
      <c r="C66" t="s">
        <v>2530</v>
      </c>
    </row>
    <row r="67" spans="2:5" x14ac:dyDescent="0.25">
      <c r="B67" t="s">
        <v>2994</v>
      </c>
      <c r="C67" t="s">
        <v>2561</v>
      </c>
      <c r="D67" t="s">
        <v>2550</v>
      </c>
      <c r="E67" t="s">
        <v>2517</v>
      </c>
    </row>
    <row r="68" spans="2:5" x14ac:dyDescent="0.25">
      <c r="B68" t="s">
        <v>2994</v>
      </c>
      <c r="C68" t="s">
        <v>2518</v>
      </c>
    </row>
    <row r="69" spans="2:5" x14ac:dyDescent="0.25">
      <c r="B69" t="s">
        <v>2994</v>
      </c>
      <c r="C69" t="s">
        <v>2519</v>
      </c>
    </row>
    <row r="70" spans="2:5" x14ac:dyDescent="0.25">
      <c r="B70" t="s">
        <v>2994</v>
      </c>
      <c r="C70" t="s">
        <v>2520</v>
      </c>
    </row>
    <row r="71" spans="2:5" x14ac:dyDescent="0.25">
      <c r="B71" t="s">
        <v>2994</v>
      </c>
      <c r="C71" t="s">
        <v>2521</v>
      </c>
    </row>
    <row r="72" spans="2:5" x14ac:dyDescent="0.25">
      <c r="B72" t="s">
        <v>2994</v>
      </c>
      <c r="C72" t="s">
        <v>2562</v>
      </c>
    </row>
    <row r="73" spans="2:5" x14ac:dyDescent="0.25">
      <c r="B73" t="s">
        <v>2994</v>
      </c>
      <c r="C73" t="s">
        <v>2563</v>
      </c>
    </row>
    <row r="74" spans="2:5" x14ac:dyDescent="0.25">
      <c r="B74" t="s">
        <v>2994</v>
      </c>
      <c r="C74" t="s">
        <v>2564</v>
      </c>
    </row>
    <row r="75" spans="2:5" x14ac:dyDescent="0.25">
      <c r="B75" t="s">
        <v>2994</v>
      </c>
      <c r="C75" t="s">
        <v>2565</v>
      </c>
    </row>
    <row r="76" spans="2:5" x14ac:dyDescent="0.25">
      <c r="B76" t="s">
        <v>2994</v>
      </c>
      <c r="C76" t="s">
        <v>2566</v>
      </c>
    </row>
    <row r="77" spans="2:5" x14ac:dyDescent="0.25">
      <c r="B77" t="s">
        <v>2994</v>
      </c>
      <c r="C77" t="s">
        <v>2567</v>
      </c>
    </row>
    <row r="78" spans="2:5" x14ac:dyDescent="0.25">
      <c r="B78" t="s">
        <v>2994</v>
      </c>
      <c r="C78" t="s">
        <v>2568</v>
      </c>
    </row>
    <row r="79" spans="2:5" x14ac:dyDescent="0.25">
      <c r="B79" t="s">
        <v>2994</v>
      </c>
      <c r="C79" t="s">
        <v>2569</v>
      </c>
    </row>
    <row r="80" spans="2:5" x14ac:dyDescent="0.25">
      <c r="B80" t="s">
        <v>2994</v>
      </c>
      <c r="C80" t="s">
        <v>2570</v>
      </c>
    </row>
    <row r="81" spans="2:5" x14ac:dyDescent="0.25">
      <c r="B81" t="s">
        <v>2995</v>
      </c>
      <c r="C81" t="s">
        <v>2571</v>
      </c>
      <c r="D81" t="s">
        <v>2550</v>
      </c>
      <c r="E81" t="s">
        <v>2572</v>
      </c>
    </row>
    <row r="82" spans="2:5" x14ac:dyDescent="0.25">
      <c r="B82" t="s">
        <v>2995</v>
      </c>
      <c r="C82" t="s">
        <v>2518</v>
      </c>
    </row>
    <row r="83" spans="2:5" x14ac:dyDescent="0.25">
      <c r="B83" t="s">
        <v>2995</v>
      </c>
      <c r="C83" t="s">
        <v>2573</v>
      </c>
    </row>
    <row r="84" spans="2:5" x14ac:dyDescent="0.25">
      <c r="B84" t="s">
        <v>2995</v>
      </c>
      <c r="C84" t="s">
        <v>2574</v>
      </c>
    </row>
    <row r="85" spans="2:5" x14ac:dyDescent="0.25">
      <c r="B85" t="s">
        <v>2995</v>
      </c>
      <c r="C85" t="s">
        <v>2575</v>
      </c>
    </row>
    <row r="86" spans="2:5" x14ac:dyDescent="0.25">
      <c r="B86" t="s">
        <v>2995</v>
      </c>
      <c r="C86" t="s">
        <v>2576</v>
      </c>
    </row>
    <row r="87" spans="2:5" x14ac:dyDescent="0.25">
      <c r="B87" t="s">
        <v>2995</v>
      </c>
      <c r="C87" t="s">
        <v>2577</v>
      </c>
    </row>
    <row r="88" spans="2:5" x14ac:dyDescent="0.25">
      <c r="B88" t="s">
        <v>2995</v>
      </c>
      <c r="C88" t="s">
        <v>2578</v>
      </c>
    </row>
    <row r="89" spans="2:5" x14ac:dyDescent="0.25">
      <c r="B89" t="s">
        <v>2995</v>
      </c>
      <c r="C89" t="s">
        <v>2579</v>
      </c>
    </row>
    <row r="90" spans="2:5" x14ac:dyDescent="0.25">
      <c r="B90" t="s">
        <v>2995</v>
      </c>
      <c r="C90" t="s">
        <v>2580</v>
      </c>
    </row>
    <row r="91" spans="2:5" x14ac:dyDescent="0.25">
      <c r="B91" t="s">
        <v>2995</v>
      </c>
      <c r="C91" t="s">
        <v>2581</v>
      </c>
    </row>
    <row r="92" spans="2:5" x14ac:dyDescent="0.25">
      <c r="B92" t="s">
        <v>2995</v>
      </c>
      <c r="C92" t="s">
        <v>2582</v>
      </c>
    </row>
    <row r="93" spans="2:5" x14ac:dyDescent="0.25">
      <c r="B93" t="s">
        <v>2996</v>
      </c>
      <c r="C93" t="s">
        <v>2583</v>
      </c>
      <c r="D93" t="s">
        <v>2550</v>
      </c>
      <c r="E93" t="s">
        <v>2532</v>
      </c>
    </row>
    <row r="94" spans="2:5" x14ac:dyDescent="0.25">
      <c r="B94" t="s">
        <v>2996</v>
      </c>
      <c r="C94" t="s">
        <v>2518</v>
      </c>
    </row>
    <row r="95" spans="2:5" x14ac:dyDescent="0.25">
      <c r="B95" t="s">
        <v>2996</v>
      </c>
      <c r="C95" t="s">
        <v>2533</v>
      </c>
    </row>
    <row r="96" spans="2:5" x14ac:dyDescent="0.25">
      <c r="B96" t="s">
        <v>2996</v>
      </c>
      <c r="C96" t="s">
        <v>2534</v>
      </c>
    </row>
    <row r="97" spans="2:5" x14ac:dyDescent="0.25">
      <c r="B97" t="s">
        <v>2996</v>
      </c>
      <c r="C97" t="s">
        <v>2535</v>
      </c>
    </row>
    <row r="98" spans="2:5" x14ac:dyDescent="0.25">
      <c r="B98" t="s">
        <v>2996</v>
      </c>
      <c r="C98" t="s">
        <v>2536</v>
      </c>
    </row>
    <row r="99" spans="2:5" x14ac:dyDescent="0.25">
      <c r="B99" t="s">
        <v>2996</v>
      </c>
      <c r="C99" t="s">
        <v>2537</v>
      </c>
    </row>
    <row r="100" spans="2:5" x14ac:dyDescent="0.25">
      <c r="B100" t="s">
        <v>2996</v>
      </c>
      <c r="C100" t="s">
        <v>2538</v>
      </c>
    </row>
    <row r="101" spans="2:5" x14ac:dyDescent="0.25">
      <c r="B101" t="s">
        <v>2996</v>
      </c>
      <c r="C101" t="s">
        <v>2529</v>
      </c>
    </row>
    <row r="102" spans="2:5" x14ac:dyDescent="0.25">
      <c r="B102" t="s">
        <v>2996</v>
      </c>
      <c r="C102" t="s">
        <v>2530</v>
      </c>
    </row>
    <row r="103" spans="2:5" x14ac:dyDescent="0.25">
      <c r="B103" t="s">
        <v>2997</v>
      </c>
      <c r="C103" t="s">
        <v>2584</v>
      </c>
      <c r="D103" t="s">
        <v>2550</v>
      </c>
      <c r="E103" t="s">
        <v>2532</v>
      </c>
    </row>
    <row r="104" spans="2:5" x14ac:dyDescent="0.25">
      <c r="B104" t="s">
        <v>2997</v>
      </c>
      <c r="C104" t="s">
        <v>2518</v>
      </c>
    </row>
    <row r="105" spans="2:5" x14ac:dyDescent="0.25">
      <c r="B105" t="s">
        <v>2997</v>
      </c>
      <c r="C105" t="s">
        <v>2585</v>
      </c>
    </row>
    <row r="106" spans="2:5" x14ac:dyDescent="0.25">
      <c r="B106" t="s">
        <v>2997</v>
      </c>
      <c r="C106" t="s">
        <v>2545</v>
      </c>
    </row>
    <row r="107" spans="2:5" x14ac:dyDescent="0.25">
      <c r="B107" t="s">
        <v>2997</v>
      </c>
      <c r="C107" t="s">
        <v>2586</v>
      </c>
    </row>
    <row r="108" spans="2:5" x14ac:dyDescent="0.25">
      <c r="B108" t="s">
        <v>2997</v>
      </c>
      <c r="C108" t="s">
        <v>2587</v>
      </c>
    </row>
    <row r="109" spans="2:5" x14ac:dyDescent="0.25">
      <c r="B109" t="s">
        <v>2997</v>
      </c>
      <c r="C109" t="s">
        <v>2527</v>
      </c>
    </row>
    <row r="110" spans="2:5" x14ac:dyDescent="0.25">
      <c r="B110" t="s">
        <v>2997</v>
      </c>
      <c r="C110" t="s">
        <v>2558</v>
      </c>
    </row>
    <row r="111" spans="2:5" x14ac:dyDescent="0.25">
      <c r="B111" t="s">
        <v>2997</v>
      </c>
      <c r="C111" t="s">
        <v>2559</v>
      </c>
    </row>
    <row r="112" spans="2:5" x14ac:dyDescent="0.25">
      <c r="B112" t="s">
        <v>2997</v>
      </c>
      <c r="C112" t="s">
        <v>2530</v>
      </c>
    </row>
    <row r="113" spans="2:5" x14ac:dyDescent="0.25">
      <c r="B113" t="s">
        <v>2998</v>
      </c>
      <c r="C113" t="s">
        <v>2588</v>
      </c>
      <c r="D113" t="s">
        <v>2550</v>
      </c>
      <c r="E113" t="s">
        <v>2540</v>
      </c>
    </row>
    <row r="114" spans="2:5" x14ac:dyDescent="0.25">
      <c r="B114" t="s">
        <v>2998</v>
      </c>
      <c r="C114" t="s">
        <v>2518</v>
      </c>
    </row>
    <row r="115" spans="2:5" x14ac:dyDescent="0.25">
      <c r="B115" t="s">
        <v>2998</v>
      </c>
      <c r="C115" t="s">
        <v>2541</v>
      </c>
    </row>
    <row r="116" spans="2:5" x14ac:dyDescent="0.25">
      <c r="B116" t="s">
        <v>2998</v>
      </c>
      <c r="C116" t="s">
        <v>2542</v>
      </c>
    </row>
    <row r="117" spans="2:5" x14ac:dyDescent="0.25">
      <c r="B117" t="s">
        <v>2998</v>
      </c>
      <c r="C117" t="s">
        <v>2543</v>
      </c>
    </row>
    <row r="118" spans="2:5" x14ac:dyDescent="0.25">
      <c r="B118" t="s">
        <v>2998</v>
      </c>
      <c r="C118" t="s">
        <v>2589</v>
      </c>
    </row>
    <row r="119" spans="2:5" x14ac:dyDescent="0.25">
      <c r="B119" t="s">
        <v>2998</v>
      </c>
      <c r="C119" t="s">
        <v>2545</v>
      </c>
    </row>
    <row r="120" spans="2:5" x14ac:dyDescent="0.25">
      <c r="B120" t="s">
        <v>2998</v>
      </c>
      <c r="C120" t="s">
        <v>2590</v>
      </c>
    </row>
    <row r="121" spans="2:5" x14ac:dyDescent="0.25">
      <c r="B121" t="s">
        <v>2998</v>
      </c>
      <c r="C121" t="s">
        <v>2591</v>
      </c>
    </row>
    <row r="122" spans="2:5" x14ac:dyDescent="0.25">
      <c r="B122" t="s">
        <v>2998</v>
      </c>
      <c r="C122" t="s">
        <v>2592</v>
      </c>
    </row>
    <row r="123" spans="2:5" x14ac:dyDescent="0.25">
      <c r="B123" t="s">
        <v>2998</v>
      </c>
      <c r="C123" t="s">
        <v>2593</v>
      </c>
    </row>
    <row r="124" spans="2:5" x14ac:dyDescent="0.25">
      <c r="B124" t="s">
        <v>2998</v>
      </c>
      <c r="C124" t="s">
        <v>2594</v>
      </c>
    </row>
    <row r="125" spans="2:5" x14ac:dyDescent="0.25">
      <c r="B125" t="s">
        <v>2998</v>
      </c>
      <c r="C125" t="s">
        <v>2595</v>
      </c>
    </row>
    <row r="126" spans="2:5" x14ac:dyDescent="0.25">
      <c r="B126" t="s">
        <v>2999</v>
      </c>
      <c r="C126" t="s">
        <v>2596</v>
      </c>
      <c r="D126" t="s">
        <v>2550</v>
      </c>
      <c r="E126" t="s">
        <v>2572</v>
      </c>
    </row>
    <row r="127" spans="2:5" x14ac:dyDescent="0.25">
      <c r="B127" t="s">
        <v>2999</v>
      </c>
      <c r="C127" t="s">
        <v>2518</v>
      </c>
    </row>
    <row r="128" spans="2:5" x14ac:dyDescent="0.25">
      <c r="B128" t="s">
        <v>2999</v>
      </c>
      <c r="C128" t="s">
        <v>2597</v>
      </c>
    </row>
    <row r="129" spans="2:5" x14ac:dyDescent="0.25">
      <c r="B129" t="s">
        <v>2999</v>
      </c>
      <c r="C129" t="s">
        <v>2598</v>
      </c>
    </row>
    <row r="130" spans="2:5" x14ac:dyDescent="0.25">
      <c r="B130" t="s">
        <v>2999</v>
      </c>
      <c r="C130" t="s">
        <v>2599</v>
      </c>
    </row>
    <row r="131" spans="2:5" x14ac:dyDescent="0.25">
      <c r="B131" t="s">
        <v>2999</v>
      </c>
      <c r="C131" t="s">
        <v>2600</v>
      </c>
    </row>
    <row r="132" spans="2:5" x14ac:dyDescent="0.25">
      <c r="B132" t="s">
        <v>2999</v>
      </c>
      <c r="C132" t="s">
        <v>2601</v>
      </c>
    </row>
    <row r="133" spans="2:5" x14ac:dyDescent="0.25">
      <c r="B133" t="s">
        <v>2999</v>
      </c>
      <c r="C133" t="s">
        <v>2602</v>
      </c>
    </row>
    <row r="134" spans="2:5" x14ac:dyDescent="0.25">
      <c r="B134" t="s">
        <v>2999</v>
      </c>
      <c r="C134" t="s">
        <v>2527</v>
      </c>
    </row>
    <row r="135" spans="2:5" x14ac:dyDescent="0.25">
      <c r="B135" t="s">
        <v>2999</v>
      </c>
      <c r="C135" t="s">
        <v>2558</v>
      </c>
    </row>
    <row r="136" spans="2:5" x14ac:dyDescent="0.25">
      <c r="B136" t="s">
        <v>2999</v>
      </c>
      <c r="C136" t="s">
        <v>2559</v>
      </c>
    </row>
    <row r="137" spans="2:5" x14ac:dyDescent="0.25">
      <c r="B137" t="s">
        <v>2999</v>
      </c>
      <c r="C137" t="s">
        <v>2530</v>
      </c>
    </row>
    <row r="138" spans="2:5" x14ac:dyDescent="0.25">
      <c r="B138" t="s">
        <v>3000</v>
      </c>
      <c r="C138" t="s">
        <v>2603</v>
      </c>
      <c r="D138" t="s">
        <v>2550</v>
      </c>
      <c r="E138" t="s">
        <v>2572</v>
      </c>
    </row>
    <row r="139" spans="2:5" x14ac:dyDescent="0.25">
      <c r="B139" t="s">
        <v>3000</v>
      </c>
      <c r="C139" t="s">
        <v>2518</v>
      </c>
    </row>
    <row r="140" spans="2:5" x14ac:dyDescent="0.25">
      <c r="B140" t="s">
        <v>3000</v>
      </c>
      <c r="C140" t="s">
        <v>2597</v>
      </c>
    </row>
    <row r="141" spans="2:5" x14ac:dyDescent="0.25">
      <c r="B141" t="s">
        <v>3000</v>
      </c>
      <c r="C141" t="s">
        <v>2598</v>
      </c>
    </row>
    <row r="142" spans="2:5" x14ac:dyDescent="0.25">
      <c r="B142" t="s">
        <v>3000</v>
      </c>
      <c r="C142" t="s">
        <v>2599</v>
      </c>
    </row>
    <row r="143" spans="2:5" x14ac:dyDescent="0.25">
      <c r="B143" t="s">
        <v>3000</v>
      </c>
      <c r="C143" t="s">
        <v>2600</v>
      </c>
    </row>
    <row r="144" spans="2:5" x14ac:dyDescent="0.25">
      <c r="B144" t="s">
        <v>3000</v>
      </c>
      <c r="C144" t="s">
        <v>2604</v>
      </c>
    </row>
    <row r="145" spans="2:5" x14ac:dyDescent="0.25">
      <c r="B145" t="s">
        <v>3000</v>
      </c>
      <c r="C145" t="s">
        <v>2605</v>
      </c>
    </row>
    <row r="146" spans="2:5" x14ac:dyDescent="0.25">
      <c r="B146" t="s">
        <v>3000</v>
      </c>
      <c r="C146" t="s">
        <v>2592</v>
      </c>
    </row>
    <row r="147" spans="2:5" x14ac:dyDescent="0.25">
      <c r="B147" t="s">
        <v>3000</v>
      </c>
      <c r="C147" t="s">
        <v>2593</v>
      </c>
    </row>
    <row r="148" spans="2:5" x14ac:dyDescent="0.25">
      <c r="B148" t="s">
        <v>3000</v>
      </c>
      <c r="C148" t="s">
        <v>2594</v>
      </c>
    </row>
    <row r="149" spans="2:5" x14ac:dyDescent="0.25">
      <c r="B149" t="s">
        <v>3000</v>
      </c>
      <c r="C149" t="s">
        <v>2595</v>
      </c>
    </row>
    <row r="150" spans="2:5" x14ac:dyDescent="0.25">
      <c r="B150" t="s">
        <v>3001</v>
      </c>
      <c r="C150" t="s">
        <v>2606</v>
      </c>
      <c r="D150" t="s">
        <v>2550</v>
      </c>
      <c r="E150" t="s">
        <v>2572</v>
      </c>
    </row>
    <row r="151" spans="2:5" x14ac:dyDescent="0.25">
      <c r="B151" t="s">
        <v>3001</v>
      </c>
      <c r="C151" t="s">
        <v>2518</v>
      </c>
    </row>
    <row r="152" spans="2:5" x14ac:dyDescent="0.25">
      <c r="B152" t="s">
        <v>3001</v>
      </c>
      <c r="C152" t="s">
        <v>2597</v>
      </c>
    </row>
    <row r="153" spans="2:5" x14ac:dyDescent="0.25">
      <c r="B153" t="s">
        <v>3001</v>
      </c>
      <c r="C153" t="s">
        <v>2598</v>
      </c>
    </row>
    <row r="154" spans="2:5" x14ac:dyDescent="0.25">
      <c r="B154" t="s">
        <v>3001</v>
      </c>
      <c r="C154" t="s">
        <v>2599</v>
      </c>
    </row>
    <row r="155" spans="2:5" x14ac:dyDescent="0.25">
      <c r="B155" t="s">
        <v>3001</v>
      </c>
      <c r="C155" t="s">
        <v>2600</v>
      </c>
    </row>
    <row r="156" spans="2:5" x14ac:dyDescent="0.25">
      <c r="B156" t="s">
        <v>3001</v>
      </c>
      <c r="C156" t="s">
        <v>2607</v>
      </c>
    </row>
    <row r="157" spans="2:5" x14ac:dyDescent="0.25">
      <c r="B157" t="s">
        <v>3001</v>
      </c>
      <c r="C157" t="s">
        <v>2608</v>
      </c>
    </row>
    <row r="158" spans="2:5" x14ac:dyDescent="0.25">
      <c r="B158" t="s">
        <v>3001</v>
      </c>
      <c r="C158" t="s">
        <v>2609</v>
      </c>
    </row>
    <row r="159" spans="2:5" x14ac:dyDescent="0.25">
      <c r="B159" t="s">
        <v>3001</v>
      </c>
      <c r="C159" t="s">
        <v>2610</v>
      </c>
    </row>
    <row r="160" spans="2:5" x14ac:dyDescent="0.25">
      <c r="B160" t="s">
        <v>3001</v>
      </c>
      <c r="C160" t="s">
        <v>2569</v>
      </c>
    </row>
    <row r="161" spans="2:5" x14ac:dyDescent="0.25">
      <c r="B161" t="s">
        <v>3001</v>
      </c>
      <c r="C161" t="s">
        <v>2570</v>
      </c>
    </row>
    <row r="162" spans="2:5" x14ac:dyDescent="0.25">
      <c r="B162" t="s">
        <v>3002</v>
      </c>
      <c r="C162" t="s">
        <v>2611</v>
      </c>
      <c r="D162" t="s">
        <v>2550</v>
      </c>
      <c r="E162" t="s">
        <v>2532</v>
      </c>
    </row>
    <row r="163" spans="2:5" x14ac:dyDescent="0.25">
      <c r="B163" t="s">
        <v>3002</v>
      </c>
      <c r="C163" t="s">
        <v>2518</v>
      </c>
    </row>
    <row r="164" spans="2:5" x14ac:dyDescent="0.25">
      <c r="B164" t="s">
        <v>3002</v>
      </c>
      <c r="C164" t="s">
        <v>2573</v>
      </c>
    </row>
    <row r="165" spans="2:5" x14ac:dyDescent="0.25">
      <c r="B165" t="s">
        <v>3002</v>
      </c>
      <c r="C165" t="s">
        <v>2612</v>
      </c>
    </row>
    <row r="166" spans="2:5" x14ac:dyDescent="0.25">
      <c r="B166" t="s">
        <v>3002</v>
      </c>
      <c r="C166" t="s">
        <v>2613</v>
      </c>
    </row>
    <row r="167" spans="2:5" x14ac:dyDescent="0.25">
      <c r="B167" t="s">
        <v>3002</v>
      </c>
      <c r="C167" t="s">
        <v>2614</v>
      </c>
    </row>
    <row r="168" spans="2:5" x14ac:dyDescent="0.25">
      <c r="B168" t="s">
        <v>3002</v>
      </c>
      <c r="C168" t="s">
        <v>2537</v>
      </c>
    </row>
    <row r="169" spans="2:5" x14ac:dyDescent="0.25">
      <c r="B169" t="s">
        <v>3002</v>
      </c>
      <c r="C169" t="s">
        <v>2615</v>
      </c>
    </row>
    <row r="170" spans="2:5" x14ac:dyDescent="0.25">
      <c r="B170" t="s">
        <v>3002</v>
      </c>
      <c r="C170" t="s">
        <v>2559</v>
      </c>
    </row>
    <row r="171" spans="2:5" x14ac:dyDescent="0.25">
      <c r="B171" t="s">
        <v>3002</v>
      </c>
      <c r="C171" t="s">
        <v>2530</v>
      </c>
    </row>
    <row r="172" spans="2:5" x14ac:dyDescent="0.25">
      <c r="B172" t="s">
        <v>3003</v>
      </c>
      <c r="C172" t="s">
        <v>2616</v>
      </c>
      <c r="D172" t="s">
        <v>2550</v>
      </c>
      <c r="E172" t="s">
        <v>2532</v>
      </c>
    </row>
    <row r="173" spans="2:5" x14ac:dyDescent="0.25">
      <c r="B173" t="s">
        <v>3003</v>
      </c>
      <c r="C173" t="s">
        <v>2518</v>
      </c>
    </row>
    <row r="174" spans="2:5" x14ac:dyDescent="0.25">
      <c r="B174" t="s">
        <v>3003</v>
      </c>
      <c r="C174" t="s">
        <v>2617</v>
      </c>
    </row>
    <row r="175" spans="2:5" x14ac:dyDescent="0.25">
      <c r="B175" t="s">
        <v>3003</v>
      </c>
      <c r="C175" t="s">
        <v>2618</v>
      </c>
    </row>
    <row r="176" spans="2:5" x14ac:dyDescent="0.25">
      <c r="B176" t="s">
        <v>3003</v>
      </c>
      <c r="C176" t="s">
        <v>2619</v>
      </c>
    </row>
    <row r="177" spans="2:5" x14ac:dyDescent="0.25">
      <c r="B177" t="s">
        <v>3003</v>
      </c>
      <c r="C177" t="s">
        <v>2620</v>
      </c>
    </row>
    <row r="178" spans="2:5" x14ac:dyDescent="0.25">
      <c r="B178" t="s">
        <v>3003</v>
      </c>
      <c r="C178" t="s">
        <v>2538</v>
      </c>
    </row>
    <row r="179" spans="2:5" x14ac:dyDescent="0.25">
      <c r="B179" t="s">
        <v>3003</v>
      </c>
      <c r="C179" t="s">
        <v>2615</v>
      </c>
    </row>
    <row r="180" spans="2:5" x14ac:dyDescent="0.25">
      <c r="B180" t="s">
        <v>3003</v>
      </c>
      <c r="C180" t="s">
        <v>2559</v>
      </c>
    </row>
    <row r="181" spans="2:5" x14ac:dyDescent="0.25">
      <c r="B181" t="s">
        <v>3003</v>
      </c>
      <c r="C181" t="s">
        <v>2530</v>
      </c>
    </row>
    <row r="182" spans="2:5" x14ac:dyDescent="0.25">
      <c r="B182" t="s">
        <v>3004</v>
      </c>
      <c r="C182" t="s">
        <v>3372</v>
      </c>
      <c r="D182" t="s">
        <v>2550</v>
      </c>
      <c r="E182" t="s">
        <v>2621</v>
      </c>
    </row>
    <row r="183" spans="2:5" x14ac:dyDescent="0.25">
      <c r="B183" t="s">
        <v>3004</v>
      </c>
      <c r="C183" t="s">
        <v>2518</v>
      </c>
    </row>
    <row r="184" spans="2:5" x14ac:dyDescent="0.25">
      <c r="B184" t="s">
        <v>3004</v>
      </c>
      <c r="C184" t="s">
        <v>2622</v>
      </c>
    </row>
    <row r="185" spans="2:5" x14ac:dyDescent="0.25">
      <c r="B185" t="s">
        <v>3004</v>
      </c>
      <c r="C185" t="s">
        <v>2623</v>
      </c>
    </row>
    <row r="186" spans="2:5" x14ac:dyDescent="0.25">
      <c r="B186" t="s">
        <v>3004</v>
      </c>
      <c r="C186" t="s">
        <v>2624</v>
      </c>
    </row>
    <row r="187" spans="2:5" x14ac:dyDescent="0.25">
      <c r="B187" t="s">
        <v>3004</v>
      </c>
      <c r="C187" t="s">
        <v>2625</v>
      </c>
    </row>
    <row r="188" spans="2:5" x14ac:dyDescent="0.25">
      <c r="B188" t="s">
        <v>3004</v>
      </c>
      <c r="C188" t="s">
        <v>2626</v>
      </c>
    </row>
    <row r="189" spans="2:5" x14ac:dyDescent="0.25">
      <c r="B189" t="s">
        <v>3005</v>
      </c>
      <c r="C189" t="s">
        <v>3373</v>
      </c>
      <c r="D189" t="s">
        <v>2550</v>
      </c>
      <c r="E189" t="s">
        <v>2621</v>
      </c>
    </row>
    <row r="190" spans="2:5" x14ac:dyDescent="0.25">
      <c r="B190" t="s">
        <v>3005</v>
      </c>
      <c r="C190" t="s">
        <v>2518</v>
      </c>
    </row>
    <row r="191" spans="2:5" x14ac:dyDescent="0.25">
      <c r="B191" t="s">
        <v>3005</v>
      </c>
      <c r="C191" t="s">
        <v>2627</v>
      </c>
    </row>
    <row r="192" spans="2:5" x14ac:dyDescent="0.25">
      <c r="B192" t="s">
        <v>3005</v>
      </c>
      <c r="C192" t="s">
        <v>2628</v>
      </c>
    </row>
    <row r="193" spans="2:5" x14ac:dyDescent="0.25">
      <c r="B193" t="s">
        <v>3005</v>
      </c>
      <c r="C193" t="s">
        <v>2629</v>
      </c>
    </row>
    <row r="194" spans="2:5" x14ac:dyDescent="0.25">
      <c r="B194" t="s">
        <v>3005</v>
      </c>
      <c r="C194" t="s">
        <v>2630</v>
      </c>
    </row>
    <row r="195" spans="2:5" x14ac:dyDescent="0.25">
      <c r="B195" t="s">
        <v>3005</v>
      </c>
      <c r="C195" t="s">
        <v>2631</v>
      </c>
    </row>
    <row r="196" spans="2:5" x14ac:dyDescent="0.25">
      <c r="B196" t="s">
        <v>3006</v>
      </c>
      <c r="C196" t="s">
        <v>2632</v>
      </c>
      <c r="D196" t="s">
        <v>2550</v>
      </c>
      <c r="E196" t="s">
        <v>2621</v>
      </c>
    </row>
    <row r="197" spans="2:5" x14ac:dyDescent="0.25">
      <c r="B197" t="s">
        <v>3006</v>
      </c>
      <c r="C197" t="s">
        <v>2518</v>
      </c>
    </row>
    <row r="198" spans="2:5" x14ac:dyDescent="0.25">
      <c r="B198" t="s">
        <v>3006</v>
      </c>
      <c r="C198" t="s">
        <v>2633</v>
      </c>
    </row>
    <row r="199" spans="2:5" x14ac:dyDescent="0.25">
      <c r="B199" t="s">
        <v>3006</v>
      </c>
      <c r="C199" t="s">
        <v>2634</v>
      </c>
    </row>
    <row r="200" spans="2:5" x14ac:dyDescent="0.25">
      <c r="B200" t="s">
        <v>3006</v>
      </c>
      <c r="C200" t="s">
        <v>2635</v>
      </c>
    </row>
    <row r="201" spans="2:5" x14ac:dyDescent="0.25">
      <c r="B201" t="s">
        <v>3006</v>
      </c>
      <c r="C201" t="s">
        <v>2636</v>
      </c>
    </row>
    <row r="202" spans="2:5" x14ac:dyDescent="0.25">
      <c r="B202" t="s">
        <v>3006</v>
      </c>
      <c r="C202" t="s">
        <v>2637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CF451-E8AD-428B-8F8A-0D89EBD147C6}">
  <dimension ref="A1"/>
  <sheetViews>
    <sheetView workbookViewId="0">
      <selection sqref="A1 A1:XFD1048576"/>
    </sheetView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BC11E-C8E4-4923-B8D9-4AA44329DCDF}">
  <dimension ref="A1:AM9"/>
  <sheetViews>
    <sheetView zoomScale="70" zoomScaleNormal="70" workbookViewId="0">
      <selection activeCell="B55" sqref="B55 B55"/>
    </sheetView>
  </sheetViews>
  <sheetFormatPr defaultRowHeight="15" x14ac:dyDescent="0.25"/>
  <cols>
    <col min="1" max="1" width="12.7109375" customWidth="1"/>
    <col min="2" max="39" width="13.28515625" style="2" customWidth="1"/>
  </cols>
  <sheetData>
    <row r="1" spans="1:39" x14ac:dyDescent="0.25">
      <c r="A1" t="s">
        <v>3007</v>
      </c>
      <c r="B1" s="2" t="s">
        <v>3008</v>
      </c>
      <c r="C1" s="2" t="s">
        <v>3009</v>
      </c>
      <c r="D1" s="2" t="s">
        <v>3010</v>
      </c>
      <c r="E1" s="2" t="s">
        <v>3011</v>
      </c>
      <c r="F1" s="2" t="s">
        <v>3012</v>
      </c>
      <c r="G1" s="2" t="s">
        <v>3013</v>
      </c>
      <c r="H1" s="2" t="s">
        <v>3014</v>
      </c>
      <c r="I1" s="2" t="s">
        <v>3015</v>
      </c>
      <c r="J1" s="2" t="s">
        <v>3016</v>
      </c>
      <c r="K1" s="2" t="s">
        <v>3017</v>
      </c>
      <c r="L1" s="2" t="s">
        <v>3018</v>
      </c>
      <c r="M1" s="2" t="s">
        <v>3019</v>
      </c>
      <c r="N1" s="2" t="s">
        <v>3020</v>
      </c>
      <c r="O1" s="2" t="s">
        <v>3021</v>
      </c>
      <c r="P1" s="2" t="s">
        <v>3022</v>
      </c>
      <c r="Q1" s="2" t="s">
        <v>3023</v>
      </c>
      <c r="R1" s="2" t="s">
        <v>3024</v>
      </c>
      <c r="S1" s="2" t="s">
        <v>3025</v>
      </c>
      <c r="T1" s="2" t="s">
        <v>3026</v>
      </c>
      <c r="U1" s="2" t="s">
        <v>3027</v>
      </c>
      <c r="V1" s="2" t="s">
        <v>3028</v>
      </c>
      <c r="W1" s="2" t="s">
        <v>3029</v>
      </c>
      <c r="X1" s="2" t="s">
        <v>3030</v>
      </c>
      <c r="Y1" s="2" t="s">
        <v>3031</v>
      </c>
      <c r="Z1" s="2" t="s">
        <v>3032</v>
      </c>
      <c r="AA1" s="2" t="s">
        <v>3033</v>
      </c>
      <c r="AB1" s="2" t="s">
        <v>3034</v>
      </c>
      <c r="AC1" s="2" t="s">
        <v>3035</v>
      </c>
      <c r="AD1" s="2" t="s">
        <v>3036</v>
      </c>
      <c r="AE1" s="2" t="s">
        <v>3037</v>
      </c>
      <c r="AF1" s="2" t="s">
        <v>3038</v>
      </c>
      <c r="AG1" s="2" t="s">
        <v>3039</v>
      </c>
      <c r="AH1" s="2" t="s">
        <v>3040</v>
      </c>
      <c r="AI1" s="2" t="s">
        <v>3041</v>
      </c>
      <c r="AJ1" s="2" t="s">
        <v>3042</v>
      </c>
      <c r="AK1" s="2" t="s">
        <v>3043</v>
      </c>
      <c r="AL1" s="2" t="s">
        <v>3044</v>
      </c>
      <c r="AM1" s="2" t="s">
        <v>3045</v>
      </c>
    </row>
    <row r="2" spans="1:39" x14ac:dyDescent="0.25">
      <c r="A2" t="s">
        <v>3046</v>
      </c>
      <c r="B2" s="2">
        <v>0.78739999999999999</v>
      </c>
      <c r="C2" s="2">
        <v>0.62990000000000002</v>
      </c>
      <c r="D2" s="2">
        <v>0.62990000000000002</v>
      </c>
      <c r="E2" s="2">
        <v>0.98429999999999995</v>
      </c>
      <c r="F2" s="2">
        <v>0.98429999999999995</v>
      </c>
      <c r="G2" s="2">
        <v>0.98429999999999995</v>
      </c>
      <c r="H2" s="2">
        <v>0.98429999999999995</v>
      </c>
      <c r="I2" s="2">
        <v>0.98429999999999995</v>
      </c>
      <c r="J2" s="2">
        <v>0.98429999999999995</v>
      </c>
      <c r="K2" s="2">
        <v>0.98429999999999995</v>
      </c>
      <c r="L2" s="2">
        <v>0.98429999999999995</v>
      </c>
      <c r="M2" s="2">
        <v>0.98429999999999995</v>
      </c>
      <c r="N2" s="2">
        <v>0.98429999999999995</v>
      </c>
      <c r="O2" s="2">
        <v>1.1811</v>
      </c>
      <c r="P2" s="2">
        <v>1.1811</v>
      </c>
    </row>
    <row r="3" spans="1:39" x14ac:dyDescent="0.25">
      <c r="A3" t="s">
        <v>3047</v>
      </c>
      <c r="B3" s="2">
        <v>0.94489999999999996</v>
      </c>
      <c r="C3" s="2">
        <v>0.78739999999999999</v>
      </c>
      <c r="D3" s="2">
        <v>0.78739999999999999</v>
      </c>
      <c r="E3" s="2">
        <v>1.1811</v>
      </c>
      <c r="F3" s="2">
        <v>1.1811</v>
      </c>
      <c r="G3" s="2">
        <v>1.1811</v>
      </c>
      <c r="H3" s="2">
        <v>1.1811</v>
      </c>
      <c r="I3" s="2">
        <v>1.1811</v>
      </c>
      <c r="J3" s="2">
        <v>1.1811</v>
      </c>
      <c r="K3" s="2">
        <v>1.1811</v>
      </c>
      <c r="L3" s="2">
        <v>1.1811</v>
      </c>
      <c r="M3" s="2">
        <v>1.1811</v>
      </c>
      <c r="N3" s="2">
        <v>1.1811</v>
      </c>
      <c r="O3" s="2">
        <v>1.3779999999999999</v>
      </c>
      <c r="P3" s="2">
        <v>1.3779999999999999</v>
      </c>
    </row>
    <row r="4" spans="1:39" x14ac:dyDescent="0.25">
      <c r="A4" t="s">
        <v>3048</v>
      </c>
      <c r="G4" s="2">
        <v>0.98429999999999995</v>
      </c>
      <c r="H4" s="2">
        <v>0.98429999999999995</v>
      </c>
      <c r="I4" s="2">
        <v>0.98429999999999995</v>
      </c>
      <c r="J4" s="2">
        <v>0.98429999999999995</v>
      </c>
      <c r="K4" s="2">
        <v>0.98429999999999995</v>
      </c>
      <c r="L4" s="2">
        <v>0.98429999999999995</v>
      </c>
      <c r="M4" s="2">
        <v>0.98429999999999995</v>
      </c>
      <c r="N4" s="2">
        <v>0.98429999999999995</v>
      </c>
      <c r="O4" s="2">
        <v>1.2991999999999999</v>
      </c>
      <c r="P4" s="2">
        <v>1.2991999999999999</v>
      </c>
      <c r="Q4" s="2">
        <v>1.2991999999999999</v>
      </c>
      <c r="R4" s="2">
        <v>1.2991999999999999</v>
      </c>
      <c r="S4" s="2">
        <v>1.2991999999999999</v>
      </c>
      <c r="T4" s="2">
        <v>1.2991999999999999</v>
      </c>
      <c r="U4" s="2">
        <v>1.4567000000000001</v>
      </c>
      <c r="V4" s="2">
        <v>1.4567000000000001</v>
      </c>
    </row>
    <row r="5" spans="1:39" x14ac:dyDescent="0.25">
      <c r="A5" t="s">
        <v>3049</v>
      </c>
      <c r="G5" s="2">
        <v>1.1811</v>
      </c>
      <c r="H5" s="2">
        <v>1.1811</v>
      </c>
      <c r="I5" s="2">
        <v>1.1811</v>
      </c>
      <c r="J5" s="2">
        <v>1.1811</v>
      </c>
      <c r="K5" s="2">
        <v>1.1811</v>
      </c>
      <c r="L5" s="2">
        <v>1.1811</v>
      </c>
      <c r="M5" s="2">
        <v>1.1811</v>
      </c>
      <c r="N5" s="2">
        <v>1.1811</v>
      </c>
      <c r="O5" s="2">
        <v>1.4961</v>
      </c>
      <c r="P5" s="2">
        <v>1.4961</v>
      </c>
      <c r="Q5" s="2">
        <v>1.4961</v>
      </c>
      <c r="R5" s="2">
        <v>1.4961</v>
      </c>
      <c r="S5" s="2">
        <v>1.4961</v>
      </c>
      <c r="T5" s="2">
        <v>1.4961</v>
      </c>
      <c r="U5" s="2">
        <v>1.5945</v>
      </c>
      <c r="V5" s="2">
        <v>1.5945</v>
      </c>
    </row>
    <row r="6" spans="1:39" x14ac:dyDescent="0.25">
      <c r="A6" t="s">
        <v>3050</v>
      </c>
      <c r="G6" s="2">
        <v>0.98429999999999995</v>
      </c>
      <c r="H6" s="2">
        <v>0.98429999999999995</v>
      </c>
      <c r="I6" s="2">
        <v>0.98429999999999995</v>
      </c>
      <c r="J6" s="2">
        <v>0.98429999999999995</v>
      </c>
      <c r="K6" s="2">
        <v>0.98429999999999995</v>
      </c>
      <c r="L6" s="2">
        <v>0.98429999999999995</v>
      </c>
      <c r="M6" s="2">
        <v>0.98429999999999995</v>
      </c>
      <c r="N6" s="2">
        <v>0.98429999999999995</v>
      </c>
      <c r="O6" s="2">
        <v>1.2991999999999999</v>
      </c>
      <c r="P6" s="2">
        <v>1.2991999999999999</v>
      </c>
      <c r="Q6" s="2">
        <v>1.2991999999999999</v>
      </c>
      <c r="R6" s="2">
        <v>1.2991999999999999</v>
      </c>
      <c r="S6" s="2">
        <v>1.2991999999999999</v>
      </c>
      <c r="T6" s="2">
        <v>1.2991999999999999</v>
      </c>
      <c r="U6" s="2">
        <v>1.4567000000000001</v>
      </c>
      <c r="V6" s="2">
        <v>1.4567000000000001</v>
      </c>
      <c r="W6" s="2">
        <v>1.4567000000000001</v>
      </c>
      <c r="X6" s="2">
        <v>1.4567000000000001</v>
      </c>
      <c r="Y6" s="2">
        <v>1.6535</v>
      </c>
      <c r="Z6" s="2">
        <v>1.6535</v>
      </c>
      <c r="AA6" s="2">
        <v>1.6535</v>
      </c>
      <c r="AB6" s="2">
        <v>1.6535</v>
      </c>
      <c r="AC6" s="2">
        <v>1.6535</v>
      </c>
      <c r="AD6" s="2">
        <v>1.6535</v>
      </c>
      <c r="AE6" s="2">
        <v>1.7912999999999999</v>
      </c>
      <c r="AF6" s="2">
        <v>1.7912999999999999</v>
      </c>
      <c r="AG6" s="2">
        <v>1.7912999999999999</v>
      </c>
      <c r="AH6" s="2">
        <v>1.8701000000000001</v>
      </c>
      <c r="AI6" s="2">
        <v>1.8701000000000001</v>
      </c>
    </row>
    <row r="7" spans="1:39" x14ac:dyDescent="0.25">
      <c r="A7" t="s">
        <v>3051</v>
      </c>
      <c r="G7" s="2">
        <v>1.3857999999999999</v>
      </c>
      <c r="H7" s="2">
        <v>1.3857999999999999</v>
      </c>
      <c r="I7" s="2">
        <v>1.3857999999999999</v>
      </c>
      <c r="J7" s="2">
        <v>1.3857999999999999</v>
      </c>
      <c r="K7" s="2">
        <v>1.3857999999999999</v>
      </c>
      <c r="L7" s="2">
        <v>1.3857999999999999</v>
      </c>
      <c r="M7" s="2">
        <v>1.3857999999999999</v>
      </c>
      <c r="N7" s="2">
        <v>1.3857999999999999</v>
      </c>
      <c r="O7" s="2">
        <v>1.5945</v>
      </c>
      <c r="P7" s="2">
        <v>1.5945</v>
      </c>
      <c r="Q7" s="2">
        <v>1.5945</v>
      </c>
      <c r="R7" s="2">
        <v>1.5945</v>
      </c>
      <c r="S7" s="2">
        <v>1.5945</v>
      </c>
      <c r="T7" s="2">
        <v>1.5945</v>
      </c>
      <c r="U7" s="2">
        <v>1.752</v>
      </c>
      <c r="V7" s="2">
        <v>1.752</v>
      </c>
      <c r="W7" s="2">
        <v>1.752</v>
      </c>
      <c r="X7" s="2">
        <v>1.752</v>
      </c>
      <c r="Y7" s="2">
        <v>1.9488000000000001</v>
      </c>
      <c r="Z7" s="2">
        <v>1.9488000000000001</v>
      </c>
      <c r="AA7" s="2">
        <v>1.9488000000000001</v>
      </c>
      <c r="AB7" s="2">
        <v>1.9488000000000001</v>
      </c>
      <c r="AC7" s="2">
        <v>1.9488000000000001</v>
      </c>
      <c r="AD7" s="2">
        <v>1.9488000000000001</v>
      </c>
      <c r="AE7" s="2">
        <v>1.9684999999999999</v>
      </c>
      <c r="AF7" s="2">
        <v>1.9684999999999999</v>
      </c>
      <c r="AG7" s="2">
        <v>1.9684999999999999</v>
      </c>
      <c r="AH7" s="2">
        <v>1.9684999999999999</v>
      </c>
      <c r="AI7" s="2">
        <v>1.9684999999999999</v>
      </c>
    </row>
    <row r="8" spans="1:39" x14ac:dyDescent="0.25">
      <c r="A8" t="s">
        <v>3052</v>
      </c>
      <c r="O8" s="2">
        <v>1.3189</v>
      </c>
      <c r="P8" s="2">
        <v>1.3189</v>
      </c>
      <c r="Q8" s="2">
        <v>1.3189</v>
      </c>
      <c r="R8" s="2">
        <v>1.3189</v>
      </c>
      <c r="S8" s="2">
        <v>1.3189</v>
      </c>
      <c r="T8" s="2">
        <v>1.3189</v>
      </c>
      <c r="U8" s="2">
        <v>1.3189</v>
      </c>
      <c r="V8" s="2">
        <v>1.3189</v>
      </c>
      <c r="W8" s="2">
        <v>1.3189</v>
      </c>
      <c r="X8" s="2">
        <v>1.3189</v>
      </c>
      <c r="Y8" s="40">
        <v>1.5945</v>
      </c>
      <c r="Z8" s="2">
        <v>1.5945</v>
      </c>
      <c r="AA8" s="2">
        <v>1.5945</v>
      </c>
      <c r="AB8" s="2">
        <v>1.5945</v>
      </c>
      <c r="AC8" s="2">
        <v>1.5945</v>
      </c>
      <c r="AD8" s="2">
        <v>1.5945</v>
      </c>
      <c r="AE8" s="40">
        <v>1.7125999999999999</v>
      </c>
      <c r="AF8" s="2">
        <v>1.7125999999999999</v>
      </c>
      <c r="AG8" s="2">
        <v>1.7125999999999999</v>
      </c>
      <c r="AH8" s="40">
        <v>1.7912999999999999</v>
      </c>
      <c r="AI8" s="2">
        <v>1.7912999999999999</v>
      </c>
      <c r="AJ8" s="2">
        <v>1.7912999999999999</v>
      </c>
      <c r="AK8" s="2">
        <v>1.7912999999999999</v>
      </c>
      <c r="AL8" s="40">
        <v>1.9488000000000001</v>
      </c>
      <c r="AM8" s="2">
        <v>1.9488000000000001</v>
      </c>
    </row>
    <row r="9" spans="1:39" x14ac:dyDescent="0.25">
      <c r="A9" t="s">
        <v>3053</v>
      </c>
      <c r="O9" s="2">
        <v>1.7677</v>
      </c>
      <c r="P9" s="2">
        <v>1.7677</v>
      </c>
      <c r="Q9" s="2">
        <v>1.7677</v>
      </c>
      <c r="R9" s="2">
        <v>1.7677</v>
      </c>
      <c r="S9" s="2">
        <v>1.7677</v>
      </c>
      <c r="T9" s="2">
        <v>1.7677</v>
      </c>
      <c r="U9" s="2">
        <v>1.7677</v>
      </c>
      <c r="V9" s="2">
        <v>1.7677</v>
      </c>
      <c r="W9" s="2">
        <v>1.7677</v>
      </c>
      <c r="X9" s="2">
        <v>1.7677</v>
      </c>
      <c r="Y9" s="40">
        <v>1.9645999999999999</v>
      </c>
      <c r="Z9" s="2">
        <v>1.9645999999999999</v>
      </c>
      <c r="AA9" s="2">
        <v>1.9645999999999999</v>
      </c>
      <c r="AB9" s="2">
        <v>1.9645999999999999</v>
      </c>
      <c r="AC9" s="2">
        <v>1.9645999999999999</v>
      </c>
      <c r="AD9" s="2">
        <v>1.9645999999999999</v>
      </c>
      <c r="AE9" s="40">
        <v>2.0827</v>
      </c>
      <c r="AF9" s="2">
        <v>2.0827</v>
      </c>
      <c r="AG9" s="2">
        <v>2.0827</v>
      </c>
      <c r="AH9" s="40">
        <v>2.1614</v>
      </c>
      <c r="AI9" s="2">
        <v>2.1614</v>
      </c>
      <c r="AJ9" s="2">
        <v>2.1614</v>
      </c>
      <c r="AK9" s="2">
        <v>2.1614</v>
      </c>
      <c r="AL9" s="40">
        <v>2.2835000000000001</v>
      </c>
      <c r="AM9" s="2">
        <v>2.2835000000000001</v>
      </c>
    </row>
  </sheetData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67F2A-9A05-48FB-B337-5BC277AA192A}">
  <dimension ref="A1:AM19"/>
  <sheetViews>
    <sheetView workbookViewId="0">
      <selection activeCell="N21" sqref="N21 N21"/>
    </sheetView>
  </sheetViews>
  <sheetFormatPr defaultRowHeight="15" x14ac:dyDescent="0.25"/>
  <cols>
    <col min="1" max="1" width="10.5703125" customWidth="1"/>
  </cols>
  <sheetData>
    <row r="1" spans="1:39" x14ac:dyDescent="0.25">
      <c r="A1" t="s">
        <v>3007</v>
      </c>
      <c r="B1" s="2" t="s">
        <v>3008</v>
      </c>
      <c r="C1" s="2" t="s">
        <v>3009</v>
      </c>
      <c r="D1" s="2" t="s">
        <v>3010</v>
      </c>
      <c r="E1" s="2" t="s">
        <v>3011</v>
      </c>
      <c r="F1" s="2" t="s">
        <v>3012</v>
      </c>
      <c r="G1" s="2" t="s">
        <v>3013</v>
      </c>
      <c r="H1" s="2" t="s">
        <v>3014</v>
      </c>
      <c r="I1" s="2" t="s">
        <v>3015</v>
      </c>
      <c r="J1" s="2" t="s">
        <v>3016</v>
      </c>
      <c r="K1" s="2" t="s">
        <v>3017</v>
      </c>
      <c r="L1" s="2" t="s">
        <v>3018</v>
      </c>
      <c r="M1" s="2" t="s">
        <v>3019</v>
      </c>
      <c r="N1" s="2" t="s">
        <v>3020</v>
      </c>
      <c r="O1" s="2" t="s">
        <v>3021</v>
      </c>
      <c r="P1" s="2" t="s">
        <v>3022</v>
      </c>
      <c r="Q1" s="2" t="s">
        <v>3023</v>
      </c>
      <c r="R1" s="2" t="s">
        <v>3024</v>
      </c>
      <c r="S1" s="2" t="s">
        <v>3025</v>
      </c>
      <c r="T1" s="2" t="s">
        <v>3026</v>
      </c>
      <c r="U1" s="2" t="s">
        <v>3027</v>
      </c>
      <c r="V1" s="2" t="s">
        <v>3028</v>
      </c>
      <c r="W1" s="2" t="s">
        <v>3029</v>
      </c>
      <c r="X1" s="2" t="s">
        <v>3030</v>
      </c>
      <c r="Y1" s="2" t="s">
        <v>3031</v>
      </c>
      <c r="Z1" s="2" t="s">
        <v>3032</v>
      </c>
      <c r="AA1" s="2" t="s">
        <v>3033</v>
      </c>
      <c r="AB1" s="2" t="s">
        <v>3034</v>
      </c>
      <c r="AC1" s="2" t="s">
        <v>3035</v>
      </c>
      <c r="AD1" s="2" t="s">
        <v>3036</v>
      </c>
      <c r="AE1" s="2" t="s">
        <v>3037</v>
      </c>
      <c r="AF1" s="2" t="s">
        <v>3038</v>
      </c>
      <c r="AG1" s="2" t="s">
        <v>3039</v>
      </c>
      <c r="AH1" s="2" t="s">
        <v>3040</v>
      </c>
      <c r="AI1" s="2" t="s">
        <v>3041</v>
      </c>
      <c r="AJ1" s="2" t="s">
        <v>3042</v>
      </c>
      <c r="AK1" s="2" t="s">
        <v>3043</v>
      </c>
      <c r="AL1" s="2" t="s">
        <v>3044</v>
      </c>
      <c r="AM1" s="2" t="s">
        <v>3045</v>
      </c>
    </row>
    <row r="2" spans="1:39" x14ac:dyDescent="0.25">
      <c r="A2" t="s">
        <v>3054</v>
      </c>
      <c r="B2">
        <v>0.47239999999999999</v>
      </c>
      <c r="C2">
        <v>0.47239999999999999</v>
      </c>
      <c r="D2">
        <v>0.47239999999999999</v>
      </c>
      <c r="E2">
        <v>0.47239999999999999</v>
      </c>
      <c r="F2">
        <v>0.47239999999999999</v>
      </c>
      <c r="G2">
        <v>0.47239999999999999</v>
      </c>
      <c r="H2">
        <v>0.47239999999999999</v>
      </c>
      <c r="I2">
        <v>0.47239999999999999</v>
      </c>
      <c r="J2">
        <v>0.47239999999999999</v>
      </c>
      <c r="K2">
        <v>0.47239999999999999</v>
      </c>
      <c r="L2">
        <v>0.47239999999999999</v>
      </c>
      <c r="M2">
        <v>0.47239999999999999</v>
      </c>
      <c r="N2">
        <v>0.47239999999999999</v>
      </c>
      <c r="O2">
        <v>0.47239999999999999</v>
      </c>
      <c r="P2">
        <v>0.47239999999999999</v>
      </c>
      <c r="Q2">
        <v>0.47239999999999999</v>
      </c>
    </row>
    <row r="3" spans="1:39" x14ac:dyDescent="0.25">
      <c r="A3" t="s">
        <v>3055</v>
      </c>
      <c r="B3" s="41"/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</row>
    <row r="4" spans="1:39" x14ac:dyDescent="0.25">
      <c r="A4" t="s">
        <v>3056</v>
      </c>
      <c r="B4">
        <v>0.7218</v>
      </c>
      <c r="C4">
        <v>0.7218</v>
      </c>
      <c r="D4">
        <v>0.7218</v>
      </c>
      <c r="E4">
        <v>0.7218</v>
      </c>
      <c r="F4">
        <v>0.7218</v>
      </c>
      <c r="G4">
        <v>0.7218</v>
      </c>
      <c r="H4">
        <v>0.7218</v>
      </c>
      <c r="I4">
        <v>0.7218</v>
      </c>
      <c r="J4">
        <v>0.7218</v>
      </c>
      <c r="K4">
        <v>0.7218</v>
      </c>
      <c r="L4">
        <v>0.7218</v>
      </c>
      <c r="M4">
        <v>0.7218</v>
      </c>
      <c r="N4">
        <v>0.7218</v>
      </c>
      <c r="O4">
        <v>0.7218</v>
      </c>
      <c r="P4">
        <v>0.7218</v>
      </c>
      <c r="Q4">
        <v>0.7218</v>
      </c>
      <c r="R4">
        <v>0.7218</v>
      </c>
      <c r="S4">
        <v>0.7218</v>
      </c>
      <c r="T4">
        <v>0.7218</v>
      </c>
      <c r="U4">
        <v>0.7218</v>
      </c>
      <c r="V4">
        <v>0.7218</v>
      </c>
    </row>
    <row r="5" spans="1:39" x14ac:dyDescent="0.25">
      <c r="A5" t="s">
        <v>3057</v>
      </c>
      <c r="B5">
        <v>2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  <c r="P5">
        <v>2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 spans="1:39" x14ac:dyDescent="0.25">
      <c r="A6" t="s">
        <v>3058</v>
      </c>
      <c r="B6">
        <v>0.82679999999999998</v>
      </c>
      <c r="C6">
        <v>0.82679999999999998</v>
      </c>
      <c r="D6">
        <v>0.82679999999999998</v>
      </c>
      <c r="E6">
        <v>0.82679999999999998</v>
      </c>
      <c r="F6">
        <v>0.82679999999999998</v>
      </c>
      <c r="G6">
        <v>0.82679999999999998</v>
      </c>
      <c r="H6">
        <v>0.82679999999999998</v>
      </c>
      <c r="I6">
        <v>0.82679999999999998</v>
      </c>
      <c r="J6">
        <v>0.82679999999999998</v>
      </c>
      <c r="K6">
        <v>0.82679999999999998</v>
      </c>
      <c r="L6">
        <v>0.82679999999999998</v>
      </c>
      <c r="M6">
        <v>0.82679999999999998</v>
      </c>
      <c r="N6">
        <v>0.82679999999999998</v>
      </c>
      <c r="O6">
        <v>0.82679999999999998</v>
      </c>
      <c r="P6">
        <v>0.82679999999999998</v>
      </c>
      <c r="Q6">
        <v>0.82679999999999998</v>
      </c>
      <c r="R6">
        <v>0.82679999999999998</v>
      </c>
      <c r="S6">
        <v>0.82679999999999998</v>
      </c>
      <c r="T6">
        <v>0.82679999999999998</v>
      </c>
      <c r="U6">
        <v>0.82679999999999998</v>
      </c>
      <c r="V6">
        <v>0.82679999999999998</v>
      </c>
      <c r="W6">
        <v>0.82679999999999998</v>
      </c>
      <c r="X6">
        <v>0.82679999999999998</v>
      </c>
      <c r="Y6">
        <v>0.82679999999999998</v>
      </c>
      <c r="Z6">
        <v>0.82679999999999998</v>
      </c>
      <c r="AA6">
        <v>0.82679999999999998</v>
      </c>
    </row>
    <row r="7" spans="1:39" x14ac:dyDescent="0.25">
      <c r="A7" t="s">
        <v>3059</v>
      </c>
    </row>
    <row r="8" spans="1:39" x14ac:dyDescent="0.25">
      <c r="A8" t="s">
        <v>3060</v>
      </c>
      <c r="E8">
        <v>1.0499000000000001</v>
      </c>
      <c r="F8">
        <v>1.0499000000000001</v>
      </c>
      <c r="G8">
        <v>1.0499000000000001</v>
      </c>
      <c r="H8">
        <v>1.0499000000000001</v>
      </c>
      <c r="I8">
        <v>1.0499000000000001</v>
      </c>
      <c r="J8">
        <v>1.0499000000000001</v>
      </c>
      <c r="K8">
        <v>1.0499000000000001</v>
      </c>
      <c r="L8">
        <v>1.0499000000000001</v>
      </c>
      <c r="M8">
        <v>1.0499000000000001</v>
      </c>
      <c r="N8">
        <v>1.0499000000000001</v>
      </c>
      <c r="O8">
        <v>1.0499000000000001</v>
      </c>
      <c r="P8">
        <v>1.0499000000000001</v>
      </c>
      <c r="Q8">
        <v>1.0499000000000001</v>
      </c>
      <c r="R8">
        <v>1.0499000000000001</v>
      </c>
      <c r="S8">
        <v>1.0499000000000001</v>
      </c>
      <c r="T8">
        <v>1.0499000000000001</v>
      </c>
      <c r="U8">
        <v>1.0499000000000001</v>
      </c>
      <c r="V8">
        <v>1.0499000000000001</v>
      </c>
      <c r="W8">
        <v>1.0499000000000001</v>
      </c>
      <c r="X8">
        <v>1.0499000000000001</v>
      </c>
      <c r="Y8">
        <v>1.0499000000000001</v>
      </c>
      <c r="Z8">
        <v>1.0499000000000001</v>
      </c>
      <c r="AA8">
        <v>1.0499000000000001</v>
      </c>
      <c r="AB8">
        <v>1.0499000000000001</v>
      </c>
      <c r="AC8">
        <v>1.0499000000000001</v>
      </c>
      <c r="AD8">
        <v>1.0499000000000001</v>
      </c>
      <c r="AE8">
        <v>1.0499000000000001</v>
      </c>
      <c r="AF8">
        <v>1.0499000000000001</v>
      </c>
      <c r="AG8">
        <v>1.0499000000000001</v>
      </c>
      <c r="AH8">
        <v>1.0499000000000001</v>
      </c>
      <c r="AI8">
        <v>1.0499000000000001</v>
      </c>
      <c r="AJ8">
        <v>1.0499000000000001</v>
      </c>
    </row>
    <row r="9" spans="1:39" x14ac:dyDescent="0.25">
      <c r="A9" t="s">
        <v>3061</v>
      </c>
      <c r="E9">
        <v>1.9</v>
      </c>
      <c r="F9">
        <v>1.9</v>
      </c>
      <c r="G9">
        <v>1.9</v>
      </c>
      <c r="H9">
        <v>1.9</v>
      </c>
      <c r="I9">
        <v>1.9</v>
      </c>
      <c r="J9">
        <v>1.9</v>
      </c>
      <c r="K9">
        <v>1.9</v>
      </c>
      <c r="L9">
        <v>1.9</v>
      </c>
      <c r="M9">
        <v>1.9</v>
      </c>
      <c r="N9">
        <v>1.9</v>
      </c>
      <c r="O9">
        <v>1.9</v>
      </c>
      <c r="P9">
        <v>1.9</v>
      </c>
      <c r="Q9">
        <v>1.9</v>
      </c>
      <c r="R9">
        <v>1.9</v>
      </c>
      <c r="S9">
        <v>1.9</v>
      </c>
      <c r="T9">
        <v>1.9</v>
      </c>
      <c r="U9">
        <v>1.9</v>
      </c>
      <c r="V9">
        <v>1.9</v>
      </c>
      <c r="W9">
        <v>1.9</v>
      </c>
      <c r="X9">
        <v>1.9</v>
      </c>
      <c r="Y9">
        <v>1.9</v>
      </c>
      <c r="Z9">
        <v>1.9</v>
      </c>
      <c r="AA9">
        <v>1.9</v>
      </c>
      <c r="AB9">
        <v>1.9</v>
      </c>
      <c r="AC9">
        <v>1.9</v>
      </c>
      <c r="AD9">
        <v>1.9</v>
      </c>
      <c r="AE9">
        <v>1.9</v>
      </c>
      <c r="AF9">
        <v>1.9</v>
      </c>
      <c r="AG9">
        <v>1.9</v>
      </c>
      <c r="AH9">
        <v>1.9</v>
      </c>
      <c r="AI9">
        <v>1.9</v>
      </c>
      <c r="AJ9">
        <v>1.9</v>
      </c>
    </row>
    <row r="19" spans="2:3" x14ac:dyDescent="0.25">
      <c r="B19" s="41"/>
      <c r="C19" t="s">
        <v>3062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A7288-2B7D-4100-9B10-88AD5B835828}">
  <dimension ref="A1"/>
  <sheetViews>
    <sheetView workbookViewId="0">
      <selection sqref="A1 A1:XFD1048576"/>
    </sheetView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30801-EFB8-4573-AF4C-63E396E2363E}">
  <dimension ref="A1"/>
  <sheetViews>
    <sheetView zoomScaleNormal="100" workbookViewId="0">
      <selection sqref="A1 A1:XFD1048576"/>
    </sheetView>
  </sheetViews>
  <sheetFormatPr defaultRowHeight="15" x14ac:dyDescent="0.25"/>
  <sheetData/>
  <pageMargins left="0.7" right="0.7" top="0.75" bottom="0.75" header="0.3" footer="0.3"/>
  <pageSetup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C716D-087C-4E70-9C3B-A93FD447E0EA}">
  <dimension ref="A1"/>
  <sheetViews>
    <sheetView zoomScaleNormal="100" workbookViewId="0">
      <selection activeCell="C7" sqref="C7 C7"/>
    </sheetView>
  </sheetViews>
  <sheetFormatPr defaultRowHeight="15" x14ac:dyDescent="0.25"/>
  <sheetData/>
  <pageMargins left="0.7" right="0.7" top="0.75" bottom="0.75" header="0.3" footer="0.3"/>
  <pageSetup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6AA3A-C949-43AD-B4FB-94440FA26DDD}">
  <dimension ref="A1:BL11"/>
  <sheetViews>
    <sheetView workbookViewId="0">
      <selection activeCell="BJ13" sqref="BJ13 BJ13"/>
    </sheetView>
  </sheetViews>
  <sheetFormatPr defaultRowHeight="15" x14ac:dyDescent="0.25"/>
  <cols>
    <col min="1" max="1" width="9.85546875" bestFit="1" customWidth="1"/>
    <col min="2" max="2" width="33.85546875" bestFit="1" customWidth="1"/>
    <col min="3" max="3" width="10.7109375" bestFit="1" customWidth="1"/>
    <col min="4" max="4" width="8.28515625" bestFit="1" customWidth="1"/>
    <col min="5" max="5" width="11.5703125" bestFit="1" customWidth="1"/>
    <col min="6" max="6" width="10.85546875" bestFit="1" customWidth="1"/>
    <col min="7" max="7" width="33.85546875" bestFit="1" customWidth="1"/>
    <col min="8" max="9" width="15" bestFit="1" customWidth="1"/>
    <col min="10" max="10" width="9.140625" customWidth="1"/>
    <col min="11" max="12" width="18.28515625" bestFit="1" customWidth="1"/>
    <col min="13" max="13" width="21.7109375" bestFit="1" customWidth="1"/>
    <col min="14" max="14" width="12.85546875" bestFit="1" customWidth="1"/>
    <col min="15" max="15" width="19.7109375" bestFit="1" customWidth="1"/>
    <col min="16" max="16" width="26.5703125" bestFit="1" customWidth="1"/>
    <col min="17" max="17" width="15.85546875" bestFit="1" customWidth="1"/>
    <col min="18" max="18" width="17.85546875" bestFit="1" customWidth="1"/>
    <col min="19" max="19" width="23.7109375" bestFit="1" customWidth="1"/>
    <col min="20" max="21" width="9.140625" customWidth="1"/>
    <col min="22" max="22" width="13.5703125" bestFit="1" customWidth="1"/>
    <col min="23" max="24" width="24.140625" customWidth="1"/>
    <col min="25" max="25" width="28" bestFit="1" customWidth="1"/>
    <col min="26" max="26" width="9.140625" customWidth="1"/>
    <col min="27" max="27" width="13.5703125" bestFit="1" customWidth="1"/>
    <col min="28" max="28" width="15" bestFit="1" customWidth="1"/>
    <col min="29" max="29" width="21.85546875" bestFit="1" customWidth="1"/>
    <col min="30" max="30" width="14.5703125" bestFit="1" customWidth="1"/>
    <col min="31" max="35" width="9.140625" customWidth="1"/>
    <col min="36" max="36" width="17.5703125" bestFit="1" customWidth="1"/>
    <col min="37" max="44" width="9.140625" customWidth="1"/>
    <col min="45" max="45" width="16.85546875" bestFit="1" customWidth="1"/>
    <col min="46" max="46" width="19.140625" bestFit="1" customWidth="1"/>
    <col min="47" max="47" width="24.140625" bestFit="1" customWidth="1"/>
    <col min="48" max="48" width="18.85546875" bestFit="1" customWidth="1"/>
    <col min="49" max="49" width="23" bestFit="1" customWidth="1"/>
    <col min="50" max="50" width="14.7109375" bestFit="1" customWidth="1"/>
    <col min="51" max="51" width="21" bestFit="1" customWidth="1"/>
    <col min="52" max="53" width="22.28515625" bestFit="1" customWidth="1"/>
    <col min="54" max="54" width="23" bestFit="1" customWidth="1"/>
    <col min="55" max="60" width="9.140625" customWidth="1"/>
    <col min="61" max="61" width="18" bestFit="1" customWidth="1"/>
    <col min="62" max="62" width="12.28515625" bestFit="1" customWidth="1"/>
  </cols>
  <sheetData>
    <row r="1" spans="1:64" x14ac:dyDescent="0.25">
      <c r="A1" t="s">
        <v>2496</v>
      </c>
      <c r="B1" s="42" t="s">
        <v>2987</v>
      </c>
      <c r="C1" t="s">
        <v>3063</v>
      </c>
      <c r="D1" t="s">
        <v>3064</v>
      </c>
      <c r="E1" t="s">
        <v>3065</v>
      </c>
      <c r="F1" t="s">
        <v>3066</v>
      </c>
      <c r="G1" s="42" t="s">
        <v>3067</v>
      </c>
      <c r="H1" t="s">
        <v>3068</v>
      </c>
      <c r="I1" t="s">
        <v>3069</v>
      </c>
      <c r="J1" t="s">
        <v>3070</v>
      </c>
      <c r="K1" s="42" t="s">
        <v>12</v>
      </c>
      <c r="L1" t="s">
        <v>3071</v>
      </c>
      <c r="M1" s="42" t="s">
        <v>3072</v>
      </c>
      <c r="N1" t="s">
        <v>3073</v>
      </c>
      <c r="O1" s="42" t="s">
        <v>3074</v>
      </c>
      <c r="P1" s="41" t="s">
        <v>14</v>
      </c>
      <c r="Q1" s="43" t="s">
        <v>10</v>
      </c>
      <c r="R1" s="42" t="s">
        <v>3075</v>
      </c>
      <c r="S1" s="42" t="s">
        <v>13</v>
      </c>
      <c r="T1" t="s">
        <v>3076</v>
      </c>
      <c r="U1" s="42" t="s">
        <v>2500</v>
      </c>
      <c r="V1" s="42" t="s">
        <v>3077</v>
      </c>
      <c r="W1" s="43" t="s">
        <v>15</v>
      </c>
      <c r="X1" s="43" t="s">
        <v>17</v>
      </c>
      <c r="Y1" s="42" t="s">
        <v>29</v>
      </c>
      <c r="Z1" t="s">
        <v>3078</v>
      </c>
      <c r="AA1" s="42" t="s">
        <v>3079</v>
      </c>
      <c r="AB1" s="43" t="s">
        <v>3080</v>
      </c>
      <c r="AC1" s="43" t="s">
        <v>3081</v>
      </c>
      <c r="AD1" s="43" t="s">
        <v>3082</v>
      </c>
      <c r="AE1" t="s">
        <v>3083</v>
      </c>
      <c r="AF1" t="s">
        <v>3084</v>
      </c>
      <c r="AG1" t="s">
        <v>3084</v>
      </c>
      <c r="AH1" s="43" t="s">
        <v>3085</v>
      </c>
      <c r="AI1" s="43" t="s">
        <v>3086</v>
      </c>
      <c r="AJ1" t="s">
        <v>3087</v>
      </c>
      <c r="AK1" s="43" t="s">
        <v>3088</v>
      </c>
      <c r="AL1" t="s">
        <v>3089</v>
      </c>
      <c r="AM1" t="s">
        <v>3090</v>
      </c>
      <c r="AN1" t="s">
        <v>3091</v>
      </c>
      <c r="AO1" t="s">
        <v>3092</v>
      </c>
      <c r="AP1" s="43" t="s">
        <v>3093</v>
      </c>
      <c r="AQ1" t="s">
        <v>3094</v>
      </c>
      <c r="AR1" s="43" t="s">
        <v>3095</v>
      </c>
      <c r="AS1" t="s">
        <v>3096</v>
      </c>
      <c r="AT1" s="43" t="s">
        <v>3097</v>
      </c>
      <c r="AU1" s="43" t="s">
        <v>3098</v>
      </c>
      <c r="AV1" s="42" t="s">
        <v>3099</v>
      </c>
      <c r="AW1" s="42" t="s">
        <v>3100</v>
      </c>
      <c r="AX1" t="s">
        <v>28</v>
      </c>
      <c r="AY1" s="42" t="s">
        <v>27</v>
      </c>
      <c r="AZ1" s="43" t="s">
        <v>3101</v>
      </c>
      <c r="BA1" s="43" t="s">
        <v>3102</v>
      </c>
      <c r="BB1" s="43" t="s">
        <v>3103</v>
      </c>
      <c r="BC1" t="s">
        <v>3104</v>
      </c>
      <c r="BD1" t="s">
        <v>3105</v>
      </c>
      <c r="BE1" s="43" t="s">
        <v>3106</v>
      </c>
      <c r="BF1" s="43" t="s">
        <v>3107</v>
      </c>
      <c r="BG1" t="s">
        <v>3108</v>
      </c>
      <c r="BH1" t="s">
        <v>3109</v>
      </c>
      <c r="BI1" t="s">
        <v>3110</v>
      </c>
      <c r="BJ1" t="s">
        <v>3111</v>
      </c>
      <c r="BK1" t="s">
        <v>3112</v>
      </c>
      <c r="BL1" t="s">
        <v>3113</v>
      </c>
    </row>
    <row r="2" spans="1:64" ht="15.75" customHeight="1" x14ac:dyDescent="0.25">
      <c r="A2" t="s">
        <v>59</v>
      </c>
      <c r="B2" t="s">
        <v>3114</v>
      </c>
      <c r="C2">
        <v>0</v>
      </c>
      <c r="D2">
        <v>1</v>
      </c>
      <c r="E2">
        <v>1</v>
      </c>
      <c r="F2">
        <v>0</v>
      </c>
      <c r="G2" t="s">
        <v>3115</v>
      </c>
      <c r="H2" t="s">
        <v>3116</v>
      </c>
      <c r="I2" t="s">
        <v>3116</v>
      </c>
      <c r="J2" t="s">
        <v>3117</v>
      </c>
      <c r="K2" t="s">
        <v>3118</v>
      </c>
      <c r="L2">
        <v>0</v>
      </c>
      <c r="M2" t="s">
        <v>3119</v>
      </c>
      <c r="N2">
        <v>0</v>
      </c>
      <c r="O2" t="s">
        <v>3120</v>
      </c>
      <c r="P2" t="s">
        <v>3121</v>
      </c>
      <c r="Q2" t="s">
        <v>3122</v>
      </c>
      <c r="R2">
        <v>0</v>
      </c>
      <c r="S2" t="s">
        <v>3123</v>
      </c>
      <c r="T2" t="s">
        <v>3117</v>
      </c>
      <c r="U2" t="s">
        <v>3124</v>
      </c>
      <c r="V2" t="s">
        <v>3125</v>
      </c>
      <c r="W2" t="s">
        <v>3126</v>
      </c>
      <c r="X2" t="s">
        <v>3127</v>
      </c>
      <c r="Y2">
        <v>0</v>
      </c>
      <c r="Z2">
        <v>0</v>
      </c>
      <c r="AA2" t="s">
        <v>3128</v>
      </c>
      <c r="AB2">
        <v>1</v>
      </c>
      <c r="AC2" t="s">
        <v>3129</v>
      </c>
      <c r="AD2">
        <v>45</v>
      </c>
      <c r="AE2" t="s">
        <v>3117</v>
      </c>
      <c r="AF2" t="s">
        <v>47</v>
      </c>
      <c r="AG2" t="s">
        <v>47</v>
      </c>
      <c r="AH2">
        <v>50</v>
      </c>
      <c r="AI2">
        <v>25</v>
      </c>
      <c r="AJ2">
        <v>1</v>
      </c>
      <c r="AK2">
        <v>35</v>
      </c>
      <c r="AL2">
        <v>100</v>
      </c>
      <c r="AM2">
        <v>100</v>
      </c>
      <c r="AN2">
        <v>100</v>
      </c>
      <c r="AO2" t="s">
        <v>1250</v>
      </c>
      <c r="AP2">
        <v>12000</v>
      </c>
      <c r="AQ2" t="s">
        <v>3130</v>
      </c>
      <c r="AR2">
        <v>12000</v>
      </c>
      <c r="AS2">
        <v>0</v>
      </c>
      <c r="AT2" s="44" t="s">
        <v>3131</v>
      </c>
      <c r="AU2" t="s">
        <v>3132</v>
      </c>
      <c r="AV2" t="s">
        <v>3133</v>
      </c>
      <c r="AW2" t="s">
        <v>3134</v>
      </c>
      <c r="AX2">
        <v>0</v>
      </c>
      <c r="AY2">
        <v>0</v>
      </c>
      <c r="AZ2" s="5" t="s">
        <v>3135</v>
      </c>
      <c r="BA2" s="5" t="s">
        <v>3136</v>
      </c>
      <c r="BB2" s="5" t="s">
        <v>3137</v>
      </c>
      <c r="BE2">
        <v>0</v>
      </c>
      <c r="BF2">
        <v>0</v>
      </c>
      <c r="BG2">
        <v>0</v>
      </c>
      <c r="BH2" t="s">
        <v>3138</v>
      </c>
      <c r="BJ2">
        <v>2</v>
      </c>
      <c r="BK2">
        <v>0</v>
      </c>
      <c r="BL2">
        <v>0.05</v>
      </c>
    </row>
    <row r="3" spans="1:64" ht="15.75" customHeight="1" x14ac:dyDescent="0.25">
      <c r="A3" t="s">
        <v>1566</v>
      </c>
      <c r="B3" t="s">
        <v>3114</v>
      </c>
      <c r="C3">
        <v>0</v>
      </c>
      <c r="D3">
        <v>1</v>
      </c>
      <c r="E3">
        <v>1</v>
      </c>
      <c r="F3">
        <v>0</v>
      </c>
      <c r="G3" t="s">
        <v>3115</v>
      </c>
      <c r="H3" t="s">
        <v>3139</v>
      </c>
      <c r="I3" t="s">
        <v>3139</v>
      </c>
      <c r="J3" t="s">
        <v>3117</v>
      </c>
      <c r="K3" t="s">
        <v>3118</v>
      </c>
      <c r="L3">
        <v>0</v>
      </c>
      <c r="M3">
        <v>0</v>
      </c>
      <c r="N3">
        <v>0</v>
      </c>
      <c r="O3" t="s">
        <v>3120</v>
      </c>
      <c r="P3" t="s">
        <v>3121</v>
      </c>
      <c r="Q3" t="s">
        <v>3122</v>
      </c>
      <c r="R3">
        <v>0</v>
      </c>
      <c r="S3" t="s">
        <v>3123</v>
      </c>
      <c r="T3" t="s">
        <v>3117</v>
      </c>
      <c r="U3" t="s">
        <v>3124</v>
      </c>
      <c r="V3" t="s">
        <v>3125</v>
      </c>
      <c r="W3" t="s">
        <v>3126</v>
      </c>
      <c r="X3" t="s">
        <v>3127</v>
      </c>
      <c r="Y3">
        <v>0</v>
      </c>
      <c r="Z3">
        <v>0</v>
      </c>
      <c r="AA3" t="s">
        <v>3128</v>
      </c>
      <c r="AB3">
        <v>1</v>
      </c>
      <c r="AC3" t="s">
        <v>3129</v>
      </c>
      <c r="AD3">
        <v>45</v>
      </c>
      <c r="AE3" t="s">
        <v>3117</v>
      </c>
      <c r="AF3" t="s">
        <v>47</v>
      </c>
      <c r="AG3" t="s">
        <v>47</v>
      </c>
      <c r="AH3">
        <v>50</v>
      </c>
      <c r="AI3">
        <v>25</v>
      </c>
      <c r="AJ3">
        <v>1</v>
      </c>
      <c r="AK3">
        <v>35</v>
      </c>
      <c r="AL3">
        <v>100</v>
      </c>
      <c r="AM3">
        <v>100</v>
      </c>
      <c r="AN3">
        <v>100</v>
      </c>
      <c r="AO3" t="s">
        <v>1250</v>
      </c>
      <c r="AP3">
        <v>12000</v>
      </c>
      <c r="AQ3" t="s">
        <v>3130</v>
      </c>
      <c r="AR3">
        <v>12000</v>
      </c>
      <c r="AS3">
        <v>0</v>
      </c>
      <c r="AT3" s="44" t="s">
        <v>3131</v>
      </c>
      <c r="AU3" t="s">
        <v>3132</v>
      </c>
      <c r="AV3" t="s">
        <v>3133</v>
      </c>
      <c r="AW3" t="s">
        <v>3134</v>
      </c>
      <c r="AX3">
        <v>0</v>
      </c>
      <c r="AY3">
        <v>0</v>
      </c>
      <c r="AZ3" s="5" t="s">
        <v>3135</v>
      </c>
      <c r="BA3" s="5" t="s">
        <v>3136</v>
      </c>
      <c r="BB3" s="5" t="s">
        <v>3137</v>
      </c>
      <c r="BE3">
        <v>0</v>
      </c>
      <c r="BF3">
        <v>0</v>
      </c>
      <c r="BG3">
        <v>0</v>
      </c>
      <c r="BH3" t="s">
        <v>3138</v>
      </c>
      <c r="BJ3">
        <v>2</v>
      </c>
      <c r="BK3">
        <v>0</v>
      </c>
      <c r="BL3">
        <v>0.05</v>
      </c>
    </row>
    <row r="4" spans="1:64" ht="15.75" customHeight="1" x14ac:dyDescent="0.25">
      <c r="A4" t="s">
        <v>120</v>
      </c>
      <c r="B4" t="s">
        <v>3114</v>
      </c>
      <c r="C4">
        <v>0</v>
      </c>
      <c r="D4">
        <v>1</v>
      </c>
      <c r="E4">
        <v>1</v>
      </c>
      <c r="F4">
        <v>0</v>
      </c>
      <c r="G4" t="s">
        <v>3115</v>
      </c>
      <c r="H4" t="s">
        <v>3140</v>
      </c>
      <c r="I4" t="s">
        <v>3141</v>
      </c>
      <c r="J4" t="s">
        <v>3117</v>
      </c>
      <c r="K4" t="s">
        <v>3118</v>
      </c>
      <c r="L4">
        <v>0</v>
      </c>
      <c r="M4" t="s">
        <v>3142</v>
      </c>
      <c r="N4">
        <v>0</v>
      </c>
      <c r="O4" t="s">
        <v>3120</v>
      </c>
      <c r="P4" t="s">
        <v>3121</v>
      </c>
      <c r="Q4" t="s">
        <v>3122</v>
      </c>
      <c r="R4">
        <v>0</v>
      </c>
      <c r="S4" t="s">
        <v>3123</v>
      </c>
      <c r="T4" t="s">
        <v>3117</v>
      </c>
      <c r="U4" t="s">
        <v>3124</v>
      </c>
      <c r="V4" t="s">
        <v>3125</v>
      </c>
      <c r="W4" t="s">
        <v>3126</v>
      </c>
      <c r="X4" t="s">
        <v>3127</v>
      </c>
      <c r="Y4">
        <v>0</v>
      </c>
      <c r="Z4">
        <v>0</v>
      </c>
      <c r="AA4" t="s">
        <v>3128</v>
      </c>
      <c r="AB4">
        <v>1</v>
      </c>
      <c r="AC4" t="s">
        <v>3129</v>
      </c>
      <c r="AD4">
        <v>45</v>
      </c>
      <c r="AE4" t="s">
        <v>3117</v>
      </c>
      <c r="AF4" t="s">
        <v>47</v>
      </c>
      <c r="AG4" t="s">
        <v>47</v>
      </c>
      <c r="AH4">
        <v>50</v>
      </c>
      <c r="AI4">
        <v>25</v>
      </c>
      <c r="AJ4">
        <v>1</v>
      </c>
      <c r="AK4">
        <v>35</v>
      </c>
      <c r="AL4">
        <v>100</v>
      </c>
      <c r="AM4">
        <v>100</v>
      </c>
      <c r="AN4">
        <v>100</v>
      </c>
      <c r="AO4" t="s">
        <v>1250</v>
      </c>
      <c r="AP4">
        <v>12000</v>
      </c>
      <c r="AQ4" t="s">
        <v>3130</v>
      </c>
      <c r="AR4">
        <v>12000</v>
      </c>
      <c r="AS4">
        <v>0</v>
      </c>
      <c r="AT4" s="44" t="s">
        <v>3131</v>
      </c>
      <c r="AU4" t="s">
        <v>3132</v>
      </c>
      <c r="AV4" t="s">
        <v>3133</v>
      </c>
      <c r="AW4" t="s">
        <v>3134</v>
      </c>
      <c r="AX4">
        <v>0</v>
      </c>
      <c r="AY4">
        <v>0</v>
      </c>
      <c r="AZ4" s="5" t="s">
        <v>3135</v>
      </c>
      <c r="BA4" s="5" t="s">
        <v>3136</v>
      </c>
      <c r="BB4" s="5" t="s">
        <v>3137</v>
      </c>
      <c r="BE4">
        <v>0</v>
      </c>
      <c r="BF4">
        <v>0</v>
      </c>
      <c r="BG4">
        <v>0</v>
      </c>
      <c r="BH4" t="s">
        <v>3138</v>
      </c>
      <c r="BJ4">
        <v>2</v>
      </c>
      <c r="BK4">
        <v>0</v>
      </c>
      <c r="BL4">
        <v>0.05</v>
      </c>
    </row>
    <row r="5" spans="1:64" ht="15.75" customHeight="1" x14ac:dyDescent="0.25">
      <c r="A5" t="s">
        <v>421</v>
      </c>
      <c r="B5" t="s">
        <v>3114</v>
      </c>
      <c r="C5">
        <v>0</v>
      </c>
      <c r="D5">
        <v>1</v>
      </c>
      <c r="E5">
        <v>1</v>
      </c>
      <c r="F5">
        <v>0</v>
      </c>
      <c r="G5" t="s">
        <v>3115</v>
      </c>
      <c r="H5" t="s">
        <v>3143</v>
      </c>
      <c r="I5" t="s">
        <v>3144</v>
      </c>
      <c r="J5" t="s">
        <v>3117</v>
      </c>
      <c r="K5" t="s">
        <v>3118</v>
      </c>
      <c r="L5" t="s">
        <v>3145</v>
      </c>
      <c r="M5">
        <v>0</v>
      </c>
      <c r="N5">
        <v>0</v>
      </c>
      <c r="O5" t="s">
        <v>3120</v>
      </c>
      <c r="P5" t="s">
        <v>3121</v>
      </c>
      <c r="Q5" t="s">
        <v>3122</v>
      </c>
      <c r="R5">
        <v>0</v>
      </c>
      <c r="S5" t="s">
        <v>3123</v>
      </c>
      <c r="T5" t="s">
        <v>3117</v>
      </c>
      <c r="U5" t="s">
        <v>3124</v>
      </c>
      <c r="V5" t="s">
        <v>3125</v>
      </c>
      <c r="W5" t="s">
        <v>3126</v>
      </c>
      <c r="X5" t="s">
        <v>3127</v>
      </c>
      <c r="Y5">
        <v>0</v>
      </c>
      <c r="Z5">
        <v>0</v>
      </c>
      <c r="AA5" t="s">
        <v>3128</v>
      </c>
      <c r="AB5">
        <v>1</v>
      </c>
      <c r="AC5" t="s">
        <v>3129</v>
      </c>
      <c r="AD5">
        <v>45</v>
      </c>
      <c r="AE5" t="s">
        <v>3117</v>
      </c>
      <c r="AF5" t="s">
        <v>47</v>
      </c>
      <c r="AG5" t="s">
        <v>47</v>
      </c>
      <c r="AH5">
        <v>50</v>
      </c>
      <c r="AI5">
        <v>25</v>
      </c>
      <c r="AJ5">
        <v>1</v>
      </c>
      <c r="AK5">
        <v>35</v>
      </c>
      <c r="AL5">
        <v>100</v>
      </c>
      <c r="AM5">
        <v>100</v>
      </c>
      <c r="AN5">
        <v>100</v>
      </c>
      <c r="AO5" t="s">
        <v>1250</v>
      </c>
      <c r="AP5">
        <v>12000</v>
      </c>
      <c r="AQ5" t="s">
        <v>3130</v>
      </c>
      <c r="AR5">
        <v>12000</v>
      </c>
      <c r="AS5">
        <v>0</v>
      </c>
      <c r="AT5" s="44" t="s">
        <v>3131</v>
      </c>
      <c r="AU5" t="s">
        <v>3132</v>
      </c>
      <c r="AV5" t="s">
        <v>3133</v>
      </c>
      <c r="AW5" t="s">
        <v>3134</v>
      </c>
      <c r="AX5">
        <v>0</v>
      </c>
      <c r="AY5">
        <v>0</v>
      </c>
      <c r="AZ5" s="5" t="s">
        <v>3135</v>
      </c>
      <c r="BA5" s="5" t="s">
        <v>3136</v>
      </c>
      <c r="BB5" s="5" t="s">
        <v>3137</v>
      </c>
      <c r="BE5">
        <v>0</v>
      </c>
      <c r="BF5">
        <v>0</v>
      </c>
      <c r="BG5">
        <v>0</v>
      </c>
      <c r="BH5" t="s">
        <v>3138</v>
      </c>
      <c r="BJ5">
        <v>2</v>
      </c>
      <c r="BK5">
        <v>0</v>
      </c>
      <c r="BL5">
        <v>0.05</v>
      </c>
    </row>
    <row r="6" spans="1:64" ht="15.75" customHeight="1" x14ac:dyDescent="0.25">
      <c r="A6" s="41" t="s">
        <v>2411</v>
      </c>
      <c r="B6" t="s">
        <v>3114</v>
      </c>
      <c r="C6">
        <v>0</v>
      </c>
      <c r="D6">
        <v>1</v>
      </c>
      <c r="E6">
        <v>1</v>
      </c>
      <c r="F6">
        <v>0</v>
      </c>
      <c r="G6" t="s">
        <v>3115</v>
      </c>
      <c r="H6" t="s">
        <v>3146</v>
      </c>
      <c r="I6" t="s">
        <v>3146</v>
      </c>
      <c r="J6" t="s">
        <v>3117</v>
      </c>
      <c r="K6" t="s">
        <v>3118</v>
      </c>
      <c r="L6">
        <v>0</v>
      </c>
      <c r="M6">
        <v>0</v>
      </c>
      <c r="N6">
        <v>0</v>
      </c>
      <c r="O6" t="s">
        <v>3120</v>
      </c>
      <c r="P6" t="s">
        <v>3121</v>
      </c>
      <c r="Q6" t="s">
        <v>3122</v>
      </c>
      <c r="R6" t="s">
        <v>3145</v>
      </c>
      <c r="S6" t="s">
        <v>3123</v>
      </c>
      <c r="T6" t="s">
        <v>3117</v>
      </c>
      <c r="U6" t="s">
        <v>3124</v>
      </c>
      <c r="V6" t="s">
        <v>3125</v>
      </c>
      <c r="W6" t="s">
        <v>3126</v>
      </c>
      <c r="X6" t="s">
        <v>3127</v>
      </c>
      <c r="Y6" t="s">
        <v>3147</v>
      </c>
      <c r="Z6">
        <v>0</v>
      </c>
      <c r="AA6" t="s">
        <v>3128</v>
      </c>
      <c r="AB6">
        <v>1</v>
      </c>
      <c r="AC6" t="s">
        <v>3129</v>
      </c>
      <c r="AD6">
        <v>45</v>
      </c>
      <c r="AE6" t="s">
        <v>3117</v>
      </c>
      <c r="AF6" t="s">
        <v>47</v>
      </c>
      <c r="AG6" t="s">
        <v>47</v>
      </c>
      <c r="AH6">
        <v>50</v>
      </c>
      <c r="AI6">
        <v>25</v>
      </c>
      <c r="AJ6">
        <v>1</v>
      </c>
      <c r="AK6">
        <v>35</v>
      </c>
      <c r="AL6">
        <v>100</v>
      </c>
      <c r="AM6">
        <v>100</v>
      </c>
      <c r="AN6">
        <v>100</v>
      </c>
      <c r="AO6" t="s">
        <v>1250</v>
      </c>
      <c r="AP6">
        <v>12000</v>
      </c>
      <c r="AQ6" t="s">
        <v>3130</v>
      </c>
      <c r="AR6">
        <v>12000</v>
      </c>
      <c r="AS6">
        <v>0</v>
      </c>
      <c r="AT6" s="44" t="s">
        <v>3131</v>
      </c>
      <c r="AU6" t="s">
        <v>3132</v>
      </c>
      <c r="AV6" t="s">
        <v>3133</v>
      </c>
      <c r="AW6" t="s">
        <v>3134</v>
      </c>
      <c r="AX6">
        <v>0</v>
      </c>
      <c r="AY6" t="s">
        <v>3148</v>
      </c>
      <c r="AZ6" s="5" t="s">
        <v>3135</v>
      </c>
      <c r="BA6" s="5" t="s">
        <v>3136</v>
      </c>
      <c r="BB6" s="5" t="s">
        <v>3137</v>
      </c>
      <c r="BE6">
        <v>0</v>
      </c>
      <c r="BF6">
        <v>0</v>
      </c>
      <c r="BG6">
        <v>0</v>
      </c>
      <c r="BH6" t="s">
        <v>3138</v>
      </c>
      <c r="BJ6">
        <v>2</v>
      </c>
      <c r="BK6">
        <v>0</v>
      </c>
      <c r="BL6">
        <v>0.05</v>
      </c>
    </row>
    <row r="7" spans="1:64" ht="15.75" customHeight="1" x14ac:dyDescent="0.25">
      <c r="A7" s="41" t="s">
        <v>2280</v>
      </c>
      <c r="B7" t="s">
        <v>3114</v>
      </c>
      <c r="C7">
        <v>0</v>
      </c>
      <c r="D7">
        <v>1</v>
      </c>
      <c r="E7">
        <v>1</v>
      </c>
      <c r="F7">
        <v>0</v>
      </c>
      <c r="G7" t="s">
        <v>3115</v>
      </c>
      <c r="H7" t="s">
        <v>3146</v>
      </c>
      <c r="I7" t="s">
        <v>3146</v>
      </c>
      <c r="J7" t="s">
        <v>3117</v>
      </c>
      <c r="K7" t="s">
        <v>3118</v>
      </c>
      <c r="L7">
        <v>0</v>
      </c>
      <c r="M7" t="s">
        <v>3142</v>
      </c>
      <c r="N7">
        <v>0</v>
      </c>
      <c r="O7" t="s">
        <v>3120</v>
      </c>
      <c r="P7" t="s">
        <v>3121</v>
      </c>
      <c r="Q7" t="s">
        <v>3122</v>
      </c>
      <c r="R7">
        <v>90</v>
      </c>
      <c r="S7" t="s">
        <v>3123</v>
      </c>
      <c r="T7" t="s">
        <v>3117</v>
      </c>
      <c r="U7" t="s">
        <v>3124</v>
      </c>
      <c r="V7" t="s">
        <v>3125</v>
      </c>
      <c r="W7" t="s">
        <v>3126</v>
      </c>
      <c r="X7" t="s">
        <v>3127</v>
      </c>
      <c r="Y7" t="s">
        <v>3147</v>
      </c>
      <c r="Z7">
        <v>0</v>
      </c>
      <c r="AA7" t="s">
        <v>3128</v>
      </c>
      <c r="AB7">
        <v>1</v>
      </c>
      <c r="AC7" t="s">
        <v>3129</v>
      </c>
      <c r="AD7">
        <v>45</v>
      </c>
      <c r="AE7" t="s">
        <v>3117</v>
      </c>
      <c r="AF7" t="s">
        <v>47</v>
      </c>
      <c r="AG7" t="s">
        <v>47</v>
      </c>
      <c r="AH7">
        <v>50</v>
      </c>
      <c r="AI7">
        <v>25</v>
      </c>
      <c r="AJ7">
        <v>1</v>
      </c>
      <c r="AK7">
        <v>35</v>
      </c>
      <c r="AL7">
        <v>100</v>
      </c>
      <c r="AM7">
        <v>100</v>
      </c>
      <c r="AN7">
        <v>100</v>
      </c>
      <c r="AO7" t="s">
        <v>1250</v>
      </c>
      <c r="AP7">
        <v>12000</v>
      </c>
      <c r="AQ7" t="s">
        <v>3130</v>
      </c>
      <c r="AR7">
        <v>12000</v>
      </c>
      <c r="AS7">
        <v>0</v>
      </c>
      <c r="AT7" s="44" t="s">
        <v>3131</v>
      </c>
      <c r="AU7" t="s">
        <v>3132</v>
      </c>
      <c r="AV7" t="s">
        <v>3133</v>
      </c>
      <c r="AW7" t="s">
        <v>3134</v>
      </c>
      <c r="AX7">
        <v>0</v>
      </c>
      <c r="AY7" t="s">
        <v>3148</v>
      </c>
      <c r="AZ7" s="5" t="s">
        <v>3135</v>
      </c>
      <c r="BA7" s="5" t="s">
        <v>3136</v>
      </c>
      <c r="BB7" s="5" t="s">
        <v>3137</v>
      </c>
      <c r="BE7">
        <v>0</v>
      </c>
      <c r="BF7">
        <v>0</v>
      </c>
      <c r="BG7">
        <v>0</v>
      </c>
      <c r="BH7" t="s">
        <v>3138</v>
      </c>
      <c r="BJ7">
        <v>2</v>
      </c>
      <c r="BK7">
        <v>0</v>
      </c>
      <c r="BL7">
        <v>0.05</v>
      </c>
    </row>
    <row r="8" spans="1:64" x14ac:dyDescent="0.25">
      <c r="A8" t="s">
        <v>2218</v>
      </c>
      <c r="B8" t="s">
        <v>3114</v>
      </c>
      <c r="C8">
        <v>0</v>
      </c>
      <c r="D8">
        <v>1</v>
      </c>
      <c r="E8">
        <v>1</v>
      </c>
      <c r="F8">
        <v>0</v>
      </c>
      <c r="G8" t="s">
        <v>3115</v>
      </c>
      <c r="H8" t="s">
        <v>3149</v>
      </c>
      <c r="I8" t="s">
        <v>3149</v>
      </c>
      <c r="J8" t="s">
        <v>3117</v>
      </c>
      <c r="K8" t="s">
        <v>3118</v>
      </c>
      <c r="L8" t="s">
        <v>3145</v>
      </c>
      <c r="M8">
        <v>0</v>
      </c>
      <c r="N8">
        <v>0</v>
      </c>
      <c r="O8" t="s">
        <v>3120</v>
      </c>
      <c r="P8" t="s">
        <v>3121</v>
      </c>
      <c r="Q8" t="s">
        <v>3122</v>
      </c>
      <c r="R8" t="s">
        <v>3145</v>
      </c>
      <c r="S8" t="s">
        <v>3123</v>
      </c>
      <c r="T8" t="s">
        <v>3117</v>
      </c>
      <c r="U8" t="s">
        <v>3124</v>
      </c>
      <c r="V8" t="s">
        <v>3125</v>
      </c>
      <c r="W8" t="s">
        <v>3126</v>
      </c>
      <c r="X8" t="s">
        <v>3127</v>
      </c>
      <c r="Y8">
        <v>0</v>
      </c>
      <c r="Z8">
        <v>0</v>
      </c>
      <c r="AA8" t="s">
        <v>3128</v>
      </c>
      <c r="AB8">
        <v>1</v>
      </c>
      <c r="AC8" t="s">
        <v>3129</v>
      </c>
      <c r="AD8">
        <v>45</v>
      </c>
      <c r="AE8" t="s">
        <v>3117</v>
      </c>
      <c r="AF8" t="s">
        <v>47</v>
      </c>
      <c r="AG8" t="s">
        <v>47</v>
      </c>
      <c r="AH8">
        <v>50</v>
      </c>
      <c r="AI8">
        <v>25</v>
      </c>
      <c r="AJ8">
        <v>1</v>
      </c>
      <c r="AK8">
        <v>35</v>
      </c>
      <c r="AL8">
        <v>100</v>
      </c>
      <c r="AM8">
        <v>100</v>
      </c>
      <c r="AN8">
        <v>100</v>
      </c>
      <c r="AO8" t="s">
        <v>1250</v>
      </c>
      <c r="AP8">
        <v>12000</v>
      </c>
      <c r="AQ8" t="s">
        <v>3130</v>
      </c>
      <c r="AR8">
        <v>12000</v>
      </c>
      <c r="AS8">
        <v>0</v>
      </c>
      <c r="AT8" t="s">
        <v>3131</v>
      </c>
      <c r="AU8" t="s">
        <v>3132</v>
      </c>
      <c r="AV8" t="s">
        <v>3133</v>
      </c>
      <c r="AW8" t="s">
        <v>3134</v>
      </c>
      <c r="AX8">
        <v>0</v>
      </c>
      <c r="AY8" t="s">
        <v>3148</v>
      </c>
      <c r="AZ8" t="s">
        <v>3135</v>
      </c>
      <c r="BA8" t="s">
        <v>3136</v>
      </c>
      <c r="BB8" t="s">
        <v>3137</v>
      </c>
      <c r="BE8">
        <v>0</v>
      </c>
      <c r="BF8">
        <v>0</v>
      </c>
      <c r="BG8">
        <v>0</v>
      </c>
      <c r="BH8" t="s">
        <v>3138</v>
      </c>
      <c r="BJ8">
        <v>2</v>
      </c>
      <c r="BK8">
        <v>0</v>
      </c>
      <c r="BL8">
        <v>0.05</v>
      </c>
    </row>
    <row r="9" spans="1:64" x14ac:dyDescent="0.25">
      <c r="A9" t="s">
        <v>1875</v>
      </c>
      <c r="B9" t="s">
        <v>3114</v>
      </c>
      <c r="C9">
        <v>0</v>
      </c>
      <c r="D9">
        <v>1</v>
      </c>
      <c r="E9">
        <v>1</v>
      </c>
      <c r="F9">
        <v>0</v>
      </c>
      <c r="G9" t="s">
        <v>3115</v>
      </c>
      <c r="H9" t="s">
        <v>3150</v>
      </c>
      <c r="I9" t="s">
        <v>3150</v>
      </c>
      <c r="J9" t="s">
        <v>3117</v>
      </c>
      <c r="K9" t="s">
        <v>3118</v>
      </c>
      <c r="L9">
        <v>0</v>
      </c>
      <c r="M9">
        <v>0</v>
      </c>
      <c r="N9">
        <v>0</v>
      </c>
      <c r="O9" t="s">
        <v>3120</v>
      </c>
      <c r="P9" t="s">
        <v>3121</v>
      </c>
      <c r="Q9" t="s">
        <v>3122</v>
      </c>
      <c r="R9">
        <v>0</v>
      </c>
      <c r="S9" t="s">
        <v>3123</v>
      </c>
      <c r="T9" t="s">
        <v>3117</v>
      </c>
      <c r="U9" t="s">
        <v>3124</v>
      </c>
      <c r="V9" t="s">
        <v>3125</v>
      </c>
      <c r="W9" t="s">
        <v>3126</v>
      </c>
      <c r="X9" t="s">
        <v>3127</v>
      </c>
      <c r="Y9">
        <v>0</v>
      </c>
      <c r="Z9">
        <v>0</v>
      </c>
      <c r="AA9" t="s">
        <v>3128</v>
      </c>
      <c r="AB9">
        <v>1</v>
      </c>
      <c r="AC9" t="s">
        <v>3129</v>
      </c>
      <c r="AD9">
        <v>45</v>
      </c>
      <c r="AE9" t="s">
        <v>3117</v>
      </c>
      <c r="AF9" t="s">
        <v>47</v>
      </c>
      <c r="AG9" t="s">
        <v>47</v>
      </c>
      <c r="AH9">
        <v>50</v>
      </c>
      <c r="AI9">
        <v>25</v>
      </c>
      <c r="AJ9">
        <v>1</v>
      </c>
      <c r="AK9">
        <v>35</v>
      </c>
      <c r="AL9">
        <v>100</v>
      </c>
      <c r="AM9">
        <v>100</v>
      </c>
      <c r="AN9">
        <v>100</v>
      </c>
      <c r="AO9" t="s">
        <v>1250</v>
      </c>
      <c r="AP9">
        <v>12000</v>
      </c>
      <c r="AQ9" t="s">
        <v>3130</v>
      </c>
      <c r="AR9">
        <v>12000</v>
      </c>
      <c r="AS9">
        <v>0</v>
      </c>
      <c r="AT9" t="s">
        <v>3131</v>
      </c>
      <c r="AU9" t="s">
        <v>3132</v>
      </c>
      <c r="AV9" t="s">
        <v>3133</v>
      </c>
      <c r="AW9" t="s">
        <v>3134</v>
      </c>
      <c r="AX9">
        <v>0</v>
      </c>
      <c r="AY9">
        <v>0</v>
      </c>
      <c r="AZ9" t="s">
        <v>3135</v>
      </c>
      <c r="BA9" t="s">
        <v>3136</v>
      </c>
      <c r="BB9" t="s">
        <v>3137</v>
      </c>
      <c r="BE9">
        <v>0</v>
      </c>
      <c r="BF9">
        <v>0</v>
      </c>
      <c r="BG9">
        <v>0</v>
      </c>
      <c r="BH9" t="s">
        <v>3138</v>
      </c>
      <c r="BJ9">
        <v>2</v>
      </c>
      <c r="BK9">
        <v>0</v>
      </c>
      <c r="BL9">
        <v>0.05</v>
      </c>
    </row>
    <row r="10" spans="1:64" x14ac:dyDescent="0.25">
      <c r="A10" t="s">
        <v>614</v>
      </c>
      <c r="B10" t="s">
        <v>3114</v>
      </c>
      <c r="C10">
        <v>0</v>
      </c>
      <c r="D10">
        <v>1</v>
      </c>
      <c r="E10">
        <v>1</v>
      </c>
      <c r="F10">
        <v>0</v>
      </c>
      <c r="G10" t="s">
        <v>3115</v>
      </c>
      <c r="H10" t="s">
        <v>3149</v>
      </c>
      <c r="I10" t="s">
        <v>3151</v>
      </c>
      <c r="J10" t="s">
        <v>3117</v>
      </c>
      <c r="K10" t="s">
        <v>3118</v>
      </c>
      <c r="L10" t="s">
        <v>3145</v>
      </c>
      <c r="M10">
        <v>0</v>
      </c>
      <c r="N10">
        <v>0</v>
      </c>
      <c r="O10" t="s">
        <v>3120</v>
      </c>
      <c r="P10" t="s">
        <v>3121</v>
      </c>
      <c r="Q10" t="s">
        <v>3122</v>
      </c>
      <c r="R10" t="s">
        <v>3145</v>
      </c>
      <c r="S10" t="s">
        <v>3123</v>
      </c>
      <c r="T10" t="s">
        <v>3117</v>
      </c>
      <c r="U10" t="s">
        <v>3124</v>
      </c>
      <c r="V10" t="s">
        <v>3125</v>
      </c>
      <c r="W10" t="s">
        <v>3126</v>
      </c>
      <c r="X10" t="s">
        <v>3127</v>
      </c>
      <c r="Y10">
        <v>0</v>
      </c>
      <c r="Z10">
        <v>0</v>
      </c>
      <c r="AA10" t="s">
        <v>3128</v>
      </c>
      <c r="AB10">
        <v>1</v>
      </c>
      <c r="AC10" t="s">
        <v>3129</v>
      </c>
      <c r="AD10">
        <v>45</v>
      </c>
      <c r="AE10" t="s">
        <v>3117</v>
      </c>
      <c r="AF10" t="s">
        <v>47</v>
      </c>
      <c r="AG10" t="s">
        <v>47</v>
      </c>
      <c r="AH10">
        <v>50</v>
      </c>
      <c r="AI10">
        <v>25</v>
      </c>
      <c r="AJ10">
        <v>1</v>
      </c>
      <c r="AK10">
        <v>35</v>
      </c>
      <c r="AL10">
        <v>100</v>
      </c>
      <c r="AM10">
        <v>100</v>
      </c>
      <c r="AN10">
        <v>100</v>
      </c>
      <c r="AO10" t="s">
        <v>1250</v>
      </c>
      <c r="AP10">
        <v>12000</v>
      </c>
      <c r="AQ10" t="s">
        <v>3130</v>
      </c>
      <c r="AR10">
        <v>12000</v>
      </c>
      <c r="AS10">
        <v>0</v>
      </c>
      <c r="AT10" t="s">
        <v>3131</v>
      </c>
      <c r="AU10" t="s">
        <v>3132</v>
      </c>
      <c r="AV10" t="s">
        <v>3133</v>
      </c>
      <c r="AW10" t="s">
        <v>3134</v>
      </c>
      <c r="AX10">
        <v>0</v>
      </c>
      <c r="AY10" t="s">
        <v>3148</v>
      </c>
      <c r="AZ10" t="s">
        <v>3135</v>
      </c>
      <c r="BA10" t="s">
        <v>3136</v>
      </c>
      <c r="BB10" t="s">
        <v>3137</v>
      </c>
      <c r="BE10">
        <v>0</v>
      </c>
      <c r="BF10">
        <v>0</v>
      </c>
      <c r="BG10">
        <v>0</v>
      </c>
      <c r="BH10" t="s">
        <v>3138</v>
      </c>
      <c r="BJ10">
        <v>2</v>
      </c>
      <c r="BK10">
        <v>0</v>
      </c>
      <c r="BL10">
        <v>0.05</v>
      </c>
    </row>
    <row r="11" spans="1:64" x14ac:dyDescent="0.25">
      <c r="A11" t="s">
        <v>2243</v>
      </c>
      <c r="B11" t="s">
        <v>3114</v>
      </c>
      <c r="C11">
        <v>0</v>
      </c>
      <c r="D11">
        <v>1</v>
      </c>
      <c r="E11">
        <v>1</v>
      </c>
      <c r="F11">
        <v>0</v>
      </c>
      <c r="G11" t="s">
        <v>3115</v>
      </c>
      <c r="H11" t="s">
        <v>3152</v>
      </c>
      <c r="I11" t="s">
        <v>3152</v>
      </c>
      <c r="J11" t="s">
        <v>3117</v>
      </c>
      <c r="K11" t="s">
        <v>3118</v>
      </c>
      <c r="L11">
        <v>0</v>
      </c>
      <c r="M11">
        <v>0</v>
      </c>
      <c r="N11">
        <v>0</v>
      </c>
      <c r="O11" t="s">
        <v>3120</v>
      </c>
      <c r="P11" t="s">
        <v>3121</v>
      </c>
      <c r="Q11" t="s">
        <v>3122</v>
      </c>
      <c r="R11">
        <v>0</v>
      </c>
      <c r="S11" t="s">
        <v>3123</v>
      </c>
      <c r="T11" t="s">
        <v>3117</v>
      </c>
      <c r="U11" t="s">
        <v>3124</v>
      </c>
      <c r="V11" t="s">
        <v>3125</v>
      </c>
      <c r="W11" t="s">
        <v>3126</v>
      </c>
      <c r="X11" t="s">
        <v>3127</v>
      </c>
      <c r="Y11">
        <v>0</v>
      </c>
      <c r="AA11" t="s">
        <v>3128</v>
      </c>
      <c r="AB11">
        <v>1</v>
      </c>
      <c r="AC11" t="s">
        <v>3129</v>
      </c>
      <c r="AD11">
        <v>46</v>
      </c>
      <c r="AE11" t="s">
        <v>3117</v>
      </c>
      <c r="AF11" t="s">
        <v>47</v>
      </c>
      <c r="AG11" t="s">
        <v>47</v>
      </c>
      <c r="AH11">
        <v>50</v>
      </c>
      <c r="AI11">
        <v>25</v>
      </c>
      <c r="AJ11">
        <v>1</v>
      </c>
      <c r="AK11">
        <v>35</v>
      </c>
      <c r="AL11">
        <v>100</v>
      </c>
      <c r="AM11">
        <v>100</v>
      </c>
      <c r="AN11">
        <v>100</v>
      </c>
      <c r="AO11" t="s">
        <v>1250</v>
      </c>
      <c r="AP11">
        <v>12001</v>
      </c>
      <c r="AQ11" t="s">
        <v>3130</v>
      </c>
      <c r="AR11">
        <v>12000</v>
      </c>
      <c r="AS11">
        <v>0</v>
      </c>
      <c r="AT11" t="s">
        <v>3131</v>
      </c>
      <c r="AU11" t="s">
        <v>3132</v>
      </c>
      <c r="AV11" t="s">
        <v>3133</v>
      </c>
      <c r="AW11" t="s">
        <v>3134</v>
      </c>
      <c r="AX11">
        <v>0</v>
      </c>
      <c r="AY11">
        <v>0</v>
      </c>
      <c r="AZ11" t="s">
        <v>3135</v>
      </c>
      <c r="BA11" t="s">
        <v>3136</v>
      </c>
      <c r="BB11" t="s">
        <v>3137</v>
      </c>
      <c r="BE11">
        <v>0</v>
      </c>
      <c r="BF11">
        <v>0</v>
      </c>
      <c r="BG11">
        <v>0</v>
      </c>
      <c r="BH11" t="s">
        <v>3138</v>
      </c>
      <c r="BJ11">
        <v>2</v>
      </c>
      <c r="BK11">
        <v>1</v>
      </c>
      <c r="BL11">
        <v>0.05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F1436-91A9-4AD1-B69B-9F83DC1D0511}">
  <dimension ref="A1:BF5"/>
  <sheetViews>
    <sheetView workbookViewId="0">
      <selection activeCell="AP2" sqref="AP2 AP2"/>
    </sheetView>
  </sheetViews>
  <sheetFormatPr defaultRowHeight="15" x14ac:dyDescent="0.25"/>
  <cols>
    <col min="1" max="1" width="9.140625" customWidth="1"/>
    <col min="2" max="2" width="13.85546875" bestFit="1" customWidth="1"/>
    <col min="3" max="6" width="9.140625" customWidth="1"/>
    <col min="7" max="7" width="33.85546875" bestFit="1" customWidth="1"/>
    <col min="8" max="8" width="14.140625" bestFit="1" customWidth="1"/>
    <col min="9" max="9" width="13.28515625" bestFit="1" customWidth="1"/>
    <col min="10" max="10" width="9.140625" customWidth="1"/>
    <col min="11" max="12" width="18.28515625" bestFit="1" customWidth="1"/>
    <col min="13" max="13" width="9.140625" customWidth="1"/>
    <col min="14" max="14" width="19.7109375" bestFit="1" customWidth="1"/>
    <col min="15" max="15" width="15.85546875" bestFit="1" customWidth="1"/>
    <col min="16" max="16" width="11.140625" bestFit="1" customWidth="1"/>
    <col min="17" max="17" width="23.7109375" bestFit="1" customWidth="1"/>
    <col min="18" max="18" width="11.5703125" bestFit="1" customWidth="1"/>
    <col min="19" max="19" width="11" customWidth="1"/>
    <col min="20" max="20" width="13.42578125" bestFit="1" customWidth="1"/>
    <col min="21" max="21" width="24.140625" bestFit="1" customWidth="1"/>
    <col min="22" max="22" width="19" bestFit="1" customWidth="1"/>
    <col min="23" max="23" width="9.7109375" bestFit="1" customWidth="1"/>
    <col min="24" max="24" width="13.5703125" bestFit="1" customWidth="1"/>
    <col min="25" max="25" width="15" bestFit="1" customWidth="1"/>
    <col min="26" max="26" width="21.85546875" bestFit="1" customWidth="1"/>
    <col min="27" max="41" width="9.140625" customWidth="1"/>
    <col min="42" max="42" width="19.140625" bestFit="1" customWidth="1"/>
    <col min="43" max="43" width="23.5703125" bestFit="1" customWidth="1"/>
    <col min="44" max="44" width="18.5703125" bestFit="1" customWidth="1"/>
    <col min="45" max="45" width="24" bestFit="1" customWidth="1"/>
    <col min="46" max="46" width="23.7109375" bestFit="1" customWidth="1"/>
    <col min="47" max="47" width="21" bestFit="1" customWidth="1"/>
    <col min="48" max="48" width="23.28515625" bestFit="1" customWidth="1"/>
    <col min="49" max="49" width="18.7109375" bestFit="1" customWidth="1"/>
    <col min="50" max="50" width="23" bestFit="1" customWidth="1"/>
    <col min="51" max="56" width="9.140625" customWidth="1"/>
    <col min="57" max="57" width="26.5703125" customWidth="1"/>
  </cols>
  <sheetData>
    <row r="1" spans="1:58" x14ac:dyDescent="0.25">
      <c r="A1" t="s">
        <v>2496</v>
      </c>
      <c r="B1" s="42" t="s">
        <v>2987</v>
      </c>
      <c r="C1" t="s">
        <v>3063</v>
      </c>
      <c r="D1" t="s">
        <v>3064</v>
      </c>
      <c r="E1" t="s">
        <v>3065</v>
      </c>
      <c r="F1" t="s">
        <v>3066</v>
      </c>
      <c r="G1" s="42" t="s">
        <v>3067</v>
      </c>
      <c r="H1" s="41" t="s">
        <v>3068</v>
      </c>
      <c r="I1" s="41" t="s">
        <v>3069</v>
      </c>
      <c r="J1" t="s">
        <v>3070</v>
      </c>
      <c r="K1" s="42" t="s">
        <v>12</v>
      </c>
      <c r="L1" s="42" t="s">
        <v>3071</v>
      </c>
      <c r="M1" t="s">
        <v>3072</v>
      </c>
      <c r="N1" s="42" t="s">
        <v>3074</v>
      </c>
      <c r="O1" s="41" t="s">
        <v>10</v>
      </c>
      <c r="P1" t="s">
        <v>3075</v>
      </c>
      <c r="Q1" s="42" t="s">
        <v>13</v>
      </c>
      <c r="R1" t="s">
        <v>3076</v>
      </c>
      <c r="S1" s="42" t="s">
        <v>2500</v>
      </c>
      <c r="T1" s="42" t="s">
        <v>3077</v>
      </c>
      <c r="U1" s="41" t="s">
        <v>15</v>
      </c>
      <c r="V1" t="s">
        <v>29</v>
      </c>
      <c r="W1" t="s">
        <v>3078</v>
      </c>
      <c r="X1" s="42" t="s">
        <v>3079</v>
      </c>
      <c r="Y1" t="s">
        <v>3080</v>
      </c>
      <c r="Z1" s="42" t="s">
        <v>3153</v>
      </c>
      <c r="AA1" t="s">
        <v>3083</v>
      </c>
      <c r="AB1" t="s">
        <v>3084</v>
      </c>
      <c r="AC1" t="s">
        <v>3084</v>
      </c>
      <c r="AD1" t="s">
        <v>3085</v>
      </c>
      <c r="AE1" t="s">
        <v>3086</v>
      </c>
      <c r="AF1" t="s">
        <v>3087</v>
      </c>
      <c r="AG1" t="s">
        <v>3088</v>
      </c>
      <c r="AH1" t="s">
        <v>3089</v>
      </c>
      <c r="AI1" t="s">
        <v>3090</v>
      </c>
      <c r="AJ1" t="s">
        <v>3091</v>
      </c>
      <c r="AK1" t="s">
        <v>3092</v>
      </c>
      <c r="AL1" t="s">
        <v>3093</v>
      </c>
      <c r="AM1" t="s">
        <v>3094</v>
      </c>
      <c r="AN1" t="s">
        <v>3095</v>
      </c>
      <c r="AO1" t="s">
        <v>3096</v>
      </c>
      <c r="AP1" t="s">
        <v>3097</v>
      </c>
      <c r="AQ1" t="s">
        <v>3098</v>
      </c>
      <c r="AR1" s="42" t="s">
        <v>3099</v>
      </c>
      <c r="AS1" s="42" t="s">
        <v>3100</v>
      </c>
      <c r="AT1" s="42" t="s">
        <v>28</v>
      </c>
      <c r="AU1" s="42" t="s">
        <v>27</v>
      </c>
      <c r="AV1" s="42" t="s">
        <v>3101</v>
      </c>
      <c r="AW1" s="42" t="s">
        <v>3102</v>
      </c>
      <c r="AX1" t="s">
        <v>3103</v>
      </c>
      <c r="AY1" t="s">
        <v>3104</v>
      </c>
      <c r="AZ1" t="s">
        <v>3105</v>
      </c>
      <c r="BA1" t="s">
        <v>3106</v>
      </c>
      <c r="BB1" t="s">
        <v>3107</v>
      </c>
      <c r="BC1" t="s">
        <v>3108</v>
      </c>
      <c r="BD1" t="s">
        <v>3109</v>
      </c>
      <c r="BE1" s="41" t="s">
        <v>3113</v>
      </c>
      <c r="BF1" s="41" t="s">
        <v>3154</v>
      </c>
    </row>
    <row r="2" spans="1:58" ht="15.75" customHeight="1" x14ac:dyDescent="0.25">
      <c r="A2" t="s">
        <v>149</v>
      </c>
      <c r="B2" t="s">
        <v>3114</v>
      </c>
      <c r="C2" t="s">
        <v>3155</v>
      </c>
      <c r="D2" t="s">
        <v>3156</v>
      </c>
      <c r="E2" t="s">
        <v>3156</v>
      </c>
      <c r="F2" t="s">
        <v>3155</v>
      </c>
      <c r="G2" t="s">
        <v>3115</v>
      </c>
      <c r="H2" t="s">
        <v>3157</v>
      </c>
      <c r="I2" t="s">
        <v>3157</v>
      </c>
      <c r="J2" t="s">
        <v>3117</v>
      </c>
      <c r="K2" t="s">
        <v>3118</v>
      </c>
      <c r="L2" t="s">
        <v>3145</v>
      </c>
      <c r="M2" t="s">
        <v>3155</v>
      </c>
      <c r="N2" t="s">
        <v>3120</v>
      </c>
      <c r="O2" t="s">
        <v>3122</v>
      </c>
      <c r="P2" t="s">
        <v>3155</v>
      </c>
      <c r="Q2" t="s">
        <v>3123</v>
      </c>
      <c r="R2" t="s">
        <v>3117</v>
      </c>
      <c r="S2" t="s">
        <v>3124</v>
      </c>
      <c r="T2" t="s">
        <v>3125</v>
      </c>
      <c r="U2" t="s">
        <v>3126</v>
      </c>
      <c r="V2" t="s">
        <v>3155</v>
      </c>
      <c r="W2" t="s">
        <v>3155</v>
      </c>
      <c r="X2" t="s">
        <v>3128</v>
      </c>
      <c r="Y2">
        <v>1</v>
      </c>
      <c r="Z2" t="s">
        <v>3129</v>
      </c>
      <c r="AA2" t="s">
        <v>3117</v>
      </c>
      <c r="AB2" t="s">
        <v>47</v>
      </c>
      <c r="AC2" t="s">
        <v>47</v>
      </c>
      <c r="AD2" t="s">
        <v>3158</v>
      </c>
      <c r="AE2" t="s">
        <v>3158</v>
      </c>
      <c r="AF2" t="s">
        <v>3156</v>
      </c>
      <c r="AG2" t="s">
        <v>3158</v>
      </c>
      <c r="AH2" t="s">
        <v>3159</v>
      </c>
      <c r="AI2" t="s">
        <v>3159</v>
      </c>
      <c r="AJ2" t="s">
        <v>3159</v>
      </c>
      <c r="AK2" t="s">
        <v>1250</v>
      </c>
      <c r="AL2" t="s">
        <v>3160</v>
      </c>
      <c r="AM2" t="s">
        <v>3156</v>
      </c>
      <c r="AN2" t="s">
        <v>3160</v>
      </c>
      <c r="AO2" t="s">
        <v>3155</v>
      </c>
      <c r="AP2" s="44" t="s">
        <v>3131</v>
      </c>
      <c r="AQ2" t="s">
        <v>3132</v>
      </c>
      <c r="AR2" t="s">
        <v>3133</v>
      </c>
      <c r="AS2" t="s">
        <v>3134</v>
      </c>
      <c r="AT2" t="s">
        <v>3155</v>
      </c>
      <c r="AU2" t="s">
        <v>3155</v>
      </c>
      <c r="AV2" s="5" t="s">
        <v>3135</v>
      </c>
      <c r="AW2" s="5" t="s">
        <v>3136</v>
      </c>
      <c r="AX2" s="5" t="s">
        <v>3137</v>
      </c>
      <c r="BA2" t="s">
        <v>3155</v>
      </c>
      <c r="BB2" t="s">
        <v>3155</v>
      </c>
      <c r="BC2" t="s">
        <v>3155</v>
      </c>
      <c r="BD2" t="s">
        <v>3138</v>
      </c>
      <c r="BE2" t="s">
        <v>3155</v>
      </c>
      <c r="BF2" t="s">
        <v>3117</v>
      </c>
    </row>
    <row r="3" spans="1:58" ht="15.75" customHeight="1" x14ac:dyDescent="0.25">
      <c r="A3" t="s">
        <v>1924</v>
      </c>
      <c r="B3" t="s">
        <v>3114</v>
      </c>
      <c r="C3" t="s">
        <v>3155</v>
      </c>
      <c r="D3" t="s">
        <v>3156</v>
      </c>
      <c r="E3" t="s">
        <v>3156</v>
      </c>
      <c r="F3" t="s">
        <v>3155</v>
      </c>
      <c r="G3" t="s">
        <v>3115</v>
      </c>
      <c r="H3" t="s">
        <v>3161</v>
      </c>
      <c r="I3" t="s">
        <v>3161</v>
      </c>
      <c r="J3" t="s">
        <v>3117</v>
      </c>
      <c r="K3" t="s">
        <v>3118</v>
      </c>
      <c r="M3" t="s">
        <v>3155</v>
      </c>
      <c r="N3" t="s">
        <v>3120</v>
      </c>
      <c r="O3" t="s">
        <v>3122</v>
      </c>
      <c r="P3" t="s">
        <v>3155</v>
      </c>
      <c r="Q3" t="s">
        <v>3123</v>
      </c>
      <c r="R3" t="s">
        <v>3117</v>
      </c>
      <c r="S3" t="s">
        <v>3124</v>
      </c>
      <c r="T3" t="s">
        <v>3125</v>
      </c>
      <c r="U3" t="s">
        <v>3126</v>
      </c>
      <c r="V3" t="s">
        <v>3155</v>
      </c>
      <c r="W3" t="s">
        <v>3155</v>
      </c>
      <c r="X3" t="s">
        <v>3128</v>
      </c>
      <c r="Y3">
        <v>1</v>
      </c>
      <c r="Z3" t="s">
        <v>3129</v>
      </c>
      <c r="AA3" t="s">
        <v>3117</v>
      </c>
      <c r="AB3" t="s">
        <v>47</v>
      </c>
      <c r="AC3" t="s">
        <v>47</v>
      </c>
      <c r="AD3" t="s">
        <v>3158</v>
      </c>
      <c r="AE3" t="s">
        <v>3158</v>
      </c>
      <c r="AF3" t="s">
        <v>3156</v>
      </c>
      <c r="AG3" t="s">
        <v>3158</v>
      </c>
      <c r="AH3" t="s">
        <v>3159</v>
      </c>
      <c r="AI3" t="s">
        <v>3159</v>
      </c>
      <c r="AJ3" t="s">
        <v>3159</v>
      </c>
      <c r="AK3" t="s">
        <v>1250</v>
      </c>
      <c r="AL3" t="s">
        <v>3160</v>
      </c>
      <c r="AM3" t="s">
        <v>3156</v>
      </c>
      <c r="AN3" t="s">
        <v>3160</v>
      </c>
      <c r="AO3" t="s">
        <v>3155</v>
      </c>
      <c r="AP3" s="44" t="s">
        <v>3131</v>
      </c>
      <c r="AQ3" t="s">
        <v>3132</v>
      </c>
      <c r="AR3" t="s">
        <v>3133</v>
      </c>
      <c r="AS3" t="s">
        <v>3134</v>
      </c>
      <c r="AT3" t="s">
        <v>3162</v>
      </c>
      <c r="AU3" t="s">
        <v>3148</v>
      </c>
      <c r="AV3" s="5" t="s">
        <v>3135</v>
      </c>
      <c r="AW3" s="5" t="s">
        <v>3136</v>
      </c>
      <c r="AX3" s="5" t="s">
        <v>3137</v>
      </c>
      <c r="BA3" t="s">
        <v>3155</v>
      </c>
      <c r="BB3" t="s">
        <v>3155</v>
      </c>
      <c r="BC3" t="s">
        <v>3155</v>
      </c>
      <c r="BD3" t="s">
        <v>3138</v>
      </c>
      <c r="BE3" t="s">
        <v>3155</v>
      </c>
      <c r="BF3" t="s">
        <v>3117</v>
      </c>
    </row>
    <row r="4" spans="1:58" ht="15.75" customHeight="1" x14ac:dyDescent="0.25">
      <c r="A4" t="s">
        <v>2195</v>
      </c>
      <c r="B4" t="s">
        <v>3114</v>
      </c>
      <c r="C4" t="s">
        <v>3155</v>
      </c>
      <c r="D4" t="s">
        <v>3156</v>
      </c>
      <c r="E4" t="s">
        <v>3156</v>
      </c>
      <c r="F4" t="s">
        <v>3155</v>
      </c>
      <c r="G4" t="s">
        <v>3115</v>
      </c>
      <c r="H4" t="s">
        <v>3163</v>
      </c>
      <c r="I4" t="s">
        <v>3163</v>
      </c>
      <c r="J4" t="s">
        <v>3117</v>
      </c>
      <c r="K4" t="s">
        <v>3118</v>
      </c>
      <c r="L4" t="s">
        <v>3145</v>
      </c>
      <c r="M4" t="s">
        <v>3155</v>
      </c>
      <c r="N4" t="s">
        <v>3120</v>
      </c>
      <c r="O4" t="s">
        <v>3122</v>
      </c>
      <c r="P4" t="s">
        <v>3155</v>
      </c>
      <c r="Q4" t="s">
        <v>3123</v>
      </c>
      <c r="R4" t="s">
        <v>3117</v>
      </c>
      <c r="S4" t="s">
        <v>3124</v>
      </c>
      <c r="T4" t="s">
        <v>3125</v>
      </c>
      <c r="U4" t="s">
        <v>3126</v>
      </c>
      <c r="V4" t="s">
        <v>3155</v>
      </c>
      <c r="W4" t="s">
        <v>3155</v>
      </c>
      <c r="X4" t="s">
        <v>3128</v>
      </c>
      <c r="Y4">
        <v>1</v>
      </c>
      <c r="Z4" t="s">
        <v>3129</v>
      </c>
      <c r="AA4" t="s">
        <v>3117</v>
      </c>
      <c r="AB4" t="s">
        <v>47</v>
      </c>
      <c r="AC4" t="s">
        <v>47</v>
      </c>
      <c r="AD4" t="s">
        <v>3158</v>
      </c>
      <c r="AE4" t="s">
        <v>3158</v>
      </c>
      <c r="AF4" t="s">
        <v>3156</v>
      </c>
      <c r="AG4" t="s">
        <v>3158</v>
      </c>
      <c r="AH4" t="s">
        <v>3159</v>
      </c>
      <c r="AI4" t="s">
        <v>3159</v>
      </c>
      <c r="AJ4" t="s">
        <v>3159</v>
      </c>
      <c r="AK4" t="s">
        <v>1250</v>
      </c>
      <c r="AL4" t="s">
        <v>3160</v>
      </c>
      <c r="AM4" t="s">
        <v>3156</v>
      </c>
      <c r="AN4" t="s">
        <v>3160</v>
      </c>
      <c r="AO4" t="s">
        <v>3155</v>
      </c>
      <c r="AP4" s="44" t="s">
        <v>3131</v>
      </c>
      <c r="AQ4" t="s">
        <v>3132</v>
      </c>
      <c r="AR4" t="s">
        <v>3133</v>
      </c>
      <c r="AS4" t="s">
        <v>3134</v>
      </c>
      <c r="AT4" t="s">
        <v>3155</v>
      </c>
      <c r="AU4" t="s">
        <v>3155</v>
      </c>
      <c r="AV4" s="5" t="s">
        <v>3135</v>
      </c>
      <c r="AW4" s="5" t="s">
        <v>3136</v>
      </c>
      <c r="AX4" s="5" t="s">
        <v>3137</v>
      </c>
      <c r="BA4" t="s">
        <v>3155</v>
      </c>
      <c r="BB4" t="s">
        <v>3155</v>
      </c>
      <c r="BC4" t="s">
        <v>3155</v>
      </c>
      <c r="BD4" t="s">
        <v>3138</v>
      </c>
      <c r="BE4" t="s">
        <v>3155</v>
      </c>
      <c r="BF4" t="s">
        <v>3117</v>
      </c>
    </row>
    <row r="5" spans="1:58" ht="15.75" customHeight="1" x14ac:dyDescent="0.25">
      <c r="A5" t="s">
        <v>529</v>
      </c>
      <c r="B5" t="s">
        <v>3114</v>
      </c>
      <c r="C5" t="s">
        <v>3155</v>
      </c>
      <c r="D5" t="s">
        <v>3156</v>
      </c>
      <c r="E5" t="s">
        <v>3156</v>
      </c>
      <c r="F5" t="s">
        <v>3155</v>
      </c>
      <c r="G5" t="s">
        <v>3115</v>
      </c>
      <c r="H5" t="s">
        <v>3164</v>
      </c>
      <c r="I5" t="s">
        <v>3164</v>
      </c>
      <c r="J5" t="s">
        <v>3117</v>
      </c>
      <c r="K5" t="s">
        <v>3118</v>
      </c>
      <c r="L5">
        <v>0</v>
      </c>
      <c r="M5" t="s">
        <v>3155</v>
      </c>
      <c r="N5" t="s">
        <v>3120</v>
      </c>
      <c r="O5" t="s">
        <v>3122</v>
      </c>
      <c r="P5" t="s">
        <v>3155</v>
      </c>
      <c r="Q5" t="s">
        <v>3123</v>
      </c>
      <c r="R5" t="s">
        <v>3117</v>
      </c>
      <c r="S5" t="s">
        <v>3124</v>
      </c>
      <c r="T5" t="s">
        <v>3125</v>
      </c>
      <c r="U5" t="s">
        <v>3126</v>
      </c>
      <c r="V5" t="s">
        <v>3155</v>
      </c>
      <c r="W5" t="s">
        <v>3155</v>
      </c>
      <c r="X5" t="s">
        <v>3128</v>
      </c>
      <c r="Y5">
        <v>1</v>
      </c>
      <c r="Z5" t="s">
        <v>3129</v>
      </c>
      <c r="AA5" t="s">
        <v>3117</v>
      </c>
      <c r="AB5" t="s">
        <v>47</v>
      </c>
      <c r="AC5" t="s">
        <v>47</v>
      </c>
      <c r="AD5" t="s">
        <v>3158</v>
      </c>
      <c r="AE5" t="s">
        <v>3158</v>
      </c>
      <c r="AF5" t="s">
        <v>3156</v>
      </c>
      <c r="AG5" t="s">
        <v>3158</v>
      </c>
      <c r="AH5" t="s">
        <v>3159</v>
      </c>
      <c r="AI5" t="s">
        <v>3159</v>
      </c>
      <c r="AJ5" t="s">
        <v>3159</v>
      </c>
      <c r="AK5" t="s">
        <v>1250</v>
      </c>
      <c r="AL5" t="s">
        <v>3160</v>
      </c>
      <c r="AM5" t="s">
        <v>3156</v>
      </c>
      <c r="AN5" t="s">
        <v>3160</v>
      </c>
      <c r="AO5" t="s">
        <v>3155</v>
      </c>
      <c r="AP5" s="44" t="s">
        <v>3131</v>
      </c>
      <c r="AQ5" t="s">
        <v>3132</v>
      </c>
      <c r="AR5" t="s">
        <v>3133</v>
      </c>
      <c r="AS5" t="s">
        <v>3134</v>
      </c>
      <c r="AT5" t="s">
        <v>3162</v>
      </c>
      <c r="AU5" t="s">
        <v>3148</v>
      </c>
      <c r="AV5" s="5" t="s">
        <v>3135</v>
      </c>
      <c r="AW5" s="5" t="s">
        <v>3136</v>
      </c>
      <c r="AX5" s="5" t="s">
        <v>3137</v>
      </c>
      <c r="BA5" t="s">
        <v>3155</v>
      </c>
      <c r="BB5" t="s">
        <v>3155</v>
      </c>
      <c r="BC5" t="s">
        <v>3155</v>
      </c>
      <c r="BD5" t="s">
        <v>3138</v>
      </c>
      <c r="BE5" t="s">
        <v>3165</v>
      </c>
      <c r="BF5" t="s">
        <v>3117</v>
      </c>
    </row>
  </sheetData>
  <pageMargins left="0.7" right="0.7" top="0.75" bottom="0.75" header="0.3" footer="0.3"/>
  <pageSetup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072F9-CC47-40FF-8573-9D6C202618DB}">
  <sheetPr codeName="Sheet5"/>
  <dimension ref="A1:AY27"/>
  <sheetViews>
    <sheetView workbookViewId="0">
      <pane xSplit="3" ySplit="1" topLeftCell="AL5" activePane="bottomRight" state="frozenSplit"/>
      <selection activeCell="C1" sqref="C1 C1"/>
      <selection pane="topRight"/>
      <selection pane="bottomLeft"/>
      <selection pane="bottomRight" activeCell="AO17" sqref="AO17"/>
    </sheetView>
  </sheetViews>
  <sheetFormatPr defaultRowHeight="15" x14ac:dyDescent="0.25"/>
  <cols>
    <col min="1" max="1" width="9.140625" style="47" customWidth="1"/>
    <col min="2" max="2" width="9.140625" customWidth="1"/>
    <col min="3" max="3" width="19.28515625" bestFit="1" customWidth="1"/>
    <col min="4" max="4" width="18" bestFit="1" customWidth="1"/>
    <col min="5" max="5" width="33.85546875" bestFit="1" customWidth="1"/>
    <col min="6" max="6" width="22.85546875" bestFit="1" customWidth="1"/>
    <col min="7" max="7" width="53.85546875" bestFit="1" customWidth="1"/>
    <col min="8" max="8" width="12" bestFit="1" customWidth="1"/>
    <col min="9" max="9" width="20.7109375" bestFit="1" customWidth="1"/>
    <col min="10" max="10" width="22.28515625" bestFit="1" customWidth="1"/>
    <col min="11" max="12" width="9.140625" customWidth="1"/>
    <col min="13" max="13" width="32.28515625" customWidth="1"/>
    <col min="14" max="23" width="9.140625" customWidth="1"/>
    <col min="24" max="24" width="13.28515625" customWidth="1"/>
    <col min="25" max="27" width="9.140625" customWidth="1"/>
    <col min="28" max="28" width="9.5703125" customWidth="1"/>
    <col min="29" max="29" width="19.7109375" customWidth="1"/>
    <col min="30" max="32" width="19" customWidth="1"/>
    <col min="33" max="34" width="9.140625" customWidth="1"/>
    <col min="35" max="35" width="8.85546875" customWidth="1"/>
    <col min="36" max="36" width="68" customWidth="1"/>
    <col min="37" max="37" width="58.5703125" customWidth="1"/>
    <col min="38" max="38" width="66.42578125" customWidth="1"/>
    <col min="39" max="39" width="44.140625" bestFit="1" customWidth="1"/>
    <col min="40" max="40" width="57.85546875" style="2" customWidth="1"/>
    <col min="41" max="41" width="12.42578125" bestFit="1" customWidth="1"/>
    <col min="42" max="42" width="9.140625" customWidth="1"/>
    <col min="43" max="43" width="9.42578125" customWidth="1"/>
    <col min="44" max="44" width="9.140625" bestFit="1" customWidth="1"/>
    <col min="45" max="45" width="17.85546875" customWidth="1"/>
    <col min="46" max="46" width="21.42578125" customWidth="1"/>
    <col min="47" max="47" width="9.140625" customWidth="1"/>
    <col min="48" max="48" width="16.7109375" bestFit="1" customWidth="1"/>
    <col min="49" max="49" width="10" customWidth="1"/>
    <col min="50" max="50" width="59.5703125" customWidth="1"/>
  </cols>
  <sheetData>
    <row r="1" spans="1:51" s="34" customFormat="1" x14ac:dyDescent="0.25">
      <c r="A1" s="46" t="s">
        <v>2496</v>
      </c>
      <c r="B1" s="45" t="s">
        <v>7</v>
      </c>
      <c r="C1" s="45" t="s">
        <v>3166</v>
      </c>
      <c r="D1" s="45" t="s">
        <v>2986</v>
      </c>
      <c r="E1" s="45" t="s">
        <v>3167</v>
      </c>
      <c r="F1" s="45" t="s">
        <v>3168</v>
      </c>
      <c r="G1" s="45" t="s">
        <v>3169</v>
      </c>
      <c r="H1" s="45" t="s">
        <v>3170</v>
      </c>
      <c r="I1" s="45" t="s">
        <v>3171</v>
      </c>
      <c r="J1" s="45" t="s">
        <v>53</v>
      </c>
      <c r="K1" s="45" t="s">
        <v>3172</v>
      </c>
      <c r="L1" s="45" t="s">
        <v>3173</v>
      </c>
      <c r="M1" s="45" t="s">
        <v>1242</v>
      </c>
      <c r="N1" s="45" t="s">
        <v>3174</v>
      </c>
      <c r="O1" s="45" t="s">
        <v>3175</v>
      </c>
      <c r="P1" s="45" t="s">
        <v>3176</v>
      </c>
      <c r="Q1" s="45" t="s">
        <v>3177</v>
      </c>
      <c r="R1" s="45" t="s">
        <v>3178</v>
      </c>
      <c r="S1" s="45" t="s">
        <v>3179</v>
      </c>
      <c r="T1" s="45" t="s">
        <v>149</v>
      </c>
      <c r="U1" s="45" t="s">
        <v>3180</v>
      </c>
      <c r="V1" s="45" t="s">
        <v>3181</v>
      </c>
      <c r="W1" s="45" t="s">
        <v>3182</v>
      </c>
      <c r="X1" s="45" t="s">
        <v>3183</v>
      </c>
      <c r="Y1" s="45" t="s">
        <v>3184</v>
      </c>
      <c r="Z1" s="45" t="s">
        <v>3185</v>
      </c>
      <c r="AA1" s="45" t="s">
        <v>3186</v>
      </c>
      <c r="AB1" s="45" t="s">
        <v>3187</v>
      </c>
      <c r="AC1" s="45" t="s">
        <v>3188</v>
      </c>
      <c r="AD1" s="45" t="s">
        <v>3189</v>
      </c>
      <c r="AE1" s="45" t="s">
        <v>3190</v>
      </c>
      <c r="AF1" s="45" t="s">
        <v>3191</v>
      </c>
      <c r="AG1" s="45" t="s">
        <v>3192</v>
      </c>
      <c r="AH1" s="45" t="s">
        <v>3193</v>
      </c>
      <c r="AI1" s="45" t="s">
        <v>3194</v>
      </c>
      <c r="AJ1" s="45" t="s">
        <v>3195</v>
      </c>
      <c r="AK1" s="45" t="s">
        <v>3196</v>
      </c>
      <c r="AL1" s="45" t="s">
        <v>3197</v>
      </c>
      <c r="AM1" s="45" t="s">
        <v>3198</v>
      </c>
      <c r="AN1" s="45" t="s">
        <v>3199</v>
      </c>
      <c r="AO1" s="34" t="s">
        <v>3200</v>
      </c>
      <c r="AP1" s="45" t="s">
        <v>3201</v>
      </c>
      <c r="AQ1" s="45" t="s">
        <v>3202</v>
      </c>
      <c r="AR1" s="45" t="s">
        <v>3203</v>
      </c>
      <c r="AS1" s="45" t="s">
        <v>3204</v>
      </c>
      <c r="AT1" s="45" t="s">
        <v>3205</v>
      </c>
      <c r="AU1" s="45" t="s">
        <v>3206</v>
      </c>
      <c r="AV1" s="45" t="s">
        <v>3207</v>
      </c>
      <c r="AW1" s="45" t="s">
        <v>3208</v>
      </c>
      <c r="AX1" s="45" t="s">
        <v>3209</v>
      </c>
      <c r="AY1" s="45" t="s">
        <v>3210</v>
      </c>
    </row>
    <row r="2" spans="1:51" ht="90" customHeight="1" x14ac:dyDescent="0.25">
      <c r="A2" s="47" t="s">
        <v>59</v>
      </c>
      <c r="B2" s="3" t="s">
        <v>59</v>
      </c>
      <c r="C2" s="3" t="s">
        <v>3211</v>
      </c>
      <c r="D2" s="4" t="s">
        <v>1289</v>
      </c>
      <c r="E2" s="4" t="s">
        <v>3115</v>
      </c>
      <c r="F2" s="4" t="s">
        <v>3212</v>
      </c>
      <c r="G2" s="48" t="s">
        <v>3213</v>
      </c>
      <c r="H2" s="4">
        <v>0</v>
      </c>
      <c r="I2" s="4" t="s">
        <v>3214</v>
      </c>
      <c r="J2" s="4" t="s">
        <v>3129</v>
      </c>
      <c r="K2" s="4">
        <v>0</v>
      </c>
      <c r="L2" s="4">
        <v>0</v>
      </c>
      <c r="M2" s="4" t="s">
        <v>3119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 t="s">
        <v>3128</v>
      </c>
      <c r="Y2" s="4">
        <v>0</v>
      </c>
      <c r="Z2" s="4">
        <v>11</v>
      </c>
      <c r="AA2" s="4">
        <v>0</v>
      </c>
      <c r="AB2" s="4">
        <v>0</v>
      </c>
      <c r="AC2" s="4" t="s">
        <v>3120</v>
      </c>
      <c r="AD2" s="4" t="s">
        <v>3215</v>
      </c>
      <c r="AE2" s="4"/>
      <c r="AF2" s="4">
        <v>10</v>
      </c>
      <c r="AG2" s="4"/>
      <c r="AH2" s="4"/>
      <c r="AI2" s="4">
        <v>-1</v>
      </c>
      <c r="AJ2" s="49">
        <v>1E-3</v>
      </c>
      <c r="AK2" s="49">
        <v>1E-3</v>
      </c>
      <c r="AL2" s="48" t="s">
        <v>3216</v>
      </c>
      <c r="AM2" s="49">
        <v>0</v>
      </c>
      <c r="AN2" s="49">
        <v>0</v>
      </c>
      <c r="AO2" s="50">
        <v>0</v>
      </c>
      <c r="AP2" s="49">
        <v>0.01</v>
      </c>
      <c r="AQ2" s="49">
        <v>4.0000000000000001E-3</v>
      </c>
      <c r="AR2" s="51">
        <v>12000</v>
      </c>
      <c r="AS2" s="4">
        <v>0</v>
      </c>
      <c r="AT2" s="4">
        <v>0</v>
      </c>
      <c r="AU2" s="4">
        <v>3.5</v>
      </c>
      <c r="AV2" s="4">
        <v>0</v>
      </c>
      <c r="AW2" s="4">
        <v>0</v>
      </c>
      <c r="AX2" s="48" t="s">
        <v>3217</v>
      </c>
      <c r="AY2" s="3"/>
    </row>
    <row r="3" spans="1:51" ht="90" customHeight="1" x14ac:dyDescent="0.25">
      <c r="A3" s="47" t="s">
        <v>120</v>
      </c>
      <c r="B3" s="3" t="s">
        <v>120</v>
      </c>
      <c r="C3" s="3" t="s">
        <v>3218</v>
      </c>
      <c r="D3" s="4" t="s">
        <v>1289</v>
      </c>
      <c r="E3" s="4" t="s">
        <v>3115</v>
      </c>
      <c r="F3" s="4" t="s">
        <v>3212</v>
      </c>
      <c r="G3" s="48" t="s">
        <v>3213</v>
      </c>
      <c r="H3" s="4">
        <v>0</v>
      </c>
      <c r="I3" s="4" t="s">
        <v>3214</v>
      </c>
      <c r="J3" s="4" t="s">
        <v>3129</v>
      </c>
      <c r="K3" s="4">
        <v>0</v>
      </c>
      <c r="L3" s="4">
        <v>0</v>
      </c>
      <c r="M3" s="4" t="s">
        <v>3119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 t="s">
        <v>3128</v>
      </c>
      <c r="Y3" s="4">
        <v>0</v>
      </c>
      <c r="Z3" s="4">
        <v>11</v>
      </c>
      <c r="AA3" s="4">
        <v>0</v>
      </c>
      <c r="AB3" s="4">
        <v>0</v>
      </c>
      <c r="AC3" s="4" t="s">
        <v>3120</v>
      </c>
      <c r="AD3" s="4" t="s">
        <v>3215</v>
      </c>
      <c r="AE3" s="4"/>
      <c r="AF3" s="4">
        <v>10</v>
      </c>
      <c r="AG3" s="4"/>
      <c r="AH3" s="4"/>
      <c r="AI3" s="4">
        <v>-1</v>
      </c>
      <c r="AJ3" s="49">
        <v>1E-3</v>
      </c>
      <c r="AK3" s="49">
        <v>1E-3</v>
      </c>
      <c r="AL3" s="48" t="s">
        <v>3219</v>
      </c>
      <c r="AM3" s="49">
        <v>0</v>
      </c>
      <c r="AN3" s="49">
        <v>0</v>
      </c>
      <c r="AO3" s="50">
        <v>0</v>
      </c>
      <c r="AP3" s="49">
        <v>0.01</v>
      </c>
      <c r="AQ3" s="49">
        <v>4.0000000000000001E-3</v>
      </c>
      <c r="AR3" s="51">
        <v>12000</v>
      </c>
      <c r="AS3" s="4">
        <v>0</v>
      </c>
      <c r="AT3" s="4">
        <v>0</v>
      </c>
      <c r="AU3" s="4">
        <v>3.5</v>
      </c>
      <c r="AV3" s="4">
        <v>0</v>
      </c>
      <c r="AW3" s="4">
        <v>0</v>
      </c>
      <c r="AX3" s="48" t="s">
        <v>3220</v>
      </c>
      <c r="AY3" s="3"/>
    </row>
    <row r="4" spans="1:51" x14ac:dyDescent="0.25">
      <c r="A4" s="47" t="s">
        <v>3221</v>
      </c>
      <c r="B4" s="3" t="s">
        <v>150</v>
      </c>
      <c r="C4" s="3" t="s">
        <v>2493</v>
      </c>
      <c r="D4" s="3"/>
      <c r="E4" s="3"/>
      <c r="F4" s="3"/>
      <c r="G4" s="3">
        <v>40</v>
      </c>
      <c r="H4" s="3">
        <v>0</v>
      </c>
      <c r="I4" s="4" t="s">
        <v>3214</v>
      </c>
      <c r="J4" s="3"/>
      <c r="K4" s="3">
        <v>0</v>
      </c>
      <c r="L4" s="3">
        <v>0</v>
      </c>
      <c r="M4" s="3"/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/>
      <c r="Y4" s="3">
        <v>0</v>
      </c>
      <c r="Z4" s="3">
        <v>7</v>
      </c>
      <c r="AA4" s="3">
        <v>0</v>
      </c>
      <c r="AB4" s="3">
        <v>0</v>
      </c>
      <c r="AC4" s="3"/>
      <c r="AD4" s="3" t="s">
        <v>3157</v>
      </c>
      <c r="AE4" s="3"/>
      <c r="AF4" s="3">
        <v>1</v>
      </c>
      <c r="AG4" s="3"/>
      <c r="AH4" s="3"/>
      <c r="AI4" s="3">
        <v>-1</v>
      </c>
      <c r="AJ4" s="3">
        <v>1E-3</v>
      </c>
      <c r="AK4" s="3">
        <v>1E-3</v>
      </c>
      <c r="AL4" s="3"/>
      <c r="AM4" s="3">
        <v>0</v>
      </c>
      <c r="AN4" s="3">
        <v>0</v>
      </c>
      <c r="AO4" s="47"/>
      <c r="AP4" s="3">
        <v>0.01</v>
      </c>
      <c r="AQ4" s="3">
        <v>2E-3</v>
      </c>
      <c r="AR4" s="51">
        <v>12000</v>
      </c>
      <c r="AS4" s="3">
        <v>135</v>
      </c>
      <c r="AT4" s="3">
        <v>0</v>
      </c>
      <c r="AU4" s="4">
        <v>3.5</v>
      </c>
      <c r="AV4" s="3">
        <v>0</v>
      </c>
      <c r="AW4" s="3">
        <v>2</v>
      </c>
      <c r="AX4" s="48"/>
      <c r="AY4" s="3"/>
    </row>
    <row r="5" spans="1:51" ht="90" customHeight="1" x14ac:dyDescent="0.25">
      <c r="A5" s="47" t="s">
        <v>421</v>
      </c>
      <c r="B5" s="3" t="s">
        <v>421</v>
      </c>
      <c r="C5" s="3" t="s">
        <v>2491</v>
      </c>
      <c r="D5" s="4" t="s">
        <v>1289</v>
      </c>
      <c r="E5" s="4" t="s">
        <v>3115</v>
      </c>
      <c r="F5" s="4" t="s">
        <v>3212</v>
      </c>
      <c r="G5" s="48" t="s">
        <v>3213</v>
      </c>
      <c r="H5" s="4">
        <v>0</v>
      </c>
      <c r="I5" s="4" t="s">
        <v>3214</v>
      </c>
      <c r="J5" s="4" t="s">
        <v>3129</v>
      </c>
      <c r="K5" s="4">
        <v>0</v>
      </c>
      <c r="L5" s="4">
        <v>0</v>
      </c>
      <c r="M5" s="4" t="s">
        <v>3119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 t="s">
        <v>3128</v>
      </c>
      <c r="Y5" s="4">
        <v>0</v>
      </c>
      <c r="Z5" s="4">
        <v>7</v>
      </c>
      <c r="AA5" s="4">
        <v>0</v>
      </c>
      <c r="AB5" s="4">
        <v>0</v>
      </c>
      <c r="AC5" s="4" t="s">
        <v>3120</v>
      </c>
      <c r="AD5" s="4" t="s">
        <v>3222</v>
      </c>
      <c r="AE5" s="4"/>
      <c r="AF5" s="4">
        <v>4</v>
      </c>
      <c r="AG5" s="4"/>
      <c r="AH5" s="4"/>
      <c r="AI5" s="4">
        <v>-1</v>
      </c>
      <c r="AJ5" s="49">
        <v>1E-3</v>
      </c>
      <c r="AK5" s="49">
        <v>1E-3</v>
      </c>
      <c r="AL5" s="52">
        <v>0</v>
      </c>
      <c r="AM5" s="53" t="s">
        <v>3223</v>
      </c>
      <c r="AN5" s="53" t="s">
        <v>3224</v>
      </c>
      <c r="AO5" s="50">
        <v>0</v>
      </c>
      <c r="AP5" s="49">
        <v>0.03</v>
      </c>
      <c r="AQ5" s="49">
        <v>2E-3</v>
      </c>
      <c r="AR5" s="51">
        <v>12000</v>
      </c>
      <c r="AS5" s="54" t="s">
        <v>3145</v>
      </c>
      <c r="AT5" s="4">
        <v>0</v>
      </c>
      <c r="AU5" s="4">
        <v>3.5</v>
      </c>
      <c r="AV5" s="4">
        <v>0</v>
      </c>
      <c r="AW5" s="4">
        <v>1</v>
      </c>
      <c r="AX5" s="48" t="s">
        <v>3225</v>
      </c>
      <c r="AY5" s="3">
        <v>2</v>
      </c>
    </row>
    <row r="6" spans="1:51" x14ac:dyDescent="0.25">
      <c r="A6" s="47" t="s">
        <v>3221</v>
      </c>
      <c r="B6" s="3" t="s">
        <v>474</v>
      </c>
      <c r="C6" s="3" t="s">
        <v>3226</v>
      </c>
      <c r="D6" s="3"/>
      <c r="E6" s="3"/>
      <c r="F6" s="3"/>
      <c r="G6" s="3">
        <v>120</v>
      </c>
      <c r="H6" s="3">
        <v>0</v>
      </c>
      <c r="I6" s="4" t="s">
        <v>3214</v>
      </c>
      <c r="J6" s="3"/>
      <c r="K6" s="3">
        <v>0</v>
      </c>
      <c r="L6" s="3">
        <v>0</v>
      </c>
      <c r="M6" s="3"/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/>
      <c r="Y6" s="3">
        <v>0</v>
      </c>
      <c r="Z6" s="3">
        <v>7</v>
      </c>
      <c r="AA6" s="3">
        <v>0</v>
      </c>
      <c r="AB6" s="3">
        <v>0</v>
      </c>
      <c r="AC6" s="3"/>
      <c r="AD6" s="3"/>
      <c r="AE6" s="3"/>
      <c r="AF6" s="3">
        <v>10</v>
      </c>
      <c r="AG6" s="3"/>
      <c r="AH6" s="3"/>
      <c r="AI6" s="3">
        <v>-1</v>
      </c>
      <c r="AJ6" s="3">
        <v>1E-3</v>
      </c>
      <c r="AK6" s="3">
        <v>1E-3</v>
      </c>
      <c r="AL6" s="3"/>
      <c r="AM6" s="3">
        <v>0</v>
      </c>
      <c r="AN6" s="3">
        <v>0</v>
      </c>
      <c r="AO6" s="47"/>
      <c r="AP6" s="3">
        <v>0.01</v>
      </c>
      <c r="AQ6" s="3">
        <v>2E-3</v>
      </c>
      <c r="AR6" s="51">
        <v>12000</v>
      </c>
      <c r="AS6" s="3">
        <v>0</v>
      </c>
      <c r="AT6" s="3">
        <v>0</v>
      </c>
      <c r="AU6" s="4">
        <v>3.5</v>
      </c>
      <c r="AV6" s="3">
        <v>0</v>
      </c>
      <c r="AW6" s="3">
        <v>0</v>
      </c>
      <c r="AX6" s="48"/>
      <c r="AY6" s="3"/>
    </row>
    <row r="7" spans="1:51" ht="30" customHeight="1" x14ac:dyDescent="0.25">
      <c r="A7" s="47" t="s">
        <v>3221</v>
      </c>
      <c r="B7" s="3" t="s">
        <v>489</v>
      </c>
      <c r="C7" s="3" t="s">
        <v>2492</v>
      </c>
      <c r="D7" s="3"/>
      <c r="E7" s="3"/>
      <c r="F7" s="3"/>
      <c r="G7" s="3">
        <v>200</v>
      </c>
      <c r="H7" s="3">
        <v>0</v>
      </c>
      <c r="I7" s="4" t="s">
        <v>3214</v>
      </c>
      <c r="J7" s="3"/>
      <c r="K7" s="3">
        <v>0</v>
      </c>
      <c r="L7" s="3">
        <v>0</v>
      </c>
      <c r="M7" s="3"/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/>
      <c r="Y7" s="3">
        <v>0</v>
      </c>
      <c r="Z7" s="3">
        <v>7</v>
      </c>
      <c r="AA7" s="3">
        <v>0</v>
      </c>
      <c r="AB7" s="3">
        <v>0</v>
      </c>
      <c r="AC7" s="3"/>
      <c r="AD7" s="3"/>
      <c r="AE7" s="3"/>
      <c r="AF7" s="3">
        <v>5</v>
      </c>
      <c r="AG7" s="3"/>
      <c r="AH7" s="3"/>
      <c r="AI7" s="3">
        <v>-1</v>
      </c>
      <c r="AJ7" s="3">
        <v>1E-3</v>
      </c>
      <c r="AK7" s="3">
        <v>1E-3</v>
      </c>
      <c r="AL7" s="3"/>
      <c r="AM7" s="3">
        <v>0</v>
      </c>
      <c r="AN7" s="3">
        <v>0</v>
      </c>
      <c r="AO7" s="47"/>
      <c r="AP7" s="3">
        <v>0.01</v>
      </c>
      <c r="AQ7" s="3">
        <v>2E-3</v>
      </c>
      <c r="AR7" s="51">
        <v>12000</v>
      </c>
      <c r="AS7" s="55" t="s">
        <v>3227</v>
      </c>
      <c r="AT7" s="3">
        <v>0</v>
      </c>
      <c r="AU7" s="4">
        <v>3.5</v>
      </c>
      <c r="AV7" s="3">
        <v>0</v>
      </c>
      <c r="AW7" s="3">
        <v>1</v>
      </c>
      <c r="AX7" s="48"/>
      <c r="AY7" s="3"/>
    </row>
    <row r="8" spans="1:51" x14ac:dyDescent="0.25">
      <c r="A8" s="47" t="s">
        <v>3221</v>
      </c>
      <c r="B8" s="3" t="s">
        <v>528</v>
      </c>
      <c r="C8" s="3" t="s">
        <v>3228</v>
      </c>
      <c r="D8" s="3"/>
      <c r="E8" s="3"/>
      <c r="F8" s="3"/>
      <c r="G8" s="3">
        <v>60</v>
      </c>
      <c r="H8" s="3">
        <v>0</v>
      </c>
      <c r="I8" s="4" t="s">
        <v>3214</v>
      </c>
      <c r="J8" s="3"/>
      <c r="K8" s="3">
        <v>0</v>
      </c>
      <c r="L8" s="3">
        <v>0</v>
      </c>
      <c r="M8" s="3"/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/>
      <c r="Y8" s="3">
        <v>0</v>
      </c>
      <c r="Z8" s="3">
        <v>7</v>
      </c>
      <c r="AA8" s="3">
        <v>0</v>
      </c>
      <c r="AB8" s="3">
        <v>0</v>
      </c>
      <c r="AC8" s="3"/>
      <c r="AD8" s="3" t="s">
        <v>3164</v>
      </c>
      <c r="AE8" s="3"/>
      <c r="AF8" s="3">
        <v>2</v>
      </c>
      <c r="AG8" s="3"/>
      <c r="AH8" s="3"/>
      <c r="AI8" s="3">
        <v>-1</v>
      </c>
      <c r="AJ8" s="3">
        <v>1E-3</v>
      </c>
      <c r="AK8" s="3">
        <v>1E-3</v>
      </c>
      <c r="AL8" s="3"/>
      <c r="AM8" s="3">
        <v>0</v>
      </c>
      <c r="AN8" s="3">
        <v>0</v>
      </c>
      <c r="AO8" s="47"/>
      <c r="AP8" s="3">
        <v>0.01</v>
      </c>
      <c r="AQ8" s="3">
        <v>2E-3</v>
      </c>
      <c r="AR8" s="51">
        <v>12000</v>
      </c>
      <c r="AS8" s="3">
        <v>0</v>
      </c>
      <c r="AT8" s="49" t="s">
        <v>3165</v>
      </c>
      <c r="AU8" s="4">
        <v>3.5</v>
      </c>
      <c r="AV8" s="3">
        <v>0</v>
      </c>
      <c r="AW8" s="3">
        <v>0</v>
      </c>
      <c r="AX8" s="48"/>
      <c r="AY8" s="3"/>
    </row>
    <row r="9" spans="1:51" x14ac:dyDescent="0.25">
      <c r="A9" s="47" t="s">
        <v>3221</v>
      </c>
      <c r="B9" s="3" t="s">
        <v>614</v>
      </c>
      <c r="C9" s="3" t="s">
        <v>3229</v>
      </c>
      <c r="D9" s="3"/>
      <c r="E9" s="3"/>
      <c r="F9" s="3"/>
      <c r="G9" s="3">
        <v>120</v>
      </c>
      <c r="H9" s="3">
        <v>0</v>
      </c>
      <c r="I9" s="4" t="s">
        <v>3214</v>
      </c>
      <c r="J9" s="3"/>
      <c r="K9" s="3">
        <v>0</v>
      </c>
      <c r="L9" s="3">
        <v>0</v>
      </c>
      <c r="M9" s="3"/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/>
      <c r="Y9" s="3">
        <v>0</v>
      </c>
      <c r="Z9" s="3">
        <v>7</v>
      </c>
      <c r="AA9" s="3">
        <v>0</v>
      </c>
      <c r="AB9" s="3">
        <v>0</v>
      </c>
      <c r="AC9" s="3"/>
      <c r="AD9" s="3" t="s">
        <v>3157</v>
      </c>
      <c r="AE9" s="3"/>
      <c r="AF9" s="3"/>
      <c r="AG9" s="3"/>
      <c r="AH9" s="3"/>
      <c r="AI9" s="3">
        <v>-1</v>
      </c>
      <c r="AJ9" s="3">
        <v>1E-3</v>
      </c>
      <c r="AK9" s="3">
        <v>1E-3</v>
      </c>
      <c r="AL9" s="3"/>
      <c r="AM9" s="3">
        <v>0</v>
      </c>
      <c r="AN9" s="3">
        <v>0</v>
      </c>
      <c r="AO9" s="47"/>
      <c r="AP9" s="3">
        <v>0.01</v>
      </c>
      <c r="AQ9" s="3">
        <v>2E-3</v>
      </c>
      <c r="AR9" s="51">
        <v>12000</v>
      </c>
      <c r="AS9" s="3">
        <v>0</v>
      </c>
      <c r="AT9" s="3">
        <v>0</v>
      </c>
      <c r="AU9" s="4">
        <v>3.5</v>
      </c>
      <c r="AV9" s="3">
        <v>0</v>
      </c>
      <c r="AW9" s="3">
        <v>0</v>
      </c>
      <c r="AX9" s="48"/>
      <c r="AY9" s="3"/>
    </row>
    <row r="10" spans="1:51" x14ac:dyDescent="0.25">
      <c r="A10" s="47" t="s">
        <v>3221</v>
      </c>
      <c r="B10" s="3" t="s">
        <v>617</v>
      </c>
      <c r="C10" s="3" t="s">
        <v>3230</v>
      </c>
      <c r="D10" s="3"/>
      <c r="E10" s="3"/>
      <c r="F10" s="3"/>
      <c r="G10" s="3">
        <v>250</v>
      </c>
      <c r="H10" s="3">
        <v>0</v>
      </c>
      <c r="I10" s="4" t="s">
        <v>3214</v>
      </c>
      <c r="J10" s="3"/>
      <c r="K10" s="3">
        <v>0</v>
      </c>
      <c r="L10" s="3">
        <v>0</v>
      </c>
      <c r="M10" s="3"/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/>
      <c r="Y10" s="3">
        <v>0</v>
      </c>
      <c r="Z10" s="3">
        <v>7</v>
      </c>
      <c r="AA10" s="3">
        <v>0</v>
      </c>
      <c r="AB10" s="3">
        <v>0</v>
      </c>
      <c r="AC10" s="3"/>
      <c r="AD10" s="3"/>
      <c r="AE10" s="3"/>
      <c r="AF10" s="3">
        <v>1</v>
      </c>
      <c r="AG10" s="3"/>
      <c r="AH10" s="3"/>
      <c r="AI10" s="3">
        <v>-1</v>
      </c>
      <c r="AJ10" s="3">
        <v>1E-3</v>
      </c>
      <c r="AK10" s="3">
        <v>1E-3</v>
      </c>
      <c r="AL10" s="3"/>
      <c r="AM10" s="3">
        <v>0</v>
      </c>
      <c r="AN10" s="3">
        <v>0</v>
      </c>
      <c r="AO10" s="47"/>
      <c r="AP10" s="3">
        <v>0.01</v>
      </c>
      <c r="AQ10" s="3">
        <v>2E-3</v>
      </c>
      <c r="AR10" s="51">
        <v>12000</v>
      </c>
      <c r="AS10" s="3">
        <v>135</v>
      </c>
      <c r="AT10" s="3">
        <v>0</v>
      </c>
      <c r="AU10" s="4">
        <v>3.5</v>
      </c>
      <c r="AV10" s="3" t="s">
        <v>3231</v>
      </c>
      <c r="AW10" s="3">
        <v>2</v>
      </c>
      <c r="AX10" s="48"/>
      <c r="AY10" s="3"/>
    </row>
    <row r="11" spans="1:51" x14ac:dyDescent="0.25">
      <c r="A11" s="47" t="s">
        <v>3221</v>
      </c>
      <c r="B11" s="3" t="s">
        <v>3232</v>
      </c>
      <c r="C11" s="3" t="s">
        <v>3233</v>
      </c>
      <c r="D11" s="3"/>
      <c r="E11" s="3"/>
      <c r="F11" s="3"/>
      <c r="G11" s="3">
        <v>80</v>
      </c>
      <c r="H11" s="3">
        <v>0</v>
      </c>
      <c r="I11" s="4" t="s">
        <v>3214</v>
      </c>
      <c r="J11" s="3"/>
      <c r="K11" s="3">
        <v>0</v>
      </c>
      <c r="L11" s="3">
        <v>0</v>
      </c>
      <c r="M11" s="3"/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/>
      <c r="Y11" s="3">
        <v>0</v>
      </c>
      <c r="Z11" s="3">
        <v>7</v>
      </c>
      <c r="AA11" s="3">
        <v>0</v>
      </c>
      <c r="AB11" s="3">
        <v>0</v>
      </c>
      <c r="AC11" s="3"/>
      <c r="AD11" s="3" t="s">
        <v>3157</v>
      </c>
      <c r="AE11" s="3"/>
      <c r="AF11" s="3">
        <v>1</v>
      </c>
      <c r="AG11" s="3"/>
      <c r="AH11" s="3"/>
      <c r="AI11" s="3">
        <v>-1</v>
      </c>
      <c r="AJ11" s="3">
        <v>1E-3</v>
      </c>
      <c r="AK11" s="3">
        <v>1E-3</v>
      </c>
      <c r="AL11" s="3"/>
      <c r="AM11" s="3">
        <v>0</v>
      </c>
      <c r="AN11" s="3">
        <v>0</v>
      </c>
      <c r="AO11" s="47"/>
      <c r="AP11" s="3">
        <v>0.01</v>
      </c>
      <c r="AQ11" s="3">
        <v>2E-3</v>
      </c>
      <c r="AR11" s="51">
        <v>12000</v>
      </c>
      <c r="AS11" s="3">
        <v>135</v>
      </c>
      <c r="AT11" s="3">
        <v>0</v>
      </c>
      <c r="AU11" s="4">
        <v>3.5</v>
      </c>
      <c r="AV11" s="3">
        <v>0</v>
      </c>
      <c r="AW11" s="3">
        <v>2</v>
      </c>
      <c r="AX11" s="48"/>
      <c r="AY11" s="3"/>
    </row>
    <row r="12" spans="1:51" ht="90" customHeight="1" x14ac:dyDescent="0.25">
      <c r="A12" s="47" t="s">
        <v>149</v>
      </c>
      <c r="B12" s="3" t="s">
        <v>149</v>
      </c>
      <c r="C12" s="3" t="s">
        <v>3234</v>
      </c>
      <c r="D12" s="4" t="s">
        <v>1289</v>
      </c>
      <c r="E12" s="4" t="s">
        <v>3115</v>
      </c>
      <c r="F12" s="4" t="s">
        <v>3212</v>
      </c>
      <c r="G12" s="48" t="s">
        <v>3213</v>
      </c>
      <c r="H12" s="4">
        <v>0</v>
      </c>
      <c r="I12" s="4" t="s">
        <v>3214</v>
      </c>
      <c r="J12" s="4" t="s">
        <v>3129</v>
      </c>
      <c r="K12" s="4">
        <v>0</v>
      </c>
      <c r="L12" s="4">
        <v>0</v>
      </c>
      <c r="M12" s="4" t="s">
        <v>3119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 t="s">
        <v>3128</v>
      </c>
      <c r="Y12" s="4">
        <v>0</v>
      </c>
      <c r="Z12" s="4">
        <v>7</v>
      </c>
      <c r="AA12" s="4">
        <v>0</v>
      </c>
      <c r="AB12" s="4">
        <v>0</v>
      </c>
      <c r="AC12" s="4" t="s">
        <v>3120</v>
      </c>
      <c r="AD12" s="4" t="s">
        <v>3157</v>
      </c>
      <c r="AE12" s="4"/>
      <c r="AF12" s="4">
        <v>1</v>
      </c>
      <c r="AG12" s="4"/>
      <c r="AH12" s="4"/>
      <c r="AI12" s="4">
        <v>-1</v>
      </c>
      <c r="AJ12" s="48" t="s">
        <v>3235</v>
      </c>
      <c r="AK12" s="48" t="s">
        <v>3236</v>
      </c>
      <c r="AL12" s="52" t="s">
        <v>3237</v>
      </c>
      <c r="AM12" s="49">
        <v>0</v>
      </c>
      <c r="AN12" s="49">
        <v>0</v>
      </c>
      <c r="AO12" s="50">
        <v>0</v>
      </c>
      <c r="AP12" s="49">
        <v>0.01</v>
      </c>
      <c r="AQ12" s="49">
        <v>2E-3</v>
      </c>
      <c r="AR12" s="51">
        <v>12000</v>
      </c>
      <c r="AS12" s="54" t="s">
        <v>3145</v>
      </c>
      <c r="AT12" s="4">
        <v>0</v>
      </c>
      <c r="AU12" s="4">
        <v>3.5</v>
      </c>
      <c r="AV12" s="4">
        <v>0</v>
      </c>
      <c r="AW12" s="4">
        <v>2</v>
      </c>
      <c r="AX12" s="48" t="s">
        <v>3238</v>
      </c>
      <c r="AY12" s="3"/>
    </row>
    <row r="13" spans="1:51" x14ac:dyDescent="0.25">
      <c r="A13" s="47" t="s">
        <v>3221</v>
      </c>
      <c r="B13" s="3" t="s">
        <v>3239</v>
      </c>
      <c r="C13" s="3" t="s">
        <v>3240</v>
      </c>
      <c r="D13" s="3"/>
      <c r="E13" s="3"/>
      <c r="F13" s="3"/>
      <c r="G13" s="3">
        <v>100</v>
      </c>
      <c r="H13" s="3">
        <v>0</v>
      </c>
      <c r="I13" s="4" t="s">
        <v>3214</v>
      </c>
      <c r="J13" s="3"/>
      <c r="K13" s="3">
        <v>0</v>
      </c>
      <c r="L13" s="3">
        <v>0</v>
      </c>
      <c r="M13" s="3"/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/>
      <c r="Y13" s="3">
        <v>0</v>
      </c>
      <c r="Z13" s="3">
        <v>7</v>
      </c>
      <c r="AA13" s="3">
        <v>0</v>
      </c>
      <c r="AB13" s="3">
        <v>0</v>
      </c>
      <c r="AC13" s="3"/>
      <c r="AD13" s="3" t="s">
        <v>3157</v>
      </c>
      <c r="AE13" s="3"/>
      <c r="AF13" s="3">
        <v>1</v>
      </c>
      <c r="AG13" s="3"/>
      <c r="AH13" s="3"/>
      <c r="AI13" s="3">
        <v>-1</v>
      </c>
      <c r="AJ13" s="3">
        <v>1E-3</v>
      </c>
      <c r="AK13" s="3">
        <v>1E-3</v>
      </c>
      <c r="AL13" s="3"/>
      <c r="AM13" s="3">
        <v>0</v>
      </c>
      <c r="AN13" s="3">
        <v>0</v>
      </c>
      <c r="AO13" s="47"/>
      <c r="AP13" s="3">
        <v>0.01</v>
      </c>
      <c r="AQ13" s="3">
        <v>2E-3</v>
      </c>
      <c r="AR13" s="51">
        <v>12000</v>
      </c>
      <c r="AS13" s="3">
        <v>135</v>
      </c>
      <c r="AT13" s="3">
        <v>0</v>
      </c>
      <c r="AU13" s="4">
        <v>3.5</v>
      </c>
      <c r="AV13" s="3">
        <v>0</v>
      </c>
      <c r="AW13" s="3">
        <v>2</v>
      </c>
      <c r="AX13" s="48"/>
      <c r="AY13" s="3"/>
    </row>
    <row r="14" spans="1:51" x14ac:dyDescent="0.25">
      <c r="A14" s="47" t="s">
        <v>3221</v>
      </c>
      <c r="B14" s="3" t="s">
        <v>874</v>
      </c>
      <c r="C14" s="3" t="s">
        <v>3241</v>
      </c>
      <c r="D14" s="3"/>
      <c r="E14" s="3"/>
      <c r="F14" s="3"/>
      <c r="G14" s="3">
        <v>60</v>
      </c>
      <c r="H14" s="3">
        <v>0</v>
      </c>
      <c r="I14" s="4" t="s">
        <v>3214</v>
      </c>
      <c r="J14" s="3"/>
      <c r="K14" s="3">
        <v>0</v>
      </c>
      <c r="L14" s="3">
        <v>0</v>
      </c>
      <c r="M14" s="3"/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/>
      <c r="Y14" s="3">
        <v>0</v>
      </c>
      <c r="Z14" s="3">
        <v>7</v>
      </c>
      <c r="AA14" s="3">
        <v>0</v>
      </c>
      <c r="AB14" s="3">
        <v>0</v>
      </c>
      <c r="AC14" s="3"/>
      <c r="AD14" s="3"/>
      <c r="AE14" s="3"/>
      <c r="AF14" s="3"/>
      <c r="AG14" s="3"/>
      <c r="AH14" s="3"/>
      <c r="AI14" s="3">
        <v>-1</v>
      </c>
      <c r="AJ14" s="3">
        <v>1E-3</v>
      </c>
      <c r="AK14" s="3">
        <v>1E-3</v>
      </c>
      <c r="AL14" s="3"/>
      <c r="AM14" s="3">
        <v>0</v>
      </c>
      <c r="AN14" s="3">
        <v>0</v>
      </c>
      <c r="AO14" s="47"/>
      <c r="AP14" s="3">
        <v>0.01</v>
      </c>
      <c r="AQ14" s="3">
        <v>2E-3</v>
      </c>
      <c r="AR14" s="51">
        <v>12000</v>
      </c>
      <c r="AS14" s="3">
        <v>0</v>
      </c>
      <c r="AT14" s="3">
        <v>0</v>
      </c>
      <c r="AU14" s="4">
        <v>3.5</v>
      </c>
      <c r="AV14" s="3">
        <v>0</v>
      </c>
      <c r="AW14" s="3">
        <v>0</v>
      </c>
      <c r="AX14" s="48"/>
      <c r="AY14" s="3"/>
    </row>
    <row r="15" spans="1:51" ht="90" customHeight="1" x14ac:dyDescent="0.25">
      <c r="A15" s="47" t="s">
        <v>1566</v>
      </c>
      <c r="B15" s="3" t="s">
        <v>1566</v>
      </c>
      <c r="C15" s="3" t="s">
        <v>3242</v>
      </c>
      <c r="D15" s="4" t="s">
        <v>1289</v>
      </c>
      <c r="E15" s="4" t="s">
        <v>3115</v>
      </c>
      <c r="F15" s="4" t="s">
        <v>3212</v>
      </c>
      <c r="G15" s="48" t="s">
        <v>3213</v>
      </c>
      <c r="H15" s="4">
        <v>0</v>
      </c>
      <c r="I15" s="4" t="s">
        <v>3214</v>
      </c>
      <c r="J15" s="4" t="s">
        <v>3129</v>
      </c>
      <c r="K15" s="4">
        <v>0</v>
      </c>
      <c r="L15" s="4">
        <v>0</v>
      </c>
      <c r="M15" s="4" t="s">
        <v>3119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 t="s">
        <v>3128</v>
      </c>
      <c r="Y15" s="4">
        <v>0</v>
      </c>
      <c r="Z15" s="4">
        <v>11</v>
      </c>
      <c r="AA15" s="4">
        <v>0</v>
      </c>
      <c r="AB15" s="4">
        <v>0</v>
      </c>
      <c r="AC15" s="4" t="s">
        <v>3120</v>
      </c>
      <c r="AD15" s="4" t="s">
        <v>3215</v>
      </c>
      <c r="AE15" s="4"/>
      <c r="AF15" s="4">
        <v>10</v>
      </c>
      <c r="AG15" s="4"/>
      <c r="AH15" s="4"/>
      <c r="AI15" s="4">
        <v>-1</v>
      </c>
      <c r="AJ15" s="49">
        <v>1E-3</v>
      </c>
      <c r="AK15" s="49">
        <v>1E-3</v>
      </c>
      <c r="AL15" s="48" t="s">
        <v>3243</v>
      </c>
      <c r="AM15" s="49">
        <v>0</v>
      </c>
      <c r="AN15" s="49">
        <v>0</v>
      </c>
      <c r="AO15" s="50" t="s">
        <v>3376</v>
      </c>
      <c r="AP15" s="49">
        <v>0.01</v>
      </c>
      <c r="AQ15" s="49">
        <v>4.0000000000000001E-3</v>
      </c>
      <c r="AR15" s="51">
        <v>12000</v>
      </c>
      <c r="AS15" s="4">
        <v>0</v>
      </c>
      <c r="AT15" s="4">
        <v>0</v>
      </c>
      <c r="AU15" s="4">
        <v>3.5</v>
      </c>
      <c r="AV15" s="4">
        <v>0</v>
      </c>
      <c r="AW15" s="4">
        <v>0</v>
      </c>
      <c r="AX15" s="48" t="s">
        <v>3244</v>
      </c>
      <c r="AY15" s="3"/>
    </row>
    <row r="16" spans="1:51" x14ac:dyDescent="0.25">
      <c r="A16" s="47" t="s">
        <v>3221</v>
      </c>
      <c r="B16" s="3" t="s">
        <v>1859</v>
      </c>
      <c r="C16" s="3" t="s">
        <v>3245</v>
      </c>
      <c r="D16" s="3"/>
      <c r="E16" s="3"/>
      <c r="F16" s="3">
        <v>0</v>
      </c>
      <c r="G16" s="3">
        <v>0</v>
      </c>
      <c r="H16" s="3">
        <v>0</v>
      </c>
      <c r="I16" s="4" t="s">
        <v>3214</v>
      </c>
      <c r="J16" s="3"/>
      <c r="K16" s="3">
        <v>0</v>
      </c>
      <c r="L16" s="3">
        <v>0</v>
      </c>
      <c r="M16" s="3"/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/>
      <c r="Y16" s="3">
        <v>0</v>
      </c>
      <c r="Z16" s="3">
        <v>0</v>
      </c>
      <c r="AA16" s="3">
        <v>0</v>
      </c>
      <c r="AB16" s="3">
        <v>0</v>
      </c>
      <c r="AC16" s="3"/>
      <c r="AD16" s="3"/>
      <c r="AE16" s="3"/>
      <c r="AF16" s="3"/>
      <c r="AG16" s="3"/>
      <c r="AH16" s="3"/>
      <c r="AI16" s="3">
        <v>-1</v>
      </c>
      <c r="AJ16" s="3">
        <v>1E-3</v>
      </c>
      <c r="AK16" s="3">
        <v>1E-3</v>
      </c>
      <c r="AL16" s="3"/>
      <c r="AM16" s="3">
        <v>0</v>
      </c>
      <c r="AN16" s="3">
        <v>0</v>
      </c>
      <c r="AO16" s="47"/>
      <c r="AP16" s="3">
        <v>0.01</v>
      </c>
      <c r="AQ16" s="3">
        <v>2E-3</v>
      </c>
      <c r="AR16" s="51">
        <v>12000</v>
      </c>
      <c r="AS16" s="3">
        <v>0</v>
      </c>
      <c r="AT16" s="3">
        <v>0</v>
      </c>
      <c r="AU16" s="4">
        <v>3.5</v>
      </c>
      <c r="AV16" s="3">
        <v>0</v>
      </c>
      <c r="AW16" s="3">
        <v>0</v>
      </c>
      <c r="AX16" s="48"/>
      <c r="AY16" s="3"/>
    </row>
    <row r="17" spans="1:51" ht="90" customHeight="1" x14ac:dyDescent="0.25">
      <c r="A17" s="47" t="s">
        <v>1860</v>
      </c>
      <c r="B17" s="3" t="s">
        <v>1860</v>
      </c>
      <c r="C17" s="3" t="s">
        <v>3246</v>
      </c>
      <c r="D17" s="4" t="s">
        <v>1289</v>
      </c>
      <c r="E17" s="4" t="s">
        <v>3115</v>
      </c>
      <c r="F17" s="4" t="s">
        <v>3212</v>
      </c>
      <c r="G17" s="48" t="s">
        <v>3213</v>
      </c>
      <c r="H17" s="4">
        <v>0</v>
      </c>
      <c r="I17" s="4" t="s">
        <v>3214</v>
      </c>
      <c r="J17" s="4" t="s">
        <v>3129</v>
      </c>
      <c r="K17" s="4">
        <v>0</v>
      </c>
      <c r="L17" s="4">
        <v>0</v>
      </c>
      <c r="M17" s="4" t="s">
        <v>3119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 t="s">
        <v>3128</v>
      </c>
      <c r="Y17" s="4">
        <v>0</v>
      </c>
      <c r="Z17" s="4">
        <v>6</v>
      </c>
      <c r="AA17" s="4">
        <v>0</v>
      </c>
      <c r="AB17" s="4">
        <v>0</v>
      </c>
      <c r="AC17" s="4" t="s">
        <v>3120</v>
      </c>
      <c r="AD17" s="4" t="s">
        <v>3215</v>
      </c>
      <c r="AE17" s="4"/>
      <c r="AF17" s="4">
        <v>14</v>
      </c>
      <c r="AG17" s="4"/>
      <c r="AH17" s="4"/>
      <c r="AI17" s="4">
        <v>-1</v>
      </c>
      <c r="AJ17" s="49">
        <v>1E-3</v>
      </c>
      <c r="AK17" s="49">
        <v>1E-3</v>
      </c>
      <c r="AL17" s="52" t="s">
        <v>3247</v>
      </c>
      <c r="AM17" s="49">
        <v>0</v>
      </c>
      <c r="AN17" s="49">
        <v>0</v>
      </c>
      <c r="AO17" s="50">
        <v>0</v>
      </c>
      <c r="AP17" s="49">
        <v>0.01</v>
      </c>
      <c r="AQ17" s="49">
        <v>4.0000000000000001E-3</v>
      </c>
      <c r="AR17" s="51">
        <v>12000</v>
      </c>
      <c r="AS17" s="4">
        <v>0</v>
      </c>
      <c r="AT17" s="4">
        <v>0</v>
      </c>
      <c r="AU17" s="4">
        <v>3.5</v>
      </c>
      <c r="AV17" s="4">
        <v>0</v>
      </c>
      <c r="AW17" s="4">
        <v>0</v>
      </c>
      <c r="AX17" s="48" t="s">
        <v>3248</v>
      </c>
      <c r="AY17" s="3"/>
    </row>
    <row r="18" spans="1:51" ht="90" customHeight="1" x14ac:dyDescent="0.25">
      <c r="A18" s="47" t="s">
        <v>1875</v>
      </c>
      <c r="B18" s="3" t="s">
        <v>1875</v>
      </c>
      <c r="C18" s="3" t="s">
        <v>1878</v>
      </c>
      <c r="D18" s="3"/>
      <c r="E18" s="4" t="s">
        <v>3115</v>
      </c>
      <c r="F18" s="4" t="s">
        <v>3249</v>
      </c>
      <c r="G18" s="48" t="s">
        <v>3250</v>
      </c>
      <c r="H18" s="3">
        <v>0</v>
      </c>
      <c r="I18" s="4" t="s">
        <v>3214</v>
      </c>
      <c r="J18" s="4" t="s">
        <v>3129</v>
      </c>
      <c r="K18" s="3">
        <v>0</v>
      </c>
      <c r="L18" s="3">
        <v>0</v>
      </c>
      <c r="M18" s="4" t="s">
        <v>3119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4" t="s">
        <v>3128</v>
      </c>
      <c r="Y18" s="3">
        <v>0</v>
      </c>
      <c r="Z18" s="3">
        <v>11</v>
      </c>
      <c r="AA18" s="3">
        <v>0</v>
      </c>
      <c r="AB18" s="3">
        <v>0</v>
      </c>
      <c r="AC18" s="4" t="s">
        <v>3120</v>
      </c>
      <c r="AD18" s="3" t="s">
        <v>3251</v>
      </c>
      <c r="AE18" s="3"/>
      <c r="AF18" s="3">
        <v>14</v>
      </c>
      <c r="AG18" s="3"/>
      <c r="AH18" s="3"/>
      <c r="AI18" s="3">
        <v>-1</v>
      </c>
      <c r="AJ18" s="3">
        <v>1E-3</v>
      </c>
      <c r="AK18" s="3">
        <v>1E-3</v>
      </c>
      <c r="AL18" s="3">
        <v>0</v>
      </c>
      <c r="AM18" s="3">
        <v>0</v>
      </c>
      <c r="AN18" s="3">
        <v>0</v>
      </c>
      <c r="AO18" s="47"/>
      <c r="AP18" s="3">
        <v>0.01</v>
      </c>
      <c r="AQ18" s="3">
        <v>2E-3</v>
      </c>
      <c r="AR18" s="51">
        <v>12000</v>
      </c>
      <c r="AS18" s="3">
        <v>0</v>
      </c>
      <c r="AT18" s="3">
        <v>0</v>
      </c>
      <c r="AU18" s="4">
        <v>3.5</v>
      </c>
      <c r="AV18" s="3">
        <v>0</v>
      </c>
      <c r="AW18" s="3">
        <v>0</v>
      </c>
      <c r="AX18" s="48" t="s">
        <v>3252</v>
      </c>
      <c r="AY18" s="3"/>
    </row>
    <row r="19" spans="1:51" x14ac:dyDescent="0.25">
      <c r="A19" s="47" t="s">
        <v>3221</v>
      </c>
      <c r="B19" s="3" t="s">
        <v>1909</v>
      </c>
      <c r="C19" s="3" t="s">
        <v>3253</v>
      </c>
      <c r="D19" s="3"/>
      <c r="E19" s="3"/>
      <c r="F19" s="3">
        <v>0</v>
      </c>
      <c r="G19" s="3">
        <v>0</v>
      </c>
      <c r="H19" s="3">
        <v>0</v>
      </c>
      <c r="I19" s="4" t="s">
        <v>3214</v>
      </c>
      <c r="J19" s="3"/>
      <c r="K19" s="3">
        <v>0</v>
      </c>
      <c r="L19" s="3">
        <v>0</v>
      </c>
      <c r="M19" s="3"/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/>
      <c r="Y19" s="3">
        <v>0</v>
      </c>
      <c r="Z19" s="3">
        <v>7</v>
      </c>
      <c r="AA19" s="3">
        <v>0</v>
      </c>
      <c r="AB19" s="3">
        <v>0</v>
      </c>
      <c r="AC19" s="3"/>
      <c r="AD19" s="3"/>
      <c r="AE19" s="3"/>
      <c r="AF19" s="3"/>
      <c r="AG19" s="3"/>
      <c r="AH19" s="3"/>
      <c r="AI19" s="3">
        <v>-1</v>
      </c>
      <c r="AJ19" s="3">
        <v>1E-3</v>
      </c>
      <c r="AK19" s="3">
        <v>1E-3</v>
      </c>
      <c r="AL19" s="3"/>
      <c r="AM19" s="3">
        <v>0</v>
      </c>
      <c r="AN19" s="3">
        <v>0</v>
      </c>
      <c r="AO19" s="47"/>
      <c r="AP19" s="3">
        <v>0.01</v>
      </c>
      <c r="AQ19" s="3">
        <v>2E-3</v>
      </c>
      <c r="AR19" s="51">
        <v>12000</v>
      </c>
      <c r="AS19" s="3">
        <v>0</v>
      </c>
      <c r="AT19" s="3">
        <v>0</v>
      </c>
      <c r="AU19" s="4">
        <v>3.5</v>
      </c>
      <c r="AV19" s="3">
        <v>0</v>
      </c>
      <c r="AW19" s="3">
        <v>0</v>
      </c>
      <c r="AX19" s="48"/>
      <c r="AY19" s="3"/>
    </row>
    <row r="20" spans="1:51" x14ac:dyDescent="0.25">
      <c r="A20" s="47" t="s">
        <v>3221</v>
      </c>
      <c r="B20" s="3" t="s">
        <v>1910</v>
      </c>
      <c r="C20" s="3" t="s">
        <v>3254</v>
      </c>
      <c r="D20" s="3"/>
      <c r="E20" s="3"/>
      <c r="F20" s="3"/>
      <c r="G20" s="3">
        <v>60</v>
      </c>
      <c r="H20" s="3">
        <v>0</v>
      </c>
      <c r="I20" s="4" t="s">
        <v>3214</v>
      </c>
      <c r="J20" s="3"/>
      <c r="K20" s="3">
        <v>0</v>
      </c>
      <c r="L20" s="3">
        <v>0</v>
      </c>
      <c r="M20" s="3"/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/>
      <c r="Y20" s="3">
        <v>0</v>
      </c>
      <c r="Z20" s="3">
        <v>11</v>
      </c>
      <c r="AA20" s="3">
        <v>0</v>
      </c>
      <c r="AB20" s="3">
        <v>0</v>
      </c>
      <c r="AC20" s="3"/>
      <c r="AD20" s="3"/>
      <c r="AE20" s="3"/>
      <c r="AF20" s="3"/>
      <c r="AG20" s="3"/>
      <c r="AH20" s="3"/>
      <c r="AI20" s="3">
        <v>-1</v>
      </c>
      <c r="AJ20" s="3">
        <v>1E-3</v>
      </c>
      <c r="AK20" s="3">
        <v>1E-3</v>
      </c>
      <c r="AL20" s="3"/>
      <c r="AM20" s="3">
        <v>0</v>
      </c>
      <c r="AN20" s="3">
        <v>0</v>
      </c>
      <c r="AO20" s="47"/>
      <c r="AP20" s="3">
        <v>0.01</v>
      </c>
      <c r="AQ20" s="3">
        <v>2E-3</v>
      </c>
      <c r="AR20" s="51">
        <v>12000</v>
      </c>
      <c r="AS20" s="3">
        <v>0</v>
      </c>
      <c r="AT20" s="3">
        <v>0</v>
      </c>
      <c r="AU20" s="4">
        <v>3.5</v>
      </c>
      <c r="AV20" s="3">
        <v>0</v>
      </c>
      <c r="AW20" s="3">
        <v>0</v>
      </c>
      <c r="AX20" s="48"/>
      <c r="AY20" s="3"/>
    </row>
    <row r="21" spans="1:51" x14ac:dyDescent="0.25">
      <c r="A21" s="47" t="s">
        <v>3221</v>
      </c>
      <c r="B21" s="3" t="s">
        <v>1916</v>
      </c>
      <c r="C21" s="3" t="s">
        <v>2495</v>
      </c>
      <c r="D21" s="3"/>
      <c r="E21" s="3"/>
      <c r="F21" s="3">
        <v>0</v>
      </c>
      <c r="G21" s="3">
        <v>0</v>
      </c>
      <c r="H21" s="3">
        <v>0</v>
      </c>
      <c r="I21" s="4" t="s">
        <v>3214</v>
      </c>
      <c r="J21" s="3"/>
      <c r="K21" s="3">
        <v>0</v>
      </c>
      <c r="L21" s="3">
        <v>0</v>
      </c>
      <c r="M21" s="3"/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/>
      <c r="Y21" s="3">
        <v>0</v>
      </c>
      <c r="Z21" s="3">
        <v>0</v>
      </c>
      <c r="AA21" s="3">
        <v>0</v>
      </c>
      <c r="AB21" s="3">
        <v>0</v>
      </c>
      <c r="AC21" s="3"/>
      <c r="AD21" s="3" t="s">
        <v>2494</v>
      </c>
      <c r="AE21" s="3"/>
      <c r="AF21" s="3">
        <v>21</v>
      </c>
      <c r="AG21" s="3"/>
      <c r="AH21" s="3"/>
      <c r="AI21" s="3">
        <v>-1</v>
      </c>
      <c r="AJ21" s="3">
        <v>1E-3</v>
      </c>
      <c r="AK21" s="3">
        <v>1E-3</v>
      </c>
      <c r="AL21" s="3"/>
      <c r="AM21" s="3">
        <v>0</v>
      </c>
      <c r="AN21" s="3">
        <v>0</v>
      </c>
      <c r="AO21" s="47"/>
      <c r="AP21" s="3">
        <v>0.01</v>
      </c>
      <c r="AQ21" s="3">
        <v>2E-3</v>
      </c>
      <c r="AR21" s="51">
        <v>12000</v>
      </c>
      <c r="AS21" s="3">
        <v>0</v>
      </c>
      <c r="AT21" s="3">
        <v>0</v>
      </c>
      <c r="AU21" s="4">
        <v>3.5</v>
      </c>
      <c r="AV21" s="3">
        <v>0</v>
      </c>
      <c r="AW21" s="3">
        <v>0</v>
      </c>
      <c r="AX21" s="48"/>
      <c r="AY21" s="3"/>
    </row>
    <row r="22" spans="1:51" ht="90" customHeight="1" x14ac:dyDescent="0.25">
      <c r="A22" s="47" t="s">
        <v>1924</v>
      </c>
      <c r="B22" s="3" t="s">
        <v>1924</v>
      </c>
      <c r="C22" s="3" t="s">
        <v>3255</v>
      </c>
      <c r="D22" s="4" t="s">
        <v>1289</v>
      </c>
      <c r="E22" s="4" t="s">
        <v>3115</v>
      </c>
      <c r="F22" s="4" t="s">
        <v>3212</v>
      </c>
      <c r="G22" s="48" t="s">
        <v>3213</v>
      </c>
      <c r="H22" s="4">
        <v>0</v>
      </c>
      <c r="I22" s="4" t="s">
        <v>3214</v>
      </c>
      <c r="J22" s="4" t="s">
        <v>3129</v>
      </c>
      <c r="K22" s="4">
        <v>0</v>
      </c>
      <c r="L22" s="4">
        <v>0</v>
      </c>
      <c r="M22" s="4" t="s">
        <v>3119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 t="s">
        <v>3128</v>
      </c>
      <c r="Y22" s="4">
        <v>0</v>
      </c>
      <c r="Z22" s="4">
        <v>7</v>
      </c>
      <c r="AA22" s="4">
        <v>0</v>
      </c>
      <c r="AB22" s="4">
        <v>0</v>
      </c>
      <c r="AC22" s="4" t="s">
        <v>3120</v>
      </c>
      <c r="AD22" s="4" t="s">
        <v>3161</v>
      </c>
      <c r="AE22" s="4"/>
      <c r="AF22" s="4">
        <v>3</v>
      </c>
      <c r="AG22" s="4"/>
      <c r="AH22" s="4"/>
      <c r="AI22" s="4">
        <v>-1</v>
      </c>
      <c r="AJ22" s="49">
        <v>1E-3</v>
      </c>
      <c r="AK22" s="49">
        <v>1E-3</v>
      </c>
      <c r="AL22" s="52">
        <v>0</v>
      </c>
      <c r="AM22" s="49">
        <v>0</v>
      </c>
      <c r="AN22" s="49">
        <v>0</v>
      </c>
      <c r="AO22" s="50">
        <v>0</v>
      </c>
      <c r="AP22" s="49">
        <v>0.01</v>
      </c>
      <c r="AQ22" s="49">
        <v>2E-3</v>
      </c>
      <c r="AR22" s="51">
        <v>12000</v>
      </c>
      <c r="AS22" s="4">
        <v>0</v>
      </c>
      <c r="AT22" s="4">
        <v>0</v>
      </c>
      <c r="AU22" s="4">
        <v>3.5</v>
      </c>
      <c r="AV22" s="4">
        <v>0</v>
      </c>
      <c r="AW22" s="4">
        <v>0</v>
      </c>
      <c r="AX22" s="48" t="s">
        <v>3256</v>
      </c>
      <c r="AY22" s="3"/>
    </row>
    <row r="23" spans="1:51" ht="90" customHeight="1" x14ac:dyDescent="0.25">
      <c r="A23" s="47" t="s">
        <v>529</v>
      </c>
      <c r="B23" s="3" t="s">
        <v>529</v>
      </c>
      <c r="C23" s="3" t="s">
        <v>3257</v>
      </c>
      <c r="D23" s="4" t="s">
        <v>1289</v>
      </c>
      <c r="E23" s="4" t="s">
        <v>3115</v>
      </c>
      <c r="F23" s="4" t="s">
        <v>3212</v>
      </c>
      <c r="G23" s="48" t="s">
        <v>3213</v>
      </c>
      <c r="H23" s="4">
        <v>0</v>
      </c>
      <c r="I23" s="4" t="s">
        <v>3214</v>
      </c>
      <c r="J23" s="4" t="s">
        <v>3129</v>
      </c>
      <c r="K23" s="4">
        <v>0</v>
      </c>
      <c r="L23" s="4">
        <v>0</v>
      </c>
      <c r="M23" s="4" t="s">
        <v>3119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 t="s">
        <v>3128</v>
      </c>
      <c r="Y23" s="4">
        <v>0</v>
      </c>
      <c r="Z23" s="4">
        <v>7</v>
      </c>
      <c r="AA23" s="4">
        <v>0</v>
      </c>
      <c r="AB23" s="4">
        <v>0</v>
      </c>
      <c r="AC23" s="4" t="s">
        <v>3120</v>
      </c>
      <c r="AD23" s="4" t="s">
        <v>3164</v>
      </c>
      <c r="AE23" s="4"/>
      <c r="AF23" s="4">
        <v>2</v>
      </c>
      <c r="AG23" s="4"/>
      <c r="AH23" s="4"/>
      <c r="AI23" s="4">
        <v>-1</v>
      </c>
      <c r="AJ23" s="48" t="s">
        <v>3235</v>
      </c>
      <c r="AK23" s="48" t="s">
        <v>3235</v>
      </c>
      <c r="AL23" s="52">
        <v>0</v>
      </c>
      <c r="AM23" s="49">
        <v>0</v>
      </c>
      <c r="AN23" s="49">
        <v>0</v>
      </c>
      <c r="AO23" s="50">
        <v>0</v>
      </c>
      <c r="AP23" s="49">
        <v>0.01</v>
      </c>
      <c r="AQ23" s="49">
        <v>2E-3</v>
      </c>
      <c r="AR23" s="51">
        <v>12000</v>
      </c>
      <c r="AS23" s="54">
        <v>0</v>
      </c>
      <c r="AT23" s="54" t="s">
        <v>3165</v>
      </c>
      <c r="AU23" s="4">
        <v>3.5</v>
      </c>
      <c r="AV23" s="4">
        <v>0</v>
      </c>
      <c r="AW23" s="4">
        <v>0</v>
      </c>
      <c r="AX23" s="48" t="s">
        <v>3238</v>
      </c>
      <c r="AY23" s="3"/>
    </row>
    <row r="24" spans="1:51" ht="90" customHeight="1" x14ac:dyDescent="0.25">
      <c r="A24" s="47" t="s">
        <v>2195</v>
      </c>
      <c r="B24" s="3" t="s">
        <v>2195</v>
      </c>
      <c r="C24" s="3" t="s">
        <v>3258</v>
      </c>
      <c r="D24" s="4" t="s">
        <v>1289</v>
      </c>
      <c r="E24" s="4" t="s">
        <v>3115</v>
      </c>
      <c r="F24" s="4" t="s">
        <v>3212</v>
      </c>
      <c r="G24" s="48" t="s">
        <v>3213</v>
      </c>
      <c r="H24" s="4">
        <v>0</v>
      </c>
      <c r="I24" s="4" t="s">
        <v>3214</v>
      </c>
      <c r="J24" s="4" t="s">
        <v>3129</v>
      </c>
      <c r="K24" s="4">
        <v>0</v>
      </c>
      <c r="L24" s="4">
        <v>0</v>
      </c>
      <c r="M24" s="4" t="s">
        <v>3119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 t="s">
        <v>3128</v>
      </c>
      <c r="Y24" s="4">
        <v>0</v>
      </c>
      <c r="Z24" s="4">
        <v>11</v>
      </c>
      <c r="AA24" s="4">
        <v>0</v>
      </c>
      <c r="AB24" s="4">
        <v>0</v>
      </c>
      <c r="AC24" s="4" t="s">
        <v>3120</v>
      </c>
      <c r="AD24" s="4" t="s">
        <v>3222</v>
      </c>
      <c r="AE24" s="4"/>
      <c r="AF24" s="4">
        <v>4</v>
      </c>
      <c r="AG24" s="4"/>
      <c r="AH24" s="4"/>
      <c r="AI24" s="4">
        <v>-1</v>
      </c>
      <c r="AJ24" s="49">
        <v>1E-3</v>
      </c>
      <c r="AK24" s="49">
        <v>1E-3</v>
      </c>
      <c r="AL24" s="52">
        <v>0</v>
      </c>
      <c r="AM24" s="53" t="s">
        <v>3223</v>
      </c>
      <c r="AN24" s="53" t="s">
        <v>3224</v>
      </c>
      <c r="AO24" s="50">
        <v>0</v>
      </c>
      <c r="AP24" s="49">
        <v>0.03</v>
      </c>
      <c r="AQ24" s="49">
        <v>2E-3</v>
      </c>
      <c r="AR24" s="51">
        <v>12000</v>
      </c>
      <c r="AS24" s="54" t="s">
        <v>3145</v>
      </c>
      <c r="AT24" s="4">
        <v>0</v>
      </c>
      <c r="AU24" s="4">
        <v>3.5</v>
      </c>
      <c r="AV24" s="4">
        <v>0</v>
      </c>
      <c r="AW24" s="4">
        <v>1</v>
      </c>
      <c r="AX24" s="48" t="s">
        <v>3225</v>
      </c>
      <c r="AY24" s="3">
        <v>2</v>
      </c>
    </row>
    <row r="25" spans="1:51" x14ac:dyDescent="0.25">
      <c r="A25" s="47" t="s">
        <v>3221</v>
      </c>
      <c r="B25" s="3" t="s">
        <v>2213</v>
      </c>
      <c r="C25" s="3" t="s">
        <v>3259</v>
      </c>
      <c r="D25" s="3"/>
      <c r="E25" s="3"/>
      <c r="F25" s="3"/>
      <c r="G25" s="3">
        <v>50</v>
      </c>
      <c r="H25" s="3">
        <v>0</v>
      </c>
      <c r="I25" s="4" t="s">
        <v>3214</v>
      </c>
      <c r="J25" s="3"/>
      <c r="K25" s="3">
        <v>0</v>
      </c>
      <c r="L25" s="3">
        <v>0</v>
      </c>
      <c r="M25" s="3"/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/>
      <c r="Y25" s="3">
        <v>0</v>
      </c>
      <c r="Z25" s="3">
        <v>7</v>
      </c>
      <c r="AA25" s="3">
        <v>0</v>
      </c>
      <c r="AB25" s="3">
        <v>0</v>
      </c>
      <c r="AC25" s="3"/>
      <c r="AD25" s="3" t="s">
        <v>3260</v>
      </c>
      <c r="AE25" s="3"/>
      <c r="AF25" s="3"/>
      <c r="AG25" s="3"/>
      <c r="AH25" s="3"/>
      <c r="AI25" s="3">
        <v>-1</v>
      </c>
      <c r="AJ25" s="3">
        <v>1E-3</v>
      </c>
      <c r="AK25" s="3">
        <v>1E-3</v>
      </c>
      <c r="AL25" s="3"/>
      <c r="AM25" s="3">
        <v>0</v>
      </c>
      <c r="AN25" s="3">
        <v>0</v>
      </c>
      <c r="AO25" s="47"/>
      <c r="AP25" s="3">
        <v>0.01</v>
      </c>
      <c r="AQ25" s="3">
        <v>2E-3</v>
      </c>
      <c r="AR25" s="51">
        <v>12000</v>
      </c>
      <c r="AS25" s="3">
        <v>0</v>
      </c>
      <c r="AT25" s="3">
        <v>0</v>
      </c>
      <c r="AU25" s="4">
        <v>3.5</v>
      </c>
      <c r="AV25" s="3">
        <v>0</v>
      </c>
      <c r="AW25" s="3">
        <v>0</v>
      </c>
      <c r="AX25" s="48"/>
      <c r="AY25" s="3"/>
    </row>
    <row r="26" spans="1:51" ht="90" customHeight="1" x14ac:dyDescent="0.25">
      <c r="A26" s="56" t="s">
        <v>2218</v>
      </c>
      <c r="B26" s="57" t="s">
        <v>2218</v>
      </c>
      <c r="C26" s="58" t="s">
        <v>3261</v>
      </c>
      <c r="D26" s="59" t="s">
        <v>1289</v>
      </c>
      <c r="E26" s="60" t="s">
        <v>3115</v>
      </c>
      <c r="F26" s="60" t="s">
        <v>3212</v>
      </c>
      <c r="G26" s="61" t="s">
        <v>3213</v>
      </c>
      <c r="H26" s="59">
        <v>0</v>
      </c>
      <c r="I26" s="60" t="s">
        <v>3214</v>
      </c>
      <c r="J26" s="60" t="s">
        <v>3129</v>
      </c>
      <c r="K26" s="59">
        <v>0</v>
      </c>
      <c r="L26" s="59">
        <v>0</v>
      </c>
      <c r="M26" s="60" t="s">
        <v>3119</v>
      </c>
      <c r="N26" s="59">
        <v>0</v>
      </c>
      <c r="O26" s="59">
        <v>0</v>
      </c>
      <c r="P26" s="59">
        <v>0</v>
      </c>
      <c r="Q26" s="59">
        <v>0</v>
      </c>
      <c r="R26" s="59">
        <v>0</v>
      </c>
      <c r="S26" s="59">
        <v>0</v>
      </c>
      <c r="T26" s="59">
        <v>0</v>
      </c>
      <c r="U26" s="59">
        <v>0</v>
      </c>
      <c r="V26" s="59">
        <v>0</v>
      </c>
      <c r="W26" s="59">
        <v>0</v>
      </c>
      <c r="X26" s="59" t="s">
        <v>3128</v>
      </c>
      <c r="Y26" s="59">
        <v>0</v>
      </c>
      <c r="Z26" s="59">
        <v>7</v>
      </c>
      <c r="AA26" s="59">
        <v>0</v>
      </c>
      <c r="AB26" s="59">
        <v>0</v>
      </c>
      <c r="AC26" s="59" t="s">
        <v>3120</v>
      </c>
      <c r="AD26" s="59" t="s">
        <v>3215</v>
      </c>
      <c r="AE26" s="59"/>
      <c r="AF26" s="59">
        <v>10</v>
      </c>
      <c r="AG26" s="59"/>
      <c r="AH26" s="59"/>
      <c r="AI26" s="59">
        <v>-1</v>
      </c>
      <c r="AJ26" s="62">
        <v>1E-3</v>
      </c>
      <c r="AK26" s="62">
        <v>1E-3</v>
      </c>
      <c r="AL26" s="63">
        <v>0</v>
      </c>
      <c r="AM26" s="62">
        <v>0</v>
      </c>
      <c r="AN26" s="64">
        <v>0</v>
      </c>
      <c r="AO26" s="62"/>
      <c r="AP26" s="62">
        <v>0.01</v>
      </c>
      <c r="AQ26" s="62">
        <v>2E-3</v>
      </c>
      <c r="AR26" s="61">
        <v>12000</v>
      </c>
      <c r="AS26" s="59">
        <v>0</v>
      </c>
      <c r="AT26" s="59">
        <v>0</v>
      </c>
      <c r="AU26" s="60">
        <v>3.5</v>
      </c>
      <c r="AV26" s="59">
        <v>0</v>
      </c>
      <c r="AW26" s="59">
        <v>0</v>
      </c>
      <c r="AX26" s="65" t="s">
        <v>3225</v>
      </c>
      <c r="AY26" s="66"/>
    </row>
    <row r="27" spans="1:51" ht="90" customHeight="1" x14ac:dyDescent="0.25">
      <c r="A27" s="47" t="s">
        <v>2243</v>
      </c>
      <c r="B27" s="3" t="s">
        <v>2243</v>
      </c>
      <c r="C27" s="3" t="s">
        <v>2245</v>
      </c>
      <c r="D27" s="59" t="s">
        <v>1289</v>
      </c>
      <c r="E27" s="60" t="s">
        <v>3115</v>
      </c>
      <c r="F27" s="60" t="s">
        <v>3212</v>
      </c>
      <c r="G27" s="61" t="s">
        <v>3250</v>
      </c>
      <c r="H27" s="59">
        <v>0</v>
      </c>
      <c r="I27" s="4" t="s">
        <v>3214</v>
      </c>
      <c r="J27" s="60" t="s">
        <v>3129</v>
      </c>
      <c r="K27" s="59">
        <v>0</v>
      </c>
      <c r="L27" s="59">
        <v>0</v>
      </c>
      <c r="M27" s="60" t="s">
        <v>3119</v>
      </c>
      <c r="N27" s="59">
        <v>0</v>
      </c>
      <c r="O27" s="59">
        <v>0</v>
      </c>
      <c r="P27" s="59">
        <v>0</v>
      </c>
      <c r="Q27" s="59">
        <v>0</v>
      </c>
      <c r="R27" s="59">
        <v>0</v>
      </c>
      <c r="S27" s="59">
        <v>0</v>
      </c>
      <c r="T27" s="59">
        <v>0</v>
      </c>
      <c r="U27" s="59">
        <v>0</v>
      </c>
      <c r="V27" s="59">
        <v>0</v>
      </c>
      <c r="W27" s="59">
        <v>0</v>
      </c>
      <c r="X27" s="59" t="s">
        <v>3128</v>
      </c>
      <c r="Y27" s="3">
        <v>0</v>
      </c>
      <c r="Z27" s="3">
        <v>7</v>
      </c>
      <c r="AA27" s="3">
        <v>0</v>
      </c>
      <c r="AB27" s="3">
        <v>0</v>
      </c>
      <c r="AC27" s="59" t="s">
        <v>3120</v>
      </c>
      <c r="AD27" s="3" t="s">
        <v>3164</v>
      </c>
      <c r="AE27" s="3"/>
      <c r="AF27" s="3">
        <v>2</v>
      </c>
      <c r="AG27" s="3"/>
      <c r="AH27" s="3"/>
      <c r="AI27" s="3">
        <v>-1</v>
      </c>
      <c r="AJ27" s="3">
        <v>1E-3</v>
      </c>
      <c r="AK27" s="3">
        <v>1E-3</v>
      </c>
      <c r="AL27" s="3">
        <v>0</v>
      </c>
      <c r="AM27" s="3">
        <v>0</v>
      </c>
      <c r="AN27" s="3">
        <v>0</v>
      </c>
      <c r="AO27" s="47"/>
      <c r="AP27" s="3">
        <v>0.01</v>
      </c>
      <c r="AQ27" s="3">
        <v>2E-3</v>
      </c>
      <c r="AR27" s="51">
        <v>12000</v>
      </c>
      <c r="AS27" s="3">
        <v>0</v>
      </c>
      <c r="AT27" s="49">
        <v>0</v>
      </c>
      <c r="AU27" s="4">
        <v>3.5</v>
      </c>
      <c r="AV27" s="3">
        <v>0</v>
      </c>
      <c r="AW27" s="3">
        <v>0</v>
      </c>
      <c r="AX27" s="65" t="s">
        <v>3262</v>
      </c>
      <c r="AY27" s="3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33"/>
  <sheetViews>
    <sheetView workbookViewId="0">
      <selection activeCell="A22" sqref="A22:A23 A22:A23"/>
    </sheetView>
  </sheetViews>
  <sheetFormatPr defaultRowHeight="15" x14ac:dyDescent="0.25"/>
  <sheetData>
    <row r="1" spans="1:18" x14ac:dyDescent="0.25">
      <c r="A1" s="79" t="s">
        <v>3263</v>
      </c>
      <c r="B1" s="79" t="s">
        <v>3264</v>
      </c>
      <c r="C1" s="79" t="s">
        <v>3265</v>
      </c>
      <c r="D1" s="79"/>
      <c r="E1" s="79"/>
      <c r="F1" s="79"/>
      <c r="G1" s="79" t="s">
        <v>3266</v>
      </c>
      <c r="H1" s="79"/>
      <c r="I1" s="79" t="s">
        <v>3265</v>
      </c>
      <c r="J1" s="79"/>
      <c r="K1" s="79"/>
      <c r="L1" s="79"/>
      <c r="M1" s="79"/>
      <c r="N1" s="79"/>
      <c r="O1" s="79"/>
      <c r="P1" s="79"/>
      <c r="Q1" s="78" t="s">
        <v>3266</v>
      </c>
      <c r="R1" s="78"/>
    </row>
    <row r="2" spans="1:18" x14ac:dyDescent="0.25">
      <c r="A2" s="79"/>
      <c r="B2" s="79"/>
      <c r="C2" s="47"/>
      <c r="D2" s="3">
        <v>1.4999999999999999E-2</v>
      </c>
      <c r="E2" s="3">
        <v>3.1E-2</v>
      </c>
      <c r="F2" s="3">
        <v>4.7E-2</v>
      </c>
      <c r="G2" s="3" t="s">
        <v>3267</v>
      </c>
      <c r="H2" s="3" t="s">
        <v>3268</v>
      </c>
      <c r="I2" s="3">
        <v>6.2E-2</v>
      </c>
      <c r="J2" s="3">
        <v>7.8E-2</v>
      </c>
      <c r="K2" s="3">
        <v>9.2999999999999999E-2</v>
      </c>
      <c r="L2" s="3">
        <v>0.125</v>
      </c>
      <c r="M2" s="3">
        <v>0.187</v>
      </c>
      <c r="N2" s="3">
        <v>0.25</v>
      </c>
      <c r="O2" s="3">
        <v>0.375</v>
      </c>
      <c r="P2" s="3">
        <v>0.5</v>
      </c>
      <c r="Q2" t="s">
        <v>3267</v>
      </c>
      <c r="R2" t="s">
        <v>3268</v>
      </c>
    </row>
    <row r="3" spans="1:18" x14ac:dyDescent="0.25">
      <c r="A3" s="79" t="s">
        <v>2213</v>
      </c>
      <c r="B3" s="79">
        <v>450</v>
      </c>
      <c r="C3" s="3" t="s">
        <v>3269</v>
      </c>
      <c r="D3" s="3">
        <v>6.9999999999999994E-5</v>
      </c>
      <c r="E3" s="3">
        <v>1.4999999999999999E-4</v>
      </c>
      <c r="F3" s="3">
        <v>2.2000000000000001E-4</v>
      </c>
      <c r="G3" s="3" t="s">
        <v>3270</v>
      </c>
      <c r="H3" s="3" t="s">
        <v>3271</v>
      </c>
      <c r="I3" s="3">
        <v>2.5999999999999998E-4</v>
      </c>
      <c r="J3" s="3">
        <v>3.2000000000000003E-4</v>
      </c>
      <c r="K3" s="3">
        <v>3.8999999999999999E-4</v>
      </c>
      <c r="L3" s="3">
        <v>5.1999999999999995E-4</v>
      </c>
      <c r="M3" s="3">
        <v>7.7999999999999999E-4</v>
      </c>
      <c r="N3" s="3">
        <v>1.0399999999999999E-3</v>
      </c>
      <c r="O3" s="3">
        <v>1.56E-3</v>
      </c>
      <c r="P3" s="3">
        <v>2.0799999999999998E-3</v>
      </c>
      <c r="Q3" t="s">
        <v>3270</v>
      </c>
      <c r="R3" t="s">
        <v>3272</v>
      </c>
    </row>
    <row r="4" spans="1:18" x14ac:dyDescent="0.25">
      <c r="A4" s="79"/>
      <c r="B4" s="79"/>
      <c r="C4" s="3" t="s">
        <v>3273</v>
      </c>
      <c r="D4" s="3">
        <v>8.0000000000000007E-5</v>
      </c>
      <c r="E4" s="3">
        <v>1.7000000000000001E-4</v>
      </c>
      <c r="F4" s="3">
        <v>2.5999999999999998E-4</v>
      </c>
      <c r="G4" s="3" t="s">
        <v>3274</v>
      </c>
      <c r="H4" s="3" t="s">
        <v>3270</v>
      </c>
      <c r="I4" s="3">
        <v>2.9999999999999997E-4</v>
      </c>
      <c r="J4" s="3">
        <v>3.8000000000000002E-4</v>
      </c>
      <c r="K4" s="3">
        <v>4.4999999999999999E-4</v>
      </c>
      <c r="L4" s="3">
        <v>6.0999999999999997E-4</v>
      </c>
      <c r="M4" s="3">
        <v>9.1E-4</v>
      </c>
      <c r="N4" s="3">
        <v>1.2199999999999999E-3</v>
      </c>
      <c r="O4" s="3">
        <v>1.83E-3</v>
      </c>
      <c r="P4" s="3">
        <v>2.4499999999999999E-3</v>
      </c>
      <c r="Q4" t="s">
        <v>3275</v>
      </c>
      <c r="R4" t="s">
        <v>3270</v>
      </c>
    </row>
    <row r="5" spans="1:18" x14ac:dyDescent="0.25">
      <c r="A5" s="79"/>
      <c r="B5" s="79"/>
      <c r="C5" s="3" t="s">
        <v>3276</v>
      </c>
      <c r="D5" s="3">
        <v>9.0000000000000006E-5</v>
      </c>
      <c r="E5" s="3">
        <v>1.9000000000000001E-4</v>
      </c>
      <c r="F5" s="3">
        <v>2.9E-4</v>
      </c>
      <c r="G5" s="3" t="s">
        <v>3277</v>
      </c>
      <c r="H5" s="3" t="s">
        <v>3270</v>
      </c>
      <c r="I5" s="3">
        <v>3.4000000000000002E-4</v>
      </c>
      <c r="J5" s="3">
        <v>4.2000000000000002E-4</v>
      </c>
      <c r="K5" s="3">
        <v>5.1000000000000004E-4</v>
      </c>
      <c r="L5" s="3">
        <v>6.8000000000000005E-4</v>
      </c>
      <c r="M5" s="3">
        <v>1.0200000000000001E-3</v>
      </c>
      <c r="N5" s="3">
        <v>1.3600000000000001E-3</v>
      </c>
      <c r="O5" s="3">
        <v>2.0400000000000001E-3</v>
      </c>
      <c r="P5" s="3">
        <v>2.7200000000000002E-3</v>
      </c>
      <c r="Q5" t="s">
        <v>3278</v>
      </c>
      <c r="R5" t="s">
        <v>3270</v>
      </c>
    </row>
    <row r="8" spans="1:18" x14ac:dyDescent="0.25">
      <c r="A8" s="79" t="s">
        <v>3263</v>
      </c>
      <c r="B8" s="79" t="s">
        <v>3264</v>
      </c>
      <c r="C8" s="79" t="s">
        <v>3265</v>
      </c>
      <c r="D8" s="79"/>
      <c r="E8" s="79"/>
      <c r="F8" s="79"/>
      <c r="G8" s="79" t="s">
        <v>3266</v>
      </c>
      <c r="H8" s="79"/>
      <c r="I8" s="79" t="s">
        <v>3265</v>
      </c>
      <c r="J8" s="79"/>
      <c r="K8" s="79"/>
      <c r="L8" s="79"/>
      <c r="M8" s="79"/>
      <c r="N8" s="79"/>
      <c r="O8" s="79"/>
      <c r="P8" s="79"/>
      <c r="Q8" s="78" t="s">
        <v>3266</v>
      </c>
      <c r="R8" s="78"/>
    </row>
    <row r="9" spans="1:18" x14ac:dyDescent="0.25">
      <c r="A9" s="79"/>
      <c r="B9" s="79"/>
      <c r="C9" s="47"/>
      <c r="D9" s="3">
        <v>1.4999999999999999E-2</v>
      </c>
      <c r="E9" s="3">
        <v>3.1E-2</v>
      </c>
      <c r="F9" s="3">
        <v>4.7E-2</v>
      </c>
      <c r="G9" s="3" t="s">
        <v>3267</v>
      </c>
      <c r="H9" s="3" t="s">
        <v>3268</v>
      </c>
      <c r="I9" s="3">
        <v>6.2E-2</v>
      </c>
      <c r="J9" s="3">
        <v>7.8E-2</v>
      </c>
      <c r="K9" s="3">
        <v>9.2999999999999999E-2</v>
      </c>
      <c r="L9" s="3">
        <v>0.125</v>
      </c>
      <c r="M9" s="3">
        <v>0.187</v>
      </c>
      <c r="N9" s="3">
        <v>0.25</v>
      </c>
      <c r="O9" s="3">
        <v>0.375</v>
      </c>
      <c r="P9" s="3">
        <v>0.5</v>
      </c>
      <c r="Q9" t="s">
        <v>3267</v>
      </c>
      <c r="R9" t="s">
        <v>3268</v>
      </c>
    </row>
    <row r="10" spans="1:18" x14ac:dyDescent="0.25">
      <c r="A10" s="79" t="s">
        <v>36</v>
      </c>
      <c r="B10" s="79">
        <v>225</v>
      </c>
      <c r="C10" s="3" t="s">
        <v>3269</v>
      </c>
      <c r="D10" s="3">
        <v>1.7000000000000001E-4</v>
      </c>
      <c r="E10" s="3">
        <v>3.5E-4</v>
      </c>
      <c r="F10" s="3">
        <v>5.1999999999999995E-4</v>
      </c>
      <c r="G10" s="3" t="s">
        <v>3270</v>
      </c>
      <c r="H10" s="3" t="s">
        <v>3271</v>
      </c>
      <c r="I10" s="3">
        <v>5.9999999999999995E-4</v>
      </c>
      <c r="J10" s="3">
        <v>7.6000000000000004E-4</v>
      </c>
      <c r="K10" s="3">
        <v>8.9999999999999998E-4</v>
      </c>
      <c r="L10" s="3">
        <v>1.2099999999999999E-3</v>
      </c>
      <c r="M10" s="3">
        <v>1.81E-3</v>
      </c>
      <c r="N10" s="3">
        <v>2.4199999999999998E-3</v>
      </c>
      <c r="O10" s="3">
        <v>3.63E-3</v>
      </c>
      <c r="P10" s="3">
        <v>4.8399999999999997E-3</v>
      </c>
      <c r="Q10" t="s">
        <v>3270</v>
      </c>
      <c r="R10" t="s">
        <v>3272</v>
      </c>
    </row>
    <row r="11" spans="1:18" x14ac:dyDescent="0.25">
      <c r="A11" s="79"/>
      <c r="B11" s="79"/>
      <c r="C11" s="3" t="s">
        <v>3273</v>
      </c>
      <c r="D11" s="3">
        <v>2.2000000000000001E-4</v>
      </c>
      <c r="E11" s="3">
        <v>4.4999999999999999E-4</v>
      </c>
      <c r="F11" s="3">
        <v>6.8000000000000005E-4</v>
      </c>
      <c r="G11" s="3" t="s">
        <v>3274</v>
      </c>
      <c r="H11" s="3" t="s">
        <v>3270</v>
      </c>
      <c r="I11" s="3">
        <v>7.7999999999999999E-4</v>
      </c>
      <c r="J11" s="3">
        <v>9.8999999999999999E-4</v>
      </c>
      <c r="K11" s="3">
        <v>1.1800000000000001E-3</v>
      </c>
      <c r="L11" s="3">
        <v>1.58E-3</v>
      </c>
      <c r="M11" s="3">
        <v>2.3700000000000001E-3</v>
      </c>
      <c r="N11" s="3">
        <v>3.16E-3</v>
      </c>
      <c r="O11" s="3">
        <v>4.7400000000000003E-3</v>
      </c>
      <c r="P11" s="3">
        <v>6.3299999999999997E-3</v>
      </c>
      <c r="Q11" t="s">
        <v>3275</v>
      </c>
      <c r="R11" t="s">
        <v>3270</v>
      </c>
    </row>
    <row r="12" spans="1:18" x14ac:dyDescent="0.25">
      <c r="A12" s="79"/>
      <c r="B12" s="79"/>
      <c r="C12" s="3" t="s">
        <v>3276</v>
      </c>
      <c r="D12" s="3">
        <v>2.4000000000000001E-4</v>
      </c>
      <c r="E12" s="3">
        <v>5.0000000000000001E-4</v>
      </c>
      <c r="F12" s="3">
        <v>7.5000000000000002E-4</v>
      </c>
      <c r="G12" s="3" t="s">
        <v>3277</v>
      </c>
      <c r="H12" s="3" t="s">
        <v>3270</v>
      </c>
      <c r="I12" s="3">
        <v>8.5999999999999998E-4</v>
      </c>
      <c r="J12" s="3">
        <v>1.08E-3</v>
      </c>
      <c r="K12" s="3">
        <v>1.2899999999999999E-3</v>
      </c>
      <c r="L12" s="3">
        <v>1.74E-3</v>
      </c>
      <c r="M12" s="3">
        <v>2.5999999999999999E-3</v>
      </c>
      <c r="N12" s="3">
        <v>3.48E-3</v>
      </c>
      <c r="O12" s="3">
        <v>5.2100000000000002E-3</v>
      </c>
      <c r="P12" s="3">
        <v>6.9499999999999996E-3</v>
      </c>
      <c r="Q12" t="s">
        <v>3278</v>
      </c>
      <c r="R12" t="s">
        <v>3270</v>
      </c>
    </row>
    <row r="15" spans="1:18" x14ac:dyDescent="0.25">
      <c r="A15" s="79" t="s">
        <v>3263</v>
      </c>
      <c r="B15" s="79" t="s">
        <v>3264</v>
      </c>
      <c r="C15" s="79" t="s">
        <v>3265</v>
      </c>
      <c r="D15" s="79"/>
      <c r="E15" s="79"/>
      <c r="F15" s="79"/>
      <c r="G15" s="79" t="s">
        <v>3266</v>
      </c>
      <c r="H15" s="79"/>
      <c r="I15" s="79" t="s">
        <v>3265</v>
      </c>
      <c r="J15" s="79"/>
      <c r="K15" s="79"/>
      <c r="L15" s="79"/>
      <c r="M15" s="79"/>
      <c r="N15" s="79"/>
      <c r="O15" s="79"/>
      <c r="P15" s="79"/>
      <c r="Q15" s="78" t="s">
        <v>3266</v>
      </c>
      <c r="R15" s="78"/>
    </row>
    <row r="16" spans="1:18" x14ac:dyDescent="0.25">
      <c r="A16" s="79"/>
      <c r="B16" s="79"/>
      <c r="C16" s="47"/>
      <c r="D16" s="3">
        <v>1.4999999999999999E-2</v>
      </c>
      <c r="E16" s="3">
        <v>3.1E-2</v>
      </c>
      <c r="F16" s="3">
        <v>4.7E-2</v>
      </c>
      <c r="G16" s="3" t="s">
        <v>3267</v>
      </c>
      <c r="H16" s="3" t="s">
        <v>3268</v>
      </c>
      <c r="I16" s="3">
        <v>6.2E-2</v>
      </c>
      <c r="J16" s="3">
        <v>7.8E-2</v>
      </c>
      <c r="K16" s="3">
        <v>9.2999999999999999E-2</v>
      </c>
      <c r="L16" s="3">
        <v>0.125</v>
      </c>
      <c r="M16" s="3">
        <v>0.187</v>
      </c>
      <c r="N16" s="3">
        <v>0.25</v>
      </c>
      <c r="O16" s="3">
        <v>0.375</v>
      </c>
      <c r="P16" s="3">
        <v>0.5</v>
      </c>
      <c r="Q16" t="s">
        <v>3267</v>
      </c>
      <c r="R16" t="s">
        <v>3268</v>
      </c>
    </row>
    <row r="17" spans="1:18" x14ac:dyDescent="0.25">
      <c r="A17" s="79" t="s">
        <v>34</v>
      </c>
      <c r="B17" s="79">
        <v>225</v>
      </c>
      <c r="C17" s="3" t="s">
        <v>3269</v>
      </c>
      <c r="D17" s="3">
        <v>1.7000000000000001E-4</v>
      </c>
      <c r="E17" s="3">
        <v>3.5E-4</v>
      </c>
      <c r="F17" s="3">
        <v>5.1999999999999995E-4</v>
      </c>
      <c r="G17" s="3" t="s">
        <v>3270</v>
      </c>
      <c r="H17" s="3" t="s">
        <v>3271</v>
      </c>
      <c r="I17" s="3">
        <v>5.9999999999999995E-4</v>
      </c>
      <c r="J17" s="3">
        <v>7.6000000000000004E-4</v>
      </c>
      <c r="K17" s="3">
        <v>8.9999999999999998E-4</v>
      </c>
      <c r="L17" s="3">
        <v>1.2099999999999999E-3</v>
      </c>
      <c r="M17" s="3">
        <v>1.81E-3</v>
      </c>
      <c r="N17" s="3">
        <v>2.4199999999999998E-3</v>
      </c>
      <c r="O17" s="3">
        <v>3.63E-3</v>
      </c>
      <c r="P17" s="3">
        <v>4.8399999999999997E-3</v>
      </c>
      <c r="Q17" t="s">
        <v>3270</v>
      </c>
      <c r="R17" t="s">
        <v>3272</v>
      </c>
    </row>
    <row r="18" spans="1:18" x14ac:dyDescent="0.25">
      <c r="A18" s="79"/>
      <c r="B18" s="79"/>
      <c r="C18" s="3" t="s">
        <v>3273</v>
      </c>
      <c r="D18" s="3">
        <v>2.2000000000000001E-4</v>
      </c>
      <c r="E18" s="3">
        <v>4.4999999999999999E-4</v>
      </c>
      <c r="F18" s="3">
        <v>6.8000000000000005E-4</v>
      </c>
      <c r="G18" s="3" t="s">
        <v>3274</v>
      </c>
      <c r="H18" s="3" t="s">
        <v>3270</v>
      </c>
      <c r="I18" s="3">
        <v>7.7999999999999999E-4</v>
      </c>
      <c r="J18" s="3">
        <v>9.8999999999999999E-4</v>
      </c>
      <c r="K18" s="3">
        <v>1.1800000000000001E-3</v>
      </c>
      <c r="L18" s="3">
        <v>1.58E-3</v>
      </c>
      <c r="M18" s="3">
        <v>2.3700000000000001E-3</v>
      </c>
      <c r="N18" s="3">
        <v>3.16E-3</v>
      </c>
      <c r="O18" s="3">
        <v>4.7400000000000003E-3</v>
      </c>
      <c r="P18" s="3">
        <v>6.3299999999999997E-3</v>
      </c>
      <c r="Q18" t="s">
        <v>3275</v>
      </c>
      <c r="R18" t="s">
        <v>3270</v>
      </c>
    </row>
    <row r="19" spans="1:18" x14ac:dyDescent="0.25">
      <c r="A19" s="79"/>
      <c r="B19" s="79"/>
      <c r="C19" s="3" t="s">
        <v>3276</v>
      </c>
      <c r="D19" s="3">
        <v>2.4000000000000001E-4</v>
      </c>
      <c r="E19" s="3">
        <v>5.0000000000000001E-4</v>
      </c>
      <c r="F19" s="3">
        <v>7.5000000000000002E-4</v>
      </c>
      <c r="G19" s="3" t="s">
        <v>3277</v>
      </c>
      <c r="H19" s="3" t="s">
        <v>3270</v>
      </c>
      <c r="I19" s="3">
        <v>8.5999999999999998E-4</v>
      </c>
      <c r="J19" s="3">
        <v>1.08E-3</v>
      </c>
      <c r="K19" s="3">
        <v>1.2899999999999999E-3</v>
      </c>
      <c r="L19" s="3">
        <v>1.74E-3</v>
      </c>
      <c r="M19" s="3">
        <v>2.5999999999999999E-3</v>
      </c>
      <c r="N19" s="3">
        <v>3.48E-3</v>
      </c>
      <c r="O19" s="3">
        <v>5.2100000000000002E-3</v>
      </c>
      <c r="P19" s="3">
        <v>6.9499999999999996E-3</v>
      </c>
      <c r="Q19" t="s">
        <v>3278</v>
      </c>
      <c r="R19" t="s">
        <v>3270</v>
      </c>
    </row>
    <row r="22" spans="1:18" x14ac:dyDescent="0.25">
      <c r="A22" s="79" t="s">
        <v>3263</v>
      </c>
      <c r="B22" s="79" t="s">
        <v>3264</v>
      </c>
      <c r="C22" s="79" t="s">
        <v>3265</v>
      </c>
      <c r="D22" s="79"/>
      <c r="E22" s="79"/>
      <c r="F22" s="79"/>
      <c r="G22" s="79" t="s">
        <v>3266</v>
      </c>
      <c r="H22" s="79"/>
      <c r="I22" s="79" t="s">
        <v>3265</v>
      </c>
      <c r="J22" s="79"/>
      <c r="K22" s="79"/>
      <c r="L22" s="79"/>
      <c r="M22" s="79"/>
      <c r="N22" s="79"/>
      <c r="O22" s="79"/>
      <c r="P22" s="79"/>
      <c r="Q22" s="78" t="s">
        <v>3266</v>
      </c>
      <c r="R22" s="78"/>
    </row>
    <row r="23" spans="1:18" x14ac:dyDescent="0.25">
      <c r="A23" s="79"/>
      <c r="B23" s="79"/>
      <c r="C23" s="47"/>
      <c r="D23" s="3">
        <v>1.4999999999999999E-2</v>
      </c>
      <c r="E23" s="3">
        <v>3.1E-2</v>
      </c>
      <c r="F23" s="3">
        <v>4.7E-2</v>
      </c>
      <c r="G23" s="3" t="s">
        <v>3267</v>
      </c>
      <c r="H23" s="3" t="s">
        <v>3268</v>
      </c>
      <c r="I23" s="3">
        <v>6.2E-2</v>
      </c>
      <c r="J23" s="3">
        <v>7.8E-2</v>
      </c>
      <c r="K23" s="3">
        <v>9.2999999999999999E-2</v>
      </c>
      <c r="L23" s="3">
        <v>0.125</v>
      </c>
      <c r="M23" s="3">
        <v>0.187</v>
      </c>
      <c r="N23" s="3">
        <v>0.25</v>
      </c>
      <c r="O23" s="3">
        <v>0.375</v>
      </c>
      <c r="P23" s="3">
        <v>0.5</v>
      </c>
      <c r="Q23" t="s">
        <v>3267</v>
      </c>
      <c r="R23" t="s">
        <v>3268</v>
      </c>
    </row>
    <row r="24" spans="1:18" x14ac:dyDescent="0.25">
      <c r="A24" s="79" t="s">
        <v>37</v>
      </c>
      <c r="B24" s="80">
        <v>540</v>
      </c>
      <c r="C24" s="3" t="s">
        <v>3269</v>
      </c>
      <c r="D24" s="3">
        <v>1.7000000000000001E-4</v>
      </c>
      <c r="E24" s="3">
        <v>3.5E-4</v>
      </c>
      <c r="F24" s="3">
        <v>5.1999999999999995E-4</v>
      </c>
      <c r="G24" s="3" t="s">
        <v>3270</v>
      </c>
      <c r="H24" s="3" t="s">
        <v>3271</v>
      </c>
      <c r="I24" s="3">
        <v>5.9999999999999995E-4</v>
      </c>
      <c r="J24" s="3">
        <v>7.6000000000000004E-4</v>
      </c>
      <c r="K24" s="3">
        <v>8.9999999999999998E-4</v>
      </c>
      <c r="L24" s="3">
        <v>1.2099999999999999E-3</v>
      </c>
      <c r="M24" s="3">
        <v>1.81E-3</v>
      </c>
      <c r="N24" s="3">
        <v>2.4199999999999998E-3</v>
      </c>
      <c r="O24" s="3">
        <v>3.63E-3</v>
      </c>
      <c r="P24" s="3">
        <v>4.8399999999999997E-3</v>
      </c>
      <c r="Q24" t="s">
        <v>3270</v>
      </c>
      <c r="R24" t="s">
        <v>3272</v>
      </c>
    </row>
    <row r="25" spans="1:18" x14ac:dyDescent="0.25">
      <c r="A25" s="79"/>
      <c r="B25" s="80"/>
      <c r="C25" s="3" t="s">
        <v>3273</v>
      </c>
      <c r="D25" s="3">
        <v>2.2000000000000001E-4</v>
      </c>
      <c r="E25" s="3">
        <v>4.4999999999999999E-4</v>
      </c>
      <c r="F25" s="3">
        <v>6.8000000000000005E-4</v>
      </c>
      <c r="G25" s="3" t="s">
        <v>3274</v>
      </c>
      <c r="H25" s="3" t="s">
        <v>3270</v>
      </c>
      <c r="I25" s="3">
        <v>7.7999999999999999E-4</v>
      </c>
      <c r="J25" s="3">
        <v>9.8999999999999999E-4</v>
      </c>
      <c r="K25" s="3">
        <v>1.1800000000000001E-3</v>
      </c>
      <c r="L25" s="3">
        <v>1.58E-3</v>
      </c>
      <c r="M25" s="3">
        <v>2.3700000000000001E-3</v>
      </c>
      <c r="N25" s="3">
        <v>3.16E-3</v>
      </c>
      <c r="O25" s="3">
        <v>4.7400000000000003E-3</v>
      </c>
      <c r="P25" s="3">
        <v>6.3299999999999997E-3</v>
      </c>
      <c r="Q25" t="s">
        <v>3275</v>
      </c>
      <c r="R25" t="s">
        <v>3270</v>
      </c>
    </row>
    <row r="26" spans="1:18" x14ac:dyDescent="0.25">
      <c r="A26" s="79"/>
      <c r="B26" s="80"/>
      <c r="C26" s="3" t="s">
        <v>3276</v>
      </c>
      <c r="D26" s="3">
        <v>2.4000000000000001E-4</v>
      </c>
      <c r="E26" s="3">
        <v>5.0000000000000001E-4</v>
      </c>
      <c r="F26" s="3">
        <v>7.5000000000000002E-4</v>
      </c>
      <c r="G26" s="3" t="s">
        <v>3277</v>
      </c>
      <c r="H26" s="3" t="s">
        <v>3270</v>
      </c>
      <c r="I26" s="3">
        <v>8.5999999999999998E-4</v>
      </c>
      <c r="J26" s="3">
        <v>1.08E-3</v>
      </c>
      <c r="K26" s="3">
        <v>1.2899999999999999E-3</v>
      </c>
      <c r="L26" s="3">
        <v>1.74E-3</v>
      </c>
      <c r="M26" s="3">
        <v>2.5999999999999999E-3</v>
      </c>
      <c r="N26" s="3">
        <v>3.48E-3</v>
      </c>
      <c r="O26" s="3">
        <v>5.2100000000000002E-3</v>
      </c>
      <c r="P26" s="3">
        <v>6.9499999999999996E-3</v>
      </c>
      <c r="Q26" t="s">
        <v>3278</v>
      </c>
      <c r="R26" t="s">
        <v>3270</v>
      </c>
    </row>
    <row r="29" spans="1:18" x14ac:dyDescent="0.25">
      <c r="A29" s="79" t="s">
        <v>3263</v>
      </c>
      <c r="B29" s="79" t="s">
        <v>3264</v>
      </c>
      <c r="C29" s="79" t="s">
        <v>3265</v>
      </c>
      <c r="D29" s="79"/>
      <c r="E29" s="79"/>
      <c r="F29" s="79"/>
      <c r="G29" s="79" t="s">
        <v>3266</v>
      </c>
      <c r="H29" s="79"/>
      <c r="I29" s="79" t="s">
        <v>3265</v>
      </c>
      <c r="J29" s="79"/>
      <c r="K29" s="79"/>
      <c r="L29" s="79"/>
      <c r="M29" s="79"/>
      <c r="N29" s="79"/>
      <c r="O29" s="79"/>
      <c r="P29" s="79"/>
      <c r="Q29" s="78" t="s">
        <v>3266</v>
      </c>
      <c r="R29" s="78"/>
    </row>
    <row r="30" spans="1:18" x14ac:dyDescent="0.25">
      <c r="A30" s="79"/>
      <c r="B30" s="79"/>
      <c r="C30" s="47"/>
      <c r="D30" s="3">
        <v>1.4999999999999999E-2</v>
      </c>
      <c r="E30" s="3">
        <v>3.1E-2</v>
      </c>
      <c r="F30" s="3">
        <v>4.7E-2</v>
      </c>
      <c r="G30" s="3" t="s">
        <v>3267</v>
      </c>
      <c r="H30" s="3" t="s">
        <v>3268</v>
      </c>
      <c r="I30" s="3">
        <v>6.2E-2</v>
      </c>
      <c r="J30" s="3">
        <v>7.8E-2</v>
      </c>
      <c r="K30" s="3">
        <v>9.2999999999999999E-2</v>
      </c>
      <c r="L30" s="3">
        <v>0.125</v>
      </c>
      <c r="M30" s="3">
        <v>0.187</v>
      </c>
      <c r="N30" s="3">
        <v>0.25</v>
      </c>
      <c r="O30" s="3">
        <v>0.375</v>
      </c>
      <c r="P30" s="3">
        <v>0.5</v>
      </c>
      <c r="Q30" t="s">
        <v>3267</v>
      </c>
      <c r="R30" t="s">
        <v>3268</v>
      </c>
    </row>
    <row r="31" spans="1:18" x14ac:dyDescent="0.25">
      <c r="A31" s="79" t="s">
        <v>38</v>
      </c>
      <c r="B31" s="79">
        <v>225</v>
      </c>
      <c r="C31" s="3" t="s">
        <v>3269</v>
      </c>
      <c r="D31" s="3">
        <v>1.7000000000000001E-4</v>
      </c>
      <c r="E31" s="3">
        <v>3.5E-4</v>
      </c>
      <c r="F31" s="3">
        <v>5.1999999999999995E-4</v>
      </c>
      <c r="G31" s="3" t="s">
        <v>3270</v>
      </c>
      <c r="H31" s="3" t="s">
        <v>3271</v>
      </c>
      <c r="I31" s="3">
        <v>5.9999999999999995E-4</v>
      </c>
      <c r="J31" s="3">
        <v>7.6000000000000004E-4</v>
      </c>
      <c r="K31" s="3">
        <v>8.9999999999999998E-4</v>
      </c>
      <c r="L31" s="3">
        <v>1.2099999999999999E-3</v>
      </c>
      <c r="M31" s="3">
        <v>1.81E-3</v>
      </c>
      <c r="N31" s="3">
        <v>2.4199999999999998E-3</v>
      </c>
      <c r="O31" s="3">
        <v>3.63E-3</v>
      </c>
      <c r="P31" s="3">
        <v>4.8399999999999997E-3</v>
      </c>
      <c r="Q31" t="s">
        <v>3270</v>
      </c>
      <c r="R31" t="s">
        <v>3272</v>
      </c>
    </row>
    <row r="32" spans="1:18" x14ac:dyDescent="0.25">
      <c r="A32" s="79"/>
      <c r="B32" s="79"/>
      <c r="C32" s="3" t="s">
        <v>3273</v>
      </c>
      <c r="D32" s="3">
        <v>2.2000000000000001E-4</v>
      </c>
      <c r="E32" s="3">
        <v>4.4999999999999999E-4</v>
      </c>
      <c r="F32" s="3">
        <v>6.8000000000000005E-4</v>
      </c>
      <c r="G32" s="3" t="s">
        <v>3274</v>
      </c>
      <c r="H32" s="3" t="s">
        <v>3270</v>
      </c>
      <c r="I32" s="3">
        <v>7.7999999999999999E-4</v>
      </c>
      <c r="J32" s="3">
        <v>9.8999999999999999E-4</v>
      </c>
      <c r="K32" s="3">
        <v>1.1800000000000001E-3</v>
      </c>
      <c r="L32" s="3">
        <v>1.58E-3</v>
      </c>
      <c r="M32" s="3">
        <v>2.3700000000000001E-3</v>
      </c>
      <c r="N32" s="3">
        <v>3.16E-3</v>
      </c>
      <c r="O32" s="3">
        <v>4.7400000000000003E-3</v>
      </c>
      <c r="P32" s="3">
        <v>6.3299999999999997E-3</v>
      </c>
      <c r="Q32" t="s">
        <v>3275</v>
      </c>
      <c r="R32" t="s">
        <v>3270</v>
      </c>
    </row>
    <row r="33" spans="1:18" x14ac:dyDescent="0.25">
      <c r="A33" s="79"/>
      <c r="B33" s="79"/>
      <c r="C33" s="3" t="s">
        <v>3276</v>
      </c>
      <c r="D33" s="3">
        <v>2.4000000000000001E-4</v>
      </c>
      <c r="E33" s="3">
        <v>5.0000000000000001E-4</v>
      </c>
      <c r="F33" s="3">
        <v>7.5000000000000002E-4</v>
      </c>
      <c r="G33" s="3" t="s">
        <v>3277</v>
      </c>
      <c r="H33" s="3" t="s">
        <v>3270</v>
      </c>
      <c r="I33" s="3">
        <v>8.5999999999999998E-4</v>
      </c>
      <c r="J33" s="3">
        <v>1.08E-3</v>
      </c>
      <c r="K33" s="3">
        <v>1.2899999999999999E-3</v>
      </c>
      <c r="L33" s="3">
        <v>1.74E-3</v>
      </c>
      <c r="M33" s="3">
        <v>2.5999999999999999E-3</v>
      </c>
      <c r="N33" s="3">
        <v>3.48E-3</v>
      </c>
      <c r="O33" s="3">
        <v>5.2100000000000002E-3</v>
      </c>
      <c r="P33" s="3">
        <v>6.9499999999999996E-3</v>
      </c>
      <c r="Q33" t="s">
        <v>3278</v>
      </c>
      <c r="R33" t="s">
        <v>3270</v>
      </c>
    </row>
  </sheetData>
  <mergeCells count="40">
    <mergeCell ref="I1:P1"/>
    <mergeCell ref="Q1:R1"/>
    <mergeCell ref="A1:A2"/>
    <mergeCell ref="B1:B2"/>
    <mergeCell ref="A3:A5"/>
    <mergeCell ref="B3:B5"/>
    <mergeCell ref="C1:F1"/>
    <mergeCell ref="G1:H1"/>
    <mergeCell ref="Q8:R8"/>
    <mergeCell ref="A10:A12"/>
    <mergeCell ref="B10:B12"/>
    <mergeCell ref="A15:A16"/>
    <mergeCell ref="B15:B16"/>
    <mergeCell ref="C15:F15"/>
    <mergeCell ref="G15:H15"/>
    <mergeCell ref="I15:P15"/>
    <mergeCell ref="Q15:R15"/>
    <mergeCell ref="A8:A9"/>
    <mergeCell ref="B8:B9"/>
    <mergeCell ref="C8:F8"/>
    <mergeCell ref="G8:H8"/>
    <mergeCell ref="I8:P8"/>
    <mergeCell ref="A17:A19"/>
    <mergeCell ref="B17:B19"/>
    <mergeCell ref="A22:A23"/>
    <mergeCell ref="B22:B23"/>
    <mergeCell ref="C22:F22"/>
    <mergeCell ref="G22:H22"/>
    <mergeCell ref="I22:P22"/>
    <mergeCell ref="Q22:R22"/>
    <mergeCell ref="A24:A26"/>
    <mergeCell ref="B24:B26"/>
    <mergeCell ref="Q29:R29"/>
    <mergeCell ref="A31:A33"/>
    <mergeCell ref="B31:B33"/>
    <mergeCell ref="A29:A30"/>
    <mergeCell ref="B29:B30"/>
    <mergeCell ref="C29:F29"/>
    <mergeCell ref="G29:H29"/>
    <mergeCell ref="I29:P29"/>
  </mergeCells>
  <pageMargins left="0.7" right="0.7" top="0.75" bottom="0.75" header="0.3" footer="0.3"/>
  <pageSetup orientation="portrait" verticalDpi="597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5"/>
  <sheetViews>
    <sheetView workbookViewId="0">
      <selection activeCell="H11" sqref="H11 H11"/>
    </sheetView>
  </sheetViews>
  <sheetFormatPr defaultRowHeight="15" x14ac:dyDescent="0.25"/>
  <sheetData>
    <row r="1" spans="1:17" x14ac:dyDescent="0.25">
      <c r="A1" s="79" t="s">
        <v>3263</v>
      </c>
      <c r="B1" s="79" t="s">
        <v>3264</v>
      </c>
      <c r="C1" s="79" t="s">
        <v>3265</v>
      </c>
      <c r="D1" s="79"/>
      <c r="E1" s="79"/>
      <c r="F1" s="79"/>
      <c r="G1" s="79" t="s">
        <v>3265</v>
      </c>
      <c r="H1" s="79"/>
      <c r="I1" s="79"/>
      <c r="J1" s="79"/>
      <c r="K1" s="79"/>
      <c r="L1" s="79"/>
      <c r="M1" s="79"/>
      <c r="N1" s="79"/>
      <c r="O1" s="79"/>
      <c r="P1" s="78" t="s">
        <v>3266</v>
      </c>
      <c r="Q1" s="78"/>
    </row>
    <row r="2" spans="1:17" x14ac:dyDescent="0.25">
      <c r="A2" s="79"/>
      <c r="B2" s="79"/>
      <c r="C2" s="47"/>
      <c r="D2" s="3">
        <v>1.4999999999999999E-2</v>
      </c>
      <c r="E2" s="3">
        <v>3.1E-2</v>
      </c>
      <c r="F2" s="3">
        <v>4.7E-2</v>
      </c>
      <c r="G2" s="3">
        <v>6.2E-2</v>
      </c>
      <c r="H2" s="3">
        <v>7.8E-2</v>
      </c>
      <c r="I2" s="3">
        <v>9.2999999999999999E-2</v>
      </c>
      <c r="J2" s="3">
        <v>0.125</v>
      </c>
      <c r="K2" s="3">
        <v>0.187</v>
      </c>
      <c r="L2" s="3">
        <v>0.25</v>
      </c>
      <c r="M2" s="3">
        <v>0.312</v>
      </c>
      <c r="N2" s="3">
        <v>0.375</v>
      </c>
      <c r="O2" s="3">
        <v>0.5</v>
      </c>
      <c r="P2" t="s">
        <v>3267</v>
      </c>
      <c r="Q2" t="s">
        <v>3268</v>
      </c>
    </row>
    <row r="3" spans="1:17" x14ac:dyDescent="0.25">
      <c r="A3" s="79" t="s">
        <v>2213</v>
      </c>
      <c r="B3" s="79">
        <v>450</v>
      </c>
      <c r="C3" s="3" t="s">
        <v>3269</v>
      </c>
      <c r="D3" s="3">
        <v>3.0000000000000001E-5</v>
      </c>
      <c r="E3" s="3">
        <v>6.9999999999999994E-5</v>
      </c>
      <c r="F3" s="3">
        <v>1E-4</v>
      </c>
      <c r="G3" s="3">
        <v>1.2999999999999999E-4</v>
      </c>
      <c r="H3" s="3">
        <v>1.7000000000000001E-4</v>
      </c>
      <c r="I3" s="3">
        <v>2.0000000000000001E-4</v>
      </c>
      <c r="J3" s="3">
        <v>2.7E-4</v>
      </c>
      <c r="K3" s="3">
        <v>4.0000000000000002E-4</v>
      </c>
      <c r="L3" s="3">
        <v>5.4000000000000001E-4</v>
      </c>
      <c r="M3" s="3">
        <v>6.7000000000000002E-4</v>
      </c>
      <c r="N3" s="3">
        <v>8.0999999999999996E-4</v>
      </c>
      <c r="O3" s="3">
        <v>1.08E-3</v>
      </c>
      <c r="P3" t="s">
        <v>3270</v>
      </c>
      <c r="Q3" t="s">
        <v>3274</v>
      </c>
    </row>
    <row r="4" spans="1:17" x14ac:dyDescent="0.25">
      <c r="A4" s="79"/>
      <c r="B4" s="79"/>
      <c r="C4" s="3" t="s">
        <v>3273</v>
      </c>
      <c r="D4" s="3">
        <v>4.0000000000000003E-5</v>
      </c>
      <c r="E4" s="3">
        <v>8.0000000000000007E-5</v>
      </c>
      <c r="F4" s="3">
        <v>1.2E-4</v>
      </c>
      <c r="G4" s="3">
        <v>1.6000000000000001E-4</v>
      </c>
      <c r="H4" s="3">
        <v>2.0000000000000001E-4</v>
      </c>
      <c r="I4" s="3">
        <v>2.4000000000000001E-4</v>
      </c>
      <c r="J4" s="3">
        <v>3.3E-4</v>
      </c>
      <c r="K4" s="3">
        <v>4.8999999999999998E-4</v>
      </c>
      <c r="L4" s="3">
        <v>6.4999999999999997E-4</v>
      </c>
      <c r="M4" s="3">
        <v>8.1999999999999998E-4</v>
      </c>
      <c r="N4" s="3">
        <v>9.7999999999999997E-4</v>
      </c>
      <c r="O4" s="3">
        <v>2.4499999999999999E-3</v>
      </c>
      <c r="P4" t="s">
        <v>3279</v>
      </c>
      <c r="Q4" t="s">
        <v>3280</v>
      </c>
    </row>
    <row r="5" spans="1:17" x14ac:dyDescent="0.25">
      <c r="A5" s="79"/>
      <c r="B5" s="79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</row>
  </sheetData>
  <mergeCells count="7">
    <mergeCell ref="G1:O1"/>
    <mergeCell ref="P1:Q1"/>
    <mergeCell ref="A3:A5"/>
    <mergeCell ref="B3:B5"/>
    <mergeCell ref="A1:A2"/>
    <mergeCell ref="B1:B2"/>
    <mergeCell ref="C1:F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33"/>
  <sheetViews>
    <sheetView workbookViewId="0">
      <selection activeCell="E38" sqref="E38 E38"/>
    </sheetView>
  </sheetViews>
  <sheetFormatPr defaultRowHeight="15" x14ac:dyDescent="0.25"/>
  <sheetData>
    <row r="1" spans="1:18" x14ac:dyDescent="0.25">
      <c r="A1" s="79" t="s">
        <v>3263</v>
      </c>
      <c r="B1" s="79" t="s">
        <v>3264</v>
      </c>
      <c r="C1" s="79" t="s">
        <v>3265</v>
      </c>
      <c r="D1" s="79"/>
      <c r="E1" s="79"/>
      <c r="F1" s="79"/>
      <c r="G1" s="79" t="s">
        <v>3266</v>
      </c>
      <c r="H1" s="79"/>
      <c r="I1" s="79" t="s">
        <v>3265</v>
      </c>
      <c r="J1" s="79"/>
      <c r="K1" s="79"/>
      <c r="L1" s="79"/>
      <c r="M1" s="79"/>
      <c r="N1" s="79"/>
      <c r="O1" s="79"/>
      <c r="P1" s="79"/>
      <c r="Q1" s="78" t="s">
        <v>3266</v>
      </c>
      <c r="R1" s="78"/>
    </row>
    <row r="2" spans="1:18" x14ac:dyDescent="0.25">
      <c r="A2" s="79"/>
      <c r="B2" s="79"/>
      <c r="C2" s="47"/>
      <c r="D2" s="3">
        <v>1.4999999999999999E-2</v>
      </c>
      <c r="E2" s="3">
        <v>3.1E-2</v>
      </c>
      <c r="F2" s="3">
        <v>4.7E-2</v>
      </c>
      <c r="G2" s="3" t="s">
        <v>3267</v>
      </c>
      <c r="H2" s="3" t="s">
        <v>3268</v>
      </c>
      <c r="I2" s="3">
        <v>6.2E-2</v>
      </c>
      <c r="J2" s="3">
        <v>7.8E-2</v>
      </c>
      <c r="K2" s="3">
        <v>9.2999999999999999E-2</v>
      </c>
      <c r="L2" s="3">
        <v>0.125</v>
      </c>
      <c r="M2" s="3">
        <v>0.187</v>
      </c>
      <c r="N2" s="3">
        <v>0.25</v>
      </c>
      <c r="O2" s="3">
        <v>0.375</v>
      </c>
      <c r="P2" s="3">
        <v>0.5</v>
      </c>
      <c r="Q2" t="s">
        <v>3267</v>
      </c>
      <c r="R2" t="s">
        <v>3268</v>
      </c>
    </row>
    <row r="3" spans="1:18" x14ac:dyDescent="0.25">
      <c r="A3" s="79" t="s">
        <v>2213</v>
      </c>
      <c r="B3" s="79">
        <v>450</v>
      </c>
      <c r="C3" s="3" t="s">
        <v>3269</v>
      </c>
      <c r="D3" s="3">
        <v>6.9999999999999994E-5</v>
      </c>
      <c r="E3" s="3">
        <v>1.4999999999999999E-4</v>
      </c>
      <c r="F3" s="3">
        <v>2.2000000000000001E-4</v>
      </c>
      <c r="G3" s="3" t="s">
        <v>3270</v>
      </c>
      <c r="H3" s="3" t="s">
        <v>3271</v>
      </c>
      <c r="I3" s="3">
        <v>2.5999999999999998E-4</v>
      </c>
      <c r="J3" s="3">
        <v>3.2000000000000003E-4</v>
      </c>
      <c r="K3" s="3">
        <v>3.8999999999999999E-4</v>
      </c>
      <c r="L3" s="3">
        <v>5.1999999999999995E-4</v>
      </c>
      <c r="M3" s="3">
        <v>7.7999999999999999E-4</v>
      </c>
      <c r="N3" s="3">
        <v>1.0399999999999999E-3</v>
      </c>
      <c r="O3" s="3">
        <v>1.56E-3</v>
      </c>
      <c r="P3" s="3">
        <v>2.0799999999999998E-3</v>
      </c>
      <c r="Q3" t="s">
        <v>3270</v>
      </c>
      <c r="R3" t="s">
        <v>3272</v>
      </c>
    </row>
    <row r="4" spans="1:18" x14ac:dyDescent="0.25">
      <c r="A4" s="79"/>
      <c r="B4" s="79"/>
      <c r="C4" s="3" t="s">
        <v>3273</v>
      </c>
      <c r="D4" s="3">
        <v>8.0000000000000007E-5</v>
      </c>
      <c r="E4" s="3">
        <v>1.7000000000000001E-4</v>
      </c>
      <c r="F4" s="3">
        <v>2.5999999999999998E-4</v>
      </c>
      <c r="G4" s="3" t="s">
        <v>3274</v>
      </c>
      <c r="H4" s="3" t="s">
        <v>3270</v>
      </c>
      <c r="I4" s="3">
        <v>2.9999999999999997E-4</v>
      </c>
      <c r="J4" s="3">
        <v>3.8000000000000002E-4</v>
      </c>
      <c r="K4" s="3">
        <v>4.4999999999999999E-4</v>
      </c>
      <c r="L4" s="3">
        <v>6.0999999999999997E-4</v>
      </c>
      <c r="M4" s="3">
        <v>9.1E-4</v>
      </c>
      <c r="N4" s="3">
        <v>1.2199999999999999E-3</v>
      </c>
      <c r="O4" s="3">
        <v>1.83E-3</v>
      </c>
      <c r="P4" s="3">
        <v>2.4499999999999999E-3</v>
      </c>
      <c r="Q4" t="s">
        <v>3275</v>
      </c>
      <c r="R4" t="s">
        <v>3270</v>
      </c>
    </row>
    <row r="5" spans="1:18" x14ac:dyDescent="0.25">
      <c r="A5" s="79"/>
      <c r="B5" s="79"/>
      <c r="C5" s="3" t="s">
        <v>3276</v>
      </c>
      <c r="D5" s="3">
        <v>9.0000000000000006E-5</v>
      </c>
      <c r="E5" s="3">
        <v>1.9000000000000001E-4</v>
      </c>
      <c r="F5" s="3">
        <v>2.9E-4</v>
      </c>
      <c r="G5" s="3" t="s">
        <v>3277</v>
      </c>
      <c r="H5" s="3" t="s">
        <v>3270</v>
      </c>
      <c r="I5" s="3">
        <v>3.4000000000000002E-4</v>
      </c>
      <c r="J5" s="3">
        <v>4.2000000000000002E-4</v>
      </c>
      <c r="K5" s="3">
        <v>5.1000000000000004E-4</v>
      </c>
      <c r="L5" s="3">
        <v>6.8000000000000005E-4</v>
      </c>
      <c r="M5" s="3">
        <v>1.0200000000000001E-3</v>
      </c>
      <c r="N5" s="3">
        <v>1.3600000000000001E-3</v>
      </c>
      <c r="O5" s="3">
        <v>2.0400000000000001E-3</v>
      </c>
      <c r="P5" s="3">
        <v>2.7200000000000002E-3</v>
      </c>
      <c r="Q5" t="s">
        <v>3278</v>
      </c>
      <c r="R5" t="s">
        <v>3270</v>
      </c>
    </row>
    <row r="8" spans="1:18" x14ac:dyDescent="0.25">
      <c r="A8" s="79" t="s">
        <v>3263</v>
      </c>
      <c r="B8" s="79" t="s">
        <v>3264</v>
      </c>
      <c r="C8" s="79" t="s">
        <v>3265</v>
      </c>
      <c r="D8" s="79"/>
      <c r="E8" s="79"/>
      <c r="F8" s="79"/>
      <c r="G8" s="79" t="s">
        <v>3266</v>
      </c>
      <c r="H8" s="79"/>
      <c r="I8" s="79" t="s">
        <v>3265</v>
      </c>
      <c r="J8" s="79"/>
      <c r="K8" s="79"/>
      <c r="L8" s="79"/>
      <c r="M8" s="79"/>
      <c r="N8" s="79"/>
      <c r="O8" s="79"/>
      <c r="P8" s="79"/>
      <c r="Q8" s="78" t="s">
        <v>3266</v>
      </c>
      <c r="R8" s="78"/>
    </row>
    <row r="9" spans="1:18" x14ac:dyDescent="0.25">
      <c r="A9" s="79"/>
      <c r="B9" s="79"/>
      <c r="C9" s="47"/>
      <c r="D9" s="3">
        <v>1.4999999999999999E-2</v>
      </c>
      <c r="E9" s="3">
        <v>3.1E-2</v>
      </c>
      <c r="F9" s="3">
        <v>4.7E-2</v>
      </c>
      <c r="G9" s="3" t="s">
        <v>3267</v>
      </c>
      <c r="H9" s="3" t="s">
        <v>3268</v>
      </c>
      <c r="I9" s="3">
        <v>6.2E-2</v>
      </c>
      <c r="J9" s="3">
        <v>7.8E-2</v>
      </c>
      <c r="K9" s="3">
        <v>9.2999999999999999E-2</v>
      </c>
      <c r="L9" s="3">
        <v>0.125</v>
      </c>
      <c r="M9" s="3">
        <v>0.187</v>
      </c>
      <c r="N9" s="3">
        <v>0.25</v>
      </c>
      <c r="O9" s="3">
        <v>0.375</v>
      </c>
      <c r="P9" s="3">
        <v>0.5</v>
      </c>
      <c r="Q9" t="s">
        <v>3267</v>
      </c>
      <c r="R9" t="s">
        <v>3268</v>
      </c>
    </row>
    <row r="10" spans="1:18" x14ac:dyDescent="0.25">
      <c r="A10" s="79" t="s">
        <v>36</v>
      </c>
      <c r="B10" s="79">
        <v>225</v>
      </c>
      <c r="C10" s="3" t="s">
        <v>3269</v>
      </c>
      <c r="D10" s="3">
        <v>1.7000000000000001E-4</v>
      </c>
      <c r="E10" s="3">
        <v>3.5E-4</v>
      </c>
      <c r="F10" s="3">
        <v>5.1999999999999995E-4</v>
      </c>
      <c r="G10" s="3" t="s">
        <v>3270</v>
      </c>
      <c r="H10" s="3" t="s">
        <v>3271</v>
      </c>
      <c r="I10" s="3">
        <v>5.9999999999999995E-4</v>
      </c>
      <c r="J10" s="3">
        <v>7.6000000000000004E-4</v>
      </c>
      <c r="K10" s="3">
        <v>8.9999999999999998E-4</v>
      </c>
      <c r="L10" s="3">
        <v>1.2099999999999999E-3</v>
      </c>
      <c r="M10" s="3">
        <v>1.81E-3</v>
      </c>
      <c r="N10" s="3">
        <v>2.4199999999999998E-3</v>
      </c>
      <c r="O10" s="3">
        <v>3.63E-3</v>
      </c>
      <c r="P10" s="3">
        <v>4.8399999999999997E-3</v>
      </c>
      <c r="Q10" t="s">
        <v>3270</v>
      </c>
      <c r="R10" t="s">
        <v>3272</v>
      </c>
    </row>
    <row r="11" spans="1:18" x14ac:dyDescent="0.25">
      <c r="A11" s="79"/>
      <c r="B11" s="79"/>
      <c r="C11" s="3" t="s">
        <v>3273</v>
      </c>
      <c r="D11" s="3">
        <v>2.2000000000000001E-4</v>
      </c>
      <c r="E11" s="3">
        <v>4.4999999999999999E-4</v>
      </c>
      <c r="F11" s="3">
        <v>6.8000000000000005E-4</v>
      </c>
      <c r="G11" s="3" t="s">
        <v>3274</v>
      </c>
      <c r="H11" s="3" t="s">
        <v>3270</v>
      </c>
      <c r="I11" s="3">
        <v>7.7999999999999999E-4</v>
      </c>
      <c r="J11" s="3">
        <v>9.8999999999999999E-4</v>
      </c>
      <c r="K11" s="3">
        <v>1.1800000000000001E-3</v>
      </c>
      <c r="L11" s="3">
        <v>1.58E-3</v>
      </c>
      <c r="M11" s="3">
        <v>2.3700000000000001E-3</v>
      </c>
      <c r="N11" s="3">
        <v>3.16E-3</v>
      </c>
      <c r="O11" s="3">
        <v>4.7400000000000003E-3</v>
      </c>
      <c r="P11" s="3">
        <v>6.3299999999999997E-3</v>
      </c>
      <c r="Q11" t="s">
        <v>3275</v>
      </c>
      <c r="R11" t="s">
        <v>3270</v>
      </c>
    </row>
    <row r="12" spans="1:18" x14ac:dyDescent="0.25">
      <c r="A12" s="79"/>
      <c r="B12" s="79"/>
      <c r="C12" s="3" t="s">
        <v>3276</v>
      </c>
      <c r="D12" s="3">
        <v>2.4000000000000001E-4</v>
      </c>
      <c r="E12" s="3">
        <v>5.0000000000000001E-4</v>
      </c>
      <c r="F12" s="3">
        <v>7.5000000000000002E-4</v>
      </c>
      <c r="G12" s="3" t="s">
        <v>3277</v>
      </c>
      <c r="H12" s="3" t="s">
        <v>3270</v>
      </c>
      <c r="I12" s="3">
        <v>8.5999999999999998E-4</v>
      </c>
      <c r="J12" s="3">
        <v>1.08E-3</v>
      </c>
      <c r="K12" s="3">
        <v>1.2899999999999999E-3</v>
      </c>
      <c r="L12" s="3">
        <v>1.74E-3</v>
      </c>
      <c r="M12" s="3">
        <v>2.5999999999999999E-3</v>
      </c>
      <c r="N12" s="3">
        <v>3.48E-3</v>
      </c>
      <c r="O12" s="3">
        <v>5.2100000000000002E-3</v>
      </c>
      <c r="P12" s="3">
        <v>6.9499999999999996E-3</v>
      </c>
      <c r="Q12" t="s">
        <v>3278</v>
      </c>
      <c r="R12" t="s">
        <v>3270</v>
      </c>
    </row>
    <row r="15" spans="1:18" x14ac:dyDescent="0.25">
      <c r="A15" s="79" t="s">
        <v>3263</v>
      </c>
      <c r="B15" s="79" t="s">
        <v>3264</v>
      </c>
      <c r="C15" s="79" t="s">
        <v>3265</v>
      </c>
      <c r="D15" s="79"/>
      <c r="E15" s="79"/>
      <c r="F15" s="79"/>
      <c r="G15" s="79" t="s">
        <v>3266</v>
      </c>
      <c r="H15" s="79"/>
      <c r="I15" s="79" t="s">
        <v>3265</v>
      </c>
      <c r="J15" s="79"/>
      <c r="K15" s="79"/>
      <c r="L15" s="79"/>
      <c r="M15" s="79"/>
      <c r="N15" s="79"/>
      <c r="O15" s="79"/>
      <c r="P15" s="79"/>
      <c r="Q15" s="78" t="s">
        <v>3266</v>
      </c>
      <c r="R15" s="78"/>
    </row>
    <row r="16" spans="1:18" x14ac:dyDescent="0.25">
      <c r="A16" s="79"/>
      <c r="B16" s="79"/>
      <c r="C16" s="47"/>
      <c r="D16" s="3">
        <v>1.4999999999999999E-2</v>
      </c>
      <c r="E16" s="3">
        <v>3.1E-2</v>
      </c>
      <c r="F16" s="3">
        <v>4.7E-2</v>
      </c>
      <c r="G16" s="3" t="s">
        <v>3267</v>
      </c>
      <c r="H16" s="3" t="s">
        <v>3268</v>
      </c>
      <c r="I16" s="3">
        <v>6.2E-2</v>
      </c>
      <c r="J16" s="3">
        <v>7.8E-2</v>
      </c>
      <c r="K16" s="3">
        <v>9.2999999999999999E-2</v>
      </c>
      <c r="L16" s="3">
        <v>0.125</v>
      </c>
      <c r="M16" s="3">
        <v>0.187</v>
      </c>
      <c r="N16" s="3">
        <v>0.25</v>
      </c>
      <c r="O16" s="3">
        <v>0.375</v>
      </c>
      <c r="P16" s="3">
        <v>0.5</v>
      </c>
      <c r="Q16" t="s">
        <v>3267</v>
      </c>
      <c r="R16" t="s">
        <v>3268</v>
      </c>
    </row>
    <row r="17" spans="1:18" x14ac:dyDescent="0.25">
      <c r="A17" s="79" t="s">
        <v>34</v>
      </c>
      <c r="B17" s="79">
        <v>225</v>
      </c>
      <c r="C17" s="3" t="s">
        <v>3269</v>
      </c>
      <c r="D17" s="3">
        <v>1.7000000000000001E-4</v>
      </c>
      <c r="E17" s="3">
        <v>3.5E-4</v>
      </c>
      <c r="F17" s="3">
        <v>5.1999999999999995E-4</v>
      </c>
      <c r="G17" s="3" t="s">
        <v>3270</v>
      </c>
      <c r="H17" s="3" t="s">
        <v>3271</v>
      </c>
      <c r="I17" s="3">
        <v>5.9999999999999995E-4</v>
      </c>
      <c r="J17" s="3">
        <v>7.6000000000000004E-4</v>
      </c>
      <c r="K17" s="3">
        <v>8.9999999999999998E-4</v>
      </c>
      <c r="L17" s="3">
        <v>1.2099999999999999E-3</v>
      </c>
      <c r="M17" s="3">
        <v>1.81E-3</v>
      </c>
      <c r="N17" s="3">
        <v>2.4199999999999998E-3</v>
      </c>
      <c r="O17" s="3">
        <v>3.63E-3</v>
      </c>
      <c r="P17" s="3">
        <v>4.8399999999999997E-3</v>
      </c>
      <c r="Q17" t="s">
        <v>3270</v>
      </c>
      <c r="R17" t="s">
        <v>3272</v>
      </c>
    </row>
    <row r="18" spans="1:18" x14ac:dyDescent="0.25">
      <c r="A18" s="79"/>
      <c r="B18" s="79"/>
      <c r="C18" s="3" t="s">
        <v>3273</v>
      </c>
      <c r="D18" s="3">
        <v>2.2000000000000001E-4</v>
      </c>
      <c r="E18" s="3">
        <v>4.4999999999999999E-4</v>
      </c>
      <c r="F18" s="3">
        <v>6.8000000000000005E-4</v>
      </c>
      <c r="G18" s="3" t="s">
        <v>3274</v>
      </c>
      <c r="H18" s="3" t="s">
        <v>3270</v>
      </c>
      <c r="I18" s="3">
        <v>7.7999999999999999E-4</v>
      </c>
      <c r="J18" s="3">
        <v>9.8999999999999999E-4</v>
      </c>
      <c r="K18" s="3">
        <v>1.1800000000000001E-3</v>
      </c>
      <c r="L18" s="3">
        <v>1.58E-3</v>
      </c>
      <c r="M18" s="3">
        <v>2.3700000000000001E-3</v>
      </c>
      <c r="N18" s="3">
        <v>3.16E-3</v>
      </c>
      <c r="O18" s="3">
        <v>4.7400000000000003E-3</v>
      </c>
      <c r="P18" s="3">
        <v>6.3299999999999997E-3</v>
      </c>
      <c r="Q18" t="s">
        <v>3275</v>
      </c>
      <c r="R18" t="s">
        <v>3270</v>
      </c>
    </row>
    <row r="19" spans="1:18" x14ac:dyDescent="0.25">
      <c r="A19" s="79"/>
      <c r="B19" s="79"/>
      <c r="C19" s="3" t="s">
        <v>3276</v>
      </c>
      <c r="D19" s="3">
        <v>2.4000000000000001E-4</v>
      </c>
      <c r="E19" s="3">
        <v>5.0000000000000001E-4</v>
      </c>
      <c r="F19" s="3">
        <v>7.5000000000000002E-4</v>
      </c>
      <c r="G19" s="3" t="s">
        <v>3277</v>
      </c>
      <c r="H19" s="3" t="s">
        <v>3270</v>
      </c>
      <c r="I19" s="3">
        <v>8.5999999999999998E-4</v>
      </c>
      <c r="J19" s="3">
        <v>1.08E-3</v>
      </c>
      <c r="K19" s="3">
        <v>1.2899999999999999E-3</v>
      </c>
      <c r="L19" s="3">
        <v>1.74E-3</v>
      </c>
      <c r="M19" s="3">
        <v>2.5999999999999999E-3</v>
      </c>
      <c r="N19" s="3">
        <v>3.48E-3</v>
      </c>
      <c r="O19" s="3">
        <v>5.2100000000000002E-3</v>
      </c>
      <c r="P19" s="3">
        <v>6.9499999999999996E-3</v>
      </c>
      <c r="Q19" t="s">
        <v>3278</v>
      </c>
      <c r="R19" t="s">
        <v>3270</v>
      </c>
    </row>
    <row r="22" spans="1:18" x14ac:dyDescent="0.25">
      <c r="A22" s="79" t="s">
        <v>3263</v>
      </c>
      <c r="B22" s="79" t="s">
        <v>3264</v>
      </c>
      <c r="C22" s="79" t="s">
        <v>3265</v>
      </c>
      <c r="D22" s="79"/>
      <c r="E22" s="79"/>
      <c r="F22" s="79"/>
      <c r="G22" s="79" t="s">
        <v>3266</v>
      </c>
      <c r="H22" s="79"/>
      <c r="I22" s="79" t="s">
        <v>3265</v>
      </c>
      <c r="J22" s="79"/>
      <c r="K22" s="79"/>
      <c r="L22" s="79"/>
      <c r="M22" s="79"/>
      <c r="N22" s="79"/>
      <c r="O22" s="79"/>
      <c r="P22" s="79"/>
      <c r="Q22" s="78" t="s">
        <v>3266</v>
      </c>
      <c r="R22" s="78"/>
    </row>
    <row r="23" spans="1:18" x14ac:dyDescent="0.25">
      <c r="A23" s="79"/>
      <c r="B23" s="79"/>
      <c r="C23" s="47"/>
      <c r="D23" s="3">
        <v>1.4999999999999999E-2</v>
      </c>
      <c r="E23" s="3">
        <v>3.1E-2</v>
      </c>
      <c r="F23" s="3">
        <v>4.7E-2</v>
      </c>
      <c r="G23" s="3" t="s">
        <v>3267</v>
      </c>
      <c r="H23" s="3" t="s">
        <v>3268</v>
      </c>
      <c r="I23" s="3">
        <v>6.2E-2</v>
      </c>
      <c r="J23" s="3">
        <v>7.8E-2</v>
      </c>
      <c r="K23" s="3">
        <v>9.2999999999999999E-2</v>
      </c>
      <c r="L23" s="3">
        <v>0.125</v>
      </c>
      <c r="M23" s="3">
        <v>0.187</v>
      </c>
      <c r="N23" s="3">
        <v>0.25</v>
      </c>
      <c r="O23" s="3">
        <v>0.375</v>
      </c>
      <c r="P23" s="3">
        <v>0.5</v>
      </c>
      <c r="Q23" t="s">
        <v>3267</v>
      </c>
      <c r="R23" t="s">
        <v>3268</v>
      </c>
    </row>
    <row r="24" spans="1:18" x14ac:dyDescent="0.25">
      <c r="A24" s="79" t="s">
        <v>37</v>
      </c>
      <c r="B24" s="80">
        <v>540</v>
      </c>
      <c r="C24" s="3" t="s">
        <v>3269</v>
      </c>
      <c r="D24" s="3">
        <v>1.7000000000000001E-4</v>
      </c>
      <c r="E24" s="3">
        <v>3.5E-4</v>
      </c>
      <c r="F24" s="3">
        <v>5.1999999999999995E-4</v>
      </c>
      <c r="G24" s="3" t="s">
        <v>3270</v>
      </c>
      <c r="H24" s="3" t="s">
        <v>3271</v>
      </c>
      <c r="I24" s="3">
        <v>5.9999999999999995E-4</v>
      </c>
      <c r="J24" s="3">
        <v>7.6000000000000004E-4</v>
      </c>
      <c r="K24" s="3">
        <v>8.9999999999999998E-4</v>
      </c>
      <c r="L24" s="3">
        <v>1.2099999999999999E-3</v>
      </c>
      <c r="M24" s="3">
        <v>1.81E-3</v>
      </c>
      <c r="N24" s="3">
        <v>2.4199999999999998E-3</v>
      </c>
      <c r="O24" s="3">
        <v>3.63E-3</v>
      </c>
      <c r="P24" s="3">
        <v>4.8399999999999997E-3</v>
      </c>
      <c r="Q24" t="s">
        <v>3270</v>
      </c>
      <c r="R24" t="s">
        <v>3272</v>
      </c>
    </row>
    <row r="25" spans="1:18" x14ac:dyDescent="0.25">
      <c r="A25" s="79"/>
      <c r="B25" s="80"/>
      <c r="C25" s="3" t="s">
        <v>3273</v>
      </c>
      <c r="D25" s="3">
        <v>2.2000000000000001E-4</v>
      </c>
      <c r="E25" s="3">
        <v>4.4999999999999999E-4</v>
      </c>
      <c r="F25" s="3">
        <v>6.8000000000000005E-4</v>
      </c>
      <c r="G25" s="3" t="s">
        <v>3274</v>
      </c>
      <c r="H25" s="3" t="s">
        <v>3270</v>
      </c>
      <c r="I25" s="3">
        <v>7.7999999999999999E-4</v>
      </c>
      <c r="J25" s="3">
        <v>9.8999999999999999E-4</v>
      </c>
      <c r="K25" s="3">
        <v>1.1800000000000001E-3</v>
      </c>
      <c r="L25" s="3">
        <v>1.58E-3</v>
      </c>
      <c r="M25" s="3">
        <v>2.3700000000000001E-3</v>
      </c>
      <c r="N25" s="3">
        <v>3.16E-3</v>
      </c>
      <c r="O25" s="3">
        <v>4.7400000000000003E-3</v>
      </c>
      <c r="P25" s="3">
        <v>6.3299999999999997E-3</v>
      </c>
      <c r="Q25" t="s">
        <v>3275</v>
      </c>
      <c r="R25" t="s">
        <v>3270</v>
      </c>
    </row>
    <row r="26" spans="1:18" x14ac:dyDescent="0.25">
      <c r="A26" s="79"/>
      <c r="B26" s="80"/>
      <c r="C26" s="3" t="s">
        <v>3276</v>
      </c>
      <c r="D26" s="3">
        <v>2.4000000000000001E-4</v>
      </c>
      <c r="E26" s="3">
        <v>5.0000000000000001E-4</v>
      </c>
      <c r="F26" s="3">
        <v>7.5000000000000002E-4</v>
      </c>
      <c r="G26" s="3" t="s">
        <v>3277</v>
      </c>
      <c r="H26" s="3" t="s">
        <v>3270</v>
      </c>
      <c r="I26" s="3">
        <v>8.5999999999999998E-4</v>
      </c>
      <c r="J26" s="3">
        <v>1.08E-3</v>
      </c>
      <c r="K26" s="3">
        <v>1.2899999999999999E-3</v>
      </c>
      <c r="L26" s="3">
        <v>1.74E-3</v>
      </c>
      <c r="M26" s="3">
        <v>2.5999999999999999E-3</v>
      </c>
      <c r="N26" s="3">
        <v>3.48E-3</v>
      </c>
      <c r="O26" s="3">
        <v>5.2100000000000002E-3</v>
      </c>
      <c r="P26" s="3">
        <v>6.9499999999999996E-3</v>
      </c>
      <c r="Q26" t="s">
        <v>3278</v>
      </c>
      <c r="R26" t="s">
        <v>3270</v>
      </c>
    </row>
    <row r="29" spans="1:18" x14ac:dyDescent="0.25">
      <c r="A29" s="79" t="s">
        <v>3263</v>
      </c>
      <c r="B29" s="79" t="s">
        <v>3264</v>
      </c>
      <c r="C29" s="79" t="s">
        <v>3265</v>
      </c>
      <c r="D29" s="79"/>
      <c r="E29" s="79"/>
      <c r="F29" s="79"/>
      <c r="G29" s="79" t="s">
        <v>3266</v>
      </c>
      <c r="H29" s="79"/>
      <c r="I29" s="79" t="s">
        <v>3265</v>
      </c>
      <c r="J29" s="79"/>
      <c r="K29" s="79"/>
      <c r="L29" s="79"/>
      <c r="M29" s="79"/>
      <c r="N29" s="79"/>
      <c r="O29" s="79"/>
      <c r="P29" s="79"/>
      <c r="Q29" s="78" t="s">
        <v>3266</v>
      </c>
      <c r="R29" s="78"/>
    </row>
    <row r="30" spans="1:18" x14ac:dyDescent="0.25">
      <c r="A30" s="79"/>
      <c r="B30" s="79"/>
      <c r="C30" s="47"/>
      <c r="D30" s="3">
        <v>1.4999999999999999E-2</v>
      </c>
      <c r="E30" s="3">
        <v>3.1E-2</v>
      </c>
      <c r="F30" s="3">
        <v>4.7E-2</v>
      </c>
      <c r="G30" s="3" t="s">
        <v>3267</v>
      </c>
      <c r="H30" s="3" t="s">
        <v>3268</v>
      </c>
      <c r="I30" s="3">
        <v>6.2E-2</v>
      </c>
      <c r="J30" s="3">
        <v>7.8E-2</v>
      </c>
      <c r="K30" s="3">
        <v>9.2999999999999999E-2</v>
      </c>
      <c r="L30" s="3">
        <v>0.125</v>
      </c>
      <c r="M30" s="3">
        <v>0.187</v>
      </c>
      <c r="N30" s="3">
        <v>0.25</v>
      </c>
      <c r="O30" s="3">
        <v>0.375</v>
      </c>
      <c r="P30" s="3">
        <v>0.5</v>
      </c>
      <c r="Q30" t="s">
        <v>3267</v>
      </c>
      <c r="R30" t="s">
        <v>3268</v>
      </c>
    </row>
    <row r="31" spans="1:18" x14ac:dyDescent="0.25">
      <c r="A31" s="79" t="s">
        <v>38</v>
      </c>
      <c r="B31" s="79">
        <v>225</v>
      </c>
      <c r="C31" s="3" t="s">
        <v>3269</v>
      </c>
      <c r="D31" s="3">
        <v>1.7000000000000001E-4</v>
      </c>
      <c r="E31" s="3">
        <v>3.5E-4</v>
      </c>
      <c r="F31" s="3">
        <v>5.1999999999999995E-4</v>
      </c>
      <c r="G31" s="3" t="s">
        <v>3270</v>
      </c>
      <c r="H31" s="3" t="s">
        <v>3271</v>
      </c>
      <c r="I31" s="3">
        <v>5.9999999999999995E-4</v>
      </c>
      <c r="J31" s="3">
        <v>7.6000000000000004E-4</v>
      </c>
      <c r="K31" s="3">
        <v>8.9999999999999998E-4</v>
      </c>
      <c r="L31" s="3">
        <v>1.2099999999999999E-3</v>
      </c>
      <c r="M31" s="3">
        <v>1.81E-3</v>
      </c>
      <c r="N31" s="3">
        <v>2.4199999999999998E-3</v>
      </c>
      <c r="O31" s="3">
        <v>3.63E-3</v>
      </c>
      <c r="P31" s="3">
        <v>4.8399999999999997E-3</v>
      </c>
      <c r="Q31" t="s">
        <v>3270</v>
      </c>
      <c r="R31" t="s">
        <v>3272</v>
      </c>
    </row>
    <row r="32" spans="1:18" x14ac:dyDescent="0.25">
      <c r="A32" s="79"/>
      <c r="B32" s="79"/>
      <c r="C32" s="3" t="s">
        <v>3273</v>
      </c>
      <c r="D32" s="3">
        <v>2.2000000000000001E-4</v>
      </c>
      <c r="E32" s="3">
        <v>4.4999999999999999E-4</v>
      </c>
      <c r="F32" s="3">
        <v>6.8000000000000005E-4</v>
      </c>
      <c r="G32" s="3" t="s">
        <v>3274</v>
      </c>
      <c r="H32" s="3" t="s">
        <v>3270</v>
      </c>
      <c r="I32" s="3">
        <v>7.7999999999999999E-4</v>
      </c>
      <c r="J32" s="3">
        <v>9.8999999999999999E-4</v>
      </c>
      <c r="K32" s="3">
        <v>1.1800000000000001E-3</v>
      </c>
      <c r="L32" s="3">
        <v>1.58E-3</v>
      </c>
      <c r="M32" s="3">
        <v>2.3700000000000001E-3</v>
      </c>
      <c r="N32" s="3">
        <v>3.16E-3</v>
      </c>
      <c r="O32" s="3">
        <v>4.7400000000000003E-3</v>
      </c>
      <c r="P32" s="3">
        <v>6.3299999999999997E-3</v>
      </c>
      <c r="Q32" t="s">
        <v>3275</v>
      </c>
      <c r="R32" t="s">
        <v>3270</v>
      </c>
    </row>
    <row r="33" spans="1:18" x14ac:dyDescent="0.25">
      <c r="A33" s="79"/>
      <c r="B33" s="79"/>
      <c r="C33" s="3" t="s">
        <v>3276</v>
      </c>
      <c r="D33" s="3">
        <v>2.4000000000000001E-4</v>
      </c>
      <c r="E33" s="3">
        <v>5.0000000000000001E-4</v>
      </c>
      <c r="F33" s="3">
        <v>7.5000000000000002E-4</v>
      </c>
      <c r="G33" s="3" t="s">
        <v>3277</v>
      </c>
      <c r="H33" s="3" t="s">
        <v>3270</v>
      </c>
      <c r="I33" s="3">
        <v>8.5999999999999998E-4</v>
      </c>
      <c r="J33" s="3">
        <v>1.08E-3</v>
      </c>
      <c r="K33" s="3">
        <v>1.2899999999999999E-3</v>
      </c>
      <c r="L33" s="3">
        <v>1.74E-3</v>
      </c>
      <c r="M33" s="3">
        <v>2.5999999999999999E-3</v>
      </c>
      <c r="N33" s="3">
        <v>3.48E-3</v>
      </c>
      <c r="O33" s="3">
        <v>5.2100000000000002E-3</v>
      </c>
      <c r="P33" s="3">
        <v>6.9499999999999996E-3</v>
      </c>
      <c r="Q33" t="s">
        <v>3278</v>
      </c>
      <c r="R33" t="s">
        <v>3270</v>
      </c>
    </row>
  </sheetData>
  <mergeCells count="40">
    <mergeCell ref="A31:A33"/>
    <mergeCell ref="B31:B33"/>
    <mergeCell ref="I22:P22"/>
    <mergeCell ref="Q22:R22"/>
    <mergeCell ref="A24:A26"/>
    <mergeCell ref="B24:B26"/>
    <mergeCell ref="A29:A30"/>
    <mergeCell ref="B29:B30"/>
    <mergeCell ref="C29:F29"/>
    <mergeCell ref="G29:H29"/>
    <mergeCell ref="I29:P29"/>
    <mergeCell ref="Q29:R29"/>
    <mergeCell ref="G22:H22"/>
    <mergeCell ref="A17:A19"/>
    <mergeCell ref="B17:B19"/>
    <mergeCell ref="A22:A23"/>
    <mergeCell ref="B22:B23"/>
    <mergeCell ref="C22:F22"/>
    <mergeCell ref="I8:P8"/>
    <mergeCell ref="Q8:R8"/>
    <mergeCell ref="A10:A12"/>
    <mergeCell ref="B10:B12"/>
    <mergeCell ref="A15:A16"/>
    <mergeCell ref="B15:B16"/>
    <mergeCell ref="C15:F15"/>
    <mergeCell ref="G15:H15"/>
    <mergeCell ref="I15:P15"/>
    <mergeCell ref="Q15:R15"/>
    <mergeCell ref="G8:H8"/>
    <mergeCell ref="A3:A5"/>
    <mergeCell ref="B3:B5"/>
    <mergeCell ref="A8:A9"/>
    <mergeCell ref="B8:B9"/>
    <mergeCell ref="C8:F8"/>
    <mergeCell ref="Q1:R1"/>
    <mergeCell ref="A1:A2"/>
    <mergeCell ref="B1:B2"/>
    <mergeCell ref="C1:F1"/>
    <mergeCell ref="G1:H1"/>
    <mergeCell ref="I1:P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33"/>
  <sheetViews>
    <sheetView workbookViewId="0">
      <selection sqref="A1:A2 A1:A2"/>
    </sheetView>
  </sheetViews>
  <sheetFormatPr defaultRowHeight="15" x14ac:dyDescent="0.25"/>
  <cols>
    <col min="1" max="2" width="9.140625" customWidth="1"/>
    <col min="3" max="3" width="20.28515625" customWidth="1"/>
    <col min="4" max="15" width="9.140625" customWidth="1"/>
    <col min="16" max="16" width="17.42578125" customWidth="1"/>
  </cols>
  <sheetData>
    <row r="1" spans="1:16" x14ac:dyDescent="0.25">
      <c r="A1" s="79" t="s">
        <v>3263</v>
      </c>
      <c r="B1" s="79" t="s">
        <v>3264</v>
      </c>
      <c r="C1" s="79" t="s">
        <v>3265</v>
      </c>
      <c r="D1" s="79"/>
      <c r="E1" s="79"/>
      <c r="F1" s="79"/>
      <c r="G1" s="79" t="s">
        <v>3265</v>
      </c>
      <c r="H1" s="79"/>
      <c r="I1" s="79"/>
      <c r="J1" s="79"/>
      <c r="K1" s="79"/>
      <c r="L1" s="79"/>
      <c r="M1" s="79"/>
      <c r="N1" s="79"/>
      <c r="O1" s="79"/>
      <c r="P1" s="2" t="s">
        <v>3266</v>
      </c>
    </row>
    <row r="2" spans="1:16" x14ac:dyDescent="0.25">
      <c r="A2" s="79"/>
      <c r="B2" s="79"/>
      <c r="C2" s="47"/>
      <c r="D2" s="3">
        <v>1.4999999999999999E-2</v>
      </c>
      <c r="E2" s="3">
        <v>3.1E-2</v>
      </c>
      <c r="F2" s="3">
        <v>4.7E-2</v>
      </c>
      <c r="G2" s="3">
        <v>6.2E-2</v>
      </c>
      <c r="H2" s="3">
        <v>7.8E-2</v>
      </c>
      <c r="I2" s="3">
        <v>9.2999999999999999E-2</v>
      </c>
      <c r="J2" s="3">
        <v>0.125</v>
      </c>
      <c r="K2" s="3">
        <v>0.187</v>
      </c>
      <c r="L2" s="3">
        <v>0.25</v>
      </c>
      <c r="M2" s="3">
        <v>0.312</v>
      </c>
      <c r="N2" s="3">
        <v>0.375</v>
      </c>
      <c r="O2" s="3">
        <v>0.5</v>
      </c>
      <c r="P2" t="s">
        <v>3281</v>
      </c>
    </row>
    <row r="3" spans="1:16" x14ac:dyDescent="0.25">
      <c r="A3" s="79" t="s">
        <v>2213</v>
      </c>
      <c r="B3" s="79">
        <v>450</v>
      </c>
      <c r="C3" s="3" t="s">
        <v>3282</v>
      </c>
      <c r="D3" s="3">
        <v>8.0000000000000007E-5</v>
      </c>
      <c r="E3" s="3">
        <v>1.6000000000000001E-4</v>
      </c>
      <c r="F3" s="3">
        <v>2.4000000000000001E-4</v>
      </c>
      <c r="G3" s="3">
        <v>3.2000000000000003E-4</v>
      </c>
      <c r="H3" s="3">
        <v>4.0000000000000002E-4</v>
      </c>
      <c r="I3" s="3">
        <v>4.6999999999999999E-4</v>
      </c>
      <c r="J3" s="3">
        <v>6.4000000000000005E-4</v>
      </c>
      <c r="K3" s="3">
        <v>9.5E-4</v>
      </c>
      <c r="L3" s="3">
        <v>1.2800000000000001E-3</v>
      </c>
      <c r="M3" s="3">
        <v>1.5900000000000001E-3</v>
      </c>
      <c r="N3" s="3">
        <v>1.91E-3</v>
      </c>
      <c r="O3" s="3">
        <v>2.5500000000000002E-3</v>
      </c>
      <c r="P3">
        <v>1</v>
      </c>
    </row>
    <row r="4" spans="1:16" x14ac:dyDescent="0.25">
      <c r="A4" s="79"/>
      <c r="B4" s="79"/>
      <c r="C4" s="3" t="s">
        <v>3283</v>
      </c>
      <c r="D4" s="3">
        <v>6.0000000000000002E-5</v>
      </c>
      <c r="E4" s="3">
        <v>1.2999999999999999E-4</v>
      </c>
      <c r="F4" s="3">
        <v>2.0000000000000001E-4</v>
      </c>
      <c r="G4" s="3">
        <v>2.5999999999999998E-4</v>
      </c>
      <c r="H4" s="3">
        <v>3.3E-4</v>
      </c>
      <c r="I4" s="3">
        <v>4.0000000000000002E-4</v>
      </c>
      <c r="J4" s="3">
        <v>5.2999999999999998E-4</v>
      </c>
      <c r="K4" s="3">
        <v>8.0000000000000004E-4</v>
      </c>
      <c r="L4" s="3">
        <v>1.06E-3</v>
      </c>
      <c r="M4" s="3">
        <v>1.33E-3</v>
      </c>
      <c r="N4" s="3">
        <v>1.5900000000000001E-3</v>
      </c>
      <c r="O4" s="3">
        <v>2.1299999999999999E-3</v>
      </c>
      <c r="P4">
        <v>3</v>
      </c>
    </row>
    <row r="5" spans="1:16" x14ac:dyDescent="0.25">
      <c r="A5" s="79"/>
      <c r="B5" s="79"/>
      <c r="C5" s="3" t="s">
        <v>3284</v>
      </c>
      <c r="D5" s="3">
        <v>5.0000000000000002E-5</v>
      </c>
      <c r="E5" s="3">
        <v>1E-4</v>
      </c>
      <c r="F5" s="3">
        <v>1.4999999999999999E-4</v>
      </c>
      <c r="G5" s="3">
        <v>2.0000000000000001E-4</v>
      </c>
      <c r="H5" s="3">
        <v>2.5000000000000001E-4</v>
      </c>
      <c r="I5" s="3">
        <v>2.9999999999999997E-4</v>
      </c>
      <c r="J5" s="3">
        <v>4.0000000000000002E-4</v>
      </c>
      <c r="K5" s="3">
        <v>5.9999999999999995E-4</v>
      </c>
      <c r="L5" s="3">
        <v>8.0000000000000004E-4</v>
      </c>
      <c r="M5" s="3">
        <v>1E-3</v>
      </c>
      <c r="N5" s="3">
        <v>1.1999999999999999E-3</v>
      </c>
      <c r="O5" s="3">
        <v>1.5900000000000001E-3</v>
      </c>
      <c r="P5">
        <v>4</v>
      </c>
    </row>
    <row r="8" spans="1:16" x14ac:dyDescent="0.25">
      <c r="A8" s="79" t="s">
        <v>3263</v>
      </c>
      <c r="B8" s="79" t="s">
        <v>3264</v>
      </c>
      <c r="C8" s="79" t="s">
        <v>3265</v>
      </c>
      <c r="D8" s="79"/>
      <c r="E8" s="79"/>
      <c r="F8" s="79"/>
      <c r="G8" s="79" t="s">
        <v>3265</v>
      </c>
      <c r="H8" s="79"/>
      <c r="I8" s="79"/>
      <c r="J8" s="79"/>
      <c r="K8" s="79"/>
      <c r="L8" s="79"/>
      <c r="M8" s="79"/>
      <c r="N8" s="79"/>
      <c r="O8" s="79"/>
      <c r="P8" s="2" t="s">
        <v>3266</v>
      </c>
    </row>
    <row r="9" spans="1:16" x14ac:dyDescent="0.25">
      <c r="A9" s="79"/>
      <c r="B9" s="79"/>
      <c r="C9" s="47"/>
      <c r="D9" s="3">
        <v>1.4999999999999999E-2</v>
      </c>
      <c r="E9" s="3">
        <v>3.1E-2</v>
      </c>
      <c r="F9" s="3">
        <v>4.7E-2</v>
      </c>
      <c r="G9" s="3">
        <v>6.2E-2</v>
      </c>
      <c r="H9" s="3">
        <v>7.8E-2</v>
      </c>
      <c r="I9" s="3">
        <v>9.2999999999999999E-2</v>
      </c>
      <c r="J9" s="3">
        <v>0.125</v>
      </c>
      <c r="K9" s="3">
        <v>0.187</v>
      </c>
      <c r="L9" s="3">
        <v>0.25</v>
      </c>
      <c r="M9" s="3">
        <v>0.312</v>
      </c>
      <c r="N9" s="3">
        <v>0.375</v>
      </c>
      <c r="O9" s="3">
        <v>0.5</v>
      </c>
      <c r="P9" t="s">
        <v>3281</v>
      </c>
    </row>
    <row r="10" spans="1:16" x14ac:dyDescent="0.25">
      <c r="A10" s="79" t="s">
        <v>36</v>
      </c>
      <c r="B10" s="79">
        <v>225</v>
      </c>
      <c r="C10" s="3" t="s">
        <v>3282</v>
      </c>
      <c r="D10" s="3">
        <v>1.6000000000000001E-4</v>
      </c>
      <c r="E10" s="3">
        <v>3.3E-4</v>
      </c>
      <c r="F10" s="3">
        <v>5.1000000000000004E-4</v>
      </c>
      <c r="G10" s="3">
        <v>6.7000000000000002E-4</v>
      </c>
      <c r="H10" s="3">
        <v>8.4000000000000003E-4</v>
      </c>
      <c r="I10" s="3">
        <v>1E-3</v>
      </c>
      <c r="J10" s="3">
        <v>1.3500000000000001E-3</v>
      </c>
      <c r="K10" s="3">
        <v>2.0200000000000001E-3</v>
      </c>
      <c r="L10" s="3">
        <v>2.7000000000000001E-3</v>
      </c>
      <c r="M10" s="3">
        <v>3.3700000000000002E-3</v>
      </c>
      <c r="N10" s="3">
        <v>4.0499999999999998E-3</v>
      </c>
      <c r="O10" s="3">
        <v>5.4000000000000003E-3</v>
      </c>
      <c r="P10">
        <v>1</v>
      </c>
    </row>
    <row r="11" spans="1:16" x14ac:dyDescent="0.25">
      <c r="A11" s="79"/>
      <c r="B11" s="79"/>
      <c r="C11" s="3" t="s">
        <v>3283</v>
      </c>
      <c r="D11" s="3">
        <v>1.3999999999999999E-4</v>
      </c>
      <c r="E11" s="3">
        <v>2.7999999999999998E-4</v>
      </c>
      <c r="F11" s="3">
        <v>4.2000000000000002E-4</v>
      </c>
      <c r="G11" s="3">
        <v>5.5999999999999995E-4</v>
      </c>
      <c r="H11" s="3">
        <v>6.9999999999999999E-4</v>
      </c>
      <c r="I11" s="3">
        <v>8.4000000000000003E-4</v>
      </c>
      <c r="J11" s="3">
        <v>1.1299999999999999E-3</v>
      </c>
      <c r="K11" s="3">
        <v>1.6800000000000001E-3</v>
      </c>
      <c r="L11" s="3">
        <v>2.2499999999999998E-3</v>
      </c>
      <c r="M11" s="3">
        <v>2.81E-3</v>
      </c>
      <c r="N11" s="3">
        <v>3.3800000000000002E-3</v>
      </c>
      <c r="O11" s="3">
        <v>4.4999999999999997E-3</v>
      </c>
      <c r="P11">
        <v>2</v>
      </c>
    </row>
    <row r="12" spans="1:16" x14ac:dyDescent="0.25">
      <c r="A12" s="79"/>
      <c r="B12" s="79"/>
      <c r="C12" s="3" t="s">
        <v>3284</v>
      </c>
      <c r="D12" s="3">
        <v>1E-4</v>
      </c>
      <c r="E12" s="3">
        <v>2.1000000000000001E-4</v>
      </c>
      <c r="F12" s="3">
        <v>3.2000000000000003E-4</v>
      </c>
      <c r="G12" s="3">
        <v>4.2000000000000002E-4</v>
      </c>
      <c r="H12" s="3">
        <v>5.2999999999999998E-4</v>
      </c>
      <c r="I12" s="3">
        <v>6.3000000000000003E-4</v>
      </c>
      <c r="J12" s="3">
        <v>8.4000000000000003E-4</v>
      </c>
      <c r="K12" s="3">
        <v>1.2600000000000001E-3</v>
      </c>
      <c r="L12" s="3">
        <v>1.6900000000000001E-3</v>
      </c>
      <c r="M12" s="3">
        <v>2.1099999999999999E-3</v>
      </c>
      <c r="N12" s="3">
        <v>2.5300000000000001E-3</v>
      </c>
      <c r="O12" s="3">
        <v>3.3800000000000002E-3</v>
      </c>
      <c r="P12">
        <v>3</v>
      </c>
    </row>
    <row r="15" spans="1:16" x14ac:dyDescent="0.25">
      <c r="A15" s="79" t="s">
        <v>3263</v>
      </c>
      <c r="B15" s="79" t="s">
        <v>3264</v>
      </c>
      <c r="C15" s="79" t="s">
        <v>3265</v>
      </c>
      <c r="D15" s="79"/>
      <c r="E15" s="79"/>
      <c r="F15" s="79"/>
      <c r="G15" s="79" t="s">
        <v>3265</v>
      </c>
      <c r="H15" s="79"/>
      <c r="I15" s="79"/>
      <c r="J15" s="79"/>
      <c r="K15" s="79"/>
      <c r="L15" s="79"/>
      <c r="M15" s="79"/>
      <c r="N15" s="79"/>
      <c r="O15" s="79"/>
      <c r="P15" s="2" t="s">
        <v>3266</v>
      </c>
    </row>
    <row r="16" spans="1:16" x14ac:dyDescent="0.25">
      <c r="A16" s="79"/>
      <c r="B16" s="79"/>
      <c r="C16" s="47"/>
      <c r="D16" s="3">
        <v>1.4999999999999999E-2</v>
      </c>
      <c r="E16" s="3">
        <v>3.1E-2</v>
      </c>
      <c r="F16" s="3">
        <v>4.7E-2</v>
      </c>
      <c r="G16" s="3">
        <v>6.2E-2</v>
      </c>
      <c r="H16" s="3">
        <v>7.8E-2</v>
      </c>
      <c r="I16" s="3">
        <v>9.2999999999999999E-2</v>
      </c>
      <c r="J16" s="3">
        <v>0.125</v>
      </c>
      <c r="K16" s="3">
        <v>0.187</v>
      </c>
      <c r="L16" s="3">
        <v>0.25</v>
      </c>
      <c r="M16" s="3">
        <v>0.312</v>
      </c>
      <c r="N16" s="3">
        <v>0.375</v>
      </c>
      <c r="O16" s="3">
        <v>0.5</v>
      </c>
      <c r="P16" t="s">
        <v>3281</v>
      </c>
    </row>
    <row r="17" spans="1:16" x14ac:dyDescent="0.25">
      <c r="A17" s="79" t="s">
        <v>34</v>
      </c>
      <c r="B17" s="79">
        <v>225</v>
      </c>
      <c r="C17" s="3" t="s">
        <v>3282</v>
      </c>
      <c r="D17" s="3">
        <v>1.7000000000000001E-4</v>
      </c>
      <c r="E17" s="3">
        <v>3.5E-4</v>
      </c>
      <c r="F17" s="3">
        <v>5.1999999999999995E-4</v>
      </c>
      <c r="G17" s="3">
        <v>5.9999999999999995E-4</v>
      </c>
      <c r="H17" s="3">
        <v>7.6000000000000004E-4</v>
      </c>
      <c r="I17" s="3">
        <v>8.9999999999999998E-4</v>
      </c>
      <c r="J17" s="3">
        <v>1.2099999999999999E-3</v>
      </c>
      <c r="K17" s="3">
        <v>1.81E-3</v>
      </c>
      <c r="L17" s="3">
        <v>2.4199999999999998E-3</v>
      </c>
      <c r="M17" s="3"/>
      <c r="N17" s="3">
        <v>3.63E-3</v>
      </c>
      <c r="O17" s="3">
        <v>4.8399999999999997E-3</v>
      </c>
      <c r="P17">
        <v>1</v>
      </c>
    </row>
    <row r="18" spans="1:16" x14ac:dyDescent="0.25">
      <c r="A18" s="79"/>
      <c r="B18" s="79"/>
      <c r="C18" s="3" t="s">
        <v>3283</v>
      </c>
      <c r="D18" s="3">
        <v>2.2000000000000001E-4</v>
      </c>
      <c r="E18" s="3">
        <v>4.4999999999999999E-4</v>
      </c>
      <c r="F18" s="3">
        <v>6.8000000000000005E-4</v>
      </c>
      <c r="G18" s="3">
        <v>7.7999999999999999E-4</v>
      </c>
      <c r="H18" s="3">
        <v>9.8999999999999999E-4</v>
      </c>
      <c r="I18" s="3">
        <v>1.1800000000000001E-3</v>
      </c>
      <c r="J18" s="3">
        <v>1.58E-3</v>
      </c>
      <c r="K18" s="3">
        <v>2.3700000000000001E-3</v>
      </c>
      <c r="L18" s="3">
        <v>3.16E-3</v>
      </c>
      <c r="M18" s="3"/>
      <c r="N18" s="3">
        <v>4.7400000000000003E-3</v>
      </c>
      <c r="O18" s="3">
        <v>6.3299999999999997E-3</v>
      </c>
      <c r="P18">
        <v>2</v>
      </c>
    </row>
    <row r="19" spans="1:16" x14ac:dyDescent="0.25">
      <c r="A19" s="79"/>
      <c r="B19" s="79"/>
      <c r="C19" s="3" t="s">
        <v>3284</v>
      </c>
      <c r="D19" s="3">
        <v>2.4000000000000001E-4</v>
      </c>
      <c r="E19" s="3">
        <v>5.0000000000000001E-4</v>
      </c>
      <c r="F19" s="3">
        <v>7.5000000000000002E-4</v>
      </c>
      <c r="G19" s="3">
        <v>8.5999999999999998E-4</v>
      </c>
      <c r="H19" s="3">
        <v>1.08E-3</v>
      </c>
      <c r="I19" s="3">
        <v>1.2899999999999999E-3</v>
      </c>
      <c r="J19" s="3">
        <v>1.74E-3</v>
      </c>
      <c r="K19" s="3">
        <v>2.5999999999999999E-3</v>
      </c>
      <c r="L19" s="3">
        <v>3.48E-3</v>
      </c>
      <c r="M19" s="3"/>
      <c r="N19" s="3">
        <v>5.2100000000000002E-3</v>
      </c>
      <c r="O19" s="3">
        <v>6.9499999999999996E-3</v>
      </c>
      <c r="P19">
        <v>3</v>
      </c>
    </row>
    <row r="22" spans="1:16" x14ac:dyDescent="0.25">
      <c r="A22" s="79" t="s">
        <v>3263</v>
      </c>
      <c r="B22" s="79" t="s">
        <v>3264</v>
      </c>
      <c r="C22" s="79" t="s">
        <v>3265</v>
      </c>
      <c r="D22" s="79"/>
      <c r="E22" s="79"/>
      <c r="F22" s="79"/>
      <c r="G22" s="79" t="s">
        <v>3265</v>
      </c>
      <c r="H22" s="79"/>
      <c r="I22" s="79"/>
      <c r="J22" s="79"/>
      <c r="K22" s="79"/>
      <c r="L22" s="79"/>
      <c r="M22" s="79"/>
      <c r="N22" s="79"/>
      <c r="O22" s="79"/>
      <c r="P22" s="2" t="s">
        <v>3266</v>
      </c>
    </row>
    <row r="23" spans="1:16" x14ac:dyDescent="0.25">
      <c r="A23" s="79"/>
      <c r="B23" s="79"/>
      <c r="C23" s="47"/>
      <c r="D23" s="3">
        <v>1.4999999999999999E-2</v>
      </c>
      <c r="E23" s="3">
        <v>3.1E-2</v>
      </c>
      <c r="F23" s="3">
        <v>4.7E-2</v>
      </c>
      <c r="G23" s="3">
        <v>6.2E-2</v>
      </c>
      <c r="H23" s="3">
        <v>7.8E-2</v>
      </c>
      <c r="I23" s="3">
        <v>9.2999999999999999E-2</v>
      </c>
      <c r="J23" s="3">
        <v>0.125</v>
      </c>
      <c r="K23" s="3">
        <v>0.187</v>
      </c>
      <c r="L23" s="3">
        <v>0.25</v>
      </c>
      <c r="M23" s="3">
        <v>0.312</v>
      </c>
      <c r="N23" s="3">
        <v>0.375</v>
      </c>
      <c r="O23" s="3">
        <v>0.5</v>
      </c>
      <c r="P23" t="s">
        <v>3281</v>
      </c>
    </row>
    <row r="24" spans="1:16" x14ac:dyDescent="0.25">
      <c r="A24" s="79" t="s">
        <v>37</v>
      </c>
      <c r="B24" s="80">
        <v>540</v>
      </c>
      <c r="C24" s="3" t="s">
        <v>3282</v>
      </c>
      <c r="D24" s="3">
        <v>1.7000000000000001E-4</v>
      </c>
      <c r="E24" s="3">
        <v>3.5E-4</v>
      </c>
      <c r="F24" s="3">
        <v>5.1999999999999995E-4</v>
      </c>
      <c r="G24" s="3">
        <v>5.9999999999999995E-4</v>
      </c>
      <c r="H24" s="3">
        <v>7.6000000000000004E-4</v>
      </c>
      <c r="I24" s="3">
        <v>8.9999999999999998E-4</v>
      </c>
      <c r="J24" s="3">
        <v>1.2099999999999999E-3</v>
      </c>
      <c r="K24" s="3">
        <v>1.81E-3</v>
      </c>
      <c r="L24" s="3">
        <v>2.4199999999999998E-3</v>
      </c>
      <c r="M24" s="3"/>
      <c r="N24" s="3">
        <v>3.63E-3</v>
      </c>
      <c r="O24" s="3">
        <v>4.8399999999999997E-3</v>
      </c>
      <c r="P24" t="s">
        <v>3270</v>
      </c>
    </row>
    <row r="25" spans="1:16" x14ac:dyDescent="0.25">
      <c r="A25" s="79"/>
      <c r="B25" s="80"/>
      <c r="C25" s="3" t="s">
        <v>3283</v>
      </c>
      <c r="D25" s="3">
        <v>2.2000000000000001E-4</v>
      </c>
      <c r="E25" s="3">
        <v>4.4999999999999999E-4</v>
      </c>
      <c r="F25" s="3">
        <v>6.8000000000000005E-4</v>
      </c>
      <c r="G25" s="3">
        <v>7.7999999999999999E-4</v>
      </c>
      <c r="H25" s="3">
        <v>9.8999999999999999E-4</v>
      </c>
      <c r="I25" s="3">
        <v>1.1800000000000001E-3</v>
      </c>
      <c r="J25" s="3">
        <v>1.58E-3</v>
      </c>
      <c r="K25" s="3">
        <v>2.3700000000000001E-3</v>
      </c>
      <c r="L25" s="3">
        <v>3.16E-3</v>
      </c>
      <c r="M25" s="3"/>
      <c r="N25" s="3">
        <v>4.7400000000000003E-3</v>
      </c>
      <c r="O25" s="3">
        <v>6.3299999999999997E-3</v>
      </c>
      <c r="P25" t="s">
        <v>3275</v>
      </c>
    </row>
    <row r="26" spans="1:16" x14ac:dyDescent="0.25">
      <c r="A26" s="79"/>
      <c r="B26" s="80"/>
      <c r="C26" s="3" t="s">
        <v>3284</v>
      </c>
      <c r="D26" s="3">
        <v>2.4000000000000001E-4</v>
      </c>
      <c r="E26" s="3">
        <v>5.0000000000000001E-4</v>
      </c>
      <c r="F26" s="3">
        <v>7.5000000000000002E-4</v>
      </c>
      <c r="G26" s="3">
        <v>8.5999999999999998E-4</v>
      </c>
      <c r="H26" s="3">
        <v>1.08E-3</v>
      </c>
      <c r="I26" s="3">
        <v>1.2899999999999999E-3</v>
      </c>
      <c r="J26" s="3">
        <v>1.74E-3</v>
      </c>
      <c r="K26" s="3">
        <v>2.5999999999999999E-3</v>
      </c>
      <c r="L26" s="3">
        <v>3.48E-3</v>
      </c>
      <c r="M26" s="3"/>
      <c r="N26" s="3">
        <v>5.2100000000000002E-3</v>
      </c>
      <c r="O26" s="3">
        <v>6.9499999999999996E-3</v>
      </c>
      <c r="P26" t="s">
        <v>3278</v>
      </c>
    </row>
    <row r="29" spans="1:16" x14ac:dyDescent="0.25">
      <c r="A29" s="79" t="s">
        <v>3263</v>
      </c>
      <c r="B29" s="79" t="s">
        <v>3264</v>
      </c>
      <c r="C29" s="79" t="s">
        <v>3265</v>
      </c>
      <c r="D29" s="79"/>
      <c r="E29" s="79"/>
      <c r="F29" s="79"/>
      <c r="G29" s="79" t="s">
        <v>3265</v>
      </c>
      <c r="H29" s="79"/>
      <c r="I29" s="79"/>
      <c r="J29" s="79"/>
      <c r="K29" s="79"/>
      <c r="L29" s="79"/>
      <c r="M29" s="79"/>
      <c r="N29" s="79"/>
      <c r="O29" s="79"/>
      <c r="P29" s="2" t="s">
        <v>3266</v>
      </c>
    </row>
    <row r="30" spans="1:16" x14ac:dyDescent="0.25">
      <c r="A30" s="79"/>
      <c r="B30" s="79"/>
      <c r="C30" s="47"/>
      <c r="D30" s="3">
        <v>1.4999999999999999E-2</v>
      </c>
      <c r="E30" s="3">
        <v>3.1E-2</v>
      </c>
      <c r="F30" s="3">
        <v>4.7E-2</v>
      </c>
      <c r="G30" s="3">
        <v>6.2E-2</v>
      </c>
      <c r="H30" s="3">
        <v>7.8E-2</v>
      </c>
      <c r="I30" s="3">
        <v>9.2999999999999999E-2</v>
      </c>
      <c r="J30" s="3">
        <v>0.125</v>
      </c>
      <c r="K30" s="3">
        <v>0.187</v>
      </c>
      <c r="L30" s="3">
        <v>0.25</v>
      </c>
      <c r="M30" s="3">
        <v>0.312</v>
      </c>
      <c r="N30" s="3">
        <v>0.375</v>
      </c>
      <c r="O30" s="3">
        <v>0.5</v>
      </c>
      <c r="P30" t="s">
        <v>3281</v>
      </c>
    </row>
    <row r="31" spans="1:16" x14ac:dyDescent="0.25">
      <c r="A31" s="79" t="s">
        <v>38</v>
      </c>
      <c r="B31" s="79">
        <v>225</v>
      </c>
      <c r="C31" s="3" t="s">
        <v>3282</v>
      </c>
      <c r="D31" s="3">
        <v>1.7000000000000001E-4</v>
      </c>
      <c r="E31" s="3">
        <v>3.5E-4</v>
      </c>
      <c r="F31" s="3">
        <v>5.1999999999999995E-4</v>
      </c>
      <c r="G31" s="3">
        <v>5.9999999999999995E-4</v>
      </c>
      <c r="H31" s="3">
        <v>7.6000000000000004E-4</v>
      </c>
      <c r="I31" s="3">
        <v>8.9999999999999998E-4</v>
      </c>
      <c r="J31" s="3">
        <v>1.2099999999999999E-3</v>
      </c>
      <c r="K31" s="3">
        <v>1.81E-3</v>
      </c>
      <c r="L31" s="3">
        <v>2.4199999999999998E-3</v>
      </c>
      <c r="M31" s="3"/>
      <c r="N31" s="3">
        <v>3.63E-3</v>
      </c>
      <c r="O31" s="3">
        <v>4.8399999999999997E-3</v>
      </c>
      <c r="P31" t="s">
        <v>3270</v>
      </c>
    </row>
    <row r="32" spans="1:16" x14ac:dyDescent="0.25">
      <c r="A32" s="79"/>
      <c r="B32" s="79"/>
      <c r="C32" s="3" t="s">
        <v>3283</v>
      </c>
      <c r="D32" s="3">
        <v>2.2000000000000001E-4</v>
      </c>
      <c r="E32" s="3">
        <v>4.4999999999999999E-4</v>
      </c>
      <c r="F32" s="3">
        <v>6.8000000000000005E-4</v>
      </c>
      <c r="G32" s="3">
        <v>7.7999999999999999E-4</v>
      </c>
      <c r="H32" s="3">
        <v>9.8999999999999999E-4</v>
      </c>
      <c r="I32" s="3">
        <v>1.1800000000000001E-3</v>
      </c>
      <c r="J32" s="3">
        <v>1.58E-3</v>
      </c>
      <c r="K32" s="3">
        <v>2.3700000000000001E-3</v>
      </c>
      <c r="L32" s="3">
        <v>3.16E-3</v>
      </c>
      <c r="M32" s="3"/>
      <c r="N32" s="3">
        <v>4.7400000000000003E-3</v>
      </c>
      <c r="O32" s="3">
        <v>6.3299999999999997E-3</v>
      </c>
      <c r="P32" t="s">
        <v>3275</v>
      </c>
    </row>
    <row r="33" spans="1:16" x14ac:dyDescent="0.25">
      <c r="A33" s="79"/>
      <c r="B33" s="79"/>
      <c r="C33" s="3" t="s">
        <v>3284</v>
      </c>
      <c r="D33" s="3">
        <v>2.4000000000000001E-4</v>
      </c>
      <c r="E33" s="3">
        <v>5.0000000000000001E-4</v>
      </c>
      <c r="F33" s="3">
        <v>7.5000000000000002E-4</v>
      </c>
      <c r="G33" s="3">
        <v>8.5999999999999998E-4</v>
      </c>
      <c r="H33" s="3">
        <v>1.08E-3</v>
      </c>
      <c r="I33" s="3">
        <v>1.2899999999999999E-3</v>
      </c>
      <c r="J33" s="3">
        <v>1.74E-3</v>
      </c>
      <c r="K33" s="3">
        <v>2.5999999999999999E-3</v>
      </c>
      <c r="L33" s="3">
        <v>3.48E-3</v>
      </c>
      <c r="M33" s="3"/>
      <c r="N33" s="3">
        <v>5.2100000000000002E-3</v>
      </c>
      <c r="O33" s="3">
        <v>6.9499999999999996E-3</v>
      </c>
      <c r="P33" t="s">
        <v>3278</v>
      </c>
    </row>
  </sheetData>
  <mergeCells count="30">
    <mergeCell ref="A1:A2"/>
    <mergeCell ref="B1:B2"/>
    <mergeCell ref="C1:F1"/>
    <mergeCell ref="G1:O1"/>
    <mergeCell ref="A3:A5"/>
    <mergeCell ref="B3:B5"/>
    <mergeCell ref="G15:O15"/>
    <mergeCell ref="A17:A19"/>
    <mergeCell ref="B17:B19"/>
    <mergeCell ref="A8:A9"/>
    <mergeCell ref="B8:B9"/>
    <mergeCell ref="C8:F8"/>
    <mergeCell ref="G8:O8"/>
    <mergeCell ref="A10:A12"/>
    <mergeCell ref="B10:B12"/>
    <mergeCell ref="A31:A33"/>
    <mergeCell ref="B31:B33"/>
    <mergeCell ref="A15:A16"/>
    <mergeCell ref="B15:B16"/>
    <mergeCell ref="C15:F15"/>
    <mergeCell ref="G22:O22"/>
    <mergeCell ref="A24:A26"/>
    <mergeCell ref="B24:B26"/>
    <mergeCell ref="A29:A30"/>
    <mergeCell ref="B29:B30"/>
    <mergeCell ref="C29:F29"/>
    <mergeCell ref="G29:O29"/>
    <mergeCell ref="A22:A23"/>
    <mergeCell ref="B22:B23"/>
    <mergeCell ref="C22:F2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33"/>
  <sheetViews>
    <sheetView workbookViewId="0">
      <selection activeCell="I37" sqref="I37 I37"/>
    </sheetView>
  </sheetViews>
  <sheetFormatPr defaultRowHeight="15" x14ac:dyDescent="0.25"/>
  <cols>
    <col min="1" max="14" width="9.140625" customWidth="1"/>
    <col min="15" max="15" width="13" customWidth="1"/>
    <col min="16" max="16" width="13.140625" customWidth="1"/>
  </cols>
  <sheetData>
    <row r="1" spans="1:16" x14ac:dyDescent="0.25">
      <c r="A1" s="79" t="s">
        <v>3263</v>
      </c>
      <c r="B1" s="79" t="s">
        <v>3264</v>
      </c>
      <c r="C1" s="79" t="s">
        <v>3265</v>
      </c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 t="s">
        <v>3266</v>
      </c>
      <c r="P1" s="79"/>
    </row>
    <row r="2" spans="1:16" x14ac:dyDescent="0.25">
      <c r="A2" s="79"/>
      <c r="B2" s="79"/>
      <c r="C2" s="3">
        <v>1.4999999999999999E-2</v>
      </c>
      <c r="D2" s="3">
        <v>3.1E-2</v>
      </c>
      <c r="E2" s="3">
        <v>4.7E-2</v>
      </c>
      <c r="F2" s="3">
        <v>6.2E-2</v>
      </c>
      <c r="G2" s="3">
        <v>7.8E-2</v>
      </c>
      <c r="H2" s="3">
        <v>9.2999999999999999E-2</v>
      </c>
      <c r="I2" s="3">
        <v>0.125</v>
      </c>
      <c r="J2" s="3">
        <v>0.187</v>
      </c>
      <c r="K2" s="3">
        <v>0.25</v>
      </c>
      <c r="L2" s="3">
        <v>0.312</v>
      </c>
      <c r="M2" s="3">
        <v>0.375</v>
      </c>
      <c r="N2" s="3">
        <v>0.5</v>
      </c>
      <c r="O2" s="3" t="s">
        <v>3285</v>
      </c>
      <c r="P2" s="3" t="s">
        <v>3286</v>
      </c>
    </row>
    <row r="3" spans="1:16" x14ac:dyDescent="0.25">
      <c r="A3" s="79" t="s">
        <v>2213</v>
      </c>
      <c r="B3" s="79" t="s">
        <v>3287</v>
      </c>
      <c r="C3" s="81" t="s">
        <v>3288</v>
      </c>
      <c r="D3" s="81" t="s">
        <v>3289</v>
      </c>
      <c r="E3" s="81" t="s">
        <v>3290</v>
      </c>
      <c r="F3" s="81" t="s">
        <v>3291</v>
      </c>
      <c r="G3" s="81" t="s">
        <v>3292</v>
      </c>
      <c r="H3" s="81" t="s">
        <v>3293</v>
      </c>
      <c r="I3" s="81" t="s">
        <v>3294</v>
      </c>
      <c r="J3" s="81" t="s">
        <v>3295</v>
      </c>
      <c r="K3" s="81" t="s">
        <v>3296</v>
      </c>
      <c r="L3" s="81" t="s">
        <v>3297</v>
      </c>
      <c r="M3" s="81" t="s">
        <v>3298</v>
      </c>
      <c r="N3" s="81" t="s">
        <v>3299</v>
      </c>
      <c r="O3" s="79">
        <v>1</v>
      </c>
      <c r="P3" s="79">
        <v>3</v>
      </c>
    </row>
    <row r="4" spans="1:16" x14ac:dyDescent="0.25">
      <c r="A4" s="79"/>
      <c r="B4" s="79"/>
      <c r="C4" s="81"/>
      <c r="D4" s="81"/>
      <c r="E4" s="81"/>
      <c r="F4" s="81"/>
      <c r="G4" s="81"/>
      <c r="H4" s="81"/>
      <c r="I4" s="81"/>
      <c r="J4" s="81"/>
      <c r="K4" s="81"/>
      <c r="L4" s="81"/>
      <c r="M4" s="81"/>
      <c r="N4" s="81"/>
      <c r="O4" s="79"/>
      <c r="P4" s="79"/>
    </row>
    <row r="5" spans="1:16" x14ac:dyDescent="0.25">
      <c r="A5" s="79"/>
      <c r="B5" s="79"/>
      <c r="C5" s="81"/>
      <c r="D5" s="81"/>
      <c r="E5" s="81"/>
      <c r="F5" s="81"/>
      <c r="G5" s="81"/>
      <c r="H5" s="81"/>
      <c r="I5" s="81"/>
      <c r="J5" s="81"/>
      <c r="K5" s="81"/>
      <c r="L5" s="81"/>
      <c r="M5" s="81"/>
      <c r="N5" s="81"/>
      <c r="O5" s="79"/>
      <c r="P5" s="79"/>
    </row>
    <row r="6" spans="1:16" x14ac:dyDescent="0.25">
      <c r="O6" s="3"/>
      <c r="P6" s="3"/>
    </row>
    <row r="7" spans="1:16" x14ac:dyDescent="0.25">
      <c r="O7" s="3"/>
      <c r="P7" s="3"/>
    </row>
    <row r="8" spans="1:16" x14ac:dyDescent="0.25">
      <c r="A8" s="79" t="s">
        <v>3263</v>
      </c>
      <c r="B8" s="79" t="s">
        <v>3264</v>
      </c>
      <c r="C8" s="79" t="s">
        <v>3265</v>
      </c>
      <c r="D8" s="79"/>
      <c r="E8" s="79"/>
      <c r="F8" s="79"/>
      <c r="G8" s="79"/>
      <c r="H8" s="79"/>
      <c r="I8" s="79"/>
      <c r="J8" s="79"/>
      <c r="K8" s="79"/>
      <c r="L8" s="79"/>
      <c r="M8" s="79"/>
      <c r="N8" s="79"/>
      <c r="O8" s="79" t="s">
        <v>3266</v>
      </c>
      <c r="P8" s="79"/>
    </row>
    <row r="9" spans="1:16" x14ac:dyDescent="0.25">
      <c r="A9" s="79"/>
      <c r="B9" s="79"/>
      <c r="C9" s="3">
        <v>1.4999999999999999E-2</v>
      </c>
      <c r="D9" s="3">
        <v>3.1E-2</v>
      </c>
      <c r="E9" s="3">
        <v>4.7E-2</v>
      </c>
      <c r="F9" s="3">
        <v>6.2E-2</v>
      </c>
      <c r="G9" s="3">
        <v>7.8E-2</v>
      </c>
      <c r="H9" s="3">
        <v>9.2999999999999999E-2</v>
      </c>
      <c r="I9" s="3">
        <v>0.125</v>
      </c>
      <c r="J9" s="3">
        <v>0.187</v>
      </c>
      <c r="K9" s="3">
        <v>0.25</v>
      </c>
      <c r="L9" s="3">
        <v>0.312</v>
      </c>
      <c r="M9" s="3">
        <v>0.375</v>
      </c>
      <c r="N9" s="3">
        <v>0.5</v>
      </c>
      <c r="O9" s="3" t="s">
        <v>3285</v>
      </c>
      <c r="P9" s="3" t="s">
        <v>3286</v>
      </c>
    </row>
    <row r="10" spans="1:16" x14ac:dyDescent="0.25">
      <c r="A10" s="79" t="s">
        <v>36</v>
      </c>
      <c r="B10" s="79">
        <v>225</v>
      </c>
      <c r="C10" s="79">
        <v>1.2999999999999999E-4</v>
      </c>
      <c r="D10" s="79">
        <v>2.7E-4</v>
      </c>
      <c r="E10" s="79">
        <v>4.0999999999999999E-4</v>
      </c>
      <c r="F10" s="79">
        <v>5.5000000000000003E-4</v>
      </c>
      <c r="G10" s="79">
        <v>6.8999999999999997E-4</v>
      </c>
      <c r="H10" s="79">
        <v>8.1999999999999998E-4</v>
      </c>
      <c r="I10" s="79">
        <v>1.1000000000000001E-3</v>
      </c>
      <c r="J10" s="79">
        <v>1.65E-3</v>
      </c>
      <c r="K10" s="79">
        <v>2.2000000000000001E-3</v>
      </c>
      <c r="L10" s="79">
        <v>2.7499999999999998E-3</v>
      </c>
      <c r="M10" s="79">
        <v>3.3E-3</v>
      </c>
      <c r="N10" s="79">
        <v>4.4000000000000003E-3</v>
      </c>
      <c r="O10" s="79">
        <v>1</v>
      </c>
      <c r="P10" s="79">
        <v>2</v>
      </c>
    </row>
    <row r="11" spans="1:16" x14ac:dyDescent="0.25">
      <c r="A11" s="79"/>
      <c r="B11" s="79"/>
      <c r="C11" s="79"/>
      <c r="D11" s="79"/>
      <c r="E11" s="79"/>
      <c r="F11" s="79"/>
      <c r="G11" s="79"/>
      <c r="H11" s="79"/>
      <c r="I11" s="79"/>
      <c r="J11" s="79"/>
      <c r="K11" s="79"/>
      <c r="L11" s="79"/>
      <c r="M11" s="79"/>
      <c r="N11" s="79"/>
      <c r="O11" s="79"/>
      <c r="P11" s="79"/>
    </row>
    <row r="12" spans="1:16" x14ac:dyDescent="0.25">
      <c r="A12" s="79"/>
      <c r="B12" s="79"/>
      <c r="C12" s="79"/>
      <c r="D12" s="79"/>
      <c r="E12" s="79"/>
      <c r="F12" s="79"/>
      <c r="G12" s="79"/>
      <c r="H12" s="79"/>
      <c r="I12" s="79"/>
      <c r="J12" s="79"/>
      <c r="K12" s="79"/>
      <c r="L12" s="79"/>
      <c r="M12" s="79"/>
      <c r="N12" s="79"/>
      <c r="O12" s="79"/>
      <c r="P12" s="79"/>
    </row>
    <row r="13" spans="1:16" x14ac:dyDescent="0.25">
      <c r="O13" s="3"/>
      <c r="P13" s="3"/>
    </row>
    <row r="14" spans="1:16" x14ac:dyDescent="0.25">
      <c r="O14" s="3"/>
      <c r="P14" s="3"/>
    </row>
    <row r="15" spans="1:16" x14ac:dyDescent="0.25">
      <c r="A15" s="79" t="s">
        <v>3263</v>
      </c>
      <c r="B15" s="79" t="s">
        <v>3264</v>
      </c>
      <c r="C15" s="79" t="s">
        <v>3265</v>
      </c>
      <c r="D15" s="79"/>
      <c r="E15" s="79"/>
      <c r="F15" s="79"/>
      <c r="G15" s="79"/>
      <c r="H15" s="79"/>
      <c r="I15" s="79"/>
      <c r="J15" s="79"/>
      <c r="K15" s="79"/>
      <c r="L15" s="79"/>
      <c r="M15" s="79"/>
      <c r="N15" s="79"/>
      <c r="O15" s="79" t="s">
        <v>3266</v>
      </c>
      <c r="P15" s="79"/>
    </row>
    <row r="16" spans="1:16" x14ac:dyDescent="0.25">
      <c r="A16" s="79"/>
      <c r="B16" s="79"/>
      <c r="C16" s="3">
        <v>1.4999999999999999E-2</v>
      </c>
      <c r="D16" s="3">
        <v>3.1E-2</v>
      </c>
      <c r="E16" s="3">
        <v>4.7E-2</v>
      </c>
      <c r="F16" s="3">
        <v>6.2E-2</v>
      </c>
      <c r="G16" s="3">
        <v>7.8E-2</v>
      </c>
      <c r="H16" s="3">
        <v>9.2999999999999999E-2</v>
      </c>
      <c r="I16" s="3">
        <v>0.125</v>
      </c>
      <c r="J16" s="3">
        <v>0.187</v>
      </c>
      <c r="K16" s="3">
        <v>0.25</v>
      </c>
      <c r="L16" s="3">
        <v>0.312</v>
      </c>
      <c r="M16" s="3">
        <v>0.375</v>
      </c>
      <c r="N16" s="3">
        <v>0.5</v>
      </c>
      <c r="O16" s="3" t="s">
        <v>3285</v>
      </c>
      <c r="P16" s="3" t="s">
        <v>3286</v>
      </c>
    </row>
    <row r="17" spans="1:16" x14ac:dyDescent="0.25">
      <c r="A17" s="79" t="s">
        <v>34</v>
      </c>
      <c r="B17" s="79">
        <v>1000</v>
      </c>
      <c r="C17" s="79">
        <v>1.7000000000000001E-4</v>
      </c>
      <c r="D17" s="79">
        <v>3.4000000000000002E-4</v>
      </c>
      <c r="E17" s="79">
        <v>5.1999999999999995E-4</v>
      </c>
      <c r="F17" s="79">
        <v>6.8000000000000005E-4</v>
      </c>
      <c r="G17" s="79">
        <v>8.5999999999999998E-4</v>
      </c>
      <c r="H17" s="79">
        <v>1.0200000000000001E-3</v>
      </c>
      <c r="I17" s="79">
        <v>1.3799999999999999E-3</v>
      </c>
      <c r="J17" s="79">
        <v>2.0600000000000002E-3</v>
      </c>
      <c r="K17" s="79">
        <v>2.7499999999999998E-3</v>
      </c>
      <c r="L17" s="79">
        <v>3.4299999999999999E-3</v>
      </c>
      <c r="M17" s="79">
        <v>4.13E-3</v>
      </c>
      <c r="N17" s="79">
        <v>5.4999999999999997E-3</v>
      </c>
      <c r="O17" s="79">
        <v>1</v>
      </c>
      <c r="P17" s="79">
        <v>2</v>
      </c>
    </row>
    <row r="18" spans="1:16" x14ac:dyDescent="0.25">
      <c r="A18" s="79"/>
      <c r="B18" s="79"/>
      <c r="C18" s="79"/>
      <c r="D18" s="79"/>
      <c r="E18" s="79"/>
      <c r="F18" s="79"/>
      <c r="G18" s="79"/>
      <c r="H18" s="79"/>
      <c r="I18" s="79"/>
      <c r="J18" s="79"/>
      <c r="K18" s="79"/>
      <c r="L18" s="79"/>
      <c r="M18" s="79"/>
      <c r="N18" s="79"/>
      <c r="O18" s="79"/>
      <c r="P18" s="79"/>
    </row>
    <row r="19" spans="1:16" x14ac:dyDescent="0.25">
      <c r="A19" s="79"/>
      <c r="B19" s="79"/>
      <c r="C19" s="79"/>
      <c r="D19" s="79"/>
      <c r="E19" s="79"/>
      <c r="F19" s="79"/>
      <c r="G19" s="79"/>
      <c r="H19" s="79"/>
      <c r="I19" s="79"/>
      <c r="J19" s="79"/>
      <c r="K19" s="79"/>
      <c r="L19" s="79"/>
      <c r="M19" s="79"/>
      <c r="N19" s="79"/>
      <c r="O19" s="79"/>
      <c r="P19" s="79"/>
    </row>
    <row r="20" spans="1:16" x14ac:dyDescent="0.25">
      <c r="O20" s="3"/>
      <c r="P20" s="3"/>
    </row>
    <row r="21" spans="1:16" x14ac:dyDescent="0.25">
      <c r="O21" s="3"/>
      <c r="P21" s="3"/>
    </row>
    <row r="22" spans="1:16" x14ac:dyDescent="0.25">
      <c r="A22" s="79" t="s">
        <v>3263</v>
      </c>
      <c r="B22" s="79" t="s">
        <v>3264</v>
      </c>
      <c r="C22" s="79" t="s">
        <v>3265</v>
      </c>
      <c r="D22" s="79"/>
      <c r="E22" s="79"/>
      <c r="F22" s="79"/>
      <c r="G22" s="79"/>
      <c r="H22" s="79"/>
      <c r="I22" s="79"/>
      <c r="J22" s="79"/>
      <c r="K22" s="79"/>
      <c r="L22" s="79"/>
      <c r="M22" s="79"/>
      <c r="N22" s="79"/>
      <c r="O22" s="79" t="s">
        <v>3266</v>
      </c>
      <c r="P22" s="79"/>
    </row>
    <row r="23" spans="1:16" x14ac:dyDescent="0.25">
      <c r="A23" s="79"/>
      <c r="B23" s="79"/>
      <c r="C23" s="3">
        <v>1.4999999999999999E-2</v>
      </c>
      <c r="D23" s="3">
        <v>3.1E-2</v>
      </c>
      <c r="E23" s="3">
        <v>4.7E-2</v>
      </c>
      <c r="F23" s="3">
        <v>6.2E-2</v>
      </c>
      <c r="G23" s="3">
        <v>7.8E-2</v>
      </c>
      <c r="H23" s="3">
        <v>9.2999999999999999E-2</v>
      </c>
      <c r="I23" s="3">
        <v>0.125</v>
      </c>
      <c r="J23" s="3">
        <v>0.187</v>
      </c>
      <c r="K23" s="3">
        <v>0.25</v>
      </c>
      <c r="L23" s="3">
        <v>0.312</v>
      </c>
      <c r="M23" s="3">
        <v>0.375</v>
      </c>
      <c r="N23" s="3">
        <v>0.5</v>
      </c>
      <c r="O23" s="3" t="s">
        <v>3285</v>
      </c>
      <c r="P23" s="3" t="s">
        <v>3286</v>
      </c>
    </row>
    <row r="24" spans="1:16" x14ac:dyDescent="0.25">
      <c r="A24" s="79" t="s">
        <v>37</v>
      </c>
      <c r="B24" s="80">
        <v>540</v>
      </c>
      <c r="C24" s="79"/>
      <c r="D24" s="79"/>
      <c r="E24" s="79"/>
      <c r="F24" s="79"/>
      <c r="G24" s="79"/>
      <c r="H24" s="79"/>
      <c r="I24" s="79"/>
      <c r="J24" s="79"/>
      <c r="K24" s="79"/>
      <c r="L24" s="79"/>
      <c r="M24" s="79"/>
      <c r="N24" s="79"/>
      <c r="O24" s="79"/>
      <c r="P24" s="79"/>
    </row>
    <row r="25" spans="1:16" x14ac:dyDescent="0.25">
      <c r="A25" s="79"/>
      <c r="B25" s="80"/>
      <c r="C25" s="79"/>
      <c r="D25" s="79"/>
      <c r="E25" s="79"/>
      <c r="F25" s="79"/>
      <c r="G25" s="79"/>
      <c r="H25" s="79"/>
      <c r="I25" s="79"/>
      <c r="J25" s="79"/>
      <c r="K25" s="79"/>
      <c r="L25" s="79"/>
      <c r="M25" s="79"/>
      <c r="N25" s="79"/>
      <c r="O25" s="79"/>
      <c r="P25" s="79"/>
    </row>
    <row r="26" spans="1:16" x14ac:dyDescent="0.25">
      <c r="A26" s="79"/>
      <c r="B26" s="80"/>
      <c r="C26" s="79"/>
      <c r="D26" s="79"/>
      <c r="E26" s="79"/>
      <c r="F26" s="79"/>
      <c r="G26" s="79"/>
      <c r="H26" s="79"/>
      <c r="I26" s="79"/>
      <c r="J26" s="79"/>
      <c r="K26" s="79"/>
      <c r="L26" s="79"/>
      <c r="M26" s="79"/>
      <c r="N26" s="79"/>
      <c r="O26" s="79"/>
      <c r="P26" s="79"/>
    </row>
    <row r="27" spans="1:16" x14ac:dyDescent="0.25">
      <c r="O27" s="3"/>
      <c r="P27" s="3"/>
    </row>
    <row r="28" spans="1:16" x14ac:dyDescent="0.25">
      <c r="O28" s="3"/>
      <c r="P28" s="3"/>
    </row>
    <row r="29" spans="1:16" x14ac:dyDescent="0.25">
      <c r="A29" s="79" t="s">
        <v>3263</v>
      </c>
      <c r="B29" s="79" t="s">
        <v>3264</v>
      </c>
      <c r="C29" s="79" t="s">
        <v>3265</v>
      </c>
      <c r="D29" s="79"/>
      <c r="E29" s="79"/>
      <c r="F29" s="79"/>
      <c r="G29" s="79"/>
      <c r="H29" s="79"/>
      <c r="I29" s="79"/>
      <c r="J29" s="79"/>
      <c r="K29" s="79"/>
      <c r="L29" s="79"/>
      <c r="M29" s="79"/>
      <c r="N29" s="79"/>
      <c r="O29" s="79" t="s">
        <v>3266</v>
      </c>
      <c r="P29" s="79"/>
    </row>
    <row r="30" spans="1:16" x14ac:dyDescent="0.25">
      <c r="A30" s="79"/>
      <c r="B30" s="79"/>
      <c r="C30" s="3">
        <v>1.4999999999999999E-2</v>
      </c>
      <c r="D30" s="3">
        <v>3.1E-2</v>
      </c>
      <c r="E30" s="3">
        <v>4.7E-2</v>
      </c>
      <c r="F30" s="3">
        <v>6.2E-2</v>
      </c>
      <c r="G30" s="3">
        <v>7.8E-2</v>
      </c>
      <c r="H30" s="3">
        <v>9.2999999999999999E-2</v>
      </c>
      <c r="I30" s="3">
        <v>0.125</v>
      </c>
      <c r="J30" s="3">
        <v>0.187</v>
      </c>
      <c r="K30" s="3">
        <v>0.25</v>
      </c>
      <c r="L30" s="3">
        <v>0.312</v>
      </c>
      <c r="M30" s="3">
        <v>0.375</v>
      </c>
      <c r="N30" s="3">
        <v>0.5</v>
      </c>
      <c r="O30" s="3" t="s">
        <v>3285</v>
      </c>
      <c r="P30" s="3" t="s">
        <v>3286</v>
      </c>
    </row>
    <row r="31" spans="1:16" x14ac:dyDescent="0.25">
      <c r="A31" s="79" t="s">
        <v>38</v>
      </c>
      <c r="B31" s="79">
        <v>225</v>
      </c>
      <c r="C31" s="79"/>
      <c r="D31" s="79"/>
      <c r="E31" s="79"/>
      <c r="F31" s="79"/>
      <c r="G31" s="79"/>
      <c r="H31" s="79"/>
      <c r="I31" s="79"/>
      <c r="J31" s="79"/>
      <c r="K31" s="79"/>
      <c r="L31" s="79"/>
      <c r="M31" s="79"/>
      <c r="N31" s="79"/>
      <c r="O31" s="79"/>
      <c r="P31" s="79"/>
    </row>
    <row r="32" spans="1:16" x14ac:dyDescent="0.25">
      <c r="A32" s="79"/>
      <c r="B32" s="79"/>
      <c r="C32" s="79"/>
      <c r="D32" s="79"/>
      <c r="E32" s="79"/>
      <c r="F32" s="79"/>
      <c r="G32" s="79"/>
      <c r="H32" s="79"/>
      <c r="I32" s="79"/>
      <c r="J32" s="79"/>
      <c r="K32" s="79"/>
      <c r="L32" s="79"/>
      <c r="M32" s="79"/>
      <c r="N32" s="79"/>
      <c r="O32" s="79"/>
      <c r="P32" s="79"/>
    </row>
    <row r="33" spans="1:16" x14ac:dyDescent="0.25">
      <c r="A33" s="79"/>
      <c r="B33" s="79"/>
      <c r="C33" s="79"/>
      <c r="D33" s="79"/>
      <c r="E33" s="79"/>
      <c r="F33" s="79"/>
      <c r="G33" s="79"/>
      <c r="H33" s="79"/>
      <c r="I33" s="79"/>
      <c r="J33" s="79"/>
      <c r="K33" s="79"/>
      <c r="L33" s="79"/>
      <c r="M33" s="79"/>
      <c r="N33" s="79"/>
      <c r="O33" s="79"/>
      <c r="P33" s="79"/>
    </row>
  </sheetData>
  <mergeCells count="100">
    <mergeCell ref="A1:A2"/>
    <mergeCell ref="B1:B2"/>
    <mergeCell ref="A3:A5"/>
    <mergeCell ref="B3:B5"/>
    <mergeCell ref="A15:A16"/>
    <mergeCell ref="B15:B16"/>
    <mergeCell ref="A17:A19"/>
    <mergeCell ref="B17:B19"/>
    <mergeCell ref="A8:A9"/>
    <mergeCell ref="B8:B9"/>
    <mergeCell ref="A10:A12"/>
    <mergeCell ref="B10:B12"/>
    <mergeCell ref="A29:A30"/>
    <mergeCell ref="B29:B30"/>
    <mergeCell ref="A31:A33"/>
    <mergeCell ref="B31:B33"/>
    <mergeCell ref="A22:A23"/>
    <mergeCell ref="B22:B23"/>
    <mergeCell ref="A24:A26"/>
    <mergeCell ref="B24:B26"/>
    <mergeCell ref="C29:N29"/>
    <mergeCell ref="C22:N22"/>
    <mergeCell ref="C15:N15"/>
    <mergeCell ref="C8:N8"/>
    <mergeCell ref="C1:N1"/>
    <mergeCell ref="C10:C12"/>
    <mergeCell ref="D10:D12"/>
    <mergeCell ref="E10:E12"/>
    <mergeCell ref="F10:F12"/>
    <mergeCell ref="G10:G12"/>
    <mergeCell ref="N10:N12"/>
    <mergeCell ref="C3:C5"/>
    <mergeCell ref="D3:D5"/>
    <mergeCell ref="E3:E5"/>
    <mergeCell ref="F3:F5"/>
    <mergeCell ref="G3:G5"/>
    <mergeCell ref="H3:H5"/>
    <mergeCell ref="I3:I5"/>
    <mergeCell ref="J3:J5"/>
    <mergeCell ref="K3:K5"/>
    <mergeCell ref="H10:H12"/>
    <mergeCell ref="I10:I12"/>
    <mergeCell ref="J10:J12"/>
    <mergeCell ref="K10:K12"/>
    <mergeCell ref="L10:L12"/>
    <mergeCell ref="M10:M12"/>
    <mergeCell ref="L3:L5"/>
    <mergeCell ref="M3:M5"/>
    <mergeCell ref="N3:N5"/>
    <mergeCell ref="O1:P1"/>
    <mergeCell ref="O3:O5"/>
    <mergeCell ref="P3:P5"/>
    <mergeCell ref="O8:P8"/>
    <mergeCell ref="O10:O12"/>
    <mergeCell ref="P10:P12"/>
    <mergeCell ref="O15:P15"/>
    <mergeCell ref="O17:O19"/>
    <mergeCell ref="P17:P19"/>
    <mergeCell ref="O22:P22"/>
    <mergeCell ref="O24:O26"/>
    <mergeCell ref="P24:P26"/>
    <mergeCell ref="O29:P29"/>
    <mergeCell ref="O31:O33"/>
    <mergeCell ref="P31:P33"/>
    <mergeCell ref="N17:N19"/>
    <mergeCell ref="C17:C19"/>
    <mergeCell ref="D17:D19"/>
    <mergeCell ref="E17:E19"/>
    <mergeCell ref="F17:F19"/>
    <mergeCell ref="G17:G19"/>
    <mergeCell ref="H17:H19"/>
    <mergeCell ref="I17:I19"/>
    <mergeCell ref="J17:J19"/>
    <mergeCell ref="K17:K19"/>
    <mergeCell ref="L17:L19"/>
    <mergeCell ref="M17:M19"/>
    <mergeCell ref="N24:N26"/>
    <mergeCell ref="K24:K26"/>
    <mergeCell ref="L24:L26"/>
    <mergeCell ref="C24:C26"/>
    <mergeCell ref="D24:D26"/>
    <mergeCell ref="E24:E26"/>
    <mergeCell ref="F24:F26"/>
    <mergeCell ref="G24:G26"/>
    <mergeCell ref="M24:M26"/>
    <mergeCell ref="N31:N33"/>
    <mergeCell ref="C31:C33"/>
    <mergeCell ref="D31:D33"/>
    <mergeCell ref="E31:E33"/>
    <mergeCell ref="F31:F33"/>
    <mergeCell ref="G31:G33"/>
    <mergeCell ref="H31:H33"/>
    <mergeCell ref="I31:I33"/>
    <mergeCell ref="J31:J33"/>
    <mergeCell ref="K31:K33"/>
    <mergeCell ref="L31:L33"/>
    <mergeCell ref="M31:M33"/>
    <mergeCell ref="H24:H26"/>
    <mergeCell ref="I24:I26"/>
    <mergeCell ref="J24:J2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33"/>
  <sheetViews>
    <sheetView topLeftCell="A29" workbookViewId="0">
      <selection activeCell="K39" sqref="K39 K39"/>
    </sheetView>
  </sheetViews>
  <sheetFormatPr defaultRowHeight="15" x14ac:dyDescent="0.25"/>
  <cols>
    <col min="1" max="2" width="9.140625" customWidth="1"/>
    <col min="3" max="3" width="20.28515625" customWidth="1"/>
    <col min="4" max="15" width="9.140625" customWidth="1"/>
    <col min="16" max="16" width="17.42578125" customWidth="1"/>
  </cols>
  <sheetData>
    <row r="1" spans="1:16" x14ac:dyDescent="0.25">
      <c r="A1" s="79" t="s">
        <v>3263</v>
      </c>
      <c r="B1" s="79" t="s">
        <v>3264</v>
      </c>
      <c r="C1" s="79" t="s">
        <v>3265</v>
      </c>
      <c r="D1" s="79"/>
      <c r="E1" s="79"/>
      <c r="F1" s="79"/>
      <c r="G1" s="79" t="s">
        <v>3265</v>
      </c>
      <c r="H1" s="79"/>
      <c r="I1" s="79"/>
      <c r="J1" s="79"/>
      <c r="K1" s="79"/>
      <c r="L1" s="79"/>
      <c r="M1" s="79"/>
      <c r="N1" s="79"/>
      <c r="O1" s="79"/>
      <c r="P1" s="2" t="s">
        <v>3266</v>
      </c>
    </row>
    <row r="2" spans="1:16" x14ac:dyDescent="0.25">
      <c r="A2" s="79"/>
      <c r="B2" s="79"/>
      <c r="C2" s="47"/>
      <c r="D2" s="3">
        <v>1.4999999999999999E-2</v>
      </c>
      <c r="E2" s="3">
        <v>3.1E-2</v>
      </c>
      <c r="F2" s="3">
        <v>4.7E-2</v>
      </c>
      <c r="G2" s="3">
        <v>6.2E-2</v>
      </c>
      <c r="H2" s="3">
        <v>7.8E-2</v>
      </c>
      <c r="I2" s="3">
        <v>9.2999999999999999E-2</v>
      </c>
      <c r="J2" s="3">
        <v>0.125</v>
      </c>
      <c r="K2" s="3">
        <v>0.187</v>
      </c>
      <c r="L2" s="3">
        <v>0.25</v>
      </c>
      <c r="M2" s="3">
        <v>0.312</v>
      </c>
      <c r="N2" s="3">
        <v>0.375</v>
      </c>
      <c r="O2" s="3">
        <v>0.5</v>
      </c>
      <c r="P2" t="s">
        <v>3281</v>
      </c>
    </row>
    <row r="3" spans="1:16" x14ac:dyDescent="0.25">
      <c r="A3" s="79" t="s">
        <v>2213</v>
      </c>
      <c r="B3" s="79">
        <v>450</v>
      </c>
      <c r="C3" s="3" t="s">
        <v>3282</v>
      </c>
      <c r="D3" s="3">
        <v>8.0000000000000007E-5</v>
      </c>
      <c r="E3" s="3">
        <v>1.6000000000000001E-4</v>
      </c>
      <c r="F3" s="3">
        <v>2.4000000000000001E-4</v>
      </c>
      <c r="G3" s="3">
        <v>3.2000000000000003E-4</v>
      </c>
      <c r="H3" s="3">
        <v>4.0000000000000002E-4</v>
      </c>
      <c r="I3" s="3">
        <v>4.6999999999999999E-4</v>
      </c>
      <c r="J3" s="3">
        <v>6.4000000000000005E-4</v>
      </c>
      <c r="K3" s="3">
        <v>9.5E-4</v>
      </c>
      <c r="L3" s="3">
        <v>1.2800000000000001E-3</v>
      </c>
      <c r="M3" s="3">
        <v>1.5900000000000001E-3</v>
      </c>
      <c r="N3" s="3">
        <v>1.91E-3</v>
      </c>
      <c r="O3" s="3">
        <v>2.5500000000000002E-3</v>
      </c>
      <c r="P3">
        <v>1</v>
      </c>
    </row>
    <row r="4" spans="1:16" x14ac:dyDescent="0.25">
      <c r="A4" s="79"/>
      <c r="B4" s="79"/>
      <c r="C4" s="3" t="s">
        <v>3283</v>
      </c>
      <c r="D4" s="3">
        <v>6.0000000000000002E-5</v>
      </c>
      <c r="E4" s="3">
        <v>1.2999999999999999E-4</v>
      </c>
      <c r="F4" s="3">
        <v>2.0000000000000001E-4</v>
      </c>
      <c r="G4" s="3">
        <v>2.5999999999999998E-4</v>
      </c>
      <c r="H4" s="3">
        <v>3.3E-4</v>
      </c>
      <c r="I4" s="3">
        <v>4.0000000000000002E-4</v>
      </c>
      <c r="J4" s="3">
        <v>5.2999999999999998E-4</v>
      </c>
      <c r="K4" s="3">
        <v>8.0000000000000004E-4</v>
      </c>
      <c r="L4" s="3">
        <v>1.06E-3</v>
      </c>
      <c r="M4" s="3">
        <v>1.33E-3</v>
      </c>
      <c r="N4" s="3">
        <v>1.5900000000000001E-3</v>
      </c>
      <c r="O4" s="3">
        <v>2.1299999999999999E-3</v>
      </c>
      <c r="P4">
        <v>3</v>
      </c>
    </row>
    <row r="5" spans="1:16" x14ac:dyDescent="0.25">
      <c r="A5" s="79"/>
      <c r="B5" s="79"/>
      <c r="C5" s="3" t="s">
        <v>3284</v>
      </c>
      <c r="D5" s="3">
        <v>5.0000000000000002E-5</v>
      </c>
      <c r="E5" s="3">
        <v>1E-4</v>
      </c>
      <c r="F5" s="3">
        <v>1.4999999999999999E-4</v>
      </c>
      <c r="G5" s="3">
        <v>2.0000000000000001E-4</v>
      </c>
      <c r="H5" s="3">
        <v>2.5000000000000001E-4</v>
      </c>
      <c r="I5" s="3">
        <v>2.9999999999999997E-4</v>
      </c>
      <c r="J5" s="3">
        <v>4.0000000000000002E-4</v>
      </c>
      <c r="K5" s="3">
        <v>5.9999999999999995E-4</v>
      </c>
      <c r="L5" s="3">
        <v>8.0000000000000004E-4</v>
      </c>
      <c r="M5" s="3">
        <v>1E-3</v>
      </c>
      <c r="N5" s="3">
        <v>1.1999999999999999E-3</v>
      </c>
      <c r="O5" s="3">
        <v>1.5900000000000001E-3</v>
      </c>
      <c r="P5">
        <v>4</v>
      </c>
    </row>
    <row r="8" spans="1:16" x14ac:dyDescent="0.25">
      <c r="A8" s="79" t="s">
        <v>3263</v>
      </c>
      <c r="B8" s="79" t="s">
        <v>3264</v>
      </c>
      <c r="C8" s="79" t="s">
        <v>3265</v>
      </c>
      <c r="D8" s="79"/>
      <c r="E8" s="79"/>
      <c r="F8" s="79"/>
      <c r="G8" s="79" t="s">
        <v>3265</v>
      </c>
      <c r="H8" s="79"/>
      <c r="I8" s="79"/>
      <c r="J8" s="79"/>
      <c r="K8" s="79"/>
      <c r="L8" s="79"/>
      <c r="M8" s="79"/>
      <c r="N8" s="79"/>
      <c r="O8" s="79"/>
      <c r="P8" s="2" t="s">
        <v>3266</v>
      </c>
    </row>
    <row r="9" spans="1:16" x14ac:dyDescent="0.25">
      <c r="A9" s="79"/>
      <c r="B9" s="79"/>
      <c r="C9" s="47"/>
      <c r="D9" s="3">
        <v>1.4999999999999999E-2</v>
      </c>
      <c r="E9" s="3">
        <v>3.1E-2</v>
      </c>
      <c r="F9" s="3">
        <v>4.7E-2</v>
      </c>
      <c r="G9" s="3">
        <v>6.2E-2</v>
      </c>
      <c r="H9" s="3">
        <v>7.8E-2</v>
      </c>
      <c r="I9" s="3">
        <v>9.2999999999999999E-2</v>
      </c>
      <c r="J9" s="3">
        <v>0.125</v>
      </c>
      <c r="K9" s="3">
        <v>0.187</v>
      </c>
      <c r="L9" s="3">
        <v>0.25</v>
      </c>
      <c r="M9" s="3">
        <v>0.312</v>
      </c>
      <c r="N9" s="3">
        <v>0.375</v>
      </c>
      <c r="O9" s="3">
        <v>0.5</v>
      </c>
      <c r="P9" t="s">
        <v>3281</v>
      </c>
    </row>
    <row r="10" spans="1:16" x14ac:dyDescent="0.25">
      <c r="A10" s="79" t="s">
        <v>36</v>
      </c>
      <c r="B10" s="79">
        <v>225</v>
      </c>
      <c r="C10" s="3" t="s">
        <v>3282</v>
      </c>
      <c r="D10" s="3">
        <v>1.6000000000000001E-4</v>
      </c>
      <c r="E10" s="3">
        <v>3.3E-4</v>
      </c>
      <c r="F10" s="3">
        <v>5.1000000000000004E-4</v>
      </c>
      <c r="G10" s="3">
        <v>6.7000000000000002E-4</v>
      </c>
      <c r="H10" s="3">
        <v>8.4000000000000003E-4</v>
      </c>
      <c r="I10" s="3">
        <v>1E-3</v>
      </c>
      <c r="J10" s="3">
        <v>1.3500000000000001E-3</v>
      </c>
      <c r="K10" s="3">
        <v>2.0200000000000001E-3</v>
      </c>
      <c r="L10" s="3">
        <v>2.7000000000000001E-3</v>
      </c>
      <c r="M10" s="3">
        <v>3.3700000000000002E-3</v>
      </c>
      <c r="N10" s="3">
        <v>4.0499999999999998E-3</v>
      </c>
      <c r="O10" s="3">
        <v>5.4000000000000003E-3</v>
      </c>
      <c r="P10">
        <v>1</v>
      </c>
    </row>
    <row r="11" spans="1:16" x14ac:dyDescent="0.25">
      <c r="A11" s="79"/>
      <c r="B11" s="79"/>
      <c r="C11" s="3" t="s">
        <v>3283</v>
      </c>
      <c r="D11" s="3">
        <v>1.3999999999999999E-4</v>
      </c>
      <c r="E11" s="3">
        <v>2.7999999999999998E-4</v>
      </c>
      <c r="F11" s="3">
        <v>4.2000000000000002E-4</v>
      </c>
      <c r="G11" s="3">
        <v>5.5999999999999995E-4</v>
      </c>
      <c r="H11" s="3">
        <v>6.9999999999999999E-4</v>
      </c>
      <c r="I11" s="3">
        <v>8.4000000000000003E-4</v>
      </c>
      <c r="J11" s="3">
        <v>1.1299999999999999E-3</v>
      </c>
      <c r="K11" s="3">
        <v>1.6800000000000001E-3</v>
      </c>
      <c r="L11" s="3">
        <v>2.2499999999999998E-3</v>
      </c>
      <c r="M11" s="3">
        <v>2.81E-3</v>
      </c>
      <c r="N11" s="3">
        <v>3.3800000000000002E-3</v>
      </c>
      <c r="O11" s="3">
        <v>4.4999999999999997E-3</v>
      </c>
      <c r="P11">
        <v>2</v>
      </c>
    </row>
    <row r="12" spans="1:16" x14ac:dyDescent="0.25">
      <c r="A12" s="79"/>
      <c r="B12" s="79"/>
      <c r="C12" s="3" t="s">
        <v>3284</v>
      </c>
      <c r="D12" s="3">
        <v>1E-4</v>
      </c>
      <c r="E12" s="3">
        <v>2.1000000000000001E-4</v>
      </c>
      <c r="F12" s="3">
        <v>3.2000000000000003E-4</v>
      </c>
      <c r="G12" s="3">
        <v>4.2000000000000002E-4</v>
      </c>
      <c r="H12" s="3">
        <v>5.2999999999999998E-4</v>
      </c>
      <c r="I12" s="3">
        <v>6.3000000000000003E-4</v>
      </c>
      <c r="J12" s="3">
        <v>8.4000000000000003E-4</v>
      </c>
      <c r="K12" s="3">
        <v>1.2600000000000001E-3</v>
      </c>
      <c r="L12" s="3">
        <v>1.6900000000000001E-3</v>
      </c>
      <c r="M12" s="3">
        <v>2.1099999999999999E-3</v>
      </c>
      <c r="N12" s="3">
        <v>2.5300000000000001E-3</v>
      </c>
      <c r="O12" s="3">
        <v>3.3800000000000002E-3</v>
      </c>
      <c r="P12">
        <v>3</v>
      </c>
    </row>
    <row r="15" spans="1:16" x14ac:dyDescent="0.25">
      <c r="A15" s="79" t="s">
        <v>3263</v>
      </c>
      <c r="B15" s="79" t="s">
        <v>3264</v>
      </c>
      <c r="C15" s="79" t="s">
        <v>3265</v>
      </c>
      <c r="D15" s="79"/>
      <c r="E15" s="79"/>
      <c r="F15" s="79"/>
      <c r="G15" s="79" t="s">
        <v>3265</v>
      </c>
      <c r="H15" s="79"/>
      <c r="I15" s="79"/>
      <c r="J15" s="79"/>
      <c r="K15" s="79"/>
      <c r="L15" s="79"/>
      <c r="M15" s="79"/>
      <c r="N15" s="79"/>
      <c r="O15" s="79"/>
      <c r="P15" s="2" t="s">
        <v>3266</v>
      </c>
    </row>
    <row r="16" spans="1:16" x14ac:dyDescent="0.25">
      <c r="A16" s="79"/>
      <c r="B16" s="79"/>
      <c r="C16" s="47"/>
      <c r="D16" s="3">
        <v>1.4999999999999999E-2</v>
      </c>
      <c r="E16" s="3">
        <v>3.1E-2</v>
      </c>
      <c r="F16" s="3">
        <v>4.7E-2</v>
      </c>
      <c r="G16" s="3">
        <v>6.2E-2</v>
      </c>
      <c r="H16" s="3">
        <v>7.8E-2</v>
      </c>
      <c r="I16" s="3">
        <v>9.2999999999999999E-2</v>
      </c>
      <c r="J16" s="3">
        <v>0.125</v>
      </c>
      <c r="K16" s="3">
        <v>0.187</v>
      </c>
      <c r="L16" s="3">
        <v>0.25</v>
      </c>
      <c r="M16" s="3">
        <v>0.312</v>
      </c>
      <c r="N16" s="3">
        <v>0.375</v>
      </c>
      <c r="O16" s="3">
        <v>0.5</v>
      </c>
      <c r="P16" t="s">
        <v>3281</v>
      </c>
    </row>
    <row r="17" spans="1:16" x14ac:dyDescent="0.25">
      <c r="A17" s="79" t="s">
        <v>34</v>
      </c>
      <c r="B17" s="79">
        <v>225</v>
      </c>
      <c r="C17" s="3" t="s">
        <v>3282</v>
      </c>
      <c r="D17" s="3">
        <v>1.7000000000000001E-4</v>
      </c>
      <c r="E17" s="3">
        <v>3.5E-4</v>
      </c>
      <c r="F17" s="3">
        <v>5.1999999999999995E-4</v>
      </c>
      <c r="G17" s="3">
        <v>5.9999999999999995E-4</v>
      </c>
      <c r="H17" s="3">
        <v>7.6000000000000004E-4</v>
      </c>
      <c r="I17" s="3">
        <v>8.9999999999999998E-4</v>
      </c>
      <c r="J17" s="3">
        <v>1.2099999999999999E-3</v>
      </c>
      <c r="K17" s="3">
        <v>1.81E-3</v>
      </c>
      <c r="L17" s="3">
        <v>2.4199999999999998E-3</v>
      </c>
      <c r="M17" s="3"/>
      <c r="N17" s="3">
        <v>3.63E-3</v>
      </c>
      <c r="O17" s="3">
        <v>4.8399999999999997E-3</v>
      </c>
      <c r="P17">
        <v>1</v>
      </c>
    </row>
    <row r="18" spans="1:16" x14ac:dyDescent="0.25">
      <c r="A18" s="79"/>
      <c r="B18" s="79"/>
      <c r="C18" s="3" t="s">
        <v>3283</v>
      </c>
      <c r="D18" s="3">
        <v>2.2000000000000001E-4</v>
      </c>
      <c r="E18" s="3">
        <v>4.4999999999999999E-4</v>
      </c>
      <c r="F18" s="3">
        <v>6.8000000000000005E-4</v>
      </c>
      <c r="G18" s="3">
        <v>7.7999999999999999E-4</v>
      </c>
      <c r="H18" s="3">
        <v>9.8999999999999999E-4</v>
      </c>
      <c r="I18" s="3">
        <v>1.1800000000000001E-3</v>
      </c>
      <c r="J18" s="3">
        <v>1.58E-3</v>
      </c>
      <c r="K18" s="3">
        <v>2.3700000000000001E-3</v>
      </c>
      <c r="L18" s="3">
        <v>3.16E-3</v>
      </c>
      <c r="M18" s="3"/>
      <c r="N18" s="3">
        <v>4.7400000000000003E-3</v>
      </c>
      <c r="O18" s="3">
        <v>6.3299999999999997E-3</v>
      </c>
      <c r="P18">
        <v>2</v>
      </c>
    </row>
    <row r="19" spans="1:16" x14ac:dyDescent="0.25">
      <c r="A19" s="79"/>
      <c r="B19" s="79"/>
      <c r="C19" s="3" t="s">
        <v>3284</v>
      </c>
      <c r="D19" s="3">
        <v>2.4000000000000001E-4</v>
      </c>
      <c r="E19" s="3">
        <v>5.0000000000000001E-4</v>
      </c>
      <c r="F19" s="3">
        <v>7.5000000000000002E-4</v>
      </c>
      <c r="G19" s="3">
        <v>8.5999999999999998E-4</v>
      </c>
      <c r="H19" s="3">
        <v>1.08E-3</v>
      </c>
      <c r="I19" s="3">
        <v>1.2899999999999999E-3</v>
      </c>
      <c r="J19" s="3">
        <v>1.74E-3</v>
      </c>
      <c r="K19" s="3">
        <v>2.5999999999999999E-3</v>
      </c>
      <c r="L19" s="3">
        <v>3.48E-3</v>
      </c>
      <c r="M19" s="3"/>
      <c r="N19" s="3">
        <v>5.2100000000000002E-3</v>
      </c>
      <c r="O19" s="3">
        <v>6.9499999999999996E-3</v>
      </c>
      <c r="P19">
        <v>3</v>
      </c>
    </row>
    <row r="22" spans="1:16" x14ac:dyDescent="0.25">
      <c r="A22" s="79" t="s">
        <v>3263</v>
      </c>
      <c r="B22" s="79" t="s">
        <v>3264</v>
      </c>
      <c r="C22" s="79" t="s">
        <v>3265</v>
      </c>
      <c r="D22" s="79"/>
      <c r="E22" s="79"/>
      <c r="F22" s="79"/>
      <c r="G22" s="79" t="s">
        <v>3265</v>
      </c>
      <c r="H22" s="79"/>
      <c r="I22" s="79"/>
      <c r="J22" s="79"/>
      <c r="K22" s="79"/>
      <c r="L22" s="79"/>
      <c r="M22" s="79"/>
      <c r="N22" s="79"/>
      <c r="O22" s="79"/>
      <c r="P22" s="2" t="s">
        <v>3266</v>
      </c>
    </row>
    <row r="23" spans="1:16" x14ac:dyDescent="0.25">
      <c r="A23" s="79"/>
      <c r="B23" s="79"/>
      <c r="C23" s="47"/>
      <c r="D23" s="3">
        <v>1.4999999999999999E-2</v>
      </c>
      <c r="E23" s="3">
        <v>3.1E-2</v>
      </c>
      <c r="F23" s="3">
        <v>4.7E-2</v>
      </c>
      <c r="G23" s="3">
        <v>6.2E-2</v>
      </c>
      <c r="H23" s="3">
        <v>7.8E-2</v>
      </c>
      <c r="I23" s="3">
        <v>9.2999999999999999E-2</v>
      </c>
      <c r="J23" s="3">
        <v>0.125</v>
      </c>
      <c r="K23" s="3">
        <v>0.187</v>
      </c>
      <c r="L23" s="3">
        <v>0.25</v>
      </c>
      <c r="M23" s="3">
        <v>0.312</v>
      </c>
      <c r="N23" s="3">
        <v>0.375</v>
      </c>
      <c r="O23" s="3">
        <v>0.5</v>
      </c>
      <c r="P23" t="s">
        <v>3281</v>
      </c>
    </row>
    <row r="24" spans="1:16" x14ac:dyDescent="0.25">
      <c r="A24" s="79" t="s">
        <v>37</v>
      </c>
      <c r="B24" s="80">
        <v>540</v>
      </c>
      <c r="C24" s="3" t="s">
        <v>3282</v>
      </c>
      <c r="D24" s="3">
        <v>1.7000000000000001E-4</v>
      </c>
      <c r="E24" s="3">
        <v>3.5E-4</v>
      </c>
      <c r="F24" s="3">
        <v>5.1999999999999995E-4</v>
      </c>
      <c r="G24" s="3">
        <v>5.9999999999999995E-4</v>
      </c>
      <c r="H24" s="3">
        <v>7.6000000000000004E-4</v>
      </c>
      <c r="I24" s="3">
        <v>8.9999999999999998E-4</v>
      </c>
      <c r="J24" s="3">
        <v>1.2099999999999999E-3</v>
      </c>
      <c r="K24" s="3">
        <v>1.81E-3</v>
      </c>
      <c r="L24" s="3">
        <v>2.4199999999999998E-3</v>
      </c>
      <c r="M24" s="3"/>
      <c r="N24" s="3">
        <v>3.63E-3</v>
      </c>
      <c r="O24" s="3">
        <v>4.8399999999999997E-3</v>
      </c>
      <c r="P24" t="s">
        <v>3270</v>
      </c>
    </row>
    <row r="25" spans="1:16" x14ac:dyDescent="0.25">
      <c r="A25" s="79"/>
      <c r="B25" s="80"/>
      <c r="C25" s="3" t="s">
        <v>3283</v>
      </c>
      <c r="D25" s="3">
        <v>2.2000000000000001E-4</v>
      </c>
      <c r="E25" s="3">
        <v>4.4999999999999999E-4</v>
      </c>
      <c r="F25" s="3">
        <v>6.8000000000000005E-4</v>
      </c>
      <c r="G25" s="3">
        <v>7.7999999999999999E-4</v>
      </c>
      <c r="H25" s="3">
        <v>9.8999999999999999E-4</v>
      </c>
      <c r="I25" s="3">
        <v>1.1800000000000001E-3</v>
      </c>
      <c r="J25" s="3">
        <v>1.58E-3</v>
      </c>
      <c r="K25" s="3">
        <v>2.3700000000000001E-3</v>
      </c>
      <c r="L25" s="3">
        <v>3.16E-3</v>
      </c>
      <c r="M25" s="3"/>
      <c r="N25" s="3">
        <v>4.7400000000000003E-3</v>
      </c>
      <c r="O25" s="3">
        <v>6.3299999999999997E-3</v>
      </c>
      <c r="P25" t="s">
        <v>3275</v>
      </c>
    </row>
    <row r="26" spans="1:16" x14ac:dyDescent="0.25">
      <c r="A26" s="79"/>
      <c r="B26" s="80"/>
      <c r="C26" s="3" t="s">
        <v>3284</v>
      </c>
      <c r="D26" s="3">
        <v>2.4000000000000001E-4</v>
      </c>
      <c r="E26" s="3">
        <v>5.0000000000000001E-4</v>
      </c>
      <c r="F26" s="3">
        <v>7.5000000000000002E-4</v>
      </c>
      <c r="G26" s="3">
        <v>8.5999999999999998E-4</v>
      </c>
      <c r="H26" s="3">
        <v>1.08E-3</v>
      </c>
      <c r="I26" s="3">
        <v>1.2899999999999999E-3</v>
      </c>
      <c r="J26" s="3">
        <v>1.74E-3</v>
      </c>
      <c r="K26" s="3">
        <v>2.5999999999999999E-3</v>
      </c>
      <c r="L26" s="3">
        <v>3.48E-3</v>
      </c>
      <c r="M26" s="3"/>
      <c r="N26" s="3">
        <v>5.2100000000000002E-3</v>
      </c>
      <c r="O26" s="3">
        <v>6.9499999999999996E-3</v>
      </c>
      <c r="P26" t="s">
        <v>3278</v>
      </c>
    </row>
    <row r="29" spans="1:16" x14ac:dyDescent="0.25">
      <c r="A29" s="79" t="s">
        <v>3263</v>
      </c>
      <c r="B29" s="79" t="s">
        <v>3264</v>
      </c>
      <c r="C29" s="79" t="s">
        <v>3265</v>
      </c>
      <c r="D29" s="79"/>
      <c r="E29" s="79"/>
      <c r="F29" s="79"/>
      <c r="G29" s="79" t="s">
        <v>3265</v>
      </c>
      <c r="H29" s="79"/>
      <c r="I29" s="79"/>
      <c r="J29" s="79"/>
      <c r="K29" s="79"/>
      <c r="L29" s="79"/>
      <c r="M29" s="79"/>
      <c r="N29" s="79"/>
      <c r="O29" s="79"/>
      <c r="P29" s="2" t="s">
        <v>3266</v>
      </c>
    </row>
    <row r="30" spans="1:16" x14ac:dyDescent="0.25">
      <c r="A30" s="79"/>
      <c r="B30" s="79"/>
      <c r="C30" s="47"/>
      <c r="D30" s="3">
        <v>1.4999999999999999E-2</v>
      </c>
      <c r="E30" s="3">
        <v>3.1E-2</v>
      </c>
      <c r="F30" s="3">
        <v>4.7E-2</v>
      </c>
      <c r="G30" s="3">
        <v>6.2E-2</v>
      </c>
      <c r="H30" s="3">
        <v>7.8E-2</v>
      </c>
      <c r="I30" s="3">
        <v>9.2999999999999999E-2</v>
      </c>
      <c r="J30" s="3">
        <v>0.125</v>
      </c>
      <c r="K30" s="3">
        <v>0.187</v>
      </c>
      <c r="L30" s="3">
        <v>0.25</v>
      </c>
      <c r="M30" s="3">
        <v>0.312</v>
      </c>
      <c r="N30" s="3">
        <v>0.375</v>
      </c>
      <c r="O30" s="3">
        <v>0.5</v>
      </c>
      <c r="P30" t="s">
        <v>3281</v>
      </c>
    </row>
    <row r="31" spans="1:16" x14ac:dyDescent="0.25">
      <c r="A31" s="79" t="s">
        <v>38</v>
      </c>
      <c r="B31" s="79">
        <v>225</v>
      </c>
      <c r="C31" s="3" t="s">
        <v>3282</v>
      </c>
      <c r="D31" s="3">
        <v>1.7000000000000001E-4</v>
      </c>
      <c r="E31" s="3">
        <v>3.5E-4</v>
      </c>
      <c r="F31" s="3">
        <v>5.1999999999999995E-4</v>
      </c>
      <c r="G31" s="3">
        <v>5.9999999999999995E-4</v>
      </c>
      <c r="H31" s="3">
        <v>7.6000000000000004E-4</v>
      </c>
      <c r="I31" s="3">
        <v>8.9999999999999998E-4</v>
      </c>
      <c r="J31" s="3">
        <v>1.2099999999999999E-3</v>
      </c>
      <c r="K31" s="3">
        <v>1.81E-3</v>
      </c>
      <c r="L31" s="3">
        <v>2.4199999999999998E-3</v>
      </c>
      <c r="M31" s="3"/>
      <c r="N31" s="3">
        <v>3.63E-3</v>
      </c>
      <c r="O31" s="3">
        <v>4.8399999999999997E-3</v>
      </c>
      <c r="P31" t="s">
        <v>3270</v>
      </c>
    </row>
    <row r="32" spans="1:16" x14ac:dyDescent="0.25">
      <c r="A32" s="79"/>
      <c r="B32" s="79"/>
      <c r="C32" s="3" t="s">
        <v>3283</v>
      </c>
      <c r="D32" s="3">
        <v>2.2000000000000001E-4</v>
      </c>
      <c r="E32" s="3">
        <v>4.4999999999999999E-4</v>
      </c>
      <c r="F32" s="3">
        <v>6.8000000000000005E-4</v>
      </c>
      <c r="G32" s="3">
        <v>7.7999999999999999E-4</v>
      </c>
      <c r="H32" s="3">
        <v>9.8999999999999999E-4</v>
      </c>
      <c r="I32" s="3">
        <v>1.1800000000000001E-3</v>
      </c>
      <c r="J32" s="3">
        <v>1.58E-3</v>
      </c>
      <c r="K32" s="3">
        <v>2.3700000000000001E-3</v>
      </c>
      <c r="L32" s="3">
        <v>3.16E-3</v>
      </c>
      <c r="M32" s="3"/>
      <c r="N32" s="3">
        <v>4.7400000000000003E-3</v>
      </c>
      <c r="O32" s="3">
        <v>6.3299999999999997E-3</v>
      </c>
      <c r="P32" t="s">
        <v>3275</v>
      </c>
    </row>
    <row r="33" spans="1:16" x14ac:dyDescent="0.25">
      <c r="A33" s="79"/>
      <c r="B33" s="79"/>
      <c r="C33" s="3" t="s">
        <v>3284</v>
      </c>
      <c r="D33" s="3">
        <v>2.4000000000000001E-4</v>
      </c>
      <c r="E33" s="3">
        <v>5.0000000000000001E-4</v>
      </c>
      <c r="F33" s="3">
        <v>7.5000000000000002E-4</v>
      </c>
      <c r="G33" s="3">
        <v>8.5999999999999998E-4</v>
      </c>
      <c r="H33" s="3">
        <v>1.08E-3</v>
      </c>
      <c r="I33" s="3">
        <v>1.2899999999999999E-3</v>
      </c>
      <c r="J33" s="3">
        <v>1.74E-3</v>
      </c>
      <c r="K33" s="3">
        <v>2.5999999999999999E-3</v>
      </c>
      <c r="L33" s="3">
        <v>3.48E-3</v>
      </c>
      <c r="M33" s="3"/>
      <c r="N33" s="3">
        <v>5.2100000000000002E-3</v>
      </c>
      <c r="O33" s="3">
        <v>6.9499999999999996E-3</v>
      </c>
      <c r="P33" t="s">
        <v>3278</v>
      </c>
    </row>
  </sheetData>
  <mergeCells count="30">
    <mergeCell ref="A1:A2"/>
    <mergeCell ref="B1:B2"/>
    <mergeCell ref="C1:F1"/>
    <mergeCell ref="G1:O1"/>
    <mergeCell ref="A3:A5"/>
    <mergeCell ref="B3:B5"/>
    <mergeCell ref="A8:A9"/>
    <mergeCell ref="B8:B9"/>
    <mergeCell ref="C8:F8"/>
    <mergeCell ref="G8:O8"/>
    <mergeCell ref="A10:A12"/>
    <mergeCell ref="B10:B12"/>
    <mergeCell ref="A15:A16"/>
    <mergeCell ref="B15:B16"/>
    <mergeCell ref="C15:F15"/>
    <mergeCell ref="G15:O15"/>
    <mergeCell ref="A17:A19"/>
    <mergeCell ref="B17:B19"/>
    <mergeCell ref="A22:A23"/>
    <mergeCell ref="B22:B23"/>
    <mergeCell ref="C22:F22"/>
    <mergeCell ref="G22:O22"/>
    <mergeCell ref="A24:A26"/>
    <mergeCell ref="B24:B26"/>
    <mergeCell ref="A29:A30"/>
    <mergeCell ref="B29:B30"/>
    <mergeCell ref="C29:F29"/>
    <mergeCell ref="G29:O29"/>
    <mergeCell ref="A31:A33"/>
    <mergeCell ref="B31:B3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33"/>
  <sheetViews>
    <sheetView workbookViewId="0">
      <selection sqref="A1:A2 A1:A2"/>
    </sheetView>
  </sheetViews>
  <sheetFormatPr defaultRowHeight="15" x14ac:dyDescent="0.25"/>
  <cols>
    <col min="1" max="2" width="9.140625" customWidth="1"/>
    <col min="3" max="3" width="20.28515625" customWidth="1"/>
    <col min="4" max="15" width="9.140625" customWidth="1"/>
    <col min="16" max="16" width="17.42578125" customWidth="1"/>
  </cols>
  <sheetData>
    <row r="1" spans="1:16" x14ac:dyDescent="0.25">
      <c r="A1" s="79" t="s">
        <v>3263</v>
      </c>
      <c r="B1" s="79" t="s">
        <v>3264</v>
      </c>
      <c r="C1" s="79" t="s">
        <v>3265</v>
      </c>
      <c r="D1" s="79"/>
      <c r="E1" s="79"/>
      <c r="F1" s="79"/>
      <c r="G1" s="79" t="s">
        <v>3265</v>
      </c>
      <c r="H1" s="79"/>
      <c r="I1" s="79"/>
      <c r="J1" s="79"/>
      <c r="K1" s="79"/>
      <c r="L1" s="79"/>
      <c r="M1" s="79"/>
      <c r="N1" s="79"/>
      <c r="O1" s="79"/>
      <c r="P1" s="2" t="s">
        <v>3266</v>
      </c>
    </row>
    <row r="2" spans="1:16" x14ac:dyDescent="0.25">
      <c r="A2" s="79"/>
      <c r="B2" s="79"/>
      <c r="C2" s="47"/>
      <c r="D2" s="3">
        <v>1.4999999999999999E-2</v>
      </c>
      <c r="E2" s="3">
        <v>3.1E-2</v>
      </c>
      <c r="F2" s="3">
        <v>4.7E-2</v>
      </c>
      <c r="G2" s="3">
        <v>6.2E-2</v>
      </c>
      <c r="H2" s="3">
        <v>7.8E-2</v>
      </c>
      <c r="I2" s="3">
        <v>9.2999999999999999E-2</v>
      </c>
      <c r="J2" s="3">
        <v>0.125</v>
      </c>
      <c r="K2" s="3">
        <v>0.187</v>
      </c>
      <c r="L2" s="3">
        <v>0.25</v>
      </c>
      <c r="M2" s="3">
        <v>0.312</v>
      </c>
      <c r="N2" s="3">
        <v>0.375</v>
      </c>
      <c r="O2" s="3">
        <v>0.5</v>
      </c>
      <c r="P2" t="s">
        <v>3281</v>
      </c>
    </row>
    <row r="3" spans="1:16" x14ac:dyDescent="0.25">
      <c r="A3" s="79" t="s">
        <v>2213</v>
      </c>
      <c r="B3" s="79">
        <v>450</v>
      </c>
      <c r="C3" s="3" t="s">
        <v>3282</v>
      </c>
      <c r="D3" s="3">
        <v>8.0000000000000007E-5</v>
      </c>
      <c r="E3" s="3">
        <v>1.6000000000000001E-4</v>
      </c>
      <c r="F3" s="3">
        <v>2.4000000000000001E-4</v>
      </c>
      <c r="G3" s="3">
        <v>3.2000000000000003E-4</v>
      </c>
      <c r="H3" s="3">
        <v>4.0000000000000002E-4</v>
      </c>
      <c r="I3" s="3">
        <v>4.6999999999999999E-4</v>
      </c>
      <c r="J3" s="3">
        <v>6.4000000000000005E-4</v>
      </c>
      <c r="K3" s="3">
        <v>9.5E-4</v>
      </c>
      <c r="L3" s="3">
        <v>1.2800000000000001E-3</v>
      </c>
      <c r="M3" s="3">
        <v>1.5900000000000001E-3</v>
      </c>
      <c r="N3" s="3">
        <v>1.91E-3</v>
      </c>
      <c r="O3" s="3">
        <v>2.5500000000000002E-3</v>
      </c>
      <c r="P3">
        <v>1</v>
      </c>
    </row>
    <row r="4" spans="1:16" x14ac:dyDescent="0.25">
      <c r="A4" s="79"/>
      <c r="B4" s="79"/>
      <c r="C4" s="3" t="s">
        <v>3283</v>
      </c>
      <c r="D4" s="3">
        <v>6.0000000000000002E-5</v>
      </c>
      <c r="E4" s="3">
        <v>1.2999999999999999E-4</v>
      </c>
      <c r="F4" s="3">
        <v>2.0000000000000001E-4</v>
      </c>
      <c r="G4" s="3">
        <v>2.5999999999999998E-4</v>
      </c>
      <c r="H4" s="3">
        <v>3.3E-4</v>
      </c>
      <c r="I4" s="3">
        <v>4.0000000000000002E-4</v>
      </c>
      <c r="J4" s="3">
        <v>5.2999999999999998E-4</v>
      </c>
      <c r="K4" s="3">
        <v>8.0000000000000004E-4</v>
      </c>
      <c r="L4" s="3">
        <v>1.06E-3</v>
      </c>
      <c r="M4" s="3">
        <v>1.33E-3</v>
      </c>
      <c r="N4" s="3">
        <v>1.5900000000000001E-3</v>
      </c>
      <c r="O4" s="3">
        <v>2.1299999999999999E-3</v>
      </c>
      <c r="P4">
        <v>3</v>
      </c>
    </row>
    <row r="5" spans="1:16" x14ac:dyDescent="0.25">
      <c r="A5" s="79"/>
      <c r="B5" s="79"/>
      <c r="C5" s="3" t="s">
        <v>3284</v>
      </c>
      <c r="D5" s="3">
        <v>5.0000000000000002E-5</v>
      </c>
      <c r="E5" s="3">
        <v>1E-4</v>
      </c>
      <c r="F5" s="3">
        <v>1.4999999999999999E-4</v>
      </c>
      <c r="G5" s="3">
        <v>2.0000000000000001E-4</v>
      </c>
      <c r="H5" s="3">
        <v>2.5000000000000001E-4</v>
      </c>
      <c r="I5" s="3">
        <v>2.9999999999999997E-4</v>
      </c>
      <c r="J5" s="3">
        <v>4.0000000000000002E-4</v>
      </c>
      <c r="K5" s="3">
        <v>5.9999999999999995E-4</v>
      </c>
      <c r="L5" s="3">
        <v>8.0000000000000004E-4</v>
      </c>
      <c r="M5" s="3">
        <v>1E-3</v>
      </c>
      <c r="N5" s="3">
        <v>1.1999999999999999E-3</v>
      </c>
      <c r="O5" s="3">
        <v>1.5900000000000001E-3</v>
      </c>
      <c r="P5">
        <v>4</v>
      </c>
    </row>
    <row r="8" spans="1:16" x14ac:dyDescent="0.25">
      <c r="A8" s="79" t="s">
        <v>3263</v>
      </c>
      <c r="B8" s="79" t="s">
        <v>3264</v>
      </c>
      <c r="C8" s="79" t="s">
        <v>3265</v>
      </c>
      <c r="D8" s="79"/>
      <c r="E8" s="79"/>
      <c r="F8" s="79"/>
      <c r="G8" s="79" t="s">
        <v>3265</v>
      </c>
      <c r="H8" s="79"/>
      <c r="I8" s="79"/>
      <c r="J8" s="79"/>
      <c r="K8" s="79"/>
      <c r="L8" s="79"/>
      <c r="M8" s="79"/>
      <c r="N8" s="79"/>
      <c r="O8" s="79"/>
      <c r="P8" s="2" t="s">
        <v>3266</v>
      </c>
    </row>
    <row r="9" spans="1:16" x14ac:dyDescent="0.25">
      <c r="A9" s="79"/>
      <c r="B9" s="79"/>
      <c r="C9" s="47"/>
      <c r="D9" s="3">
        <v>1.4999999999999999E-2</v>
      </c>
      <c r="E9" s="3">
        <v>3.1E-2</v>
      </c>
      <c r="F9" s="3">
        <v>4.7E-2</v>
      </c>
      <c r="G9" s="3">
        <v>6.2E-2</v>
      </c>
      <c r="H9" s="3">
        <v>7.8E-2</v>
      </c>
      <c r="I9" s="3">
        <v>9.2999999999999999E-2</v>
      </c>
      <c r="J9" s="3">
        <v>0.125</v>
      </c>
      <c r="K9" s="3">
        <v>0.187</v>
      </c>
      <c r="L9" s="3">
        <v>0.25</v>
      </c>
      <c r="M9" s="3">
        <v>0.312</v>
      </c>
      <c r="N9" s="3">
        <v>0.375</v>
      </c>
      <c r="O9" s="3">
        <v>0.5</v>
      </c>
      <c r="P9" t="s">
        <v>3281</v>
      </c>
    </row>
    <row r="10" spans="1:16" x14ac:dyDescent="0.25">
      <c r="A10" s="79" t="s">
        <v>36</v>
      </c>
      <c r="B10" s="79">
        <v>225</v>
      </c>
      <c r="C10" s="3" t="s">
        <v>3282</v>
      </c>
      <c r="D10" s="3">
        <v>1.6000000000000001E-4</v>
      </c>
      <c r="E10" s="3">
        <v>3.3E-4</v>
      </c>
      <c r="F10" s="3">
        <v>5.1000000000000004E-4</v>
      </c>
      <c r="G10" s="3">
        <v>6.7000000000000002E-4</v>
      </c>
      <c r="H10" s="3">
        <v>8.4000000000000003E-4</v>
      </c>
      <c r="I10" s="3">
        <v>1E-3</v>
      </c>
      <c r="J10" s="3">
        <v>1.3500000000000001E-3</v>
      </c>
      <c r="K10" s="3">
        <v>2.0200000000000001E-3</v>
      </c>
      <c r="L10" s="3">
        <v>2.7000000000000001E-3</v>
      </c>
      <c r="M10" s="3">
        <v>3.3700000000000002E-3</v>
      </c>
      <c r="N10" s="3">
        <v>4.0499999999999998E-3</v>
      </c>
      <c r="O10" s="3">
        <v>5.4000000000000003E-3</v>
      </c>
      <c r="P10">
        <v>1</v>
      </c>
    </row>
    <row r="11" spans="1:16" x14ac:dyDescent="0.25">
      <c r="A11" s="79"/>
      <c r="B11" s="79"/>
      <c r="C11" s="3" t="s">
        <v>3283</v>
      </c>
      <c r="D11" s="3">
        <v>1.3999999999999999E-4</v>
      </c>
      <c r="E11" s="3">
        <v>2.7999999999999998E-4</v>
      </c>
      <c r="F11" s="3">
        <v>4.2000000000000002E-4</v>
      </c>
      <c r="G11" s="3">
        <v>5.5999999999999995E-4</v>
      </c>
      <c r="H11" s="3">
        <v>6.9999999999999999E-4</v>
      </c>
      <c r="I11" s="3">
        <v>8.4000000000000003E-4</v>
      </c>
      <c r="J11" s="3">
        <v>1.1299999999999999E-3</v>
      </c>
      <c r="K11" s="3">
        <v>1.6800000000000001E-3</v>
      </c>
      <c r="L11" s="3">
        <v>2.2499999999999998E-3</v>
      </c>
      <c r="M11" s="3">
        <v>2.81E-3</v>
      </c>
      <c r="N11" s="3">
        <v>3.3800000000000002E-3</v>
      </c>
      <c r="O11" s="3">
        <v>4.4999999999999997E-3</v>
      </c>
      <c r="P11">
        <v>2</v>
      </c>
    </row>
    <row r="12" spans="1:16" x14ac:dyDescent="0.25">
      <c r="A12" s="79"/>
      <c r="B12" s="79"/>
      <c r="C12" s="3" t="s">
        <v>3284</v>
      </c>
      <c r="D12" s="3">
        <v>1E-4</v>
      </c>
      <c r="E12" s="3">
        <v>2.1000000000000001E-4</v>
      </c>
      <c r="F12" s="3">
        <v>3.2000000000000003E-4</v>
      </c>
      <c r="G12" s="3">
        <v>4.2000000000000002E-4</v>
      </c>
      <c r="H12" s="3">
        <v>5.2999999999999998E-4</v>
      </c>
      <c r="I12" s="3">
        <v>6.3000000000000003E-4</v>
      </c>
      <c r="J12" s="3">
        <v>8.4000000000000003E-4</v>
      </c>
      <c r="K12" s="3">
        <v>1.2600000000000001E-3</v>
      </c>
      <c r="L12" s="3">
        <v>1.6900000000000001E-3</v>
      </c>
      <c r="M12" s="3">
        <v>2.1099999999999999E-3</v>
      </c>
      <c r="N12" s="3">
        <v>2.5300000000000001E-3</v>
      </c>
      <c r="O12" s="3">
        <v>3.3800000000000002E-3</v>
      </c>
      <c r="P12">
        <v>3</v>
      </c>
    </row>
    <row r="15" spans="1:16" x14ac:dyDescent="0.25">
      <c r="A15" s="79" t="s">
        <v>3263</v>
      </c>
      <c r="B15" s="79" t="s">
        <v>3264</v>
      </c>
      <c r="C15" s="79" t="s">
        <v>3265</v>
      </c>
      <c r="D15" s="79"/>
      <c r="E15" s="79"/>
      <c r="F15" s="79"/>
      <c r="G15" s="79" t="s">
        <v>3265</v>
      </c>
      <c r="H15" s="79"/>
      <c r="I15" s="79"/>
      <c r="J15" s="79"/>
      <c r="K15" s="79"/>
      <c r="L15" s="79"/>
      <c r="M15" s="79"/>
      <c r="N15" s="79"/>
      <c r="O15" s="79"/>
      <c r="P15" s="2" t="s">
        <v>3266</v>
      </c>
    </row>
    <row r="16" spans="1:16" x14ac:dyDescent="0.25">
      <c r="A16" s="79"/>
      <c r="B16" s="79"/>
      <c r="C16" s="47"/>
      <c r="D16" s="3">
        <v>1.4999999999999999E-2</v>
      </c>
      <c r="E16" s="3">
        <v>3.1E-2</v>
      </c>
      <c r="F16" s="3">
        <v>4.7E-2</v>
      </c>
      <c r="G16" s="3">
        <v>6.2E-2</v>
      </c>
      <c r="H16" s="3">
        <v>7.8E-2</v>
      </c>
      <c r="I16" s="3">
        <v>9.2999999999999999E-2</v>
      </c>
      <c r="J16" s="3">
        <v>0.125</v>
      </c>
      <c r="K16" s="3">
        <v>0.187</v>
      </c>
      <c r="L16" s="3">
        <v>0.25</v>
      </c>
      <c r="M16" s="3">
        <v>0.312</v>
      </c>
      <c r="N16" s="3">
        <v>0.375</v>
      </c>
      <c r="O16" s="3">
        <v>0.5</v>
      </c>
      <c r="P16" t="s">
        <v>3281</v>
      </c>
    </row>
    <row r="17" spans="1:16" x14ac:dyDescent="0.25">
      <c r="A17" s="79" t="s">
        <v>34</v>
      </c>
      <c r="B17" s="79">
        <v>225</v>
      </c>
      <c r="C17" s="3" t="s">
        <v>3282</v>
      </c>
      <c r="D17" s="3">
        <v>1.7000000000000001E-4</v>
      </c>
      <c r="E17" s="3">
        <v>3.5E-4</v>
      </c>
      <c r="F17" s="3">
        <v>5.1999999999999995E-4</v>
      </c>
      <c r="G17" s="3">
        <v>5.9999999999999995E-4</v>
      </c>
      <c r="H17" s="3">
        <v>7.6000000000000004E-4</v>
      </c>
      <c r="I17" s="3">
        <v>8.9999999999999998E-4</v>
      </c>
      <c r="J17" s="3">
        <v>1.2099999999999999E-3</v>
      </c>
      <c r="K17" s="3">
        <v>1.81E-3</v>
      </c>
      <c r="L17" s="3">
        <v>2.4199999999999998E-3</v>
      </c>
      <c r="M17" s="3"/>
      <c r="N17" s="3">
        <v>3.63E-3</v>
      </c>
      <c r="O17" s="3">
        <v>4.8399999999999997E-3</v>
      </c>
      <c r="P17">
        <v>1</v>
      </c>
    </row>
    <row r="18" spans="1:16" x14ac:dyDescent="0.25">
      <c r="A18" s="79"/>
      <c r="B18" s="79"/>
      <c r="C18" s="3" t="s">
        <v>3283</v>
      </c>
      <c r="D18" s="3">
        <v>2.2000000000000001E-4</v>
      </c>
      <c r="E18" s="3">
        <v>4.4999999999999999E-4</v>
      </c>
      <c r="F18" s="3">
        <v>6.8000000000000005E-4</v>
      </c>
      <c r="G18" s="3">
        <v>7.7999999999999999E-4</v>
      </c>
      <c r="H18" s="3">
        <v>9.8999999999999999E-4</v>
      </c>
      <c r="I18" s="3">
        <v>1.1800000000000001E-3</v>
      </c>
      <c r="J18" s="3">
        <v>1.58E-3</v>
      </c>
      <c r="K18" s="3">
        <v>2.3700000000000001E-3</v>
      </c>
      <c r="L18" s="3">
        <v>3.16E-3</v>
      </c>
      <c r="M18" s="3"/>
      <c r="N18" s="3">
        <v>4.7400000000000003E-3</v>
      </c>
      <c r="O18" s="3">
        <v>6.3299999999999997E-3</v>
      </c>
      <c r="P18">
        <v>2</v>
      </c>
    </row>
    <row r="19" spans="1:16" x14ac:dyDescent="0.25">
      <c r="A19" s="79"/>
      <c r="B19" s="79"/>
      <c r="C19" s="3" t="s">
        <v>3284</v>
      </c>
      <c r="D19" s="3">
        <v>2.4000000000000001E-4</v>
      </c>
      <c r="E19" s="3">
        <v>5.0000000000000001E-4</v>
      </c>
      <c r="F19" s="3">
        <v>7.5000000000000002E-4</v>
      </c>
      <c r="G19" s="3">
        <v>8.5999999999999998E-4</v>
      </c>
      <c r="H19" s="3">
        <v>1.08E-3</v>
      </c>
      <c r="I19" s="3">
        <v>1.2899999999999999E-3</v>
      </c>
      <c r="J19" s="3">
        <v>1.74E-3</v>
      </c>
      <c r="K19" s="3">
        <v>2.5999999999999999E-3</v>
      </c>
      <c r="L19" s="3">
        <v>3.48E-3</v>
      </c>
      <c r="M19" s="3"/>
      <c r="N19" s="3">
        <v>5.2100000000000002E-3</v>
      </c>
      <c r="O19" s="3">
        <v>6.9499999999999996E-3</v>
      </c>
      <c r="P19">
        <v>3</v>
      </c>
    </row>
    <row r="22" spans="1:16" x14ac:dyDescent="0.25">
      <c r="A22" s="79" t="s">
        <v>3263</v>
      </c>
      <c r="B22" s="79" t="s">
        <v>3264</v>
      </c>
      <c r="C22" s="79" t="s">
        <v>3265</v>
      </c>
      <c r="D22" s="79"/>
      <c r="E22" s="79"/>
      <c r="F22" s="79"/>
      <c r="G22" s="79" t="s">
        <v>3265</v>
      </c>
      <c r="H22" s="79"/>
      <c r="I22" s="79"/>
      <c r="J22" s="79"/>
      <c r="K22" s="79"/>
      <c r="L22" s="79"/>
      <c r="M22" s="79"/>
      <c r="N22" s="79"/>
      <c r="O22" s="79"/>
      <c r="P22" s="2" t="s">
        <v>3266</v>
      </c>
    </row>
    <row r="23" spans="1:16" x14ac:dyDescent="0.25">
      <c r="A23" s="79"/>
      <c r="B23" s="79"/>
      <c r="C23" s="47"/>
      <c r="D23" s="3">
        <v>1.4999999999999999E-2</v>
      </c>
      <c r="E23" s="3">
        <v>3.1E-2</v>
      </c>
      <c r="F23" s="3">
        <v>4.7E-2</v>
      </c>
      <c r="G23" s="3">
        <v>6.2E-2</v>
      </c>
      <c r="H23" s="3">
        <v>7.8E-2</v>
      </c>
      <c r="I23" s="3">
        <v>9.2999999999999999E-2</v>
      </c>
      <c r="J23" s="3">
        <v>0.125</v>
      </c>
      <c r="K23" s="3">
        <v>0.187</v>
      </c>
      <c r="L23" s="3">
        <v>0.25</v>
      </c>
      <c r="M23" s="3">
        <v>0.312</v>
      </c>
      <c r="N23" s="3">
        <v>0.375</v>
      </c>
      <c r="O23" s="3">
        <v>0.5</v>
      </c>
      <c r="P23" t="s">
        <v>3281</v>
      </c>
    </row>
    <row r="24" spans="1:16" x14ac:dyDescent="0.25">
      <c r="A24" s="79" t="s">
        <v>37</v>
      </c>
      <c r="B24" s="80">
        <v>540</v>
      </c>
      <c r="C24" s="3" t="s">
        <v>3282</v>
      </c>
      <c r="D24" s="3">
        <v>1.7000000000000001E-4</v>
      </c>
      <c r="E24" s="3">
        <v>3.5E-4</v>
      </c>
      <c r="F24" s="3">
        <v>5.1999999999999995E-4</v>
      </c>
      <c r="G24" s="3">
        <v>5.9999999999999995E-4</v>
      </c>
      <c r="H24" s="3">
        <v>7.6000000000000004E-4</v>
      </c>
      <c r="I24" s="3">
        <v>8.9999999999999998E-4</v>
      </c>
      <c r="J24" s="3">
        <v>1.2099999999999999E-3</v>
      </c>
      <c r="K24" s="3">
        <v>1.81E-3</v>
      </c>
      <c r="L24" s="3">
        <v>2.4199999999999998E-3</v>
      </c>
      <c r="M24" s="3"/>
      <c r="N24" s="3">
        <v>3.63E-3</v>
      </c>
      <c r="O24" s="3">
        <v>4.8399999999999997E-3</v>
      </c>
      <c r="P24" t="s">
        <v>3270</v>
      </c>
    </row>
    <row r="25" spans="1:16" x14ac:dyDescent="0.25">
      <c r="A25" s="79"/>
      <c r="B25" s="80"/>
      <c r="C25" s="3" t="s">
        <v>3283</v>
      </c>
      <c r="D25" s="3">
        <v>2.2000000000000001E-4</v>
      </c>
      <c r="E25" s="3">
        <v>4.4999999999999999E-4</v>
      </c>
      <c r="F25" s="3">
        <v>6.8000000000000005E-4</v>
      </c>
      <c r="G25" s="3">
        <v>7.7999999999999999E-4</v>
      </c>
      <c r="H25" s="3">
        <v>9.8999999999999999E-4</v>
      </c>
      <c r="I25" s="3">
        <v>1.1800000000000001E-3</v>
      </c>
      <c r="J25" s="3">
        <v>1.58E-3</v>
      </c>
      <c r="K25" s="3">
        <v>2.3700000000000001E-3</v>
      </c>
      <c r="L25" s="3">
        <v>3.16E-3</v>
      </c>
      <c r="M25" s="3"/>
      <c r="N25" s="3">
        <v>4.7400000000000003E-3</v>
      </c>
      <c r="O25" s="3">
        <v>6.3299999999999997E-3</v>
      </c>
      <c r="P25" t="s">
        <v>3275</v>
      </c>
    </row>
    <row r="26" spans="1:16" x14ac:dyDescent="0.25">
      <c r="A26" s="79"/>
      <c r="B26" s="80"/>
      <c r="C26" s="3" t="s">
        <v>3284</v>
      </c>
      <c r="D26" s="3">
        <v>2.4000000000000001E-4</v>
      </c>
      <c r="E26" s="3">
        <v>5.0000000000000001E-4</v>
      </c>
      <c r="F26" s="3">
        <v>7.5000000000000002E-4</v>
      </c>
      <c r="G26" s="3">
        <v>8.5999999999999998E-4</v>
      </c>
      <c r="H26" s="3">
        <v>1.08E-3</v>
      </c>
      <c r="I26" s="3">
        <v>1.2899999999999999E-3</v>
      </c>
      <c r="J26" s="3">
        <v>1.74E-3</v>
      </c>
      <c r="K26" s="3">
        <v>2.5999999999999999E-3</v>
      </c>
      <c r="L26" s="3">
        <v>3.48E-3</v>
      </c>
      <c r="M26" s="3"/>
      <c r="N26" s="3">
        <v>5.2100000000000002E-3</v>
      </c>
      <c r="O26" s="3">
        <v>6.9499999999999996E-3</v>
      </c>
      <c r="P26" t="s">
        <v>3278</v>
      </c>
    </row>
    <row r="29" spans="1:16" x14ac:dyDescent="0.25">
      <c r="A29" s="79" t="s">
        <v>3263</v>
      </c>
      <c r="B29" s="79" t="s">
        <v>3264</v>
      </c>
      <c r="C29" s="79" t="s">
        <v>3265</v>
      </c>
      <c r="D29" s="79"/>
      <c r="E29" s="79"/>
      <c r="F29" s="79"/>
      <c r="G29" s="79" t="s">
        <v>3265</v>
      </c>
      <c r="H29" s="79"/>
      <c r="I29" s="79"/>
      <c r="J29" s="79"/>
      <c r="K29" s="79"/>
      <c r="L29" s="79"/>
      <c r="M29" s="79"/>
      <c r="N29" s="79"/>
      <c r="O29" s="79"/>
      <c r="P29" s="2" t="s">
        <v>3266</v>
      </c>
    </row>
    <row r="30" spans="1:16" x14ac:dyDescent="0.25">
      <c r="A30" s="79"/>
      <c r="B30" s="79"/>
      <c r="C30" s="47"/>
      <c r="D30" s="3">
        <v>1.4999999999999999E-2</v>
      </c>
      <c r="E30" s="3">
        <v>3.1E-2</v>
      </c>
      <c r="F30" s="3">
        <v>4.7E-2</v>
      </c>
      <c r="G30" s="3">
        <v>6.2E-2</v>
      </c>
      <c r="H30" s="3">
        <v>7.8E-2</v>
      </c>
      <c r="I30" s="3">
        <v>9.2999999999999999E-2</v>
      </c>
      <c r="J30" s="3">
        <v>0.125</v>
      </c>
      <c r="K30" s="3">
        <v>0.187</v>
      </c>
      <c r="L30" s="3">
        <v>0.25</v>
      </c>
      <c r="M30" s="3">
        <v>0.312</v>
      </c>
      <c r="N30" s="3">
        <v>0.375</v>
      </c>
      <c r="O30" s="3">
        <v>0.5</v>
      </c>
      <c r="P30" t="s">
        <v>3281</v>
      </c>
    </row>
    <row r="31" spans="1:16" x14ac:dyDescent="0.25">
      <c r="A31" s="79" t="s">
        <v>38</v>
      </c>
      <c r="B31" s="79">
        <v>225</v>
      </c>
      <c r="C31" s="3" t="s">
        <v>3282</v>
      </c>
      <c r="D31" s="3">
        <v>1.7000000000000001E-4</v>
      </c>
      <c r="E31" s="3">
        <v>3.5E-4</v>
      </c>
      <c r="F31" s="3">
        <v>5.1999999999999995E-4</v>
      </c>
      <c r="G31" s="3">
        <v>5.9999999999999995E-4</v>
      </c>
      <c r="H31" s="3">
        <v>7.6000000000000004E-4</v>
      </c>
      <c r="I31" s="3">
        <v>8.9999999999999998E-4</v>
      </c>
      <c r="J31" s="3">
        <v>1.2099999999999999E-3</v>
      </c>
      <c r="K31" s="3">
        <v>1.81E-3</v>
      </c>
      <c r="L31" s="3">
        <v>2.4199999999999998E-3</v>
      </c>
      <c r="M31" s="3"/>
      <c r="N31" s="3">
        <v>3.63E-3</v>
      </c>
      <c r="O31" s="3">
        <v>4.8399999999999997E-3</v>
      </c>
      <c r="P31" t="s">
        <v>3270</v>
      </c>
    </row>
    <row r="32" spans="1:16" x14ac:dyDescent="0.25">
      <c r="A32" s="79"/>
      <c r="B32" s="79"/>
      <c r="C32" s="3" t="s">
        <v>3283</v>
      </c>
      <c r="D32" s="3">
        <v>2.2000000000000001E-4</v>
      </c>
      <c r="E32" s="3">
        <v>4.4999999999999999E-4</v>
      </c>
      <c r="F32" s="3">
        <v>6.8000000000000005E-4</v>
      </c>
      <c r="G32" s="3">
        <v>7.7999999999999999E-4</v>
      </c>
      <c r="H32" s="3">
        <v>9.8999999999999999E-4</v>
      </c>
      <c r="I32" s="3">
        <v>1.1800000000000001E-3</v>
      </c>
      <c r="J32" s="3">
        <v>1.58E-3</v>
      </c>
      <c r="K32" s="3">
        <v>2.3700000000000001E-3</v>
      </c>
      <c r="L32" s="3">
        <v>3.16E-3</v>
      </c>
      <c r="M32" s="3"/>
      <c r="N32" s="3">
        <v>4.7400000000000003E-3</v>
      </c>
      <c r="O32" s="3">
        <v>6.3299999999999997E-3</v>
      </c>
      <c r="P32" t="s">
        <v>3275</v>
      </c>
    </row>
    <row r="33" spans="1:16" x14ac:dyDescent="0.25">
      <c r="A33" s="79"/>
      <c r="B33" s="79"/>
      <c r="C33" s="3" t="s">
        <v>3284</v>
      </c>
      <c r="D33" s="3">
        <v>2.4000000000000001E-4</v>
      </c>
      <c r="E33" s="3">
        <v>5.0000000000000001E-4</v>
      </c>
      <c r="F33" s="3">
        <v>7.5000000000000002E-4</v>
      </c>
      <c r="G33" s="3">
        <v>8.5999999999999998E-4</v>
      </c>
      <c r="H33" s="3">
        <v>1.08E-3</v>
      </c>
      <c r="I33" s="3">
        <v>1.2899999999999999E-3</v>
      </c>
      <c r="J33" s="3">
        <v>1.74E-3</v>
      </c>
      <c r="K33" s="3">
        <v>2.5999999999999999E-3</v>
      </c>
      <c r="L33" s="3">
        <v>3.48E-3</v>
      </c>
      <c r="M33" s="3"/>
      <c r="N33" s="3">
        <v>5.2100000000000002E-3</v>
      </c>
      <c r="O33" s="3">
        <v>6.9499999999999996E-3</v>
      </c>
      <c r="P33" t="s">
        <v>3278</v>
      </c>
    </row>
  </sheetData>
  <mergeCells count="30">
    <mergeCell ref="A1:A2"/>
    <mergeCell ref="B1:B2"/>
    <mergeCell ref="C1:F1"/>
    <mergeCell ref="G1:O1"/>
    <mergeCell ref="A3:A5"/>
    <mergeCell ref="B3:B5"/>
    <mergeCell ref="A8:A9"/>
    <mergeCell ref="B8:B9"/>
    <mergeCell ref="C8:F8"/>
    <mergeCell ref="G8:O8"/>
    <mergeCell ref="A10:A12"/>
    <mergeCell ref="B10:B12"/>
    <mergeCell ref="A15:A16"/>
    <mergeCell ref="B15:B16"/>
    <mergeCell ref="C15:F15"/>
    <mergeCell ref="G15:O15"/>
    <mergeCell ref="A17:A19"/>
    <mergeCell ref="B17:B19"/>
    <mergeCell ref="A22:A23"/>
    <mergeCell ref="B22:B23"/>
    <mergeCell ref="C22:F22"/>
    <mergeCell ref="G22:O22"/>
    <mergeCell ref="A24:A26"/>
    <mergeCell ref="B24:B26"/>
    <mergeCell ref="A29:A30"/>
    <mergeCell ref="B29:B30"/>
    <mergeCell ref="C29:F29"/>
    <mergeCell ref="G29:O29"/>
    <mergeCell ref="A31:A33"/>
    <mergeCell ref="B31:B33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P33"/>
  <sheetViews>
    <sheetView topLeftCell="A22" workbookViewId="0">
      <selection activeCell="H37" sqref="H37 H37"/>
    </sheetView>
  </sheetViews>
  <sheetFormatPr defaultRowHeight="15" x14ac:dyDescent="0.25"/>
  <cols>
    <col min="1" max="2" width="9.140625" customWidth="1"/>
    <col min="3" max="3" width="20.28515625" customWidth="1"/>
    <col min="4" max="15" width="9.140625" customWidth="1"/>
    <col min="16" max="16" width="17.42578125" customWidth="1"/>
  </cols>
  <sheetData>
    <row r="1" spans="1:16" x14ac:dyDescent="0.25">
      <c r="A1" s="79" t="s">
        <v>3263</v>
      </c>
      <c r="B1" s="79" t="s">
        <v>3264</v>
      </c>
      <c r="C1" s="79" t="s">
        <v>3265</v>
      </c>
      <c r="D1" s="79"/>
      <c r="E1" s="79"/>
      <c r="F1" s="79"/>
      <c r="G1" s="79" t="s">
        <v>3265</v>
      </c>
      <c r="H1" s="79"/>
      <c r="I1" s="79"/>
      <c r="J1" s="79"/>
      <c r="K1" s="79"/>
      <c r="L1" s="79"/>
      <c r="M1" s="79"/>
      <c r="N1" s="79"/>
      <c r="O1" s="79"/>
      <c r="P1" s="2" t="s">
        <v>3266</v>
      </c>
    </row>
    <row r="2" spans="1:16" x14ac:dyDescent="0.25">
      <c r="A2" s="79"/>
      <c r="B2" s="79"/>
      <c r="C2" s="47"/>
      <c r="D2" s="3">
        <v>1.4999999999999999E-2</v>
      </c>
      <c r="E2" s="3">
        <v>3.1E-2</v>
      </c>
      <c r="F2" s="3">
        <v>4.7E-2</v>
      </c>
      <c r="G2" s="3">
        <v>6.2E-2</v>
      </c>
      <c r="H2" s="3">
        <v>7.8E-2</v>
      </c>
      <c r="I2" s="3">
        <v>9.2999999999999999E-2</v>
      </c>
      <c r="J2" s="3">
        <v>0.125</v>
      </c>
      <c r="K2" s="3">
        <v>0.187</v>
      </c>
      <c r="L2" s="3">
        <v>0.25</v>
      </c>
      <c r="M2" s="3">
        <v>0.312</v>
      </c>
      <c r="N2" s="3">
        <v>0.375</v>
      </c>
      <c r="O2" s="3">
        <v>0.5</v>
      </c>
      <c r="P2" t="s">
        <v>3281</v>
      </c>
    </row>
    <row r="3" spans="1:16" x14ac:dyDescent="0.25">
      <c r="A3" s="79" t="s">
        <v>2213</v>
      </c>
      <c r="B3" s="79">
        <v>450</v>
      </c>
      <c r="C3" s="3" t="s">
        <v>3282</v>
      </c>
      <c r="D3" s="3">
        <v>8.0000000000000007E-5</v>
      </c>
      <c r="E3" s="3">
        <v>1.6000000000000001E-4</v>
      </c>
      <c r="F3" s="3">
        <v>2.4000000000000001E-4</v>
      </c>
      <c r="G3" s="3">
        <v>3.2000000000000003E-4</v>
      </c>
      <c r="H3" s="3">
        <v>4.0000000000000002E-4</v>
      </c>
      <c r="I3" s="3">
        <v>4.6999999999999999E-4</v>
      </c>
      <c r="J3" s="3">
        <v>6.4000000000000005E-4</v>
      </c>
      <c r="K3" s="3">
        <v>9.5E-4</v>
      </c>
      <c r="L3" s="3">
        <v>1.2800000000000001E-3</v>
      </c>
      <c r="M3" s="3">
        <v>1.5900000000000001E-3</v>
      </c>
      <c r="N3" s="3">
        <v>1.91E-3</v>
      </c>
      <c r="O3" s="3">
        <v>2.5500000000000002E-3</v>
      </c>
      <c r="P3">
        <v>1</v>
      </c>
    </row>
    <row r="4" spans="1:16" x14ac:dyDescent="0.25">
      <c r="A4" s="79"/>
      <c r="B4" s="79"/>
      <c r="C4" s="3" t="s">
        <v>3283</v>
      </c>
      <c r="D4" s="3">
        <v>6.0000000000000002E-5</v>
      </c>
      <c r="E4" s="3">
        <v>1.2999999999999999E-4</v>
      </c>
      <c r="F4" s="3">
        <v>2.0000000000000001E-4</v>
      </c>
      <c r="G4" s="3">
        <v>2.5999999999999998E-4</v>
      </c>
      <c r="H4" s="3">
        <v>3.3E-4</v>
      </c>
      <c r="I4" s="3">
        <v>4.0000000000000002E-4</v>
      </c>
      <c r="J4" s="3">
        <v>5.2999999999999998E-4</v>
      </c>
      <c r="K4" s="3">
        <v>8.0000000000000004E-4</v>
      </c>
      <c r="L4" s="3">
        <v>1.06E-3</v>
      </c>
      <c r="M4" s="3">
        <v>1.33E-3</v>
      </c>
      <c r="N4" s="3">
        <v>1.5900000000000001E-3</v>
      </c>
      <c r="O4" s="3">
        <v>2.1299999999999999E-3</v>
      </c>
      <c r="P4">
        <v>3</v>
      </c>
    </row>
    <row r="5" spans="1:16" x14ac:dyDescent="0.25">
      <c r="A5" s="79"/>
      <c r="B5" s="79"/>
      <c r="C5" s="3" t="s">
        <v>3284</v>
      </c>
      <c r="D5" s="3">
        <v>5.0000000000000002E-5</v>
      </c>
      <c r="E5" s="3">
        <v>1E-4</v>
      </c>
      <c r="F5" s="3">
        <v>1.4999999999999999E-4</v>
      </c>
      <c r="G5" s="3">
        <v>2.0000000000000001E-4</v>
      </c>
      <c r="H5" s="3">
        <v>2.5000000000000001E-4</v>
      </c>
      <c r="I5" s="3">
        <v>2.9999999999999997E-4</v>
      </c>
      <c r="J5" s="3">
        <v>4.0000000000000002E-4</v>
      </c>
      <c r="K5" s="3">
        <v>5.9999999999999995E-4</v>
      </c>
      <c r="L5" s="3">
        <v>8.0000000000000004E-4</v>
      </c>
      <c r="M5" s="3">
        <v>1E-3</v>
      </c>
      <c r="N5" s="3">
        <v>1.1999999999999999E-3</v>
      </c>
      <c r="O5" s="3">
        <v>1.5900000000000001E-3</v>
      </c>
      <c r="P5">
        <v>4</v>
      </c>
    </row>
    <row r="8" spans="1:16" x14ac:dyDescent="0.25">
      <c r="A8" s="79" t="s">
        <v>3263</v>
      </c>
      <c r="B8" s="79" t="s">
        <v>3264</v>
      </c>
      <c r="C8" s="79" t="s">
        <v>3265</v>
      </c>
      <c r="D8" s="79"/>
      <c r="E8" s="79"/>
      <c r="F8" s="79"/>
      <c r="G8" s="79" t="s">
        <v>3265</v>
      </c>
      <c r="H8" s="79"/>
      <c r="I8" s="79"/>
      <c r="J8" s="79"/>
      <c r="K8" s="79"/>
      <c r="L8" s="79"/>
      <c r="M8" s="79"/>
      <c r="N8" s="79"/>
      <c r="O8" s="79"/>
      <c r="P8" s="2" t="s">
        <v>3266</v>
      </c>
    </row>
    <row r="9" spans="1:16" x14ac:dyDescent="0.25">
      <c r="A9" s="79"/>
      <c r="B9" s="79"/>
      <c r="C9" s="47"/>
      <c r="D9" s="3">
        <v>1.4999999999999999E-2</v>
      </c>
      <c r="E9" s="3">
        <v>3.1E-2</v>
      </c>
      <c r="F9" s="3">
        <v>4.7E-2</v>
      </c>
      <c r="G9" s="3">
        <v>6.2E-2</v>
      </c>
      <c r="H9" s="3">
        <v>7.8E-2</v>
      </c>
      <c r="I9" s="3">
        <v>9.2999999999999999E-2</v>
      </c>
      <c r="J9" s="3">
        <v>0.125</v>
      </c>
      <c r="K9" s="3">
        <v>0.187</v>
      </c>
      <c r="L9" s="3">
        <v>0.25</v>
      </c>
      <c r="M9" s="3">
        <v>0.312</v>
      </c>
      <c r="N9" s="3">
        <v>0.375</v>
      </c>
      <c r="O9" s="3">
        <v>0.5</v>
      </c>
      <c r="P9" t="s">
        <v>3281</v>
      </c>
    </row>
    <row r="10" spans="1:16" x14ac:dyDescent="0.25">
      <c r="A10" s="79" t="s">
        <v>36</v>
      </c>
      <c r="B10" s="79">
        <v>225</v>
      </c>
      <c r="C10" s="3" t="s">
        <v>3282</v>
      </c>
      <c r="D10" s="3">
        <v>1.6000000000000001E-4</v>
      </c>
      <c r="E10" s="3">
        <v>3.3E-4</v>
      </c>
      <c r="F10" s="3">
        <v>5.1000000000000004E-4</v>
      </c>
      <c r="G10" s="3">
        <v>6.7000000000000002E-4</v>
      </c>
      <c r="H10" s="3">
        <v>8.4000000000000003E-4</v>
      </c>
      <c r="I10" s="3">
        <v>1E-3</v>
      </c>
      <c r="J10" s="3">
        <v>1.3500000000000001E-3</v>
      </c>
      <c r="K10" s="3">
        <v>2.0200000000000001E-3</v>
      </c>
      <c r="L10" s="3">
        <v>2.7000000000000001E-3</v>
      </c>
      <c r="M10" s="3">
        <v>3.3700000000000002E-3</v>
      </c>
      <c r="N10" s="3">
        <v>4.0499999999999998E-3</v>
      </c>
      <c r="O10" s="3">
        <v>5.4000000000000003E-3</v>
      </c>
      <c r="P10">
        <v>1</v>
      </c>
    </row>
    <row r="11" spans="1:16" x14ac:dyDescent="0.25">
      <c r="A11" s="79"/>
      <c r="B11" s="79"/>
      <c r="C11" s="3" t="s">
        <v>3283</v>
      </c>
      <c r="D11" s="3">
        <v>1.3999999999999999E-4</v>
      </c>
      <c r="E11" s="3">
        <v>2.7999999999999998E-4</v>
      </c>
      <c r="F11" s="3">
        <v>4.2000000000000002E-4</v>
      </c>
      <c r="G11" s="3">
        <v>5.5999999999999995E-4</v>
      </c>
      <c r="H11" s="3">
        <v>6.9999999999999999E-4</v>
      </c>
      <c r="I11" s="3">
        <v>8.4000000000000003E-4</v>
      </c>
      <c r="J11" s="3">
        <v>1.1299999999999999E-3</v>
      </c>
      <c r="K11" s="3">
        <v>1.6800000000000001E-3</v>
      </c>
      <c r="L11" s="3">
        <v>2.2499999999999998E-3</v>
      </c>
      <c r="M11" s="3">
        <v>2.81E-3</v>
      </c>
      <c r="N11" s="3">
        <v>3.3800000000000002E-3</v>
      </c>
      <c r="O11" s="3">
        <v>4.4999999999999997E-3</v>
      </c>
      <c r="P11">
        <v>2</v>
      </c>
    </row>
    <row r="12" spans="1:16" x14ac:dyDescent="0.25">
      <c r="A12" s="79"/>
      <c r="B12" s="79"/>
      <c r="C12" s="3" t="s">
        <v>3284</v>
      </c>
      <c r="D12" s="3">
        <v>1E-4</v>
      </c>
      <c r="E12" s="3">
        <v>2.1000000000000001E-4</v>
      </c>
      <c r="F12" s="3">
        <v>3.2000000000000003E-4</v>
      </c>
      <c r="G12" s="3">
        <v>4.2000000000000002E-4</v>
      </c>
      <c r="H12" s="3">
        <v>5.2999999999999998E-4</v>
      </c>
      <c r="I12" s="3">
        <v>6.3000000000000003E-4</v>
      </c>
      <c r="J12" s="3">
        <v>8.4000000000000003E-4</v>
      </c>
      <c r="K12" s="3">
        <v>1.2600000000000001E-3</v>
      </c>
      <c r="L12" s="3">
        <v>1.6900000000000001E-3</v>
      </c>
      <c r="M12" s="3">
        <v>2.1099999999999999E-3</v>
      </c>
      <c r="N12" s="3">
        <v>2.5300000000000001E-3</v>
      </c>
      <c r="O12" s="3">
        <v>3.3800000000000002E-3</v>
      </c>
      <c r="P12">
        <v>3</v>
      </c>
    </row>
    <row r="15" spans="1:16" x14ac:dyDescent="0.25">
      <c r="A15" s="79" t="s">
        <v>3263</v>
      </c>
      <c r="B15" s="79" t="s">
        <v>3264</v>
      </c>
      <c r="C15" s="79" t="s">
        <v>3265</v>
      </c>
      <c r="D15" s="79"/>
      <c r="E15" s="79"/>
      <c r="F15" s="79"/>
      <c r="G15" s="79" t="s">
        <v>3265</v>
      </c>
      <c r="H15" s="79"/>
      <c r="I15" s="79"/>
      <c r="J15" s="79"/>
      <c r="K15" s="79"/>
      <c r="L15" s="79"/>
      <c r="M15" s="79"/>
      <c r="N15" s="79"/>
      <c r="O15" s="79"/>
      <c r="P15" s="2" t="s">
        <v>3266</v>
      </c>
    </row>
    <row r="16" spans="1:16" x14ac:dyDescent="0.25">
      <c r="A16" s="79"/>
      <c r="B16" s="79"/>
      <c r="C16" s="47"/>
      <c r="D16" s="3">
        <v>1.4999999999999999E-2</v>
      </c>
      <c r="E16" s="3">
        <v>3.1E-2</v>
      </c>
      <c r="F16" s="3">
        <v>4.7E-2</v>
      </c>
      <c r="G16" s="3">
        <v>6.2E-2</v>
      </c>
      <c r="H16" s="3">
        <v>7.8E-2</v>
      </c>
      <c r="I16" s="3">
        <v>9.2999999999999999E-2</v>
      </c>
      <c r="J16" s="3">
        <v>0.125</v>
      </c>
      <c r="K16" s="3">
        <v>0.187</v>
      </c>
      <c r="L16" s="3">
        <v>0.25</v>
      </c>
      <c r="M16" s="3">
        <v>0.312</v>
      </c>
      <c r="N16" s="3">
        <v>0.375</v>
      </c>
      <c r="O16" s="3">
        <v>0.5</v>
      </c>
      <c r="P16" t="s">
        <v>3281</v>
      </c>
    </row>
    <row r="17" spans="1:16" x14ac:dyDescent="0.25">
      <c r="A17" s="79" t="s">
        <v>34</v>
      </c>
      <c r="B17" s="79">
        <v>225</v>
      </c>
      <c r="C17" s="3" t="s">
        <v>3282</v>
      </c>
      <c r="D17" s="3">
        <v>1.7000000000000001E-4</v>
      </c>
      <c r="E17" s="3">
        <v>3.5E-4</v>
      </c>
      <c r="F17" s="3">
        <v>5.1999999999999995E-4</v>
      </c>
      <c r="G17" s="3">
        <v>5.9999999999999995E-4</v>
      </c>
      <c r="H17" s="3">
        <v>7.6000000000000004E-4</v>
      </c>
      <c r="I17" s="3">
        <v>8.9999999999999998E-4</v>
      </c>
      <c r="J17" s="3">
        <v>1.2099999999999999E-3</v>
      </c>
      <c r="K17" s="3">
        <v>1.81E-3</v>
      </c>
      <c r="L17" s="3">
        <v>2.4199999999999998E-3</v>
      </c>
      <c r="M17" s="3"/>
      <c r="N17" s="3">
        <v>3.63E-3</v>
      </c>
      <c r="O17" s="3">
        <v>4.8399999999999997E-3</v>
      </c>
      <c r="P17">
        <v>1</v>
      </c>
    </row>
    <row r="18" spans="1:16" x14ac:dyDescent="0.25">
      <c r="A18" s="79"/>
      <c r="B18" s="79"/>
      <c r="C18" s="3" t="s">
        <v>3283</v>
      </c>
      <c r="D18" s="3">
        <v>2.2000000000000001E-4</v>
      </c>
      <c r="E18" s="3">
        <v>4.4999999999999999E-4</v>
      </c>
      <c r="F18" s="3">
        <v>6.8000000000000005E-4</v>
      </c>
      <c r="G18" s="3">
        <v>7.7999999999999999E-4</v>
      </c>
      <c r="H18" s="3">
        <v>9.8999999999999999E-4</v>
      </c>
      <c r="I18" s="3">
        <v>1.1800000000000001E-3</v>
      </c>
      <c r="J18" s="3">
        <v>1.58E-3</v>
      </c>
      <c r="K18" s="3">
        <v>2.3700000000000001E-3</v>
      </c>
      <c r="L18" s="3">
        <v>3.16E-3</v>
      </c>
      <c r="M18" s="3"/>
      <c r="N18" s="3">
        <v>4.7400000000000003E-3</v>
      </c>
      <c r="O18" s="3">
        <v>6.3299999999999997E-3</v>
      </c>
      <c r="P18">
        <v>2</v>
      </c>
    </row>
    <row r="19" spans="1:16" x14ac:dyDescent="0.25">
      <c r="A19" s="79"/>
      <c r="B19" s="79"/>
      <c r="C19" s="3" t="s">
        <v>3284</v>
      </c>
      <c r="D19" s="3">
        <v>2.4000000000000001E-4</v>
      </c>
      <c r="E19" s="3">
        <v>5.0000000000000001E-4</v>
      </c>
      <c r="F19" s="3">
        <v>7.5000000000000002E-4</v>
      </c>
      <c r="G19" s="3">
        <v>8.5999999999999998E-4</v>
      </c>
      <c r="H19" s="3">
        <v>1.08E-3</v>
      </c>
      <c r="I19" s="3">
        <v>1.2899999999999999E-3</v>
      </c>
      <c r="J19" s="3">
        <v>1.74E-3</v>
      </c>
      <c r="K19" s="3">
        <v>2.5999999999999999E-3</v>
      </c>
      <c r="L19" s="3">
        <v>3.48E-3</v>
      </c>
      <c r="M19" s="3"/>
      <c r="N19" s="3">
        <v>5.2100000000000002E-3</v>
      </c>
      <c r="O19" s="3">
        <v>6.9499999999999996E-3</v>
      </c>
      <c r="P19">
        <v>3</v>
      </c>
    </row>
    <row r="22" spans="1:16" x14ac:dyDescent="0.25">
      <c r="A22" s="79" t="s">
        <v>3263</v>
      </c>
      <c r="B22" s="79" t="s">
        <v>3264</v>
      </c>
      <c r="C22" s="79" t="s">
        <v>3265</v>
      </c>
      <c r="D22" s="79"/>
      <c r="E22" s="79"/>
      <c r="F22" s="79"/>
      <c r="G22" s="79" t="s">
        <v>3265</v>
      </c>
      <c r="H22" s="79"/>
      <c r="I22" s="79"/>
      <c r="J22" s="79"/>
      <c r="K22" s="79"/>
      <c r="L22" s="79"/>
      <c r="M22" s="79"/>
      <c r="N22" s="79"/>
      <c r="O22" s="79"/>
      <c r="P22" s="2" t="s">
        <v>3266</v>
      </c>
    </row>
    <row r="23" spans="1:16" x14ac:dyDescent="0.25">
      <c r="A23" s="79"/>
      <c r="B23" s="79"/>
      <c r="C23" s="47"/>
      <c r="D23" s="3">
        <v>1.4999999999999999E-2</v>
      </c>
      <c r="E23" s="3">
        <v>3.1E-2</v>
      </c>
      <c r="F23" s="3">
        <v>4.7E-2</v>
      </c>
      <c r="G23" s="3">
        <v>6.2E-2</v>
      </c>
      <c r="H23" s="3">
        <v>7.8E-2</v>
      </c>
      <c r="I23" s="3">
        <v>9.2999999999999999E-2</v>
      </c>
      <c r="J23" s="3">
        <v>0.125</v>
      </c>
      <c r="K23" s="3">
        <v>0.187</v>
      </c>
      <c r="L23" s="3">
        <v>0.25</v>
      </c>
      <c r="M23" s="3">
        <v>0.312</v>
      </c>
      <c r="N23" s="3">
        <v>0.375</v>
      </c>
      <c r="O23" s="3">
        <v>0.5</v>
      </c>
      <c r="P23" t="s">
        <v>3281</v>
      </c>
    </row>
    <row r="24" spans="1:16" x14ac:dyDescent="0.25">
      <c r="A24" s="79" t="s">
        <v>37</v>
      </c>
      <c r="B24" s="80">
        <v>540</v>
      </c>
      <c r="C24" s="3" t="s">
        <v>3282</v>
      </c>
      <c r="D24" s="3">
        <v>1.7000000000000001E-4</v>
      </c>
      <c r="E24" s="3">
        <v>3.5E-4</v>
      </c>
      <c r="F24" s="3">
        <v>5.1999999999999995E-4</v>
      </c>
      <c r="G24" s="3">
        <v>5.9999999999999995E-4</v>
      </c>
      <c r="H24" s="3">
        <v>7.6000000000000004E-4</v>
      </c>
      <c r="I24" s="3">
        <v>8.9999999999999998E-4</v>
      </c>
      <c r="J24" s="3">
        <v>1.2099999999999999E-3</v>
      </c>
      <c r="K24" s="3">
        <v>1.81E-3</v>
      </c>
      <c r="L24" s="3">
        <v>2.4199999999999998E-3</v>
      </c>
      <c r="M24" s="3"/>
      <c r="N24" s="3">
        <v>3.63E-3</v>
      </c>
      <c r="O24" s="3">
        <v>4.8399999999999997E-3</v>
      </c>
      <c r="P24" t="s">
        <v>3270</v>
      </c>
    </row>
    <row r="25" spans="1:16" x14ac:dyDescent="0.25">
      <c r="A25" s="79"/>
      <c r="B25" s="80"/>
      <c r="C25" s="3" t="s">
        <v>3283</v>
      </c>
      <c r="D25" s="3">
        <v>2.2000000000000001E-4</v>
      </c>
      <c r="E25" s="3">
        <v>4.4999999999999999E-4</v>
      </c>
      <c r="F25" s="3">
        <v>6.8000000000000005E-4</v>
      </c>
      <c r="G25" s="3">
        <v>7.7999999999999999E-4</v>
      </c>
      <c r="H25" s="3">
        <v>9.8999999999999999E-4</v>
      </c>
      <c r="I25" s="3">
        <v>1.1800000000000001E-3</v>
      </c>
      <c r="J25" s="3">
        <v>1.58E-3</v>
      </c>
      <c r="K25" s="3">
        <v>2.3700000000000001E-3</v>
      </c>
      <c r="L25" s="3">
        <v>3.16E-3</v>
      </c>
      <c r="M25" s="3"/>
      <c r="N25" s="3">
        <v>4.7400000000000003E-3</v>
      </c>
      <c r="O25" s="3">
        <v>6.3299999999999997E-3</v>
      </c>
      <c r="P25" t="s">
        <v>3275</v>
      </c>
    </row>
    <row r="26" spans="1:16" x14ac:dyDescent="0.25">
      <c r="A26" s="79"/>
      <c r="B26" s="80"/>
      <c r="C26" s="3" t="s">
        <v>3284</v>
      </c>
      <c r="D26" s="3">
        <v>2.4000000000000001E-4</v>
      </c>
      <c r="E26" s="3">
        <v>5.0000000000000001E-4</v>
      </c>
      <c r="F26" s="3">
        <v>7.5000000000000002E-4</v>
      </c>
      <c r="G26" s="3">
        <v>8.5999999999999998E-4</v>
      </c>
      <c r="H26" s="3">
        <v>1.08E-3</v>
      </c>
      <c r="I26" s="3">
        <v>1.2899999999999999E-3</v>
      </c>
      <c r="J26" s="3">
        <v>1.74E-3</v>
      </c>
      <c r="K26" s="3">
        <v>2.5999999999999999E-3</v>
      </c>
      <c r="L26" s="3">
        <v>3.48E-3</v>
      </c>
      <c r="M26" s="3"/>
      <c r="N26" s="3">
        <v>5.2100000000000002E-3</v>
      </c>
      <c r="O26" s="3">
        <v>6.9499999999999996E-3</v>
      </c>
      <c r="P26" t="s">
        <v>3278</v>
      </c>
    </row>
    <row r="29" spans="1:16" x14ac:dyDescent="0.25">
      <c r="A29" s="79" t="s">
        <v>3263</v>
      </c>
      <c r="B29" s="79" t="s">
        <v>3264</v>
      </c>
      <c r="C29" s="79" t="s">
        <v>3265</v>
      </c>
      <c r="D29" s="79"/>
      <c r="E29" s="79"/>
      <c r="F29" s="79"/>
      <c r="G29" s="79" t="s">
        <v>3265</v>
      </c>
      <c r="H29" s="79"/>
      <c r="I29" s="79"/>
      <c r="J29" s="79"/>
      <c r="K29" s="79"/>
      <c r="L29" s="79"/>
      <c r="M29" s="79"/>
      <c r="N29" s="79"/>
      <c r="O29" s="79"/>
      <c r="P29" s="2" t="s">
        <v>3266</v>
      </c>
    </row>
    <row r="30" spans="1:16" x14ac:dyDescent="0.25">
      <c r="A30" s="79"/>
      <c r="B30" s="79"/>
      <c r="C30" s="47"/>
      <c r="D30" s="3">
        <v>1.4999999999999999E-2</v>
      </c>
      <c r="E30" s="3">
        <v>3.1E-2</v>
      </c>
      <c r="F30" s="3">
        <v>4.7E-2</v>
      </c>
      <c r="G30" s="3">
        <v>6.2E-2</v>
      </c>
      <c r="H30" s="3">
        <v>7.8E-2</v>
      </c>
      <c r="I30" s="3">
        <v>9.2999999999999999E-2</v>
      </c>
      <c r="J30" s="3">
        <v>0.125</v>
      </c>
      <c r="K30" s="3">
        <v>0.187</v>
      </c>
      <c r="L30" s="3">
        <v>0.25</v>
      </c>
      <c r="M30" s="3">
        <v>0.312</v>
      </c>
      <c r="N30" s="3">
        <v>0.375</v>
      </c>
      <c r="O30" s="3">
        <v>0.5</v>
      </c>
      <c r="P30" t="s">
        <v>3281</v>
      </c>
    </row>
    <row r="31" spans="1:16" x14ac:dyDescent="0.25">
      <c r="A31" s="79" t="s">
        <v>38</v>
      </c>
      <c r="B31" s="79">
        <v>225</v>
      </c>
      <c r="C31" s="3" t="s">
        <v>3282</v>
      </c>
      <c r="D31" s="3">
        <v>1.7000000000000001E-4</v>
      </c>
      <c r="E31" s="3">
        <v>3.5E-4</v>
      </c>
      <c r="F31" s="3">
        <v>5.1999999999999995E-4</v>
      </c>
      <c r="G31" s="3">
        <v>5.9999999999999995E-4</v>
      </c>
      <c r="H31" s="3">
        <v>7.6000000000000004E-4</v>
      </c>
      <c r="I31" s="3">
        <v>8.9999999999999998E-4</v>
      </c>
      <c r="J31" s="3">
        <v>1.2099999999999999E-3</v>
      </c>
      <c r="K31" s="3">
        <v>1.81E-3</v>
      </c>
      <c r="L31" s="3">
        <v>2.4199999999999998E-3</v>
      </c>
      <c r="M31" s="3"/>
      <c r="N31" s="3">
        <v>3.63E-3</v>
      </c>
      <c r="O31" s="3">
        <v>4.8399999999999997E-3</v>
      </c>
      <c r="P31" t="s">
        <v>3270</v>
      </c>
    </row>
    <row r="32" spans="1:16" x14ac:dyDescent="0.25">
      <c r="A32" s="79"/>
      <c r="B32" s="79"/>
      <c r="C32" s="3" t="s">
        <v>3283</v>
      </c>
      <c r="D32" s="3">
        <v>2.2000000000000001E-4</v>
      </c>
      <c r="E32" s="3">
        <v>4.4999999999999999E-4</v>
      </c>
      <c r="F32" s="3">
        <v>6.8000000000000005E-4</v>
      </c>
      <c r="G32" s="3">
        <v>7.7999999999999999E-4</v>
      </c>
      <c r="H32" s="3">
        <v>9.8999999999999999E-4</v>
      </c>
      <c r="I32" s="3">
        <v>1.1800000000000001E-3</v>
      </c>
      <c r="J32" s="3">
        <v>1.58E-3</v>
      </c>
      <c r="K32" s="3">
        <v>2.3700000000000001E-3</v>
      </c>
      <c r="L32" s="3">
        <v>3.16E-3</v>
      </c>
      <c r="M32" s="3"/>
      <c r="N32" s="3">
        <v>4.7400000000000003E-3</v>
      </c>
      <c r="O32" s="3">
        <v>6.3299999999999997E-3</v>
      </c>
      <c r="P32" t="s">
        <v>3275</v>
      </c>
    </row>
    <row r="33" spans="1:16" x14ac:dyDescent="0.25">
      <c r="A33" s="79"/>
      <c r="B33" s="79"/>
      <c r="C33" s="3" t="s">
        <v>3284</v>
      </c>
      <c r="D33" s="3">
        <v>2.4000000000000001E-4</v>
      </c>
      <c r="E33" s="3">
        <v>5.0000000000000001E-4</v>
      </c>
      <c r="F33" s="3">
        <v>7.5000000000000002E-4</v>
      </c>
      <c r="G33" s="3">
        <v>8.5999999999999998E-4</v>
      </c>
      <c r="H33" s="3">
        <v>1.08E-3</v>
      </c>
      <c r="I33" s="3">
        <v>1.2899999999999999E-3</v>
      </c>
      <c r="J33" s="3">
        <v>1.74E-3</v>
      </c>
      <c r="K33" s="3">
        <v>2.5999999999999999E-3</v>
      </c>
      <c r="L33" s="3">
        <v>3.48E-3</v>
      </c>
      <c r="M33" s="3"/>
      <c r="N33" s="3">
        <v>5.2100000000000002E-3</v>
      </c>
      <c r="O33" s="3">
        <v>6.9499999999999996E-3</v>
      </c>
      <c r="P33" t="s">
        <v>3278</v>
      </c>
    </row>
  </sheetData>
  <mergeCells count="30">
    <mergeCell ref="A1:A2"/>
    <mergeCell ref="B1:B2"/>
    <mergeCell ref="C1:F1"/>
    <mergeCell ref="G1:O1"/>
    <mergeCell ref="A3:A5"/>
    <mergeCell ref="B3:B5"/>
    <mergeCell ref="A8:A9"/>
    <mergeCell ref="B8:B9"/>
    <mergeCell ref="C8:F8"/>
    <mergeCell ref="G8:O8"/>
    <mergeCell ref="A10:A12"/>
    <mergeCell ref="B10:B12"/>
    <mergeCell ref="A15:A16"/>
    <mergeCell ref="B15:B16"/>
    <mergeCell ref="C15:F15"/>
    <mergeCell ref="G15:O15"/>
    <mergeCell ref="A17:A19"/>
    <mergeCell ref="B17:B19"/>
    <mergeCell ref="A22:A23"/>
    <mergeCell ref="B22:B23"/>
    <mergeCell ref="C22:F22"/>
    <mergeCell ref="G22:O22"/>
    <mergeCell ref="A24:A26"/>
    <mergeCell ref="B24:B26"/>
    <mergeCell ref="A29:A30"/>
    <mergeCell ref="B29:B30"/>
    <mergeCell ref="C29:F29"/>
    <mergeCell ref="G29:O29"/>
    <mergeCell ref="A31:A33"/>
    <mergeCell ref="B31:B33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33"/>
  <sheetViews>
    <sheetView topLeftCell="A15" workbookViewId="0">
      <selection activeCell="F30" sqref="F30 F30"/>
    </sheetView>
  </sheetViews>
  <sheetFormatPr defaultRowHeight="15" x14ac:dyDescent="0.25"/>
  <sheetData>
    <row r="1" spans="1:6" x14ac:dyDescent="0.25">
      <c r="A1" s="79" t="s">
        <v>3263</v>
      </c>
      <c r="B1" s="79" t="s">
        <v>3264</v>
      </c>
      <c r="C1" s="79" t="s">
        <v>3300</v>
      </c>
      <c r="D1" s="79"/>
      <c r="E1" s="79"/>
      <c r="F1" s="79"/>
    </row>
    <row r="2" spans="1:6" x14ac:dyDescent="0.25">
      <c r="A2" s="79"/>
      <c r="B2" s="79"/>
      <c r="C2" s="3">
        <v>6.25E-2</v>
      </c>
      <c r="D2" s="3">
        <v>0.125</v>
      </c>
      <c r="E2" s="3">
        <v>0.25</v>
      </c>
      <c r="F2" s="3">
        <v>0.5</v>
      </c>
    </row>
    <row r="3" spans="1:6" ht="15" customHeight="1" x14ac:dyDescent="0.25">
      <c r="A3" s="79" t="s">
        <v>2213</v>
      </c>
      <c r="B3" s="79" t="s">
        <v>3301</v>
      </c>
      <c r="C3" s="81">
        <v>1E-3</v>
      </c>
      <c r="D3" s="81">
        <v>2E-3</v>
      </c>
      <c r="E3" s="81">
        <v>3.0000000000000001E-3</v>
      </c>
      <c r="F3" s="81">
        <v>6.0000000000000001E-3</v>
      </c>
    </row>
    <row r="4" spans="1:6" x14ac:dyDescent="0.25">
      <c r="A4" s="79"/>
      <c r="B4" s="79"/>
      <c r="C4" s="81"/>
      <c r="D4" s="81"/>
      <c r="E4" s="81"/>
      <c r="F4" s="81"/>
    </row>
    <row r="5" spans="1:6" x14ac:dyDescent="0.25">
      <c r="A5" s="79"/>
      <c r="B5" s="79"/>
      <c r="C5" s="81"/>
      <c r="D5" s="81"/>
      <c r="E5" s="81"/>
      <c r="F5" s="81"/>
    </row>
    <row r="8" spans="1:6" x14ac:dyDescent="0.25">
      <c r="A8" s="79" t="s">
        <v>3263</v>
      </c>
      <c r="B8" s="79" t="s">
        <v>3264</v>
      </c>
      <c r="C8" s="79" t="s">
        <v>3300</v>
      </c>
      <c r="D8" s="79"/>
      <c r="E8" s="79"/>
      <c r="F8" s="79"/>
    </row>
    <row r="9" spans="1:6" x14ac:dyDescent="0.25">
      <c r="A9" s="79"/>
      <c r="B9" s="79"/>
      <c r="C9" s="3">
        <v>6.25E-2</v>
      </c>
      <c r="D9" s="3">
        <v>0.125</v>
      </c>
      <c r="E9" s="3">
        <v>0.25</v>
      </c>
      <c r="F9" s="3">
        <v>0.5</v>
      </c>
    </row>
    <row r="10" spans="1:6" x14ac:dyDescent="0.25">
      <c r="A10" s="79" t="s">
        <v>36</v>
      </c>
      <c r="B10" s="79">
        <v>80</v>
      </c>
      <c r="C10" s="79">
        <v>2E-3</v>
      </c>
      <c r="D10" s="79">
        <v>4.0000000000000001E-3</v>
      </c>
      <c r="E10" s="79">
        <v>6.0000000000000001E-3</v>
      </c>
      <c r="F10" s="79">
        <v>1.0999999999999999E-2</v>
      </c>
    </row>
    <row r="11" spans="1:6" x14ac:dyDescent="0.25">
      <c r="A11" s="79"/>
      <c r="B11" s="79"/>
      <c r="C11" s="79"/>
      <c r="D11" s="79"/>
      <c r="E11" s="79"/>
      <c r="F11" s="79"/>
    </row>
    <row r="12" spans="1:6" x14ac:dyDescent="0.25">
      <c r="A12" s="79"/>
      <c r="B12" s="79"/>
      <c r="C12" s="79"/>
      <c r="D12" s="79"/>
      <c r="E12" s="79"/>
      <c r="F12" s="79"/>
    </row>
    <row r="15" spans="1:6" x14ac:dyDescent="0.25">
      <c r="A15" s="79" t="s">
        <v>3263</v>
      </c>
      <c r="B15" s="79" t="s">
        <v>3264</v>
      </c>
      <c r="C15" s="79" t="s">
        <v>3300</v>
      </c>
      <c r="D15" s="79"/>
      <c r="E15" s="79"/>
      <c r="F15" s="79"/>
    </row>
    <row r="16" spans="1:6" x14ac:dyDescent="0.25">
      <c r="A16" s="79"/>
      <c r="B16" s="79"/>
      <c r="C16" s="3">
        <v>6.25E-2</v>
      </c>
      <c r="D16" s="3">
        <v>0.125</v>
      </c>
      <c r="E16" s="3">
        <v>0.25</v>
      </c>
      <c r="F16" s="3">
        <v>0.5</v>
      </c>
    </row>
    <row r="17" spans="1:6" x14ac:dyDescent="0.25">
      <c r="A17" s="79" t="s">
        <v>34</v>
      </c>
      <c r="B17" s="79">
        <v>350</v>
      </c>
      <c r="C17" s="79">
        <v>2E-3</v>
      </c>
      <c r="D17" s="79">
        <v>4.0000000000000001E-3</v>
      </c>
      <c r="E17" s="79">
        <v>6.0000000000000001E-3</v>
      </c>
      <c r="F17" s="79">
        <v>1.0999999999999999E-2</v>
      </c>
    </row>
    <row r="18" spans="1:6" x14ac:dyDescent="0.25">
      <c r="A18" s="79"/>
      <c r="B18" s="79"/>
      <c r="C18" s="79"/>
      <c r="D18" s="79"/>
      <c r="E18" s="79"/>
      <c r="F18" s="79"/>
    </row>
    <row r="19" spans="1:6" x14ac:dyDescent="0.25">
      <c r="A19" s="79"/>
      <c r="B19" s="79"/>
      <c r="C19" s="79"/>
      <c r="D19" s="79"/>
      <c r="E19" s="79"/>
      <c r="F19" s="79"/>
    </row>
    <row r="22" spans="1:6" x14ac:dyDescent="0.25">
      <c r="A22" s="79" t="s">
        <v>3263</v>
      </c>
      <c r="B22" s="79" t="s">
        <v>3264</v>
      </c>
      <c r="C22" s="79" t="s">
        <v>3300</v>
      </c>
      <c r="D22" s="79"/>
      <c r="E22" s="79"/>
      <c r="F22" s="79"/>
    </row>
    <row r="23" spans="1:6" x14ac:dyDescent="0.25">
      <c r="A23" s="79"/>
      <c r="B23" s="79"/>
      <c r="C23" s="3">
        <v>6.25E-2</v>
      </c>
      <c r="D23" s="3">
        <v>0.125</v>
      </c>
      <c r="E23" s="3">
        <v>0.25</v>
      </c>
      <c r="F23" s="3">
        <v>0.5</v>
      </c>
    </row>
    <row r="24" spans="1:6" x14ac:dyDescent="0.25">
      <c r="A24" s="79" t="s">
        <v>37</v>
      </c>
      <c r="B24" s="80">
        <v>175</v>
      </c>
      <c r="C24" s="79">
        <v>1E-3</v>
      </c>
      <c r="D24" s="79">
        <v>2E-3</v>
      </c>
      <c r="E24" s="79">
        <v>3.0000000000000001E-3</v>
      </c>
      <c r="F24" s="79">
        <v>6.0000000000000001E-3</v>
      </c>
    </row>
    <row r="25" spans="1:6" x14ac:dyDescent="0.25">
      <c r="A25" s="79"/>
      <c r="B25" s="80"/>
      <c r="C25" s="79"/>
      <c r="D25" s="79"/>
      <c r="E25" s="79"/>
      <c r="F25" s="79"/>
    </row>
    <row r="26" spans="1:6" x14ac:dyDescent="0.25">
      <c r="A26" s="79"/>
      <c r="B26" s="80"/>
      <c r="C26" s="79"/>
      <c r="D26" s="79"/>
      <c r="E26" s="79"/>
      <c r="F26" s="79"/>
    </row>
    <row r="29" spans="1:6" x14ac:dyDescent="0.25">
      <c r="A29" s="79" t="s">
        <v>3263</v>
      </c>
      <c r="B29" s="79" t="s">
        <v>3264</v>
      </c>
      <c r="C29" s="79" t="s">
        <v>3300</v>
      </c>
      <c r="D29" s="79"/>
      <c r="E29" s="79"/>
      <c r="F29" s="79"/>
    </row>
    <row r="30" spans="1:6" x14ac:dyDescent="0.25">
      <c r="A30" s="79"/>
      <c r="B30" s="79"/>
      <c r="C30" s="3">
        <v>6.25E-2</v>
      </c>
      <c r="D30" s="3">
        <v>0.125</v>
      </c>
      <c r="E30" s="3">
        <v>0.25</v>
      </c>
      <c r="F30" s="3">
        <v>0.5</v>
      </c>
    </row>
    <row r="31" spans="1:6" x14ac:dyDescent="0.25">
      <c r="A31" s="79" t="s">
        <v>38</v>
      </c>
      <c r="B31" s="79">
        <v>175</v>
      </c>
      <c r="C31" s="79">
        <v>1E-3</v>
      </c>
      <c r="D31" s="79">
        <v>2E-3</v>
      </c>
      <c r="E31" s="79">
        <v>3.0000000000000001E-3</v>
      </c>
      <c r="F31" s="79">
        <v>6.0000000000000001E-3</v>
      </c>
    </row>
    <row r="32" spans="1:6" x14ac:dyDescent="0.25">
      <c r="A32" s="79"/>
      <c r="B32" s="79"/>
      <c r="C32" s="79"/>
      <c r="D32" s="79"/>
      <c r="E32" s="79"/>
      <c r="F32" s="79"/>
    </row>
    <row r="33" spans="1:6" x14ac:dyDescent="0.25">
      <c r="A33" s="79"/>
      <c r="B33" s="79"/>
      <c r="C33" s="79"/>
      <c r="D33" s="79"/>
      <c r="E33" s="79"/>
      <c r="F33" s="79"/>
    </row>
  </sheetData>
  <mergeCells count="45">
    <mergeCell ref="A29:A30"/>
    <mergeCell ref="B29:B30"/>
    <mergeCell ref="C29:F29"/>
    <mergeCell ref="A31:A33"/>
    <mergeCell ref="B31:B33"/>
    <mergeCell ref="C31:C33"/>
    <mergeCell ref="D31:D33"/>
    <mergeCell ref="E31:E33"/>
    <mergeCell ref="F31:F33"/>
    <mergeCell ref="A22:A23"/>
    <mergeCell ref="B22:B23"/>
    <mergeCell ref="C22:F22"/>
    <mergeCell ref="A24:A26"/>
    <mergeCell ref="B24:B26"/>
    <mergeCell ref="C24:C26"/>
    <mergeCell ref="D24:D26"/>
    <mergeCell ref="E24:E26"/>
    <mergeCell ref="F24:F26"/>
    <mergeCell ref="A15:A16"/>
    <mergeCell ref="B15:B16"/>
    <mergeCell ref="C15:F15"/>
    <mergeCell ref="A17:A19"/>
    <mergeCell ref="B17:B19"/>
    <mergeCell ref="C17:C19"/>
    <mergeCell ref="D17:D19"/>
    <mergeCell ref="E17:E19"/>
    <mergeCell ref="F17:F19"/>
    <mergeCell ref="A8:A9"/>
    <mergeCell ref="B8:B9"/>
    <mergeCell ref="C8:F8"/>
    <mergeCell ref="A10:A12"/>
    <mergeCell ref="B10:B12"/>
    <mergeCell ref="C10:C12"/>
    <mergeCell ref="D10:D12"/>
    <mergeCell ref="E10:E12"/>
    <mergeCell ref="F10:F12"/>
    <mergeCell ref="A1:A2"/>
    <mergeCell ref="B1:B2"/>
    <mergeCell ref="C1:F1"/>
    <mergeCell ref="A3:A5"/>
    <mergeCell ref="B3:B5"/>
    <mergeCell ref="C3:C5"/>
    <mergeCell ref="D3:D5"/>
    <mergeCell ref="E3:E5"/>
    <mergeCell ref="F3:F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33"/>
  <sheetViews>
    <sheetView workbookViewId="0">
      <selection activeCell="F30" sqref="F30 F30"/>
    </sheetView>
  </sheetViews>
  <sheetFormatPr defaultRowHeight="15" x14ac:dyDescent="0.25"/>
  <sheetData>
    <row r="1" spans="1:6" x14ac:dyDescent="0.25">
      <c r="A1" s="79" t="s">
        <v>3263</v>
      </c>
      <c r="B1" s="79" t="s">
        <v>3264</v>
      </c>
      <c r="C1" s="79" t="s">
        <v>3300</v>
      </c>
      <c r="D1" s="79"/>
      <c r="E1" s="79"/>
      <c r="F1" s="79"/>
    </row>
    <row r="2" spans="1:6" x14ac:dyDescent="0.25">
      <c r="A2" s="79"/>
      <c r="B2" s="79"/>
      <c r="C2" s="3">
        <v>6.25E-2</v>
      </c>
      <c r="D2" s="3">
        <v>0.125</v>
      </c>
      <c r="E2" s="3">
        <v>0.25</v>
      </c>
      <c r="F2" s="3">
        <v>0.5</v>
      </c>
    </row>
    <row r="3" spans="1:6" ht="15" customHeight="1" x14ac:dyDescent="0.25">
      <c r="A3" s="79" t="s">
        <v>2213</v>
      </c>
      <c r="B3" s="79" t="s">
        <v>3301</v>
      </c>
      <c r="C3" s="81">
        <v>1E-3</v>
      </c>
      <c r="D3" s="81">
        <v>2E-3</v>
      </c>
      <c r="E3" s="81">
        <v>3.0000000000000001E-3</v>
      </c>
      <c r="F3" s="81">
        <v>6.0000000000000001E-3</v>
      </c>
    </row>
    <row r="4" spans="1:6" x14ac:dyDescent="0.25">
      <c r="A4" s="79"/>
      <c r="B4" s="79"/>
      <c r="C4" s="81"/>
      <c r="D4" s="81"/>
      <c r="E4" s="81"/>
      <c r="F4" s="81"/>
    </row>
    <row r="5" spans="1:6" x14ac:dyDescent="0.25">
      <c r="A5" s="79"/>
      <c r="B5" s="79"/>
      <c r="C5" s="81"/>
      <c r="D5" s="81"/>
      <c r="E5" s="81"/>
      <c r="F5" s="81"/>
    </row>
    <row r="8" spans="1:6" x14ac:dyDescent="0.25">
      <c r="A8" s="79" t="s">
        <v>3263</v>
      </c>
      <c r="B8" s="79" t="s">
        <v>3264</v>
      </c>
      <c r="C8" s="79" t="s">
        <v>3300</v>
      </c>
      <c r="D8" s="79"/>
      <c r="E8" s="79"/>
      <c r="F8" s="79"/>
    </row>
    <row r="9" spans="1:6" x14ac:dyDescent="0.25">
      <c r="A9" s="79"/>
      <c r="B9" s="79"/>
      <c r="C9" s="3">
        <v>6.25E-2</v>
      </c>
      <c r="D9" s="3">
        <v>0.125</v>
      </c>
      <c r="E9" s="3">
        <v>0.25</v>
      </c>
      <c r="F9" s="3">
        <v>0.5</v>
      </c>
    </row>
    <row r="10" spans="1:6" x14ac:dyDescent="0.25">
      <c r="A10" s="79" t="s">
        <v>36</v>
      </c>
      <c r="B10" s="79">
        <v>80</v>
      </c>
      <c r="C10" s="79">
        <v>2E-3</v>
      </c>
      <c r="D10" s="79">
        <v>4.0000000000000001E-3</v>
      </c>
      <c r="E10" s="79">
        <v>6.0000000000000001E-3</v>
      </c>
      <c r="F10" s="79">
        <v>1.0999999999999999E-2</v>
      </c>
    </row>
    <row r="11" spans="1:6" x14ac:dyDescent="0.25">
      <c r="A11" s="79"/>
      <c r="B11" s="79"/>
      <c r="C11" s="79"/>
      <c r="D11" s="79"/>
      <c r="E11" s="79"/>
      <c r="F11" s="79"/>
    </row>
    <row r="12" spans="1:6" x14ac:dyDescent="0.25">
      <c r="A12" s="79"/>
      <c r="B12" s="79"/>
      <c r="C12" s="79"/>
      <c r="D12" s="79"/>
      <c r="E12" s="79"/>
      <c r="F12" s="79"/>
    </row>
    <row r="15" spans="1:6" x14ac:dyDescent="0.25">
      <c r="A15" s="79" t="s">
        <v>3263</v>
      </c>
      <c r="B15" s="79" t="s">
        <v>3264</v>
      </c>
      <c r="C15" s="79" t="s">
        <v>3300</v>
      </c>
      <c r="D15" s="79"/>
      <c r="E15" s="79"/>
      <c r="F15" s="79"/>
    </row>
    <row r="16" spans="1:6" x14ac:dyDescent="0.25">
      <c r="A16" s="79"/>
      <c r="B16" s="79"/>
      <c r="C16" s="3">
        <v>6.25E-2</v>
      </c>
      <c r="D16" s="3">
        <v>0.125</v>
      </c>
      <c r="E16" s="3">
        <v>0.25</v>
      </c>
      <c r="F16" s="3">
        <v>0.5</v>
      </c>
    </row>
    <row r="17" spans="1:6" x14ac:dyDescent="0.25">
      <c r="A17" s="79" t="s">
        <v>34</v>
      </c>
      <c r="B17" s="79">
        <v>350</v>
      </c>
      <c r="C17" s="79">
        <v>2E-3</v>
      </c>
      <c r="D17" s="79">
        <v>4.0000000000000001E-3</v>
      </c>
      <c r="E17" s="79">
        <v>6.0000000000000001E-3</v>
      </c>
      <c r="F17" s="79">
        <v>1.0999999999999999E-2</v>
      </c>
    </row>
    <row r="18" spans="1:6" x14ac:dyDescent="0.25">
      <c r="A18" s="79"/>
      <c r="B18" s="79"/>
      <c r="C18" s="79"/>
      <c r="D18" s="79"/>
      <c r="E18" s="79"/>
      <c r="F18" s="79"/>
    </row>
    <row r="19" spans="1:6" x14ac:dyDescent="0.25">
      <c r="A19" s="79"/>
      <c r="B19" s="79"/>
      <c r="C19" s="79"/>
      <c r="D19" s="79"/>
      <c r="E19" s="79"/>
      <c r="F19" s="79"/>
    </row>
    <row r="22" spans="1:6" x14ac:dyDescent="0.25">
      <c r="A22" s="79" t="s">
        <v>3263</v>
      </c>
      <c r="B22" s="79" t="s">
        <v>3264</v>
      </c>
      <c r="C22" s="79" t="s">
        <v>3300</v>
      </c>
      <c r="D22" s="79"/>
      <c r="E22" s="79"/>
      <c r="F22" s="79"/>
    </row>
    <row r="23" spans="1:6" x14ac:dyDescent="0.25">
      <c r="A23" s="79"/>
      <c r="B23" s="79"/>
      <c r="C23" s="3">
        <v>6.25E-2</v>
      </c>
      <c r="D23" s="3">
        <v>0.125</v>
      </c>
      <c r="E23" s="3">
        <v>0.25</v>
      </c>
      <c r="F23" s="3">
        <v>0.5</v>
      </c>
    </row>
    <row r="24" spans="1:6" x14ac:dyDescent="0.25">
      <c r="A24" s="79" t="s">
        <v>37</v>
      </c>
      <c r="B24" s="80">
        <v>175</v>
      </c>
      <c r="C24" s="79">
        <v>1E-3</v>
      </c>
      <c r="D24" s="79">
        <v>2E-3</v>
      </c>
      <c r="E24" s="79">
        <v>3.0000000000000001E-3</v>
      </c>
      <c r="F24" s="79">
        <v>6.0000000000000001E-3</v>
      </c>
    </row>
    <row r="25" spans="1:6" x14ac:dyDescent="0.25">
      <c r="A25" s="79"/>
      <c r="B25" s="80"/>
      <c r="C25" s="79"/>
      <c r="D25" s="79"/>
      <c r="E25" s="79"/>
      <c r="F25" s="79"/>
    </row>
    <row r="26" spans="1:6" x14ac:dyDescent="0.25">
      <c r="A26" s="79"/>
      <c r="B26" s="80"/>
      <c r="C26" s="79"/>
      <c r="D26" s="79"/>
      <c r="E26" s="79"/>
      <c r="F26" s="79"/>
    </row>
    <row r="29" spans="1:6" x14ac:dyDescent="0.25">
      <c r="A29" s="79" t="s">
        <v>3263</v>
      </c>
      <c r="B29" s="79" t="s">
        <v>3264</v>
      </c>
      <c r="C29" s="79" t="s">
        <v>3300</v>
      </c>
      <c r="D29" s="79"/>
      <c r="E29" s="79"/>
      <c r="F29" s="79"/>
    </row>
    <row r="30" spans="1:6" x14ac:dyDescent="0.25">
      <c r="A30" s="79"/>
      <c r="B30" s="79"/>
      <c r="C30" s="3">
        <v>6.25E-2</v>
      </c>
      <c r="D30" s="3">
        <v>0.125</v>
      </c>
      <c r="E30" s="3">
        <v>0.25</v>
      </c>
      <c r="F30" s="3">
        <v>0.5</v>
      </c>
    </row>
    <row r="31" spans="1:6" x14ac:dyDescent="0.25">
      <c r="A31" s="79" t="s">
        <v>38</v>
      </c>
      <c r="B31" s="79">
        <v>175</v>
      </c>
      <c r="C31" s="79">
        <v>1E-3</v>
      </c>
      <c r="D31" s="79">
        <v>2E-3</v>
      </c>
      <c r="E31" s="79">
        <v>3.0000000000000001E-3</v>
      </c>
      <c r="F31" s="79">
        <v>6.0000000000000001E-3</v>
      </c>
    </row>
    <row r="32" spans="1:6" x14ac:dyDescent="0.25">
      <c r="A32" s="79"/>
      <c r="B32" s="79"/>
      <c r="C32" s="79"/>
      <c r="D32" s="79"/>
      <c r="E32" s="79"/>
      <c r="F32" s="79"/>
    </row>
    <row r="33" spans="1:6" x14ac:dyDescent="0.25">
      <c r="A33" s="79"/>
      <c r="B33" s="79"/>
      <c r="C33" s="79"/>
      <c r="D33" s="79"/>
      <c r="E33" s="79"/>
      <c r="F33" s="79"/>
    </row>
  </sheetData>
  <mergeCells count="45">
    <mergeCell ref="A29:A30"/>
    <mergeCell ref="B29:B30"/>
    <mergeCell ref="C29:F29"/>
    <mergeCell ref="A31:A33"/>
    <mergeCell ref="B31:B33"/>
    <mergeCell ref="C31:C33"/>
    <mergeCell ref="D31:D33"/>
    <mergeCell ref="E31:E33"/>
    <mergeCell ref="F31:F33"/>
    <mergeCell ref="A22:A23"/>
    <mergeCell ref="B22:B23"/>
    <mergeCell ref="C22:F22"/>
    <mergeCell ref="A24:A26"/>
    <mergeCell ref="B24:B26"/>
    <mergeCell ref="C24:C26"/>
    <mergeCell ref="D24:D26"/>
    <mergeCell ref="E24:E26"/>
    <mergeCell ref="F24:F26"/>
    <mergeCell ref="A15:A16"/>
    <mergeCell ref="B15:B16"/>
    <mergeCell ref="C15:F15"/>
    <mergeCell ref="A17:A19"/>
    <mergeCell ref="B17:B19"/>
    <mergeCell ref="C17:C19"/>
    <mergeCell ref="D17:D19"/>
    <mergeCell ref="E17:E19"/>
    <mergeCell ref="F17:F19"/>
    <mergeCell ref="A8:A9"/>
    <mergeCell ref="B8:B9"/>
    <mergeCell ref="C8:F8"/>
    <mergeCell ref="A10:A12"/>
    <mergeCell ref="B10:B12"/>
    <mergeCell ref="C10:C12"/>
    <mergeCell ref="D10:D12"/>
    <mergeCell ref="E10:E12"/>
    <mergeCell ref="F10:F12"/>
    <mergeCell ref="A1:A2"/>
    <mergeCell ref="B1:B2"/>
    <mergeCell ref="C1:F1"/>
    <mergeCell ref="A3:A5"/>
    <mergeCell ref="B3:B5"/>
    <mergeCell ref="C3:C5"/>
    <mergeCell ref="D3:D5"/>
    <mergeCell ref="E3:E5"/>
    <mergeCell ref="F3:F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33"/>
  <sheetViews>
    <sheetView workbookViewId="0">
      <selection activeCell="B24" sqref="B24:B26 B24:B26"/>
    </sheetView>
  </sheetViews>
  <sheetFormatPr defaultRowHeight="15" x14ac:dyDescent="0.25"/>
  <sheetData>
    <row r="1" spans="1:7" x14ac:dyDescent="0.25">
      <c r="A1" s="79" t="s">
        <v>3263</v>
      </c>
      <c r="B1" s="79" t="s">
        <v>3264</v>
      </c>
      <c r="C1" s="79" t="s">
        <v>3300</v>
      </c>
      <c r="D1" s="79"/>
      <c r="E1" s="79"/>
      <c r="F1" s="79"/>
      <c r="G1" s="79"/>
    </row>
    <row r="2" spans="1:7" x14ac:dyDescent="0.25">
      <c r="A2" s="79"/>
      <c r="B2" s="79"/>
      <c r="C2" s="3">
        <v>0.125</v>
      </c>
      <c r="D2" s="3">
        <v>0.25</v>
      </c>
      <c r="E2" s="3">
        <v>0.5</v>
      </c>
      <c r="F2" s="3">
        <v>0.75</v>
      </c>
      <c r="G2" s="3">
        <v>1</v>
      </c>
    </row>
    <row r="3" spans="1:7" ht="15" customHeight="1" x14ac:dyDescent="0.25">
      <c r="A3" s="79" t="s">
        <v>2213</v>
      </c>
      <c r="B3" s="79" t="s">
        <v>3302</v>
      </c>
      <c r="C3" s="81">
        <v>2E-3</v>
      </c>
      <c r="D3" s="81">
        <v>3.0000000000000001E-3</v>
      </c>
      <c r="E3" s="81">
        <v>6.0000000000000001E-3</v>
      </c>
      <c r="F3" s="81">
        <v>7.0000000000000001E-3</v>
      </c>
      <c r="G3" s="81">
        <v>8.0000000000000002E-3</v>
      </c>
    </row>
    <row r="4" spans="1:7" x14ac:dyDescent="0.25">
      <c r="A4" s="79"/>
      <c r="B4" s="79"/>
      <c r="C4" s="81"/>
      <c r="D4" s="81"/>
      <c r="E4" s="81"/>
      <c r="F4" s="81"/>
      <c r="G4" s="81"/>
    </row>
    <row r="5" spans="1:7" x14ac:dyDescent="0.25">
      <c r="A5" s="79"/>
      <c r="B5" s="79"/>
      <c r="C5" s="81"/>
      <c r="D5" s="81"/>
      <c r="E5" s="81"/>
      <c r="F5" s="81"/>
      <c r="G5" s="81"/>
    </row>
    <row r="8" spans="1:7" x14ac:dyDescent="0.25">
      <c r="A8" s="79" t="s">
        <v>3263</v>
      </c>
      <c r="B8" s="79" t="s">
        <v>3264</v>
      </c>
      <c r="C8" s="79" t="s">
        <v>3300</v>
      </c>
      <c r="D8" s="79"/>
      <c r="E8" s="79"/>
      <c r="F8" s="79"/>
      <c r="G8" s="79"/>
    </row>
    <row r="9" spans="1:7" x14ac:dyDescent="0.25">
      <c r="A9" s="79"/>
      <c r="B9" s="79"/>
      <c r="C9" s="3">
        <v>0.125</v>
      </c>
      <c r="D9" s="3">
        <v>0.25</v>
      </c>
      <c r="E9" s="3">
        <v>0.5</v>
      </c>
      <c r="F9" s="3">
        <v>0.75</v>
      </c>
      <c r="G9" s="3">
        <v>1</v>
      </c>
    </row>
    <row r="10" spans="1:7" x14ac:dyDescent="0.25">
      <c r="A10" s="79" t="s">
        <v>36</v>
      </c>
      <c r="B10" s="79">
        <v>80</v>
      </c>
      <c r="C10" s="79">
        <v>4.0000000000000001E-3</v>
      </c>
      <c r="D10" s="79">
        <v>6.0000000000000001E-3</v>
      </c>
      <c r="E10" s="79">
        <v>1.0999999999999999E-2</v>
      </c>
      <c r="F10" s="79">
        <v>1.2999999999999999E-2</v>
      </c>
      <c r="G10" s="79">
        <v>1.4E-2</v>
      </c>
    </row>
    <row r="11" spans="1:7" x14ac:dyDescent="0.25">
      <c r="A11" s="79"/>
      <c r="B11" s="79"/>
      <c r="C11" s="79"/>
      <c r="D11" s="79"/>
      <c r="E11" s="79"/>
      <c r="F11" s="79"/>
      <c r="G11" s="79"/>
    </row>
    <row r="12" spans="1:7" x14ac:dyDescent="0.25">
      <c r="A12" s="79"/>
      <c r="B12" s="79"/>
      <c r="C12" s="79"/>
      <c r="D12" s="79"/>
      <c r="E12" s="79"/>
      <c r="F12" s="79"/>
      <c r="G12" s="79"/>
    </row>
    <row r="15" spans="1:7" x14ac:dyDescent="0.25">
      <c r="A15" s="79" t="s">
        <v>3263</v>
      </c>
      <c r="B15" s="79" t="s">
        <v>3264</v>
      </c>
      <c r="C15" s="79" t="s">
        <v>3300</v>
      </c>
      <c r="D15" s="79"/>
      <c r="E15" s="79"/>
      <c r="F15" s="79"/>
      <c r="G15" s="79"/>
    </row>
    <row r="16" spans="1:7" x14ac:dyDescent="0.25">
      <c r="A16" s="79"/>
      <c r="B16" s="79"/>
      <c r="C16" s="3">
        <v>0.125</v>
      </c>
      <c r="D16" s="3">
        <v>0.25</v>
      </c>
      <c r="E16" s="3">
        <v>0.5</v>
      </c>
      <c r="F16" s="3">
        <v>0.75</v>
      </c>
      <c r="G16" s="3">
        <v>1</v>
      </c>
    </row>
    <row r="17" spans="1:7" x14ac:dyDescent="0.25">
      <c r="A17" s="79" t="s">
        <v>34</v>
      </c>
      <c r="B17" s="79">
        <v>325</v>
      </c>
      <c r="C17" s="79">
        <v>4.0000000000000001E-3</v>
      </c>
      <c r="D17" s="79">
        <v>6.0000000000000001E-3</v>
      </c>
      <c r="E17" s="79">
        <v>1.0999999999999999E-2</v>
      </c>
      <c r="F17" s="79">
        <v>1.2999999999999999E-2</v>
      </c>
      <c r="G17" s="79">
        <v>1.4E-2</v>
      </c>
    </row>
    <row r="18" spans="1:7" x14ac:dyDescent="0.25">
      <c r="A18" s="79"/>
      <c r="B18" s="79"/>
      <c r="C18" s="79"/>
      <c r="D18" s="79"/>
      <c r="E18" s="79"/>
      <c r="F18" s="79"/>
      <c r="G18" s="79"/>
    </row>
    <row r="19" spans="1:7" x14ac:dyDescent="0.25">
      <c r="A19" s="79"/>
      <c r="B19" s="79"/>
      <c r="C19" s="79"/>
      <c r="D19" s="79"/>
      <c r="E19" s="79"/>
      <c r="F19" s="79"/>
      <c r="G19" s="79"/>
    </row>
    <row r="22" spans="1:7" x14ac:dyDescent="0.25">
      <c r="A22" s="79" t="s">
        <v>3263</v>
      </c>
      <c r="B22" s="79" t="s">
        <v>3264</v>
      </c>
      <c r="C22" s="79" t="s">
        <v>3300</v>
      </c>
      <c r="D22" s="79"/>
      <c r="E22" s="79"/>
      <c r="F22" s="79"/>
      <c r="G22" s="79"/>
    </row>
    <row r="23" spans="1:7" x14ac:dyDescent="0.25">
      <c r="A23" s="79"/>
      <c r="B23" s="79"/>
      <c r="C23" s="3">
        <v>0.125</v>
      </c>
      <c r="D23" s="3">
        <v>0.25</v>
      </c>
      <c r="E23" s="3">
        <v>0.5</v>
      </c>
      <c r="F23" s="3">
        <v>0.75</v>
      </c>
      <c r="G23" s="3">
        <v>1</v>
      </c>
    </row>
    <row r="24" spans="1:7" x14ac:dyDescent="0.25">
      <c r="A24" s="79" t="s">
        <v>37</v>
      </c>
      <c r="B24" s="80">
        <v>540</v>
      </c>
      <c r="C24" s="79"/>
      <c r="D24" s="79"/>
      <c r="E24" s="79"/>
      <c r="F24" s="79"/>
      <c r="G24" s="79"/>
    </row>
    <row r="25" spans="1:7" x14ac:dyDescent="0.25">
      <c r="A25" s="79"/>
      <c r="B25" s="80"/>
      <c r="C25" s="79"/>
      <c r="D25" s="79"/>
      <c r="E25" s="79"/>
      <c r="F25" s="79"/>
      <c r="G25" s="79"/>
    </row>
    <row r="26" spans="1:7" x14ac:dyDescent="0.25">
      <c r="A26" s="79"/>
      <c r="B26" s="80"/>
      <c r="C26" s="79"/>
      <c r="D26" s="79"/>
      <c r="E26" s="79"/>
      <c r="F26" s="79"/>
      <c r="G26" s="79"/>
    </row>
    <row r="29" spans="1:7" x14ac:dyDescent="0.25">
      <c r="A29" s="79" t="s">
        <v>3263</v>
      </c>
      <c r="B29" s="79" t="s">
        <v>3264</v>
      </c>
      <c r="C29" s="79" t="s">
        <v>3300</v>
      </c>
      <c r="D29" s="79"/>
      <c r="E29" s="79"/>
      <c r="F29" s="79"/>
      <c r="G29" s="79"/>
    </row>
    <row r="30" spans="1:7" x14ac:dyDescent="0.25">
      <c r="A30" s="79"/>
      <c r="B30" s="79"/>
      <c r="C30" s="3">
        <v>0.125</v>
      </c>
      <c r="D30" s="3">
        <v>0.25</v>
      </c>
      <c r="E30" s="3">
        <v>0.5</v>
      </c>
      <c r="F30" s="3">
        <v>0.75</v>
      </c>
      <c r="G30" s="3">
        <v>1</v>
      </c>
    </row>
    <row r="31" spans="1:7" x14ac:dyDescent="0.25">
      <c r="A31" s="79" t="s">
        <v>38</v>
      </c>
      <c r="B31" s="79">
        <v>225</v>
      </c>
      <c r="C31" s="79"/>
      <c r="D31" s="79"/>
      <c r="E31" s="79"/>
      <c r="F31" s="79"/>
      <c r="G31" s="79"/>
    </row>
    <row r="32" spans="1:7" x14ac:dyDescent="0.25">
      <c r="A32" s="79"/>
      <c r="B32" s="79"/>
      <c r="C32" s="79"/>
      <c r="D32" s="79"/>
      <c r="E32" s="79"/>
      <c r="F32" s="79"/>
      <c r="G32" s="79"/>
    </row>
    <row r="33" spans="1:7" x14ac:dyDescent="0.25">
      <c r="A33" s="79"/>
      <c r="B33" s="79"/>
      <c r="C33" s="79"/>
      <c r="D33" s="79"/>
      <c r="E33" s="79"/>
      <c r="F33" s="79"/>
      <c r="G33" s="79"/>
    </row>
  </sheetData>
  <mergeCells count="50">
    <mergeCell ref="A29:A30"/>
    <mergeCell ref="B29:B30"/>
    <mergeCell ref="C29:G29"/>
    <mergeCell ref="A31:A33"/>
    <mergeCell ref="B31:B33"/>
    <mergeCell ref="C31:C33"/>
    <mergeCell ref="D31:D33"/>
    <mergeCell ref="E31:E33"/>
    <mergeCell ref="F31:F33"/>
    <mergeCell ref="G31:G33"/>
    <mergeCell ref="A22:A23"/>
    <mergeCell ref="B22:B23"/>
    <mergeCell ref="C22:G22"/>
    <mergeCell ref="A24:A26"/>
    <mergeCell ref="B24:B26"/>
    <mergeCell ref="C24:C26"/>
    <mergeCell ref="D24:D26"/>
    <mergeCell ref="E24:E26"/>
    <mergeCell ref="F24:F26"/>
    <mergeCell ref="G24:G26"/>
    <mergeCell ref="A15:A16"/>
    <mergeCell ref="B15:B16"/>
    <mergeCell ref="C15:G15"/>
    <mergeCell ref="A17:A19"/>
    <mergeCell ref="B17:B19"/>
    <mergeCell ref="C17:C19"/>
    <mergeCell ref="D17:D19"/>
    <mergeCell ref="E17:E19"/>
    <mergeCell ref="F17:F19"/>
    <mergeCell ref="G17:G19"/>
    <mergeCell ref="A8:A9"/>
    <mergeCell ref="B8:B9"/>
    <mergeCell ref="C8:G8"/>
    <mergeCell ref="A10:A12"/>
    <mergeCell ref="B10:B12"/>
    <mergeCell ref="C10:C12"/>
    <mergeCell ref="D10:D12"/>
    <mergeCell ref="E10:E12"/>
    <mergeCell ref="F10:F12"/>
    <mergeCell ref="G10:G12"/>
    <mergeCell ref="A1:A2"/>
    <mergeCell ref="B1:B2"/>
    <mergeCell ref="C1:G1"/>
    <mergeCell ref="A3:A5"/>
    <mergeCell ref="B3:B5"/>
    <mergeCell ref="C3:C5"/>
    <mergeCell ref="D3:D5"/>
    <mergeCell ref="E3:E5"/>
    <mergeCell ref="F3:F5"/>
    <mergeCell ref="G3:G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33"/>
  <sheetViews>
    <sheetView workbookViewId="0">
      <selection activeCell="B24" sqref="B24:B26 B24:B26"/>
    </sheetView>
  </sheetViews>
  <sheetFormatPr defaultRowHeight="15" x14ac:dyDescent="0.25"/>
  <sheetData>
    <row r="1" spans="1:7" x14ac:dyDescent="0.25">
      <c r="A1" s="79" t="s">
        <v>3263</v>
      </c>
      <c r="B1" s="79" t="s">
        <v>3264</v>
      </c>
      <c r="C1" s="79" t="s">
        <v>3300</v>
      </c>
      <c r="D1" s="79"/>
      <c r="E1" s="79"/>
      <c r="F1" s="79"/>
      <c r="G1" s="79"/>
    </row>
    <row r="2" spans="1:7" x14ac:dyDescent="0.25">
      <c r="A2" s="79"/>
      <c r="B2" s="79"/>
      <c r="C2" s="3">
        <v>0.125</v>
      </c>
      <c r="D2" s="3">
        <v>0.25</v>
      </c>
      <c r="E2" s="3">
        <v>0.5</v>
      </c>
      <c r="F2" s="3">
        <v>0.75</v>
      </c>
      <c r="G2" s="3">
        <v>1</v>
      </c>
    </row>
    <row r="3" spans="1:7" ht="15" customHeight="1" x14ac:dyDescent="0.25">
      <c r="A3" s="79" t="s">
        <v>2213</v>
      </c>
      <c r="B3" s="79" t="s">
        <v>3302</v>
      </c>
      <c r="C3" s="81">
        <v>2E-3</v>
      </c>
      <c r="D3" s="81">
        <v>3.0000000000000001E-3</v>
      </c>
      <c r="E3" s="81">
        <v>6.0000000000000001E-3</v>
      </c>
      <c r="F3" s="81">
        <v>7.0000000000000001E-3</v>
      </c>
      <c r="G3" s="81">
        <v>8.0000000000000002E-3</v>
      </c>
    </row>
    <row r="4" spans="1:7" x14ac:dyDescent="0.25">
      <c r="A4" s="79"/>
      <c r="B4" s="79"/>
      <c r="C4" s="81"/>
      <c r="D4" s="81"/>
      <c r="E4" s="81"/>
      <c r="F4" s="81"/>
      <c r="G4" s="81"/>
    </row>
    <row r="5" spans="1:7" x14ac:dyDescent="0.25">
      <c r="A5" s="79"/>
      <c r="B5" s="79"/>
      <c r="C5" s="81"/>
      <c r="D5" s="81"/>
      <c r="E5" s="81"/>
      <c r="F5" s="81"/>
      <c r="G5" s="81"/>
    </row>
    <row r="8" spans="1:7" x14ac:dyDescent="0.25">
      <c r="A8" s="79" t="s">
        <v>3263</v>
      </c>
      <c r="B8" s="79" t="s">
        <v>3264</v>
      </c>
      <c r="C8" s="79" t="s">
        <v>3300</v>
      </c>
      <c r="D8" s="79"/>
      <c r="E8" s="79"/>
      <c r="F8" s="79"/>
      <c r="G8" s="79"/>
    </row>
    <row r="9" spans="1:7" x14ac:dyDescent="0.25">
      <c r="A9" s="79"/>
      <c r="B9" s="79"/>
      <c r="C9" s="3">
        <v>0.125</v>
      </c>
      <c r="D9" s="3">
        <v>0.25</v>
      </c>
      <c r="E9" s="3">
        <v>0.5</v>
      </c>
      <c r="F9" s="3">
        <v>0.75</v>
      </c>
      <c r="G9" s="3">
        <v>1</v>
      </c>
    </row>
    <row r="10" spans="1:7" x14ac:dyDescent="0.25">
      <c r="A10" s="79" t="s">
        <v>36</v>
      </c>
      <c r="B10" s="79">
        <v>80</v>
      </c>
      <c r="C10" s="79">
        <v>4.0000000000000001E-3</v>
      </c>
      <c r="D10" s="79">
        <v>6.0000000000000001E-3</v>
      </c>
      <c r="E10" s="79">
        <v>1.0999999999999999E-2</v>
      </c>
      <c r="F10" s="79">
        <v>1.2999999999999999E-2</v>
      </c>
      <c r="G10" s="79">
        <v>1.4E-2</v>
      </c>
    </row>
    <row r="11" spans="1:7" x14ac:dyDescent="0.25">
      <c r="A11" s="79"/>
      <c r="B11" s="79"/>
      <c r="C11" s="79"/>
      <c r="D11" s="79"/>
      <c r="E11" s="79"/>
      <c r="F11" s="79"/>
      <c r="G11" s="79"/>
    </row>
    <row r="12" spans="1:7" x14ac:dyDescent="0.25">
      <c r="A12" s="79"/>
      <c r="B12" s="79"/>
      <c r="C12" s="79"/>
      <c r="D12" s="79"/>
      <c r="E12" s="79"/>
      <c r="F12" s="79"/>
      <c r="G12" s="79"/>
    </row>
    <row r="15" spans="1:7" x14ac:dyDescent="0.25">
      <c r="A15" s="79" t="s">
        <v>3263</v>
      </c>
      <c r="B15" s="79" t="s">
        <v>3264</v>
      </c>
      <c r="C15" s="79" t="s">
        <v>3300</v>
      </c>
      <c r="D15" s="79"/>
      <c r="E15" s="79"/>
      <c r="F15" s="79"/>
      <c r="G15" s="79"/>
    </row>
    <row r="16" spans="1:7" x14ac:dyDescent="0.25">
      <c r="A16" s="79"/>
      <c r="B16" s="79"/>
      <c r="C16" s="3">
        <v>0.125</v>
      </c>
      <c r="D16" s="3">
        <v>0.25</v>
      </c>
      <c r="E16" s="3">
        <v>0.5</v>
      </c>
      <c r="F16" s="3">
        <v>0.75</v>
      </c>
      <c r="G16" s="3">
        <v>1</v>
      </c>
    </row>
    <row r="17" spans="1:7" x14ac:dyDescent="0.25">
      <c r="A17" s="79" t="s">
        <v>34</v>
      </c>
      <c r="B17" s="79">
        <v>325</v>
      </c>
      <c r="C17" s="79">
        <v>4.0000000000000001E-3</v>
      </c>
      <c r="D17" s="79">
        <v>6.0000000000000001E-3</v>
      </c>
      <c r="E17" s="79">
        <v>1.0999999999999999E-2</v>
      </c>
      <c r="F17" s="79">
        <v>1.2999999999999999E-2</v>
      </c>
      <c r="G17" s="79">
        <v>1.4E-2</v>
      </c>
    </row>
    <row r="18" spans="1:7" x14ac:dyDescent="0.25">
      <c r="A18" s="79"/>
      <c r="B18" s="79"/>
      <c r="C18" s="79"/>
      <c r="D18" s="79"/>
      <c r="E18" s="79"/>
      <c r="F18" s="79"/>
      <c r="G18" s="79"/>
    </row>
    <row r="19" spans="1:7" x14ac:dyDescent="0.25">
      <c r="A19" s="79"/>
      <c r="B19" s="79"/>
      <c r="C19" s="79"/>
      <c r="D19" s="79"/>
      <c r="E19" s="79"/>
      <c r="F19" s="79"/>
      <c r="G19" s="79"/>
    </row>
    <row r="22" spans="1:7" x14ac:dyDescent="0.25">
      <c r="A22" s="79" t="s">
        <v>3263</v>
      </c>
      <c r="B22" s="79" t="s">
        <v>3264</v>
      </c>
      <c r="C22" s="79" t="s">
        <v>3300</v>
      </c>
      <c r="D22" s="79"/>
      <c r="E22" s="79"/>
      <c r="F22" s="79"/>
      <c r="G22" s="79"/>
    </row>
    <row r="23" spans="1:7" x14ac:dyDescent="0.25">
      <c r="A23" s="79"/>
      <c r="B23" s="79"/>
      <c r="C23" s="3">
        <v>0.125</v>
      </c>
      <c r="D23" s="3">
        <v>0.25</v>
      </c>
      <c r="E23" s="3">
        <v>0.5</v>
      </c>
      <c r="F23" s="3">
        <v>0.75</v>
      </c>
      <c r="G23" s="3">
        <v>1</v>
      </c>
    </row>
    <row r="24" spans="1:7" x14ac:dyDescent="0.25">
      <c r="A24" s="79" t="s">
        <v>37</v>
      </c>
      <c r="B24" s="80">
        <v>540</v>
      </c>
      <c r="C24" s="79"/>
      <c r="D24" s="79"/>
      <c r="E24" s="79"/>
      <c r="F24" s="79"/>
      <c r="G24" s="79"/>
    </row>
    <row r="25" spans="1:7" x14ac:dyDescent="0.25">
      <c r="A25" s="79"/>
      <c r="B25" s="80"/>
      <c r="C25" s="79"/>
      <c r="D25" s="79"/>
      <c r="E25" s="79"/>
      <c r="F25" s="79"/>
      <c r="G25" s="79"/>
    </row>
    <row r="26" spans="1:7" x14ac:dyDescent="0.25">
      <c r="A26" s="79"/>
      <c r="B26" s="80"/>
      <c r="C26" s="79"/>
      <c r="D26" s="79"/>
      <c r="E26" s="79"/>
      <c r="F26" s="79"/>
      <c r="G26" s="79"/>
    </row>
    <row r="29" spans="1:7" x14ac:dyDescent="0.25">
      <c r="A29" s="79" t="s">
        <v>3263</v>
      </c>
      <c r="B29" s="79" t="s">
        <v>3264</v>
      </c>
      <c r="C29" s="79" t="s">
        <v>3300</v>
      </c>
      <c r="D29" s="79"/>
      <c r="E29" s="79"/>
      <c r="F29" s="79"/>
      <c r="G29" s="79"/>
    </row>
    <row r="30" spans="1:7" x14ac:dyDescent="0.25">
      <c r="A30" s="79"/>
      <c r="B30" s="79"/>
      <c r="C30" s="3">
        <v>0.125</v>
      </c>
      <c r="D30" s="3">
        <v>0.25</v>
      </c>
      <c r="E30" s="3">
        <v>0.5</v>
      </c>
      <c r="F30" s="3">
        <v>0.75</v>
      </c>
      <c r="G30" s="3">
        <v>1</v>
      </c>
    </row>
    <row r="31" spans="1:7" x14ac:dyDescent="0.25">
      <c r="A31" s="79" t="s">
        <v>38</v>
      </c>
      <c r="B31" s="79">
        <v>225</v>
      </c>
      <c r="C31" s="79"/>
      <c r="D31" s="79"/>
      <c r="E31" s="79"/>
      <c r="F31" s="79"/>
      <c r="G31" s="79"/>
    </row>
    <row r="32" spans="1:7" x14ac:dyDescent="0.25">
      <c r="A32" s="79"/>
      <c r="B32" s="79"/>
      <c r="C32" s="79"/>
      <c r="D32" s="79"/>
      <c r="E32" s="79"/>
      <c r="F32" s="79"/>
      <c r="G32" s="79"/>
    </row>
    <row r="33" spans="1:7" x14ac:dyDescent="0.25">
      <c r="A33" s="79"/>
      <c r="B33" s="79"/>
      <c r="C33" s="79"/>
      <c r="D33" s="79"/>
      <c r="E33" s="79"/>
      <c r="F33" s="79"/>
      <c r="G33" s="79"/>
    </row>
  </sheetData>
  <mergeCells count="50">
    <mergeCell ref="G31:G33"/>
    <mergeCell ref="A31:A33"/>
    <mergeCell ref="B31:B33"/>
    <mergeCell ref="C31:C33"/>
    <mergeCell ref="D31:D33"/>
    <mergeCell ref="E31:E33"/>
    <mergeCell ref="F31:F33"/>
    <mergeCell ref="A29:A30"/>
    <mergeCell ref="B29:B30"/>
    <mergeCell ref="C29:G29"/>
    <mergeCell ref="G24:G26"/>
    <mergeCell ref="A24:A26"/>
    <mergeCell ref="B24:B26"/>
    <mergeCell ref="C24:C26"/>
    <mergeCell ref="D24:D26"/>
    <mergeCell ref="E24:E26"/>
    <mergeCell ref="F24:F26"/>
    <mergeCell ref="A22:A23"/>
    <mergeCell ref="B22:B23"/>
    <mergeCell ref="C22:G22"/>
    <mergeCell ref="G17:G19"/>
    <mergeCell ref="A17:A19"/>
    <mergeCell ref="B17:B19"/>
    <mergeCell ref="C17:C19"/>
    <mergeCell ref="D17:D19"/>
    <mergeCell ref="E17:E19"/>
    <mergeCell ref="F17:F19"/>
    <mergeCell ref="A15:A16"/>
    <mergeCell ref="B15:B16"/>
    <mergeCell ref="C15:G15"/>
    <mergeCell ref="G10:G12"/>
    <mergeCell ref="A10:A12"/>
    <mergeCell ref="B10:B12"/>
    <mergeCell ref="C10:C12"/>
    <mergeCell ref="D10:D12"/>
    <mergeCell ref="E10:E12"/>
    <mergeCell ref="F10:F12"/>
    <mergeCell ref="A8:A9"/>
    <mergeCell ref="B8:B9"/>
    <mergeCell ref="C8:G8"/>
    <mergeCell ref="G3:G5"/>
    <mergeCell ref="A1:A2"/>
    <mergeCell ref="B1:B2"/>
    <mergeCell ref="C1:G1"/>
    <mergeCell ref="A3:A5"/>
    <mergeCell ref="B3:B5"/>
    <mergeCell ref="C3:C5"/>
    <mergeCell ref="D3:D5"/>
    <mergeCell ref="E3:E5"/>
    <mergeCell ref="F3:F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33"/>
  <sheetViews>
    <sheetView workbookViewId="0">
      <selection activeCell="B24" sqref="B24:B26 B24:B26"/>
    </sheetView>
  </sheetViews>
  <sheetFormatPr defaultRowHeight="15" x14ac:dyDescent="0.25"/>
  <sheetData>
    <row r="1" spans="1:7" x14ac:dyDescent="0.25">
      <c r="A1" s="79" t="s">
        <v>3263</v>
      </c>
      <c r="B1" s="79" t="s">
        <v>3264</v>
      </c>
      <c r="C1" s="79" t="s">
        <v>3300</v>
      </c>
      <c r="D1" s="79"/>
      <c r="E1" s="79"/>
      <c r="F1" s="79"/>
      <c r="G1" s="79"/>
    </row>
    <row r="2" spans="1:7" x14ac:dyDescent="0.25">
      <c r="A2" s="79"/>
      <c r="B2" s="79"/>
      <c r="C2" s="3">
        <v>0.125</v>
      </c>
      <c r="D2" s="3">
        <v>0.25</v>
      </c>
      <c r="E2" s="3">
        <v>0.5</v>
      </c>
      <c r="F2" s="3">
        <v>0.75</v>
      </c>
      <c r="G2" s="3">
        <v>1</v>
      </c>
    </row>
    <row r="3" spans="1:7" ht="15" customHeight="1" x14ac:dyDescent="0.25">
      <c r="A3" s="79" t="s">
        <v>2213</v>
      </c>
      <c r="B3" s="79" t="s">
        <v>3302</v>
      </c>
      <c r="C3" s="81">
        <v>2E-3</v>
      </c>
      <c r="D3" s="81">
        <v>3.0000000000000001E-3</v>
      </c>
      <c r="E3" s="81">
        <v>6.0000000000000001E-3</v>
      </c>
      <c r="F3" s="81">
        <v>7.0000000000000001E-3</v>
      </c>
      <c r="G3" s="81">
        <v>8.0000000000000002E-3</v>
      </c>
    </row>
    <row r="4" spans="1:7" x14ac:dyDescent="0.25">
      <c r="A4" s="79"/>
      <c r="B4" s="79"/>
      <c r="C4" s="81"/>
      <c r="D4" s="81"/>
      <c r="E4" s="81"/>
      <c r="F4" s="81"/>
      <c r="G4" s="81"/>
    </row>
    <row r="5" spans="1:7" x14ac:dyDescent="0.25">
      <c r="A5" s="79"/>
      <c r="B5" s="79"/>
      <c r="C5" s="81"/>
      <c r="D5" s="81"/>
      <c r="E5" s="81"/>
      <c r="F5" s="81"/>
      <c r="G5" s="81"/>
    </row>
    <row r="8" spans="1:7" x14ac:dyDescent="0.25">
      <c r="A8" s="79" t="s">
        <v>3263</v>
      </c>
      <c r="B8" s="79" t="s">
        <v>3264</v>
      </c>
      <c r="C8" s="79" t="s">
        <v>3300</v>
      </c>
      <c r="D8" s="79"/>
      <c r="E8" s="79"/>
      <c r="F8" s="79"/>
      <c r="G8" s="79"/>
    </row>
    <row r="9" spans="1:7" x14ac:dyDescent="0.25">
      <c r="A9" s="79"/>
      <c r="B9" s="79"/>
      <c r="C9" s="3">
        <v>0.125</v>
      </c>
      <c r="D9" s="3">
        <v>0.25</v>
      </c>
      <c r="E9" s="3">
        <v>0.5</v>
      </c>
      <c r="F9" s="3">
        <v>0.75</v>
      </c>
      <c r="G9" s="3">
        <v>1</v>
      </c>
    </row>
    <row r="10" spans="1:7" x14ac:dyDescent="0.25">
      <c r="A10" s="79" t="s">
        <v>36</v>
      </c>
      <c r="B10" s="79">
        <v>80</v>
      </c>
      <c r="C10" s="79">
        <v>4.0000000000000001E-3</v>
      </c>
      <c r="D10" s="79">
        <v>6.0000000000000001E-3</v>
      </c>
      <c r="E10" s="79">
        <v>1.0999999999999999E-2</v>
      </c>
      <c r="F10" s="79">
        <v>1.2999999999999999E-2</v>
      </c>
      <c r="G10" s="79">
        <v>1.4E-2</v>
      </c>
    </row>
    <row r="11" spans="1:7" x14ac:dyDescent="0.25">
      <c r="A11" s="79"/>
      <c r="B11" s="79"/>
      <c r="C11" s="79"/>
      <c r="D11" s="79"/>
      <c r="E11" s="79"/>
      <c r="F11" s="79"/>
      <c r="G11" s="79"/>
    </row>
    <row r="12" spans="1:7" x14ac:dyDescent="0.25">
      <c r="A12" s="79"/>
      <c r="B12" s="79"/>
      <c r="C12" s="79"/>
      <c r="D12" s="79"/>
      <c r="E12" s="79"/>
      <c r="F12" s="79"/>
      <c r="G12" s="79"/>
    </row>
    <row r="15" spans="1:7" x14ac:dyDescent="0.25">
      <c r="A15" s="79" t="s">
        <v>3263</v>
      </c>
      <c r="B15" s="79" t="s">
        <v>3264</v>
      </c>
      <c r="C15" s="79" t="s">
        <v>3300</v>
      </c>
      <c r="D15" s="79"/>
      <c r="E15" s="79"/>
      <c r="F15" s="79"/>
      <c r="G15" s="79"/>
    </row>
    <row r="16" spans="1:7" x14ac:dyDescent="0.25">
      <c r="A16" s="79"/>
      <c r="B16" s="79"/>
      <c r="C16" s="3">
        <v>0.125</v>
      </c>
      <c r="D16" s="3">
        <v>0.25</v>
      </c>
      <c r="E16" s="3">
        <v>0.5</v>
      </c>
      <c r="F16" s="3">
        <v>0.75</v>
      </c>
      <c r="G16" s="3">
        <v>1</v>
      </c>
    </row>
    <row r="17" spans="1:7" x14ac:dyDescent="0.25">
      <c r="A17" s="79" t="s">
        <v>34</v>
      </c>
      <c r="B17" s="79">
        <v>325</v>
      </c>
      <c r="C17" s="79">
        <v>4.0000000000000001E-3</v>
      </c>
      <c r="D17" s="79">
        <v>6.0000000000000001E-3</v>
      </c>
      <c r="E17" s="79">
        <v>1.0999999999999999E-2</v>
      </c>
      <c r="F17" s="79">
        <v>1.2999999999999999E-2</v>
      </c>
      <c r="G17" s="79">
        <v>1.4E-2</v>
      </c>
    </row>
    <row r="18" spans="1:7" x14ac:dyDescent="0.25">
      <c r="A18" s="79"/>
      <c r="B18" s="79"/>
      <c r="C18" s="79"/>
      <c r="D18" s="79"/>
      <c r="E18" s="79"/>
      <c r="F18" s="79"/>
      <c r="G18" s="79"/>
    </row>
    <row r="19" spans="1:7" x14ac:dyDescent="0.25">
      <c r="A19" s="79"/>
      <c r="B19" s="79"/>
      <c r="C19" s="79"/>
      <c r="D19" s="79"/>
      <c r="E19" s="79"/>
      <c r="F19" s="79"/>
      <c r="G19" s="79"/>
    </row>
    <row r="22" spans="1:7" x14ac:dyDescent="0.25">
      <c r="A22" s="79" t="s">
        <v>3263</v>
      </c>
      <c r="B22" s="79" t="s">
        <v>3264</v>
      </c>
      <c r="C22" s="79" t="s">
        <v>3300</v>
      </c>
      <c r="D22" s="79"/>
      <c r="E22" s="79"/>
      <c r="F22" s="79"/>
      <c r="G22" s="79"/>
    </row>
    <row r="23" spans="1:7" x14ac:dyDescent="0.25">
      <c r="A23" s="79"/>
      <c r="B23" s="79"/>
      <c r="C23" s="3">
        <v>0.125</v>
      </c>
      <c r="D23" s="3">
        <v>0.25</v>
      </c>
      <c r="E23" s="3">
        <v>0.5</v>
      </c>
      <c r="F23" s="3">
        <v>0.75</v>
      </c>
      <c r="G23" s="3">
        <v>1</v>
      </c>
    </row>
    <row r="24" spans="1:7" x14ac:dyDescent="0.25">
      <c r="A24" s="79" t="s">
        <v>37</v>
      </c>
      <c r="B24" s="80">
        <v>540</v>
      </c>
      <c r="C24" s="79"/>
      <c r="D24" s="79"/>
      <c r="E24" s="79"/>
      <c r="F24" s="79"/>
      <c r="G24" s="79"/>
    </row>
    <row r="25" spans="1:7" x14ac:dyDescent="0.25">
      <c r="A25" s="79"/>
      <c r="B25" s="80"/>
      <c r="C25" s="79"/>
      <c r="D25" s="79"/>
      <c r="E25" s="79"/>
      <c r="F25" s="79"/>
      <c r="G25" s="79"/>
    </row>
    <row r="26" spans="1:7" x14ac:dyDescent="0.25">
      <c r="A26" s="79"/>
      <c r="B26" s="80"/>
      <c r="C26" s="79"/>
      <c r="D26" s="79"/>
      <c r="E26" s="79"/>
      <c r="F26" s="79"/>
      <c r="G26" s="79"/>
    </row>
    <row r="29" spans="1:7" x14ac:dyDescent="0.25">
      <c r="A29" s="79" t="s">
        <v>3263</v>
      </c>
      <c r="B29" s="79" t="s">
        <v>3264</v>
      </c>
      <c r="C29" s="79" t="s">
        <v>3300</v>
      </c>
      <c r="D29" s="79"/>
      <c r="E29" s="79"/>
      <c r="F29" s="79"/>
      <c r="G29" s="79"/>
    </row>
    <row r="30" spans="1:7" x14ac:dyDescent="0.25">
      <c r="A30" s="79"/>
      <c r="B30" s="79"/>
      <c r="C30" s="3">
        <v>0.125</v>
      </c>
      <c r="D30" s="3">
        <v>0.25</v>
      </c>
      <c r="E30" s="3">
        <v>0.5</v>
      </c>
      <c r="F30" s="3">
        <v>0.75</v>
      </c>
      <c r="G30" s="3">
        <v>1</v>
      </c>
    </row>
    <row r="31" spans="1:7" x14ac:dyDescent="0.25">
      <c r="A31" s="79" t="s">
        <v>38</v>
      </c>
      <c r="B31" s="79">
        <v>225</v>
      </c>
      <c r="C31" s="79"/>
      <c r="D31" s="79"/>
      <c r="E31" s="79"/>
      <c r="F31" s="79"/>
      <c r="G31" s="79"/>
    </row>
    <row r="32" spans="1:7" x14ac:dyDescent="0.25">
      <c r="A32" s="79"/>
      <c r="B32" s="79"/>
      <c r="C32" s="79"/>
      <c r="D32" s="79"/>
      <c r="E32" s="79"/>
      <c r="F32" s="79"/>
      <c r="G32" s="79"/>
    </row>
    <row r="33" spans="1:7" x14ac:dyDescent="0.25">
      <c r="A33" s="79"/>
      <c r="B33" s="79"/>
      <c r="C33" s="79"/>
      <c r="D33" s="79"/>
      <c r="E33" s="79"/>
      <c r="F33" s="79"/>
      <c r="G33" s="79"/>
    </row>
  </sheetData>
  <mergeCells count="50">
    <mergeCell ref="A1:A2"/>
    <mergeCell ref="B1:B2"/>
    <mergeCell ref="C1:G1"/>
    <mergeCell ref="A3:A5"/>
    <mergeCell ref="B3:B5"/>
    <mergeCell ref="C3:C5"/>
    <mergeCell ref="D3:D5"/>
    <mergeCell ref="E3:E5"/>
    <mergeCell ref="F3:F5"/>
    <mergeCell ref="G3:G5"/>
    <mergeCell ref="A8:A9"/>
    <mergeCell ref="B8:B9"/>
    <mergeCell ref="C8:G8"/>
    <mergeCell ref="A10:A12"/>
    <mergeCell ref="B10:B12"/>
    <mergeCell ref="C10:C12"/>
    <mergeCell ref="D10:D12"/>
    <mergeCell ref="E10:E12"/>
    <mergeCell ref="F10:F12"/>
    <mergeCell ref="G10:G12"/>
    <mergeCell ref="A15:A16"/>
    <mergeCell ref="B15:B16"/>
    <mergeCell ref="C15:G15"/>
    <mergeCell ref="A17:A19"/>
    <mergeCell ref="B17:B19"/>
    <mergeCell ref="C17:C19"/>
    <mergeCell ref="D17:D19"/>
    <mergeCell ref="E17:E19"/>
    <mergeCell ref="F17:F19"/>
    <mergeCell ref="G17:G19"/>
    <mergeCell ref="A22:A23"/>
    <mergeCell ref="B22:B23"/>
    <mergeCell ref="C22:G22"/>
    <mergeCell ref="A24:A26"/>
    <mergeCell ref="B24:B26"/>
    <mergeCell ref="C24:C26"/>
    <mergeCell ref="D24:D26"/>
    <mergeCell ref="E24:E26"/>
    <mergeCell ref="F24:F26"/>
    <mergeCell ref="G24:G26"/>
    <mergeCell ref="A29:A30"/>
    <mergeCell ref="B29:B30"/>
    <mergeCell ref="C29:G29"/>
    <mergeCell ref="A31:A33"/>
    <mergeCell ref="B31:B33"/>
    <mergeCell ref="C31:C33"/>
    <mergeCell ref="D31:D33"/>
    <mergeCell ref="E31:E33"/>
    <mergeCell ref="F31:F33"/>
    <mergeCell ref="G31:G33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T40"/>
  <sheetViews>
    <sheetView workbookViewId="0">
      <selection activeCell="T12" sqref="T12 T12"/>
    </sheetView>
  </sheetViews>
  <sheetFormatPr defaultRowHeight="15" x14ac:dyDescent="0.25"/>
  <sheetData>
    <row r="1" spans="1:20" x14ac:dyDescent="0.25">
      <c r="A1" s="79" t="s">
        <v>3263</v>
      </c>
      <c r="B1" s="79" t="s">
        <v>3264</v>
      </c>
      <c r="C1" s="79" t="s">
        <v>3265</v>
      </c>
      <c r="D1" s="79"/>
      <c r="E1" s="79"/>
      <c r="F1" s="79"/>
      <c r="G1" s="79" t="s">
        <v>3266</v>
      </c>
      <c r="H1" s="79"/>
      <c r="I1" s="79" t="s">
        <v>3265</v>
      </c>
      <c r="J1" s="79"/>
      <c r="K1" s="79"/>
      <c r="L1" s="79"/>
      <c r="M1" s="79"/>
      <c r="N1" s="79"/>
      <c r="O1" s="79"/>
      <c r="P1" s="79"/>
      <c r="Q1" s="78" t="s">
        <v>3266</v>
      </c>
      <c r="R1" s="78"/>
    </row>
    <row r="2" spans="1:20" x14ac:dyDescent="0.25">
      <c r="A2" s="79"/>
      <c r="B2" s="79"/>
      <c r="C2" s="47"/>
      <c r="D2" s="3">
        <v>1.4999999999999999E-2</v>
      </c>
      <c r="E2" s="3">
        <v>3.1E-2</v>
      </c>
      <c r="F2" s="3">
        <v>4.7E-2</v>
      </c>
      <c r="G2" s="3" t="s">
        <v>3267</v>
      </c>
      <c r="H2" s="3" t="s">
        <v>3268</v>
      </c>
      <c r="I2" s="3">
        <v>6.2E-2</v>
      </c>
      <c r="J2" s="3">
        <v>7.8E-2</v>
      </c>
      <c r="K2" s="3">
        <v>9.2999999999999999E-2</v>
      </c>
      <c r="L2" s="3">
        <v>0.125</v>
      </c>
      <c r="M2" s="3">
        <v>0.187</v>
      </c>
      <c r="N2" s="3">
        <v>0.25</v>
      </c>
      <c r="O2" s="3">
        <v>0.375</v>
      </c>
      <c r="P2" s="3">
        <v>0.5</v>
      </c>
      <c r="Q2" t="s">
        <v>3267</v>
      </c>
      <c r="R2" t="s">
        <v>3268</v>
      </c>
    </row>
    <row r="3" spans="1:20" x14ac:dyDescent="0.25">
      <c r="A3" s="79" t="s">
        <v>2213</v>
      </c>
      <c r="B3" s="79">
        <v>450</v>
      </c>
      <c r="C3" s="3" t="s">
        <v>3269</v>
      </c>
      <c r="D3" s="3">
        <v>6.9999999999999994E-5</v>
      </c>
      <c r="E3" s="3">
        <v>1.4999999999999999E-4</v>
      </c>
      <c r="F3" s="3">
        <v>2.2000000000000001E-4</v>
      </c>
      <c r="G3" s="3" t="s">
        <v>3270</v>
      </c>
      <c r="H3" s="3" t="s">
        <v>3271</v>
      </c>
      <c r="I3" s="3">
        <v>2.5999999999999998E-4</v>
      </c>
      <c r="J3" s="3">
        <v>3.2000000000000003E-4</v>
      </c>
      <c r="K3" s="3">
        <v>3.8999999999999999E-4</v>
      </c>
      <c r="L3" s="3">
        <v>5.1999999999999995E-4</v>
      </c>
      <c r="M3" s="3">
        <v>7.7999999999999999E-4</v>
      </c>
      <c r="N3" s="3">
        <v>1.0399999999999999E-3</v>
      </c>
      <c r="O3" s="3">
        <v>1.56E-3</v>
      </c>
      <c r="P3" s="3">
        <v>2.0799999999999998E-3</v>
      </c>
      <c r="Q3" t="s">
        <v>3270</v>
      </c>
      <c r="R3" t="s">
        <v>3272</v>
      </c>
    </row>
    <row r="4" spans="1:20" x14ac:dyDescent="0.25">
      <c r="A4" s="79"/>
      <c r="B4" s="79"/>
      <c r="C4" s="3" t="s">
        <v>3273</v>
      </c>
      <c r="D4" s="3">
        <v>8.0000000000000007E-5</v>
      </c>
      <c r="E4" s="3">
        <v>1.7000000000000001E-4</v>
      </c>
      <c r="F4" s="3">
        <v>2.5999999999999998E-4</v>
      </c>
      <c r="G4" s="3" t="s">
        <v>3274</v>
      </c>
      <c r="H4" s="3" t="s">
        <v>3270</v>
      </c>
      <c r="I4" s="3">
        <v>2.9999999999999997E-4</v>
      </c>
      <c r="J4" s="3">
        <v>3.8000000000000002E-4</v>
      </c>
      <c r="K4" s="3">
        <v>4.4999999999999999E-4</v>
      </c>
      <c r="L4" s="3">
        <v>6.0999999999999997E-4</v>
      </c>
      <c r="M4" s="3">
        <v>9.1E-4</v>
      </c>
      <c r="N4" s="3">
        <v>1.2199999999999999E-3</v>
      </c>
      <c r="O4" s="3">
        <v>1.83E-3</v>
      </c>
      <c r="P4" s="3">
        <v>2.4499999999999999E-3</v>
      </c>
      <c r="Q4" t="s">
        <v>3275</v>
      </c>
      <c r="R4" t="s">
        <v>3270</v>
      </c>
      <c r="T4">
        <v>416</v>
      </c>
    </row>
    <row r="5" spans="1:20" x14ac:dyDescent="0.25">
      <c r="A5" s="79"/>
      <c r="B5" s="79"/>
      <c r="C5" s="3" t="s">
        <v>3276</v>
      </c>
      <c r="D5" s="3">
        <v>9.0000000000000006E-5</v>
      </c>
      <c r="E5" s="3">
        <v>1.9000000000000001E-4</v>
      </c>
      <c r="F5" s="3">
        <v>2.9E-4</v>
      </c>
      <c r="G5" s="3" t="s">
        <v>3277</v>
      </c>
      <c r="H5" s="3" t="s">
        <v>3270</v>
      </c>
      <c r="I5" s="3">
        <v>3.4000000000000002E-4</v>
      </c>
      <c r="J5" s="3">
        <v>4.2000000000000002E-4</v>
      </c>
      <c r="K5" s="3">
        <v>5.1000000000000004E-4</v>
      </c>
      <c r="L5" s="3">
        <v>6.8000000000000005E-4</v>
      </c>
      <c r="M5" s="3">
        <v>1.0200000000000001E-3</v>
      </c>
      <c r="N5" s="3">
        <v>1.3600000000000001E-3</v>
      </c>
      <c r="O5" s="3">
        <v>2.0400000000000001E-3</v>
      </c>
      <c r="P5" s="3">
        <v>2.7200000000000002E-3</v>
      </c>
      <c r="Q5" t="s">
        <v>3278</v>
      </c>
      <c r="R5" t="s">
        <v>3270</v>
      </c>
    </row>
    <row r="7" spans="1:20" x14ac:dyDescent="0.25">
      <c r="A7" s="79" t="s">
        <v>2213</v>
      </c>
      <c r="B7" s="79">
        <v>200</v>
      </c>
      <c r="C7" s="3" t="s">
        <v>3269</v>
      </c>
      <c r="D7" s="3">
        <v>6.9999999999999994E-5</v>
      </c>
      <c r="E7" s="3">
        <v>1.4999999999999999E-4</v>
      </c>
      <c r="F7" s="3">
        <v>2.2000000000000001E-4</v>
      </c>
      <c r="G7" s="3" t="s">
        <v>3270</v>
      </c>
      <c r="H7" s="3" t="s">
        <v>3271</v>
      </c>
      <c r="I7" s="3">
        <v>2.5999999999999998E-4</v>
      </c>
      <c r="J7" s="3">
        <v>3.2000000000000003E-4</v>
      </c>
      <c r="K7" s="3">
        <v>3.8999999999999999E-4</v>
      </c>
      <c r="L7" s="3">
        <v>5.1999999999999995E-4</v>
      </c>
      <c r="M7" s="3">
        <v>7.7999999999999999E-4</v>
      </c>
      <c r="N7" s="3">
        <v>1.0399999999999999E-3</v>
      </c>
      <c r="O7" s="3">
        <v>1.56E-3</v>
      </c>
      <c r="P7" s="3">
        <v>2.0799999999999998E-3</v>
      </c>
      <c r="Q7" t="s">
        <v>3270</v>
      </c>
      <c r="R7" t="s">
        <v>3272</v>
      </c>
    </row>
    <row r="8" spans="1:20" x14ac:dyDescent="0.25">
      <c r="A8" s="79"/>
      <c r="B8" s="79"/>
      <c r="C8" s="3" t="s">
        <v>3273</v>
      </c>
      <c r="D8" s="3">
        <v>8.0000000000000007E-5</v>
      </c>
      <c r="E8" s="3">
        <v>1.7000000000000001E-4</v>
      </c>
      <c r="F8" s="3">
        <v>2.5999999999999998E-4</v>
      </c>
      <c r="G8" s="3" t="s">
        <v>3274</v>
      </c>
      <c r="H8" s="3" t="s">
        <v>3270</v>
      </c>
      <c r="I8" s="3">
        <v>2.9999999999999997E-4</v>
      </c>
      <c r="J8" s="3">
        <v>3.8000000000000002E-4</v>
      </c>
      <c r="K8" s="3">
        <v>4.4999999999999999E-4</v>
      </c>
      <c r="L8" s="3">
        <v>6.0999999999999997E-4</v>
      </c>
      <c r="M8" s="3">
        <v>9.1E-4</v>
      </c>
      <c r="N8" s="3">
        <v>1.2199999999999999E-3</v>
      </c>
      <c r="O8" s="3">
        <v>1.83E-3</v>
      </c>
      <c r="P8" s="3">
        <v>2.4499999999999999E-3</v>
      </c>
      <c r="Q8" t="s">
        <v>3275</v>
      </c>
      <c r="R8" t="s">
        <v>3270</v>
      </c>
      <c r="T8" s="67">
        <v>317321</v>
      </c>
    </row>
    <row r="9" spans="1:20" x14ac:dyDescent="0.25">
      <c r="A9" s="79"/>
      <c r="B9" s="79"/>
      <c r="C9" s="3" t="s">
        <v>3276</v>
      </c>
      <c r="D9" s="3">
        <v>9.0000000000000006E-5</v>
      </c>
      <c r="E9" s="3">
        <v>1.9000000000000001E-4</v>
      </c>
      <c r="F9" s="3">
        <v>2.9E-4</v>
      </c>
      <c r="G9" s="3" t="s">
        <v>3277</v>
      </c>
      <c r="H9" s="3" t="s">
        <v>3270</v>
      </c>
      <c r="I9" s="3">
        <v>3.4000000000000002E-4</v>
      </c>
      <c r="J9" s="3">
        <v>4.2000000000000002E-4</v>
      </c>
      <c r="K9" s="3">
        <v>5.1000000000000004E-4</v>
      </c>
      <c r="L9" s="3">
        <v>6.8000000000000005E-4</v>
      </c>
      <c r="M9" s="3">
        <v>1.0200000000000001E-3</v>
      </c>
      <c r="N9" s="3">
        <v>1.3600000000000001E-3</v>
      </c>
      <c r="O9" s="3">
        <v>2.0400000000000001E-3</v>
      </c>
      <c r="P9" s="3">
        <v>2.7200000000000002E-3</v>
      </c>
      <c r="Q9" t="s">
        <v>3278</v>
      </c>
      <c r="R9" t="s">
        <v>3270</v>
      </c>
    </row>
    <row r="10" spans="1:20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20" x14ac:dyDescent="0.25">
      <c r="A11" s="79" t="s">
        <v>2213</v>
      </c>
      <c r="B11" s="79">
        <v>150</v>
      </c>
      <c r="C11" s="3" t="s">
        <v>3269</v>
      </c>
      <c r="D11" s="3">
        <v>6.9999999999999994E-5</v>
      </c>
      <c r="E11" s="3">
        <v>1.4999999999999999E-4</v>
      </c>
      <c r="F11" s="3">
        <v>2.2000000000000001E-4</v>
      </c>
      <c r="G11" s="3" t="s">
        <v>3270</v>
      </c>
      <c r="H11" s="3" t="s">
        <v>3271</v>
      </c>
      <c r="I11" s="3">
        <v>2.5999999999999998E-4</v>
      </c>
      <c r="J11" s="3">
        <v>3.2000000000000003E-4</v>
      </c>
      <c r="K11" s="3">
        <v>3.8999999999999999E-4</v>
      </c>
      <c r="L11" s="3">
        <v>5.1999999999999995E-4</v>
      </c>
      <c r="M11" s="3">
        <v>7.7999999999999999E-4</v>
      </c>
      <c r="N11" s="3">
        <v>1.0399999999999999E-3</v>
      </c>
      <c r="O11" s="3">
        <v>1.56E-3</v>
      </c>
      <c r="P11" s="3">
        <v>2.0799999999999998E-3</v>
      </c>
      <c r="Q11" t="s">
        <v>3270</v>
      </c>
      <c r="R11" t="s">
        <v>3272</v>
      </c>
    </row>
    <row r="12" spans="1:20" x14ac:dyDescent="0.25">
      <c r="A12" s="79"/>
      <c r="B12" s="79"/>
      <c r="C12" s="3" t="s">
        <v>3273</v>
      </c>
      <c r="D12" s="3">
        <v>8.0000000000000007E-5</v>
      </c>
      <c r="E12" s="3">
        <v>1.7000000000000001E-4</v>
      </c>
      <c r="F12" s="3">
        <v>2.5999999999999998E-4</v>
      </c>
      <c r="G12" s="3" t="s">
        <v>3274</v>
      </c>
      <c r="H12" s="3" t="s">
        <v>3270</v>
      </c>
      <c r="I12" s="3">
        <v>2.9999999999999997E-4</v>
      </c>
      <c r="J12" s="3">
        <v>3.8000000000000002E-4</v>
      </c>
      <c r="K12" s="3">
        <v>4.4999999999999999E-4</v>
      </c>
      <c r="L12" s="3">
        <v>6.0999999999999997E-4</v>
      </c>
      <c r="M12" s="3">
        <v>9.1E-4</v>
      </c>
      <c r="N12" s="3">
        <v>1.2199999999999999E-3</v>
      </c>
      <c r="O12" s="3">
        <v>1.83E-3</v>
      </c>
      <c r="P12" s="3">
        <v>2.4499999999999999E-3</v>
      </c>
      <c r="Q12" t="s">
        <v>3275</v>
      </c>
      <c r="R12" t="s">
        <v>3270</v>
      </c>
      <c r="T12">
        <v>440</v>
      </c>
    </row>
    <row r="13" spans="1:20" x14ac:dyDescent="0.25">
      <c r="A13" s="79"/>
      <c r="B13" s="79"/>
      <c r="C13" s="3" t="s">
        <v>3276</v>
      </c>
      <c r="D13" s="3">
        <v>9.0000000000000006E-5</v>
      </c>
      <c r="E13" s="3">
        <v>1.9000000000000001E-4</v>
      </c>
      <c r="F13" s="3">
        <v>2.9E-4</v>
      </c>
      <c r="G13" s="3" t="s">
        <v>3277</v>
      </c>
      <c r="H13" s="3" t="s">
        <v>3270</v>
      </c>
      <c r="I13" s="3">
        <v>3.4000000000000002E-4</v>
      </c>
      <c r="J13" s="3">
        <v>4.2000000000000002E-4</v>
      </c>
      <c r="K13" s="3">
        <v>5.1000000000000004E-4</v>
      </c>
      <c r="L13" s="3">
        <v>6.8000000000000005E-4</v>
      </c>
      <c r="M13" s="3">
        <v>1.0200000000000001E-3</v>
      </c>
      <c r="N13" s="3">
        <v>1.3600000000000001E-3</v>
      </c>
      <c r="O13" s="3">
        <v>2.0400000000000001E-3</v>
      </c>
      <c r="P13" s="3">
        <v>2.7200000000000002E-3</v>
      </c>
      <c r="Q13" t="s">
        <v>3278</v>
      </c>
      <c r="R13" t="s">
        <v>3270</v>
      </c>
    </row>
    <row r="15" spans="1:20" x14ac:dyDescent="0.25">
      <c r="A15" s="79" t="s">
        <v>3263</v>
      </c>
      <c r="B15" s="79" t="s">
        <v>3264</v>
      </c>
      <c r="C15" s="79" t="s">
        <v>3265</v>
      </c>
      <c r="D15" s="79"/>
      <c r="E15" s="79"/>
      <c r="F15" s="79"/>
      <c r="G15" s="79" t="s">
        <v>3266</v>
      </c>
      <c r="H15" s="79"/>
      <c r="I15" s="79" t="s">
        <v>3265</v>
      </c>
      <c r="J15" s="79"/>
      <c r="K15" s="79"/>
      <c r="L15" s="79"/>
      <c r="M15" s="79"/>
      <c r="N15" s="79"/>
      <c r="O15" s="79"/>
      <c r="P15" s="79"/>
      <c r="Q15" s="78" t="s">
        <v>3266</v>
      </c>
      <c r="R15" s="78"/>
    </row>
    <row r="16" spans="1:20" x14ac:dyDescent="0.25">
      <c r="A16" s="79"/>
      <c r="B16" s="79"/>
      <c r="C16" s="47"/>
      <c r="D16" s="3">
        <v>1.4999999999999999E-2</v>
      </c>
      <c r="E16" s="3">
        <v>3.1E-2</v>
      </c>
      <c r="F16" s="3">
        <v>4.7E-2</v>
      </c>
      <c r="G16" s="3" t="s">
        <v>3267</v>
      </c>
      <c r="H16" s="3" t="s">
        <v>3268</v>
      </c>
      <c r="I16" s="3">
        <v>6.2E-2</v>
      </c>
      <c r="J16" s="3">
        <v>7.8E-2</v>
      </c>
      <c r="K16" s="3">
        <v>9.2999999999999999E-2</v>
      </c>
      <c r="L16" s="3">
        <v>0.125</v>
      </c>
      <c r="M16" s="3">
        <v>0.187</v>
      </c>
      <c r="N16" s="3">
        <v>0.25</v>
      </c>
      <c r="O16" s="3">
        <v>0.375</v>
      </c>
      <c r="P16" s="3">
        <v>0.5</v>
      </c>
      <c r="Q16" t="s">
        <v>3267</v>
      </c>
      <c r="R16" t="s">
        <v>3268</v>
      </c>
    </row>
    <row r="17" spans="1:18" x14ac:dyDescent="0.25">
      <c r="A17" s="79" t="s">
        <v>36</v>
      </c>
      <c r="B17" s="79">
        <v>225</v>
      </c>
      <c r="C17" s="3" t="s">
        <v>3269</v>
      </c>
      <c r="D17" s="3">
        <v>1.7000000000000001E-4</v>
      </c>
      <c r="E17" s="3">
        <v>3.5E-4</v>
      </c>
      <c r="F17" s="3">
        <v>5.1999999999999995E-4</v>
      </c>
      <c r="G17" s="3" t="s">
        <v>3270</v>
      </c>
      <c r="H17" s="3" t="s">
        <v>3271</v>
      </c>
      <c r="I17" s="3">
        <v>5.9999999999999995E-4</v>
      </c>
      <c r="J17" s="3">
        <v>7.6000000000000004E-4</v>
      </c>
      <c r="K17" s="3">
        <v>8.9999999999999998E-4</v>
      </c>
      <c r="L17" s="3">
        <v>1.2099999999999999E-3</v>
      </c>
      <c r="M17" s="3">
        <v>1.81E-3</v>
      </c>
      <c r="N17" s="3">
        <v>2.4199999999999998E-3</v>
      </c>
      <c r="O17" s="3">
        <v>3.63E-3</v>
      </c>
      <c r="P17" s="3">
        <v>4.8399999999999997E-3</v>
      </c>
      <c r="Q17" t="s">
        <v>3270</v>
      </c>
      <c r="R17" t="s">
        <v>3272</v>
      </c>
    </row>
    <row r="18" spans="1:18" x14ac:dyDescent="0.25">
      <c r="A18" s="79"/>
      <c r="B18" s="79"/>
      <c r="C18" s="3" t="s">
        <v>3273</v>
      </c>
      <c r="D18" s="3">
        <v>2.2000000000000001E-4</v>
      </c>
      <c r="E18" s="3">
        <v>4.4999999999999999E-4</v>
      </c>
      <c r="F18" s="3">
        <v>6.8000000000000005E-4</v>
      </c>
      <c r="G18" s="3" t="s">
        <v>3274</v>
      </c>
      <c r="H18" s="3" t="s">
        <v>3270</v>
      </c>
      <c r="I18" s="3">
        <v>7.7999999999999999E-4</v>
      </c>
      <c r="J18" s="3">
        <v>9.8999999999999999E-4</v>
      </c>
      <c r="K18" s="3">
        <v>1.1800000000000001E-3</v>
      </c>
      <c r="L18" s="3">
        <v>1.58E-3</v>
      </c>
      <c r="M18" s="3">
        <v>2.3700000000000001E-3</v>
      </c>
      <c r="N18" s="3">
        <v>3.16E-3</v>
      </c>
      <c r="O18" s="3">
        <v>4.7400000000000003E-3</v>
      </c>
      <c r="P18" s="3">
        <v>6.3299999999999997E-3</v>
      </c>
      <c r="Q18" t="s">
        <v>3275</v>
      </c>
      <c r="R18" t="s">
        <v>3270</v>
      </c>
    </row>
    <row r="19" spans="1:18" x14ac:dyDescent="0.25">
      <c r="A19" s="79"/>
      <c r="B19" s="79"/>
      <c r="C19" s="3" t="s">
        <v>3276</v>
      </c>
      <c r="D19" s="3">
        <v>2.4000000000000001E-4</v>
      </c>
      <c r="E19" s="3">
        <v>5.0000000000000001E-4</v>
      </c>
      <c r="F19" s="3">
        <v>7.5000000000000002E-4</v>
      </c>
      <c r="G19" s="3" t="s">
        <v>3277</v>
      </c>
      <c r="H19" s="3" t="s">
        <v>3270</v>
      </c>
      <c r="I19" s="3">
        <v>8.5999999999999998E-4</v>
      </c>
      <c r="J19" s="3">
        <v>1.08E-3</v>
      </c>
      <c r="K19" s="3">
        <v>1.2899999999999999E-3</v>
      </c>
      <c r="L19" s="3">
        <v>1.74E-3</v>
      </c>
      <c r="M19" s="3">
        <v>2.5999999999999999E-3</v>
      </c>
      <c r="N19" s="3">
        <v>3.48E-3</v>
      </c>
      <c r="O19" s="3">
        <v>5.2100000000000002E-3</v>
      </c>
      <c r="P19" s="3">
        <v>6.9499999999999996E-3</v>
      </c>
      <c r="Q19" t="s">
        <v>3278</v>
      </c>
      <c r="R19" t="s">
        <v>3270</v>
      </c>
    </row>
    <row r="22" spans="1:18" x14ac:dyDescent="0.25">
      <c r="A22" s="79" t="s">
        <v>3263</v>
      </c>
      <c r="B22" s="79" t="s">
        <v>3264</v>
      </c>
      <c r="C22" s="79" t="s">
        <v>3265</v>
      </c>
      <c r="D22" s="79"/>
      <c r="E22" s="79"/>
      <c r="F22" s="79"/>
      <c r="G22" s="79" t="s">
        <v>3266</v>
      </c>
      <c r="H22" s="79"/>
      <c r="I22" s="79" t="s">
        <v>3265</v>
      </c>
      <c r="J22" s="79"/>
      <c r="K22" s="79"/>
      <c r="L22" s="79"/>
      <c r="M22" s="79"/>
      <c r="N22" s="79"/>
      <c r="O22" s="79"/>
      <c r="P22" s="79"/>
      <c r="Q22" s="78" t="s">
        <v>3266</v>
      </c>
      <c r="R22" s="78"/>
    </row>
    <row r="23" spans="1:18" x14ac:dyDescent="0.25">
      <c r="A23" s="79"/>
      <c r="B23" s="79"/>
      <c r="C23" s="47"/>
      <c r="D23" s="3">
        <v>1.4999999999999999E-2</v>
      </c>
      <c r="E23" s="3">
        <v>3.1E-2</v>
      </c>
      <c r="F23" s="3">
        <v>4.7E-2</v>
      </c>
      <c r="G23" s="3" t="s">
        <v>3267</v>
      </c>
      <c r="H23" s="3" t="s">
        <v>3268</v>
      </c>
      <c r="I23" s="3">
        <v>6.2E-2</v>
      </c>
      <c r="J23" s="3">
        <v>7.8E-2</v>
      </c>
      <c r="K23" s="3">
        <v>9.2999999999999999E-2</v>
      </c>
      <c r="L23" s="3">
        <v>0.125</v>
      </c>
      <c r="M23" s="3">
        <v>0.187</v>
      </c>
      <c r="N23" s="3">
        <v>0.25</v>
      </c>
      <c r="O23" s="3">
        <v>0.375</v>
      </c>
      <c r="P23" s="3">
        <v>0.5</v>
      </c>
      <c r="Q23" t="s">
        <v>3267</v>
      </c>
      <c r="R23" t="s">
        <v>3268</v>
      </c>
    </row>
    <row r="24" spans="1:18" x14ac:dyDescent="0.25">
      <c r="A24" s="79" t="s">
        <v>34</v>
      </c>
      <c r="B24" s="79">
        <v>1000</v>
      </c>
      <c r="C24" s="3" t="s">
        <v>3269</v>
      </c>
      <c r="D24" s="3">
        <v>1.7000000000000001E-4</v>
      </c>
      <c r="E24" s="3">
        <v>3.5E-4</v>
      </c>
      <c r="F24" s="3">
        <v>5.1999999999999995E-4</v>
      </c>
      <c r="G24" s="3" t="s">
        <v>3270</v>
      </c>
      <c r="H24" s="3" t="s">
        <v>3271</v>
      </c>
      <c r="I24" s="3">
        <v>5.9999999999999995E-4</v>
      </c>
      <c r="J24" s="3">
        <v>7.6000000000000004E-4</v>
      </c>
      <c r="K24" s="3">
        <v>8.9999999999999998E-4</v>
      </c>
      <c r="L24" s="3">
        <v>1.2099999999999999E-3</v>
      </c>
      <c r="M24" s="3">
        <v>1.81E-3</v>
      </c>
      <c r="N24" s="3">
        <v>2.4199999999999998E-3</v>
      </c>
      <c r="O24" s="3">
        <v>3.63E-3</v>
      </c>
      <c r="P24" s="3">
        <v>4.8399999999999997E-3</v>
      </c>
      <c r="Q24" t="s">
        <v>3270</v>
      </c>
      <c r="R24" t="s">
        <v>3272</v>
      </c>
    </row>
    <row r="25" spans="1:18" x14ac:dyDescent="0.25">
      <c r="A25" s="79"/>
      <c r="B25" s="79"/>
      <c r="C25" s="3" t="s">
        <v>3273</v>
      </c>
      <c r="D25" s="3">
        <v>2.2000000000000001E-4</v>
      </c>
      <c r="E25" s="3">
        <v>4.4999999999999999E-4</v>
      </c>
      <c r="F25" s="3">
        <v>6.8000000000000005E-4</v>
      </c>
      <c r="G25" s="3" t="s">
        <v>3274</v>
      </c>
      <c r="H25" s="3" t="s">
        <v>3270</v>
      </c>
      <c r="I25" s="3">
        <v>7.7999999999999999E-4</v>
      </c>
      <c r="J25" s="3">
        <v>9.8999999999999999E-4</v>
      </c>
      <c r="K25" s="3">
        <v>1.1800000000000001E-3</v>
      </c>
      <c r="L25" s="3">
        <v>1.58E-3</v>
      </c>
      <c r="M25" s="3">
        <v>2.3700000000000001E-3</v>
      </c>
      <c r="N25" s="3">
        <v>3.16E-3</v>
      </c>
      <c r="O25" s="3">
        <v>4.7400000000000003E-3</v>
      </c>
      <c r="P25" s="3">
        <v>6.3299999999999997E-3</v>
      </c>
      <c r="Q25" t="s">
        <v>3275</v>
      </c>
      <c r="R25" t="s">
        <v>3270</v>
      </c>
    </row>
    <row r="26" spans="1:18" x14ac:dyDescent="0.25">
      <c r="A26" s="79"/>
      <c r="B26" s="79"/>
      <c r="C26" s="3" t="s">
        <v>3276</v>
      </c>
      <c r="D26" s="3">
        <v>2.4000000000000001E-4</v>
      </c>
      <c r="E26" s="3">
        <v>5.0000000000000001E-4</v>
      </c>
      <c r="F26" s="3">
        <v>7.5000000000000002E-4</v>
      </c>
      <c r="G26" s="3" t="s">
        <v>3277</v>
      </c>
      <c r="H26" s="3" t="s">
        <v>3270</v>
      </c>
      <c r="I26" s="3">
        <v>8.5999999999999998E-4</v>
      </c>
      <c r="J26" s="3">
        <v>1.08E-3</v>
      </c>
      <c r="K26" s="3">
        <v>1.2899999999999999E-3</v>
      </c>
      <c r="L26" s="3">
        <v>1.74E-3</v>
      </c>
      <c r="M26" s="3">
        <v>2.5999999999999999E-3</v>
      </c>
      <c r="N26" s="3">
        <v>3.48E-3</v>
      </c>
      <c r="O26" s="3">
        <v>5.2100000000000002E-3</v>
      </c>
      <c r="P26" s="3">
        <v>6.9499999999999996E-3</v>
      </c>
      <c r="Q26" t="s">
        <v>3278</v>
      </c>
      <c r="R26" t="s">
        <v>3270</v>
      </c>
    </row>
    <row r="29" spans="1:18" x14ac:dyDescent="0.25">
      <c r="A29" s="79" t="s">
        <v>3263</v>
      </c>
      <c r="B29" s="79" t="s">
        <v>3264</v>
      </c>
      <c r="C29" s="79" t="s">
        <v>3265</v>
      </c>
      <c r="D29" s="79"/>
      <c r="E29" s="79"/>
      <c r="F29" s="79"/>
      <c r="G29" s="79" t="s">
        <v>3266</v>
      </c>
      <c r="H29" s="79"/>
      <c r="I29" s="79" t="s">
        <v>3265</v>
      </c>
      <c r="J29" s="79"/>
      <c r="K29" s="79"/>
      <c r="L29" s="79"/>
      <c r="M29" s="79"/>
      <c r="N29" s="79"/>
      <c r="O29" s="79"/>
      <c r="P29" s="79"/>
      <c r="Q29" s="78" t="s">
        <v>3266</v>
      </c>
      <c r="R29" s="78"/>
    </row>
    <row r="30" spans="1:18" x14ac:dyDescent="0.25">
      <c r="A30" s="79"/>
      <c r="B30" s="79"/>
      <c r="C30" s="47"/>
      <c r="D30" s="3">
        <v>1.4999999999999999E-2</v>
      </c>
      <c r="E30" s="3">
        <v>3.1E-2</v>
      </c>
      <c r="F30" s="3">
        <v>4.7E-2</v>
      </c>
      <c r="G30" s="3" t="s">
        <v>3267</v>
      </c>
      <c r="H30" s="3" t="s">
        <v>3268</v>
      </c>
      <c r="I30" s="3">
        <v>6.2E-2</v>
      </c>
      <c r="J30" s="3">
        <v>7.8E-2</v>
      </c>
      <c r="K30" s="3">
        <v>9.2999999999999999E-2</v>
      </c>
      <c r="L30" s="3">
        <v>0.125</v>
      </c>
      <c r="M30" s="3">
        <v>0.187</v>
      </c>
      <c r="N30" s="3">
        <v>0.25</v>
      </c>
      <c r="O30" s="3">
        <v>0.375</v>
      </c>
      <c r="P30" s="3">
        <v>0.5</v>
      </c>
      <c r="Q30" t="s">
        <v>3267</v>
      </c>
      <c r="R30" t="s">
        <v>3268</v>
      </c>
    </row>
    <row r="31" spans="1:18" x14ac:dyDescent="0.25">
      <c r="A31" s="79" t="s">
        <v>37</v>
      </c>
      <c r="B31" s="80">
        <v>540</v>
      </c>
      <c r="C31" s="3" t="s">
        <v>3269</v>
      </c>
      <c r="D31" s="3">
        <v>1.7000000000000001E-4</v>
      </c>
      <c r="E31" s="3">
        <v>3.5E-4</v>
      </c>
      <c r="F31" s="3">
        <v>5.1999999999999995E-4</v>
      </c>
      <c r="G31" s="3" t="s">
        <v>3270</v>
      </c>
      <c r="H31" s="3" t="s">
        <v>3271</v>
      </c>
      <c r="I31" s="3">
        <v>5.9999999999999995E-4</v>
      </c>
      <c r="J31" s="3">
        <v>7.6000000000000004E-4</v>
      </c>
      <c r="K31" s="3">
        <v>8.9999999999999998E-4</v>
      </c>
      <c r="L31" s="3">
        <v>1.2099999999999999E-3</v>
      </c>
      <c r="M31" s="3">
        <v>1.81E-3</v>
      </c>
      <c r="N31" s="3">
        <v>2.4199999999999998E-3</v>
      </c>
      <c r="O31" s="3">
        <v>3.63E-3</v>
      </c>
      <c r="P31" s="3">
        <v>4.8399999999999997E-3</v>
      </c>
      <c r="Q31" t="s">
        <v>3270</v>
      </c>
      <c r="R31" t="s">
        <v>3272</v>
      </c>
    </row>
    <row r="32" spans="1:18" x14ac:dyDescent="0.25">
      <c r="A32" s="79"/>
      <c r="B32" s="80"/>
      <c r="C32" s="3" t="s">
        <v>3273</v>
      </c>
      <c r="D32" s="3">
        <v>2.2000000000000001E-4</v>
      </c>
      <c r="E32" s="3">
        <v>4.4999999999999999E-4</v>
      </c>
      <c r="F32" s="3">
        <v>6.8000000000000005E-4</v>
      </c>
      <c r="G32" s="3" t="s">
        <v>3274</v>
      </c>
      <c r="H32" s="3" t="s">
        <v>3270</v>
      </c>
      <c r="I32" s="3">
        <v>7.7999999999999999E-4</v>
      </c>
      <c r="J32" s="3">
        <v>9.8999999999999999E-4</v>
      </c>
      <c r="K32" s="3">
        <v>1.1800000000000001E-3</v>
      </c>
      <c r="L32" s="3">
        <v>1.58E-3</v>
      </c>
      <c r="M32" s="3">
        <v>2.3700000000000001E-3</v>
      </c>
      <c r="N32" s="3">
        <v>3.16E-3</v>
      </c>
      <c r="O32" s="3">
        <v>4.7400000000000003E-3</v>
      </c>
      <c r="P32" s="3">
        <v>6.3299999999999997E-3</v>
      </c>
      <c r="Q32" t="s">
        <v>3275</v>
      </c>
      <c r="R32" t="s">
        <v>3270</v>
      </c>
    </row>
    <row r="33" spans="1:18" x14ac:dyDescent="0.25">
      <c r="A33" s="79"/>
      <c r="B33" s="80"/>
      <c r="C33" s="3" t="s">
        <v>3276</v>
      </c>
      <c r="D33" s="3">
        <v>2.4000000000000001E-4</v>
      </c>
      <c r="E33" s="3">
        <v>5.0000000000000001E-4</v>
      </c>
      <c r="F33" s="3">
        <v>7.5000000000000002E-4</v>
      </c>
      <c r="G33" s="3" t="s">
        <v>3277</v>
      </c>
      <c r="H33" s="3" t="s">
        <v>3270</v>
      </c>
      <c r="I33" s="3">
        <v>8.5999999999999998E-4</v>
      </c>
      <c r="J33" s="3">
        <v>1.08E-3</v>
      </c>
      <c r="K33" s="3">
        <v>1.2899999999999999E-3</v>
      </c>
      <c r="L33" s="3">
        <v>1.74E-3</v>
      </c>
      <c r="M33" s="3">
        <v>2.5999999999999999E-3</v>
      </c>
      <c r="N33" s="3">
        <v>3.48E-3</v>
      </c>
      <c r="O33" s="3">
        <v>5.2100000000000002E-3</v>
      </c>
      <c r="P33" s="3">
        <v>6.9499999999999996E-3</v>
      </c>
      <c r="Q33" t="s">
        <v>3278</v>
      </c>
      <c r="R33" t="s">
        <v>3270</v>
      </c>
    </row>
    <row r="36" spans="1:18" x14ac:dyDescent="0.25">
      <c r="A36" s="79" t="s">
        <v>3263</v>
      </c>
      <c r="B36" s="79" t="s">
        <v>3264</v>
      </c>
      <c r="C36" s="79" t="s">
        <v>3265</v>
      </c>
      <c r="D36" s="79"/>
      <c r="E36" s="79"/>
      <c r="F36" s="79"/>
      <c r="G36" s="79" t="s">
        <v>3266</v>
      </c>
      <c r="H36" s="79"/>
      <c r="I36" s="79" t="s">
        <v>3265</v>
      </c>
      <c r="J36" s="79"/>
      <c r="K36" s="79"/>
      <c r="L36" s="79"/>
      <c r="M36" s="79"/>
      <c r="N36" s="79"/>
      <c r="O36" s="79"/>
      <c r="P36" s="79"/>
      <c r="Q36" s="78" t="s">
        <v>3266</v>
      </c>
      <c r="R36" s="78"/>
    </row>
    <row r="37" spans="1:18" x14ac:dyDescent="0.25">
      <c r="A37" s="79"/>
      <c r="B37" s="79"/>
      <c r="C37" s="47"/>
      <c r="D37" s="3">
        <v>1.4999999999999999E-2</v>
      </c>
      <c r="E37" s="3">
        <v>3.1E-2</v>
      </c>
      <c r="F37" s="3">
        <v>4.7E-2</v>
      </c>
      <c r="G37" s="3" t="s">
        <v>3267</v>
      </c>
      <c r="H37" s="3" t="s">
        <v>3268</v>
      </c>
      <c r="I37" s="3">
        <v>6.2E-2</v>
      </c>
      <c r="J37" s="3">
        <v>7.8E-2</v>
      </c>
      <c r="K37" s="3">
        <v>9.2999999999999999E-2</v>
      </c>
      <c r="L37" s="3">
        <v>0.125</v>
      </c>
      <c r="M37" s="3">
        <v>0.187</v>
      </c>
      <c r="N37" s="3">
        <v>0.25</v>
      </c>
      <c r="O37" s="3">
        <v>0.375</v>
      </c>
      <c r="P37" s="3">
        <v>0.5</v>
      </c>
      <c r="Q37" t="s">
        <v>3267</v>
      </c>
      <c r="R37" t="s">
        <v>3268</v>
      </c>
    </row>
    <row r="38" spans="1:18" x14ac:dyDescent="0.25">
      <c r="A38" s="79" t="s">
        <v>38</v>
      </c>
      <c r="B38" s="79">
        <v>225</v>
      </c>
      <c r="C38" s="3" t="s">
        <v>3269</v>
      </c>
      <c r="D38" s="3">
        <v>1.7000000000000001E-4</v>
      </c>
      <c r="E38" s="3">
        <v>3.5E-4</v>
      </c>
      <c r="F38" s="3">
        <v>5.1999999999999995E-4</v>
      </c>
      <c r="G38" s="3" t="s">
        <v>3270</v>
      </c>
      <c r="H38" s="3" t="s">
        <v>3271</v>
      </c>
      <c r="I38" s="3">
        <v>5.9999999999999995E-4</v>
      </c>
      <c r="J38" s="3">
        <v>7.6000000000000004E-4</v>
      </c>
      <c r="K38" s="3">
        <v>8.9999999999999998E-4</v>
      </c>
      <c r="L38" s="3">
        <v>1.2099999999999999E-3</v>
      </c>
      <c r="M38" s="3">
        <v>1.81E-3</v>
      </c>
      <c r="N38" s="3">
        <v>2.4199999999999998E-3</v>
      </c>
      <c r="O38" s="3">
        <v>3.63E-3</v>
      </c>
      <c r="P38" s="3">
        <v>4.8399999999999997E-3</v>
      </c>
      <c r="Q38" t="s">
        <v>3270</v>
      </c>
      <c r="R38" t="s">
        <v>3272</v>
      </c>
    </row>
    <row r="39" spans="1:18" x14ac:dyDescent="0.25">
      <c r="A39" s="79"/>
      <c r="B39" s="79"/>
      <c r="C39" s="3" t="s">
        <v>3273</v>
      </c>
      <c r="D39" s="3">
        <v>2.2000000000000001E-4</v>
      </c>
      <c r="E39" s="3">
        <v>4.4999999999999999E-4</v>
      </c>
      <c r="F39" s="3">
        <v>6.8000000000000005E-4</v>
      </c>
      <c r="G39" s="3" t="s">
        <v>3274</v>
      </c>
      <c r="H39" s="3" t="s">
        <v>3270</v>
      </c>
      <c r="I39" s="3">
        <v>7.7999999999999999E-4</v>
      </c>
      <c r="J39" s="3">
        <v>9.8999999999999999E-4</v>
      </c>
      <c r="K39" s="3">
        <v>1.1800000000000001E-3</v>
      </c>
      <c r="L39" s="3">
        <v>1.58E-3</v>
      </c>
      <c r="M39" s="3">
        <v>2.3700000000000001E-3</v>
      </c>
      <c r="N39" s="3">
        <v>3.16E-3</v>
      </c>
      <c r="O39" s="3">
        <v>4.7400000000000003E-3</v>
      </c>
      <c r="P39" s="3">
        <v>6.3299999999999997E-3</v>
      </c>
      <c r="Q39" t="s">
        <v>3275</v>
      </c>
      <c r="R39" t="s">
        <v>3270</v>
      </c>
    </row>
    <row r="40" spans="1:18" x14ac:dyDescent="0.25">
      <c r="A40" s="79"/>
      <c r="B40" s="79"/>
      <c r="C40" s="3" t="s">
        <v>3276</v>
      </c>
      <c r="D40" s="3">
        <v>2.4000000000000001E-4</v>
      </c>
      <c r="E40" s="3">
        <v>5.0000000000000001E-4</v>
      </c>
      <c r="F40" s="3">
        <v>7.5000000000000002E-4</v>
      </c>
      <c r="G40" s="3" t="s">
        <v>3277</v>
      </c>
      <c r="H40" s="3" t="s">
        <v>3270</v>
      </c>
      <c r="I40" s="3">
        <v>8.5999999999999998E-4</v>
      </c>
      <c r="J40" s="3">
        <v>1.08E-3</v>
      </c>
      <c r="K40" s="3">
        <v>1.2899999999999999E-3</v>
      </c>
      <c r="L40" s="3">
        <v>1.74E-3</v>
      </c>
      <c r="M40" s="3">
        <v>2.5999999999999999E-3</v>
      </c>
      <c r="N40" s="3">
        <v>3.48E-3</v>
      </c>
      <c r="O40" s="3">
        <v>5.2100000000000002E-3</v>
      </c>
      <c r="P40" s="3">
        <v>6.9499999999999996E-3</v>
      </c>
      <c r="Q40" t="s">
        <v>3278</v>
      </c>
      <c r="R40" t="s">
        <v>3270</v>
      </c>
    </row>
  </sheetData>
  <mergeCells count="44">
    <mergeCell ref="A38:A40"/>
    <mergeCell ref="B38:B40"/>
    <mergeCell ref="A7:A9"/>
    <mergeCell ref="B7:B9"/>
    <mergeCell ref="A11:A13"/>
    <mergeCell ref="B11:B13"/>
    <mergeCell ref="A24:A26"/>
    <mergeCell ref="B24:B26"/>
    <mergeCell ref="I29:P29"/>
    <mergeCell ref="Q29:R29"/>
    <mergeCell ref="A31:A33"/>
    <mergeCell ref="B31:B33"/>
    <mergeCell ref="A36:A37"/>
    <mergeCell ref="B36:B37"/>
    <mergeCell ref="C36:F36"/>
    <mergeCell ref="G36:H36"/>
    <mergeCell ref="I36:P36"/>
    <mergeCell ref="Q36:R36"/>
    <mergeCell ref="A29:A30"/>
    <mergeCell ref="B29:B30"/>
    <mergeCell ref="C29:F29"/>
    <mergeCell ref="G29:H29"/>
    <mergeCell ref="I15:P15"/>
    <mergeCell ref="Q15:R15"/>
    <mergeCell ref="A17:A19"/>
    <mergeCell ref="B17:B19"/>
    <mergeCell ref="A22:A23"/>
    <mergeCell ref="B22:B23"/>
    <mergeCell ref="C22:F22"/>
    <mergeCell ref="G22:H22"/>
    <mergeCell ref="I22:P22"/>
    <mergeCell ref="Q22:R22"/>
    <mergeCell ref="G15:H15"/>
    <mergeCell ref="A3:A5"/>
    <mergeCell ref="B3:B5"/>
    <mergeCell ref="A15:A16"/>
    <mergeCell ref="B15:B16"/>
    <mergeCell ref="C15:F15"/>
    <mergeCell ref="Q1:R1"/>
    <mergeCell ref="A1:A2"/>
    <mergeCell ref="B1:B2"/>
    <mergeCell ref="C1:F1"/>
    <mergeCell ref="G1:H1"/>
    <mergeCell ref="I1:P1"/>
  </mergeCells>
  <pageMargins left="0.7" right="0.7" top="0.75" bottom="0.75" header="0.3" footer="0.3"/>
  <pageSetup orientation="portrait" verticalDpi="597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T40"/>
  <sheetViews>
    <sheetView workbookViewId="0">
      <selection sqref="A1:A2 A1:A2"/>
    </sheetView>
  </sheetViews>
  <sheetFormatPr defaultRowHeight="15" x14ac:dyDescent="0.25"/>
  <sheetData>
    <row r="1" spans="1:20" x14ac:dyDescent="0.25">
      <c r="A1" s="79" t="s">
        <v>3263</v>
      </c>
      <c r="B1" s="79" t="s">
        <v>3264</v>
      </c>
      <c r="C1" s="79" t="s">
        <v>3265</v>
      </c>
      <c r="D1" s="79"/>
      <c r="E1" s="79"/>
      <c r="F1" s="79"/>
      <c r="G1" s="79" t="s">
        <v>3266</v>
      </c>
      <c r="H1" s="79"/>
      <c r="I1" s="79" t="s">
        <v>3265</v>
      </c>
      <c r="J1" s="79"/>
      <c r="K1" s="79"/>
      <c r="L1" s="79"/>
      <c r="M1" s="79"/>
      <c r="N1" s="79"/>
      <c r="O1" s="79"/>
      <c r="P1" s="79"/>
      <c r="Q1" s="78" t="s">
        <v>3266</v>
      </c>
      <c r="R1" s="78"/>
    </row>
    <row r="2" spans="1:20" x14ac:dyDescent="0.25">
      <c r="A2" s="79"/>
      <c r="B2" s="79"/>
      <c r="C2" s="47"/>
      <c r="D2" s="3">
        <v>1.4999999999999999E-2</v>
      </c>
      <c r="E2" s="3">
        <v>3.1E-2</v>
      </c>
      <c r="F2" s="3">
        <v>4.7E-2</v>
      </c>
      <c r="G2" s="3" t="s">
        <v>3267</v>
      </c>
      <c r="H2" s="3" t="s">
        <v>3268</v>
      </c>
      <c r="I2" s="3">
        <v>6.2E-2</v>
      </c>
      <c r="J2" s="3">
        <v>7.8E-2</v>
      </c>
      <c r="K2" s="3">
        <v>9.2999999999999999E-2</v>
      </c>
      <c r="L2" s="3">
        <v>0.125</v>
      </c>
      <c r="M2" s="3">
        <v>0.187</v>
      </c>
      <c r="N2" s="3">
        <v>0.25</v>
      </c>
      <c r="O2" s="3">
        <v>0.375</v>
      </c>
      <c r="P2" s="3">
        <v>0.5</v>
      </c>
      <c r="Q2" t="s">
        <v>3267</v>
      </c>
      <c r="R2" t="s">
        <v>3268</v>
      </c>
    </row>
    <row r="3" spans="1:20" x14ac:dyDescent="0.25">
      <c r="A3" s="79" t="s">
        <v>2213</v>
      </c>
      <c r="B3" s="79">
        <v>450</v>
      </c>
      <c r="C3" s="3" t="s">
        <v>3269</v>
      </c>
      <c r="D3" s="3">
        <v>6.9999999999999994E-5</v>
      </c>
      <c r="E3" s="3">
        <v>1.4999999999999999E-4</v>
      </c>
      <c r="F3" s="3">
        <v>2.2000000000000001E-4</v>
      </c>
      <c r="G3" s="3" t="s">
        <v>3270</v>
      </c>
      <c r="H3" s="3" t="s">
        <v>3271</v>
      </c>
      <c r="I3" s="3">
        <v>2.5999999999999998E-4</v>
      </c>
      <c r="J3" s="3">
        <v>3.2000000000000003E-4</v>
      </c>
      <c r="K3" s="3">
        <v>3.8999999999999999E-4</v>
      </c>
      <c r="L3" s="3">
        <v>5.1999999999999995E-4</v>
      </c>
      <c r="M3" s="3">
        <v>7.7999999999999999E-4</v>
      </c>
      <c r="N3" s="3">
        <v>1.0399999999999999E-3</v>
      </c>
      <c r="O3" s="3">
        <v>1.56E-3</v>
      </c>
      <c r="P3" s="3">
        <v>2.0799999999999998E-3</v>
      </c>
      <c r="Q3" t="s">
        <v>3270</v>
      </c>
      <c r="R3" t="s">
        <v>3272</v>
      </c>
    </row>
    <row r="4" spans="1:20" x14ac:dyDescent="0.25">
      <c r="A4" s="79"/>
      <c r="B4" s="79"/>
      <c r="C4" s="3" t="s">
        <v>3273</v>
      </c>
      <c r="D4" s="3">
        <v>8.0000000000000007E-5</v>
      </c>
      <c r="E4" s="3">
        <v>1.7000000000000001E-4</v>
      </c>
      <c r="F4" s="3">
        <v>2.5999999999999998E-4</v>
      </c>
      <c r="G4" s="3" t="s">
        <v>3274</v>
      </c>
      <c r="H4" s="3" t="s">
        <v>3270</v>
      </c>
      <c r="I4" s="3">
        <v>2.9999999999999997E-4</v>
      </c>
      <c r="J4" s="3">
        <v>3.8000000000000002E-4</v>
      </c>
      <c r="K4" s="3">
        <v>4.4999999999999999E-4</v>
      </c>
      <c r="L4" s="3">
        <v>6.0999999999999997E-4</v>
      </c>
      <c r="M4" s="3">
        <v>9.1E-4</v>
      </c>
      <c r="N4" s="3">
        <v>1.2199999999999999E-3</v>
      </c>
      <c r="O4" s="3">
        <v>1.83E-3</v>
      </c>
      <c r="P4" s="3">
        <v>2.4499999999999999E-3</v>
      </c>
      <c r="Q4" t="s">
        <v>3275</v>
      </c>
      <c r="R4" t="s">
        <v>3270</v>
      </c>
      <c r="T4">
        <v>416</v>
      </c>
    </row>
    <row r="5" spans="1:20" x14ac:dyDescent="0.25">
      <c r="A5" s="79"/>
      <c r="B5" s="79"/>
      <c r="C5" s="3" t="s">
        <v>3276</v>
      </c>
      <c r="D5" s="3">
        <v>9.0000000000000006E-5</v>
      </c>
      <c r="E5" s="3">
        <v>1.9000000000000001E-4</v>
      </c>
      <c r="F5" s="3">
        <v>2.9E-4</v>
      </c>
      <c r="G5" s="3" t="s">
        <v>3277</v>
      </c>
      <c r="H5" s="3" t="s">
        <v>3270</v>
      </c>
      <c r="I5" s="3">
        <v>3.4000000000000002E-4</v>
      </c>
      <c r="J5" s="3">
        <v>4.2000000000000002E-4</v>
      </c>
      <c r="K5" s="3">
        <v>5.1000000000000004E-4</v>
      </c>
      <c r="L5" s="3">
        <v>6.8000000000000005E-4</v>
      </c>
      <c r="M5" s="3">
        <v>1.0200000000000001E-3</v>
      </c>
      <c r="N5" s="3">
        <v>1.3600000000000001E-3</v>
      </c>
      <c r="O5" s="3">
        <v>2.0400000000000001E-3</v>
      </c>
      <c r="P5" s="3">
        <v>2.7200000000000002E-3</v>
      </c>
      <c r="Q5" t="s">
        <v>3278</v>
      </c>
      <c r="R5" t="s">
        <v>3270</v>
      </c>
    </row>
    <row r="7" spans="1:20" x14ac:dyDescent="0.25">
      <c r="A7" s="79" t="s">
        <v>2213</v>
      </c>
      <c r="B7" s="79">
        <v>200</v>
      </c>
      <c r="C7" s="3" t="s">
        <v>3269</v>
      </c>
      <c r="D7" s="3">
        <v>6.9999999999999994E-5</v>
      </c>
      <c r="E7" s="3">
        <v>1.4999999999999999E-4</v>
      </c>
      <c r="F7" s="3">
        <v>2.2000000000000001E-4</v>
      </c>
      <c r="G7" s="3" t="s">
        <v>3270</v>
      </c>
      <c r="H7" s="3" t="s">
        <v>3271</v>
      </c>
      <c r="I7" s="3">
        <v>2.5999999999999998E-4</v>
      </c>
      <c r="J7" s="3">
        <v>3.2000000000000003E-4</v>
      </c>
      <c r="K7" s="3">
        <v>3.8999999999999999E-4</v>
      </c>
      <c r="L7" s="3">
        <v>5.1999999999999995E-4</v>
      </c>
      <c r="M7" s="3">
        <v>7.7999999999999999E-4</v>
      </c>
      <c r="N7" s="3">
        <v>1.0399999999999999E-3</v>
      </c>
      <c r="O7" s="3">
        <v>1.56E-3</v>
      </c>
      <c r="P7" s="3">
        <v>2.0799999999999998E-3</v>
      </c>
      <c r="Q7" t="s">
        <v>3270</v>
      </c>
      <c r="R7" t="s">
        <v>3272</v>
      </c>
    </row>
    <row r="8" spans="1:20" x14ac:dyDescent="0.25">
      <c r="A8" s="79"/>
      <c r="B8" s="79"/>
      <c r="C8" s="3" t="s">
        <v>3273</v>
      </c>
      <c r="D8" s="3">
        <v>8.0000000000000007E-5</v>
      </c>
      <c r="E8" s="3">
        <v>1.7000000000000001E-4</v>
      </c>
      <c r="F8" s="3">
        <v>2.5999999999999998E-4</v>
      </c>
      <c r="G8" s="3" t="s">
        <v>3274</v>
      </c>
      <c r="H8" s="3" t="s">
        <v>3270</v>
      </c>
      <c r="I8" s="3">
        <v>2.9999999999999997E-4</v>
      </c>
      <c r="J8" s="3">
        <v>3.8000000000000002E-4</v>
      </c>
      <c r="K8" s="3">
        <v>4.4999999999999999E-4</v>
      </c>
      <c r="L8" s="3">
        <v>6.0999999999999997E-4</v>
      </c>
      <c r="M8" s="3">
        <v>9.1E-4</v>
      </c>
      <c r="N8" s="3">
        <v>1.2199999999999999E-3</v>
      </c>
      <c r="O8" s="3">
        <v>1.83E-3</v>
      </c>
      <c r="P8" s="3">
        <v>2.4499999999999999E-3</v>
      </c>
      <c r="Q8" t="s">
        <v>3275</v>
      </c>
      <c r="R8" t="s">
        <v>3270</v>
      </c>
      <c r="T8" s="67">
        <v>317321</v>
      </c>
    </row>
    <row r="9" spans="1:20" x14ac:dyDescent="0.25">
      <c r="A9" s="79"/>
      <c r="B9" s="79"/>
      <c r="C9" s="3" t="s">
        <v>3276</v>
      </c>
      <c r="D9" s="3">
        <v>9.0000000000000006E-5</v>
      </c>
      <c r="E9" s="3">
        <v>1.9000000000000001E-4</v>
      </c>
      <c r="F9" s="3">
        <v>2.9E-4</v>
      </c>
      <c r="G9" s="3" t="s">
        <v>3277</v>
      </c>
      <c r="H9" s="3" t="s">
        <v>3270</v>
      </c>
      <c r="I9" s="3">
        <v>3.4000000000000002E-4</v>
      </c>
      <c r="J9" s="3">
        <v>4.2000000000000002E-4</v>
      </c>
      <c r="K9" s="3">
        <v>5.1000000000000004E-4</v>
      </c>
      <c r="L9" s="3">
        <v>6.8000000000000005E-4</v>
      </c>
      <c r="M9" s="3">
        <v>1.0200000000000001E-3</v>
      </c>
      <c r="N9" s="3">
        <v>1.3600000000000001E-3</v>
      </c>
      <c r="O9" s="3">
        <v>2.0400000000000001E-3</v>
      </c>
      <c r="P9" s="3">
        <v>2.7200000000000002E-3</v>
      </c>
      <c r="Q9" t="s">
        <v>3278</v>
      </c>
      <c r="R9" t="s">
        <v>3270</v>
      </c>
    </row>
    <row r="10" spans="1:20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20" x14ac:dyDescent="0.25">
      <c r="A11" s="79" t="s">
        <v>2213</v>
      </c>
      <c r="B11" s="79">
        <v>150</v>
      </c>
      <c r="C11" s="3" t="s">
        <v>3269</v>
      </c>
      <c r="D11" s="3">
        <v>6.9999999999999994E-5</v>
      </c>
      <c r="E11" s="3">
        <v>1.4999999999999999E-4</v>
      </c>
      <c r="F11" s="3">
        <v>2.2000000000000001E-4</v>
      </c>
      <c r="G11" s="3" t="s">
        <v>3270</v>
      </c>
      <c r="H11" s="3" t="s">
        <v>3271</v>
      </c>
      <c r="I11" s="3">
        <v>2.5999999999999998E-4</v>
      </c>
      <c r="J11" s="3">
        <v>3.2000000000000003E-4</v>
      </c>
      <c r="K11" s="3">
        <v>3.8999999999999999E-4</v>
      </c>
      <c r="L11" s="3">
        <v>5.1999999999999995E-4</v>
      </c>
      <c r="M11" s="3">
        <v>7.7999999999999999E-4</v>
      </c>
      <c r="N11" s="3">
        <v>1.0399999999999999E-3</v>
      </c>
      <c r="O11" s="3">
        <v>1.56E-3</v>
      </c>
      <c r="P11" s="3">
        <v>2.0799999999999998E-3</v>
      </c>
      <c r="Q11" t="s">
        <v>3270</v>
      </c>
      <c r="R11" t="s">
        <v>3272</v>
      </c>
    </row>
    <row r="12" spans="1:20" x14ac:dyDescent="0.25">
      <c r="A12" s="79"/>
      <c r="B12" s="79"/>
      <c r="C12" s="3" t="s">
        <v>3273</v>
      </c>
      <c r="D12" s="3">
        <v>8.0000000000000007E-5</v>
      </c>
      <c r="E12" s="3">
        <v>1.7000000000000001E-4</v>
      </c>
      <c r="F12" s="3">
        <v>2.5999999999999998E-4</v>
      </c>
      <c r="G12" s="3" t="s">
        <v>3274</v>
      </c>
      <c r="H12" s="3" t="s">
        <v>3270</v>
      </c>
      <c r="I12" s="3">
        <v>2.9999999999999997E-4</v>
      </c>
      <c r="J12" s="3">
        <v>3.8000000000000002E-4</v>
      </c>
      <c r="K12" s="3">
        <v>4.4999999999999999E-4</v>
      </c>
      <c r="L12" s="3">
        <v>6.0999999999999997E-4</v>
      </c>
      <c r="M12" s="3">
        <v>9.1E-4</v>
      </c>
      <c r="N12" s="3">
        <v>1.2199999999999999E-3</v>
      </c>
      <c r="O12" s="3">
        <v>1.83E-3</v>
      </c>
      <c r="P12" s="3">
        <v>2.4499999999999999E-3</v>
      </c>
      <c r="Q12" t="s">
        <v>3275</v>
      </c>
      <c r="R12" t="s">
        <v>3270</v>
      </c>
      <c r="T12">
        <v>440</v>
      </c>
    </row>
    <row r="13" spans="1:20" x14ac:dyDescent="0.25">
      <c r="A13" s="79"/>
      <c r="B13" s="79"/>
      <c r="C13" s="3" t="s">
        <v>3276</v>
      </c>
      <c r="D13" s="3">
        <v>9.0000000000000006E-5</v>
      </c>
      <c r="E13" s="3">
        <v>1.9000000000000001E-4</v>
      </c>
      <c r="F13" s="3">
        <v>2.9E-4</v>
      </c>
      <c r="G13" s="3" t="s">
        <v>3277</v>
      </c>
      <c r="H13" s="3" t="s">
        <v>3270</v>
      </c>
      <c r="I13" s="3">
        <v>3.4000000000000002E-4</v>
      </c>
      <c r="J13" s="3">
        <v>4.2000000000000002E-4</v>
      </c>
      <c r="K13" s="3">
        <v>5.1000000000000004E-4</v>
      </c>
      <c r="L13" s="3">
        <v>6.8000000000000005E-4</v>
      </c>
      <c r="M13" s="3">
        <v>1.0200000000000001E-3</v>
      </c>
      <c r="N13" s="3">
        <v>1.3600000000000001E-3</v>
      </c>
      <c r="O13" s="3">
        <v>2.0400000000000001E-3</v>
      </c>
      <c r="P13" s="3">
        <v>2.7200000000000002E-3</v>
      </c>
      <c r="Q13" t="s">
        <v>3278</v>
      </c>
      <c r="R13" t="s">
        <v>3270</v>
      </c>
    </row>
    <row r="15" spans="1:20" x14ac:dyDescent="0.25">
      <c r="A15" s="79" t="s">
        <v>3263</v>
      </c>
      <c r="B15" s="79" t="s">
        <v>3264</v>
      </c>
      <c r="C15" s="79" t="s">
        <v>3265</v>
      </c>
      <c r="D15" s="79"/>
      <c r="E15" s="79"/>
      <c r="F15" s="79"/>
      <c r="G15" s="79" t="s">
        <v>3266</v>
      </c>
      <c r="H15" s="79"/>
      <c r="I15" s="79" t="s">
        <v>3265</v>
      </c>
      <c r="J15" s="79"/>
      <c r="K15" s="79"/>
      <c r="L15" s="79"/>
      <c r="M15" s="79"/>
      <c r="N15" s="79"/>
      <c r="O15" s="79"/>
      <c r="P15" s="79"/>
      <c r="Q15" s="78" t="s">
        <v>3266</v>
      </c>
      <c r="R15" s="78"/>
    </row>
    <row r="16" spans="1:20" x14ac:dyDescent="0.25">
      <c r="A16" s="79"/>
      <c r="B16" s="79"/>
      <c r="C16" s="47"/>
      <c r="D16" s="3">
        <v>1.4999999999999999E-2</v>
      </c>
      <c r="E16" s="3">
        <v>3.1E-2</v>
      </c>
      <c r="F16" s="3">
        <v>4.7E-2</v>
      </c>
      <c r="G16" s="3" t="s">
        <v>3267</v>
      </c>
      <c r="H16" s="3" t="s">
        <v>3268</v>
      </c>
      <c r="I16" s="3">
        <v>6.2E-2</v>
      </c>
      <c r="J16" s="3">
        <v>7.8E-2</v>
      </c>
      <c r="K16" s="3">
        <v>9.2999999999999999E-2</v>
      </c>
      <c r="L16" s="3">
        <v>0.125</v>
      </c>
      <c r="M16" s="3">
        <v>0.187</v>
      </c>
      <c r="N16" s="3">
        <v>0.25</v>
      </c>
      <c r="O16" s="3">
        <v>0.375</v>
      </c>
      <c r="P16" s="3">
        <v>0.5</v>
      </c>
      <c r="Q16" t="s">
        <v>3267</v>
      </c>
      <c r="R16" t="s">
        <v>3268</v>
      </c>
    </row>
    <row r="17" spans="1:18" x14ac:dyDescent="0.25">
      <c r="A17" s="79" t="s">
        <v>36</v>
      </c>
      <c r="B17" s="79">
        <v>225</v>
      </c>
      <c r="C17" s="3" t="s">
        <v>3269</v>
      </c>
      <c r="D17" s="3">
        <v>1.7000000000000001E-4</v>
      </c>
      <c r="E17" s="3">
        <v>3.5E-4</v>
      </c>
      <c r="F17" s="3">
        <v>5.1999999999999995E-4</v>
      </c>
      <c r="G17" s="3" t="s">
        <v>3270</v>
      </c>
      <c r="H17" s="3" t="s">
        <v>3271</v>
      </c>
      <c r="I17" s="3">
        <v>5.9999999999999995E-4</v>
      </c>
      <c r="J17" s="3">
        <v>7.6000000000000004E-4</v>
      </c>
      <c r="K17" s="3">
        <v>8.9999999999999998E-4</v>
      </c>
      <c r="L17" s="3">
        <v>1.2099999999999999E-3</v>
      </c>
      <c r="M17" s="3">
        <v>1.81E-3</v>
      </c>
      <c r="N17" s="3">
        <v>2.4199999999999998E-3</v>
      </c>
      <c r="O17" s="3">
        <v>3.63E-3</v>
      </c>
      <c r="P17" s="3">
        <v>4.8399999999999997E-3</v>
      </c>
      <c r="Q17" t="s">
        <v>3270</v>
      </c>
      <c r="R17" t="s">
        <v>3272</v>
      </c>
    </row>
    <row r="18" spans="1:18" x14ac:dyDescent="0.25">
      <c r="A18" s="79"/>
      <c r="B18" s="79"/>
      <c r="C18" s="3" t="s">
        <v>3273</v>
      </c>
      <c r="D18" s="3">
        <v>2.2000000000000001E-4</v>
      </c>
      <c r="E18" s="3">
        <v>4.4999999999999999E-4</v>
      </c>
      <c r="F18" s="3">
        <v>6.8000000000000005E-4</v>
      </c>
      <c r="G18" s="3" t="s">
        <v>3274</v>
      </c>
      <c r="H18" s="3" t="s">
        <v>3270</v>
      </c>
      <c r="I18" s="3">
        <v>7.7999999999999999E-4</v>
      </c>
      <c r="J18" s="3">
        <v>9.8999999999999999E-4</v>
      </c>
      <c r="K18" s="3">
        <v>1.1800000000000001E-3</v>
      </c>
      <c r="L18" s="3">
        <v>1.58E-3</v>
      </c>
      <c r="M18" s="3">
        <v>2.3700000000000001E-3</v>
      </c>
      <c r="N18" s="3">
        <v>3.16E-3</v>
      </c>
      <c r="O18" s="3">
        <v>4.7400000000000003E-3</v>
      </c>
      <c r="P18" s="3">
        <v>6.3299999999999997E-3</v>
      </c>
      <c r="Q18" t="s">
        <v>3275</v>
      </c>
      <c r="R18" t="s">
        <v>3270</v>
      </c>
    </row>
    <row r="19" spans="1:18" x14ac:dyDescent="0.25">
      <c r="A19" s="79"/>
      <c r="B19" s="79"/>
      <c r="C19" s="3" t="s">
        <v>3276</v>
      </c>
      <c r="D19" s="3">
        <v>2.4000000000000001E-4</v>
      </c>
      <c r="E19" s="3">
        <v>5.0000000000000001E-4</v>
      </c>
      <c r="F19" s="3">
        <v>7.5000000000000002E-4</v>
      </c>
      <c r="G19" s="3" t="s">
        <v>3277</v>
      </c>
      <c r="H19" s="3" t="s">
        <v>3270</v>
      </c>
      <c r="I19" s="3">
        <v>8.5999999999999998E-4</v>
      </c>
      <c r="J19" s="3">
        <v>1.08E-3</v>
      </c>
      <c r="K19" s="3">
        <v>1.2899999999999999E-3</v>
      </c>
      <c r="L19" s="3">
        <v>1.74E-3</v>
      </c>
      <c r="M19" s="3">
        <v>2.5999999999999999E-3</v>
      </c>
      <c r="N19" s="3">
        <v>3.48E-3</v>
      </c>
      <c r="O19" s="3">
        <v>5.2100000000000002E-3</v>
      </c>
      <c r="P19" s="3">
        <v>6.9499999999999996E-3</v>
      </c>
      <c r="Q19" t="s">
        <v>3278</v>
      </c>
      <c r="R19" t="s">
        <v>3270</v>
      </c>
    </row>
    <row r="22" spans="1:18" x14ac:dyDescent="0.25">
      <c r="A22" s="79" t="s">
        <v>3263</v>
      </c>
      <c r="B22" s="79" t="s">
        <v>3264</v>
      </c>
      <c r="C22" s="79" t="s">
        <v>3265</v>
      </c>
      <c r="D22" s="79"/>
      <c r="E22" s="79"/>
      <c r="F22" s="79"/>
      <c r="G22" s="79" t="s">
        <v>3266</v>
      </c>
      <c r="H22" s="79"/>
      <c r="I22" s="79" t="s">
        <v>3265</v>
      </c>
      <c r="J22" s="79"/>
      <c r="K22" s="79"/>
      <c r="L22" s="79"/>
      <c r="M22" s="79"/>
      <c r="N22" s="79"/>
      <c r="O22" s="79"/>
      <c r="P22" s="79"/>
      <c r="Q22" s="78" t="s">
        <v>3266</v>
      </c>
      <c r="R22" s="78"/>
    </row>
    <row r="23" spans="1:18" x14ac:dyDescent="0.25">
      <c r="A23" s="79"/>
      <c r="B23" s="79"/>
      <c r="C23" s="47"/>
      <c r="D23" s="3">
        <v>1.4999999999999999E-2</v>
      </c>
      <c r="E23" s="3">
        <v>3.1E-2</v>
      </c>
      <c r="F23" s="3">
        <v>4.7E-2</v>
      </c>
      <c r="G23" s="3" t="s">
        <v>3267</v>
      </c>
      <c r="H23" s="3" t="s">
        <v>3268</v>
      </c>
      <c r="I23" s="3">
        <v>6.2E-2</v>
      </c>
      <c r="J23" s="3">
        <v>7.8E-2</v>
      </c>
      <c r="K23" s="3">
        <v>9.2999999999999999E-2</v>
      </c>
      <c r="L23" s="3">
        <v>0.125</v>
      </c>
      <c r="M23" s="3">
        <v>0.187</v>
      </c>
      <c r="N23" s="3">
        <v>0.25</v>
      </c>
      <c r="O23" s="3">
        <v>0.375</v>
      </c>
      <c r="P23" s="3">
        <v>0.5</v>
      </c>
      <c r="Q23" t="s">
        <v>3267</v>
      </c>
      <c r="R23" t="s">
        <v>3268</v>
      </c>
    </row>
    <row r="24" spans="1:18" x14ac:dyDescent="0.25">
      <c r="A24" s="79" t="s">
        <v>34</v>
      </c>
      <c r="B24" s="79">
        <v>1000</v>
      </c>
      <c r="C24" s="3" t="s">
        <v>3269</v>
      </c>
      <c r="D24" s="3">
        <v>1.7000000000000001E-4</v>
      </c>
      <c r="E24" s="3">
        <v>3.5E-4</v>
      </c>
      <c r="F24" s="3">
        <v>5.1999999999999995E-4</v>
      </c>
      <c r="G24" s="3" t="s">
        <v>3270</v>
      </c>
      <c r="H24" s="3" t="s">
        <v>3271</v>
      </c>
      <c r="I24" s="3">
        <v>5.9999999999999995E-4</v>
      </c>
      <c r="J24" s="3">
        <v>7.6000000000000004E-4</v>
      </c>
      <c r="K24" s="3">
        <v>8.9999999999999998E-4</v>
      </c>
      <c r="L24" s="3">
        <v>1.2099999999999999E-3</v>
      </c>
      <c r="M24" s="3">
        <v>1.81E-3</v>
      </c>
      <c r="N24" s="3">
        <v>2.4199999999999998E-3</v>
      </c>
      <c r="O24" s="3">
        <v>3.63E-3</v>
      </c>
      <c r="P24" s="3">
        <v>4.8399999999999997E-3</v>
      </c>
      <c r="Q24" t="s">
        <v>3270</v>
      </c>
      <c r="R24" t="s">
        <v>3272</v>
      </c>
    </row>
    <row r="25" spans="1:18" x14ac:dyDescent="0.25">
      <c r="A25" s="79"/>
      <c r="B25" s="79"/>
      <c r="C25" s="3" t="s">
        <v>3273</v>
      </c>
      <c r="D25" s="3">
        <v>2.2000000000000001E-4</v>
      </c>
      <c r="E25" s="3">
        <v>4.4999999999999999E-4</v>
      </c>
      <c r="F25" s="3">
        <v>6.8000000000000005E-4</v>
      </c>
      <c r="G25" s="3" t="s">
        <v>3274</v>
      </c>
      <c r="H25" s="3" t="s">
        <v>3270</v>
      </c>
      <c r="I25" s="3">
        <v>7.7999999999999999E-4</v>
      </c>
      <c r="J25" s="3">
        <v>9.8999999999999999E-4</v>
      </c>
      <c r="K25" s="3">
        <v>1.1800000000000001E-3</v>
      </c>
      <c r="L25" s="3">
        <v>1.58E-3</v>
      </c>
      <c r="M25" s="3">
        <v>2.3700000000000001E-3</v>
      </c>
      <c r="N25" s="3">
        <v>3.16E-3</v>
      </c>
      <c r="O25" s="3">
        <v>4.7400000000000003E-3</v>
      </c>
      <c r="P25" s="3">
        <v>6.3299999999999997E-3</v>
      </c>
      <c r="Q25" t="s">
        <v>3275</v>
      </c>
      <c r="R25" t="s">
        <v>3270</v>
      </c>
    </row>
    <row r="26" spans="1:18" x14ac:dyDescent="0.25">
      <c r="A26" s="79"/>
      <c r="B26" s="79"/>
      <c r="C26" s="3" t="s">
        <v>3276</v>
      </c>
      <c r="D26" s="3">
        <v>2.4000000000000001E-4</v>
      </c>
      <c r="E26" s="3">
        <v>5.0000000000000001E-4</v>
      </c>
      <c r="F26" s="3">
        <v>7.5000000000000002E-4</v>
      </c>
      <c r="G26" s="3" t="s">
        <v>3277</v>
      </c>
      <c r="H26" s="3" t="s">
        <v>3270</v>
      </c>
      <c r="I26" s="3">
        <v>8.5999999999999998E-4</v>
      </c>
      <c r="J26" s="3">
        <v>1.08E-3</v>
      </c>
      <c r="K26" s="3">
        <v>1.2899999999999999E-3</v>
      </c>
      <c r="L26" s="3">
        <v>1.74E-3</v>
      </c>
      <c r="M26" s="3">
        <v>2.5999999999999999E-3</v>
      </c>
      <c r="N26" s="3">
        <v>3.48E-3</v>
      </c>
      <c r="O26" s="3">
        <v>5.2100000000000002E-3</v>
      </c>
      <c r="P26" s="3">
        <v>6.9499999999999996E-3</v>
      </c>
      <c r="Q26" t="s">
        <v>3278</v>
      </c>
      <c r="R26" t="s">
        <v>3270</v>
      </c>
    </row>
    <row r="29" spans="1:18" x14ac:dyDescent="0.25">
      <c r="A29" s="79" t="s">
        <v>3263</v>
      </c>
      <c r="B29" s="79" t="s">
        <v>3264</v>
      </c>
      <c r="C29" s="79" t="s">
        <v>3265</v>
      </c>
      <c r="D29" s="79"/>
      <c r="E29" s="79"/>
      <c r="F29" s="79"/>
      <c r="G29" s="79" t="s">
        <v>3266</v>
      </c>
      <c r="H29" s="79"/>
      <c r="I29" s="79" t="s">
        <v>3265</v>
      </c>
      <c r="J29" s="79"/>
      <c r="K29" s="79"/>
      <c r="L29" s="79"/>
      <c r="M29" s="79"/>
      <c r="N29" s="79"/>
      <c r="O29" s="79"/>
      <c r="P29" s="79"/>
      <c r="Q29" s="78" t="s">
        <v>3266</v>
      </c>
      <c r="R29" s="78"/>
    </row>
    <row r="30" spans="1:18" x14ac:dyDescent="0.25">
      <c r="A30" s="79"/>
      <c r="B30" s="79"/>
      <c r="C30" s="47"/>
      <c r="D30" s="3">
        <v>1.4999999999999999E-2</v>
      </c>
      <c r="E30" s="3">
        <v>3.1E-2</v>
      </c>
      <c r="F30" s="3">
        <v>4.7E-2</v>
      </c>
      <c r="G30" s="3" t="s">
        <v>3267</v>
      </c>
      <c r="H30" s="3" t="s">
        <v>3268</v>
      </c>
      <c r="I30" s="3">
        <v>6.2E-2</v>
      </c>
      <c r="J30" s="3">
        <v>7.8E-2</v>
      </c>
      <c r="K30" s="3">
        <v>9.2999999999999999E-2</v>
      </c>
      <c r="L30" s="3">
        <v>0.125</v>
      </c>
      <c r="M30" s="3">
        <v>0.187</v>
      </c>
      <c r="N30" s="3">
        <v>0.25</v>
      </c>
      <c r="O30" s="3">
        <v>0.375</v>
      </c>
      <c r="P30" s="3">
        <v>0.5</v>
      </c>
      <c r="Q30" t="s">
        <v>3267</v>
      </c>
      <c r="R30" t="s">
        <v>3268</v>
      </c>
    </row>
    <row r="31" spans="1:18" x14ac:dyDescent="0.25">
      <c r="A31" s="79" t="s">
        <v>37</v>
      </c>
      <c r="B31" s="80">
        <v>540</v>
      </c>
      <c r="C31" s="3" t="s">
        <v>3269</v>
      </c>
      <c r="D31" s="3">
        <v>1.7000000000000001E-4</v>
      </c>
      <c r="E31" s="3">
        <v>3.5E-4</v>
      </c>
      <c r="F31" s="3">
        <v>5.1999999999999995E-4</v>
      </c>
      <c r="G31" s="3" t="s">
        <v>3270</v>
      </c>
      <c r="H31" s="3" t="s">
        <v>3271</v>
      </c>
      <c r="I31" s="3">
        <v>5.9999999999999995E-4</v>
      </c>
      <c r="J31" s="3">
        <v>7.6000000000000004E-4</v>
      </c>
      <c r="K31" s="3">
        <v>8.9999999999999998E-4</v>
      </c>
      <c r="L31" s="3">
        <v>1.2099999999999999E-3</v>
      </c>
      <c r="M31" s="3">
        <v>1.81E-3</v>
      </c>
      <c r="N31" s="3">
        <v>2.4199999999999998E-3</v>
      </c>
      <c r="O31" s="3">
        <v>3.63E-3</v>
      </c>
      <c r="P31" s="3">
        <v>4.8399999999999997E-3</v>
      </c>
      <c r="Q31" t="s">
        <v>3270</v>
      </c>
      <c r="R31" t="s">
        <v>3272</v>
      </c>
    </row>
    <row r="32" spans="1:18" x14ac:dyDescent="0.25">
      <c r="A32" s="79"/>
      <c r="B32" s="80"/>
      <c r="C32" s="3" t="s">
        <v>3273</v>
      </c>
      <c r="D32" s="3">
        <v>2.2000000000000001E-4</v>
      </c>
      <c r="E32" s="3">
        <v>4.4999999999999999E-4</v>
      </c>
      <c r="F32" s="3">
        <v>6.8000000000000005E-4</v>
      </c>
      <c r="G32" s="3" t="s">
        <v>3274</v>
      </c>
      <c r="H32" s="3" t="s">
        <v>3270</v>
      </c>
      <c r="I32" s="3">
        <v>7.7999999999999999E-4</v>
      </c>
      <c r="J32" s="3">
        <v>9.8999999999999999E-4</v>
      </c>
      <c r="K32" s="3">
        <v>1.1800000000000001E-3</v>
      </c>
      <c r="L32" s="3">
        <v>1.58E-3</v>
      </c>
      <c r="M32" s="3">
        <v>2.3700000000000001E-3</v>
      </c>
      <c r="N32" s="3">
        <v>3.16E-3</v>
      </c>
      <c r="O32" s="3">
        <v>4.7400000000000003E-3</v>
      </c>
      <c r="P32" s="3">
        <v>6.3299999999999997E-3</v>
      </c>
      <c r="Q32" t="s">
        <v>3275</v>
      </c>
      <c r="R32" t="s">
        <v>3270</v>
      </c>
    </row>
    <row r="33" spans="1:18" x14ac:dyDescent="0.25">
      <c r="A33" s="79"/>
      <c r="B33" s="80"/>
      <c r="C33" s="3" t="s">
        <v>3276</v>
      </c>
      <c r="D33" s="3">
        <v>2.4000000000000001E-4</v>
      </c>
      <c r="E33" s="3">
        <v>5.0000000000000001E-4</v>
      </c>
      <c r="F33" s="3">
        <v>7.5000000000000002E-4</v>
      </c>
      <c r="G33" s="3" t="s">
        <v>3277</v>
      </c>
      <c r="H33" s="3" t="s">
        <v>3270</v>
      </c>
      <c r="I33" s="3">
        <v>8.5999999999999998E-4</v>
      </c>
      <c r="J33" s="3">
        <v>1.08E-3</v>
      </c>
      <c r="K33" s="3">
        <v>1.2899999999999999E-3</v>
      </c>
      <c r="L33" s="3">
        <v>1.74E-3</v>
      </c>
      <c r="M33" s="3">
        <v>2.5999999999999999E-3</v>
      </c>
      <c r="N33" s="3">
        <v>3.48E-3</v>
      </c>
      <c r="O33" s="3">
        <v>5.2100000000000002E-3</v>
      </c>
      <c r="P33" s="3">
        <v>6.9499999999999996E-3</v>
      </c>
      <c r="Q33" t="s">
        <v>3278</v>
      </c>
      <c r="R33" t="s">
        <v>3270</v>
      </c>
    </row>
    <row r="36" spans="1:18" x14ac:dyDescent="0.25">
      <c r="A36" s="79" t="s">
        <v>3263</v>
      </c>
      <c r="B36" s="79" t="s">
        <v>3264</v>
      </c>
      <c r="C36" s="79" t="s">
        <v>3265</v>
      </c>
      <c r="D36" s="79"/>
      <c r="E36" s="79"/>
      <c r="F36" s="79"/>
      <c r="G36" s="79" t="s">
        <v>3266</v>
      </c>
      <c r="H36" s="79"/>
      <c r="I36" s="79" t="s">
        <v>3265</v>
      </c>
      <c r="J36" s="79"/>
      <c r="K36" s="79"/>
      <c r="L36" s="79"/>
      <c r="M36" s="79"/>
      <c r="N36" s="79"/>
      <c r="O36" s="79"/>
      <c r="P36" s="79"/>
      <c r="Q36" s="78" t="s">
        <v>3266</v>
      </c>
      <c r="R36" s="78"/>
    </row>
    <row r="37" spans="1:18" x14ac:dyDescent="0.25">
      <c r="A37" s="79"/>
      <c r="B37" s="79"/>
      <c r="C37" s="47"/>
      <c r="D37" s="3">
        <v>1.4999999999999999E-2</v>
      </c>
      <c r="E37" s="3">
        <v>3.1E-2</v>
      </c>
      <c r="F37" s="3">
        <v>4.7E-2</v>
      </c>
      <c r="G37" s="3" t="s">
        <v>3267</v>
      </c>
      <c r="H37" s="3" t="s">
        <v>3268</v>
      </c>
      <c r="I37" s="3">
        <v>6.2E-2</v>
      </c>
      <c r="J37" s="3">
        <v>7.8E-2</v>
      </c>
      <c r="K37" s="3">
        <v>9.2999999999999999E-2</v>
      </c>
      <c r="L37" s="3">
        <v>0.125</v>
      </c>
      <c r="M37" s="3">
        <v>0.187</v>
      </c>
      <c r="N37" s="3">
        <v>0.25</v>
      </c>
      <c r="O37" s="3">
        <v>0.375</v>
      </c>
      <c r="P37" s="3">
        <v>0.5</v>
      </c>
      <c r="Q37" t="s">
        <v>3267</v>
      </c>
      <c r="R37" t="s">
        <v>3268</v>
      </c>
    </row>
    <row r="38" spans="1:18" x14ac:dyDescent="0.25">
      <c r="A38" s="79" t="s">
        <v>38</v>
      </c>
      <c r="B38" s="79">
        <v>225</v>
      </c>
      <c r="C38" s="3" t="s">
        <v>3269</v>
      </c>
      <c r="D38" s="3">
        <v>1.7000000000000001E-4</v>
      </c>
      <c r="E38" s="3">
        <v>3.5E-4</v>
      </c>
      <c r="F38" s="3">
        <v>5.1999999999999995E-4</v>
      </c>
      <c r="G38" s="3" t="s">
        <v>3270</v>
      </c>
      <c r="H38" s="3" t="s">
        <v>3271</v>
      </c>
      <c r="I38" s="3">
        <v>5.9999999999999995E-4</v>
      </c>
      <c r="J38" s="3">
        <v>7.6000000000000004E-4</v>
      </c>
      <c r="K38" s="3">
        <v>8.9999999999999998E-4</v>
      </c>
      <c r="L38" s="3">
        <v>1.2099999999999999E-3</v>
      </c>
      <c r="M38" s="3">
        <v>1.81E-3</v>
      </c>
      <c r="N38" s="3">
        <v>2.4199999999999998E-3</v>
      </c>
      <c r="O38" s="3">
        <v>3.63E-3</v>
      </c>
      <c r="P38" s="3">
        <v>4.8399999999999997E-3</v>
      </c>
      <c r="Q38" t="s">
        <v>3270</v>
      </c>
      <c r="R38" t="s">
        <v>3272</v>
      </c>
    </row>
    <row r="39" spans="1:18" x14ac:dyDescent="0.25">
      <c r="A39" s="79"/>
      <c r="B39" s="79"/>
      <c r="C39" s="3" t="s">
        <v>3273</v>
      </c>
      <c r="D39" s="3">
        <v>2.2000000000000001E-4</v>
      </c>
      <c r="E39" s="3">
        <v>4.4999999999999999E-4</v>
      </c>
      <c r="F39" s="3">
        <v>6.8000000000000005E-4</v>
      </c>
      <c r="G39" s="3" t="s">
        <v>3274</v>
      </c>
      <c r="H39" s="3" t="s">
        <v>3270</v>
      </c>
      <c r="I39" s="3">
        <v>7.7999999999999999E-4</v>
      </c>
      <c r="J39" s="3">
        <v>9.8999999999999999E-4</v>
      </c>
      <c r="K39" s="3">
        <v>1.1800000000000001E-3</v>
      </c>
      <c r="L39" s="3">
        <v>1.58E-3</v>
      </c>
      <c r="M39" s="3">
        <v>2.3700000000000001E-3</v>
      </c>
      <c r="N39" s="3">
        <v>3.16E-3</v>
      </c>
      <c r="O39" s="3">
        <v>4.7400000000000003E-3</v>
      </c>
      <c r="P39" s="3">
        <v>6.3299999999999997E-3</v>
      </c>
      <c r="Q39" t="s">
        <v>3275</v>
      </c>
      <c r="R39" t="s">
        <v>3270</v>
      </c>
    </row>
    <row r="40" spans="1:18" x14ac:dyDescent="0.25">
      <c r="A40" s="79"/>
      <c r="B40" s="79"/>
      <c r="C40" s="3" t="s">
        <v>3276</v>
      </c>
      <c r="D40" s="3">
        <v>2.4000000000000001E-4</v>
      </c>
      <c r="E40" s="3">
        <v>5.0000000000000001E-4</v>
      </c>
      <c r="F40" s="3">
        <v>7.5000000000000002E-4</v>
      </c>
      <c r="G40" s="3" t="s">
        <v>3277</v>
      </c>
      <c r="H40" s="3" t="s">
        <v>3270</v>
      </c>
      <c r="I40" s="3">
        <v>8.5999999999999998E-4</v>
      </c>
      <c r="J40" s="3">
        <v>1.08E-3</v>
      </c>
      <c r="K40" s="3">
        <v>1.2899999999999999E-3</v>
      </c>
      <c r="L40" s="3">
        <v>1.74E-3</v>
      </c>
      <c r="M40" s="3">
        <v>2.5999999999999999E-3</v>
      </c>
      <c r="N40" s="3">
        <v>3.48E-3</v>
      </c>
      <c r="O40" s="3">
        <v>5.2100000000000002E-3</v>
      </c>
      <c r="P40" s="3">
        <v>6.9499999999999996E-3</v>
      </c>
      <c r="Q40" t="s">
        <v>3278</v>
      </c>
      <c r="R40" t="s">
        <v>3270</v>
      </c>
    </row>
  </sheetData>
  <mergeCells count="44">
    <mergeCell ref="Q1:R1"/>
    <mergeCell ref="A1:A2"/>
    <mergeCell ref="B1:B2"/>
    <mergeCell ref="C1:F1"/>
    <mergeCell ref="G1:H1"/>
    <mergeCell ref="I1:P1"/>
    <mergeCell ref="Q15:R15"/>
    <mergeCell ref="A3:A5"/>
    <mergeCell ref="B3:B5"/>
    <mergeCell ref="A7:A9"/>
    <mergeCell ref="B7:B9"/>
    <mergeCell ref="A11:A13"/>
    <mergeCell ref="B11:B13"/>
    <mergeCell ref="A15:A16"/>
    <mergeCell ref="B15:B16"/>
    <mergeCell ref="C15:F15"/>
    <mergeCell ref="G15:H15"/>
    <mergeCell ref="I15:P15"/>
    <mergeCell ref="A17:A19"/>
    <mergeCell ref="B17:B19"/>
    <mergeCell ref="A22:A23"/>
    <mergeCell ref="B22:B23"/>
    <mergeCell ref="C22:F22"/>
    <mergeCell ref="I22:P22"/>
    <mergeCell ref="Q22:R22"/>
    <mergeCell ref="A24:A26"/>
    <mergeCell ref="B24:B26"/>
    <mergeCell ref="A29:A30"/>
    <mergeCell ref="B29:B30"/>
    <mergeCell ref="C29:F29"/>
    <mergeCell ref="G29:H29"/>
    <mergeCell ref="I29:P29"/>
    <mergeCell ref="Q29:R29"/>
    <mergeCell ref="G22:H22"/>
    <mergeCell ref="I36:P36"/>
    <mergeCell ref="Q36:R36"/>
    <mergeCell ref="A38:A40"/>
    <mergeCell ref="B38:B40"/>
    <mergeCell ref="A31:A33"/>
    <mergeCell ref="B31:B33"/>
    <mergeCell ref="A36:A37"/>
    <mergeCell ref="B36:B37"/>
    <mergeCell ref="C36:F36"/>
    <mergeCell ref="G36:H36"/>
  </mergeCells>
  <pageMargins left="0.7" right="0.7" top="0.75" bottom="0.75" header="0.3" footer="0.3"/>
  <pageSetup orientation="portrait" verticalDpi="597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T40"/>
  <sheetViews>
    <sheetView workbookViewId="0">
      <selection sqref="A1:A2 A1:A2"/>
    </sheetView>
  </sheetViews>
  <sheetFormatPr defaultRowHeight="15" x14ac:dyDescent="0.25"/>
  <sheetData>
    <row r="1" spans="1:20" x14ac:dyDescent="0.25">
      <c r="A1" s="79" t="s">
        <v>3263</v>
      </c>
      <c r="B1" s="79" t="s">
        <v>3264</v>
      </c>
      <c r="C1" s="79" t="s">
        <v>3265</v>
      </c>
      <c r="D1" s="79"/>
      <c r="E1" s="79"/>
      <c r="F1" s="79"/>
      <c r="G1" s="79" t="s">
        <v>3266</v>
      </c>
      <c r="H1" s="79"/>
      <c r="I1" s="79" t="s">
        <v>3265</v>
      </c>
      <c r="J1" s="79"/>
      <c r="K1" s="79"/>
      <c r="L1" s="79"/>
      <c r="M1" s="79"/>
      <c r="N1" s="79"/>
      <c r="O1" s="79"/>
      <c r="P1" s="79"/>
      <c r="Q1" s="78" t="s">
        <v>3266</v>
      </c>
      <c r="R1" s="78"/>
    </row>
    <row r="2" spans="1:20" x14ac:dyDescent="0.25">
      <c r="A2" s="79"/>
      <c r="B2" s="79"/>
      <c r="C2" s="47"/>
      <c r="D2" s="3">
        <v>1.4999999999999999E-2</v>
      </c>
      <c r="E2" s="3">
        <v>3.1E-2</v>
      </c>
      <c r="F2" s="3">
        <v>4.7E-2</v>
      </c>
      <c r="G2" s="3" t="s">
        <v>3267</v>
      </c>
      <c r="H2" s="3" t="s">
        <v>3268</v>
      </c>
      <c r="I2" s="3">
        <v>6.2E-2</v>
      </c>
      <c r="J2" s="3">
        <v>7.8E-2</v>
      </c>
      <c r="K2" s="3">
        <v>9.2999999999999999E-2</v>
      </c>
      <c r="L2" s="3">
        <v>0.125</v>
      </c>
      <c r="M2" s="3">
        <v>0.187</v>
      </c>
      <c r="N2" s="3">
        <v>0.25</v>
      </c>
      <c r="O2" s="3">
        <v>0.375</v>
      </c>
      <c r="P2" s="3">
        <v>0.5</v>
      </c>
      <c r="Q2" t="s">
        <v>3267</v>
      </c>
      <c r="R2" t="s">
        <v>3268</v>
      </c>
    </row>
    <row r="3" spans="1:20" x14ac:dyDescent="0.25">
      <c r="A3" s="79" t="s">
        <v>2213</v>
      </c>
      <c r="B3" s="79">
        <v>450</v>
      </c>
      <c r="C3" s="3" t="s">
        <v>3269</v>
      </c>
      <c r="D3" s="3">
        <v>6.9999999999999994E-5</v>
      </c>
      <c r="E3" s="3">
        <v>1.4999999999999999E-4</v>
      </c>
      <c r="F3" s="3">
        <v>2.2000000000000001E-4</v>
      </c>
      <c r="G3" s="3" t="s">
        <v>3270</v>
      </c>
      <c r="H3" s="3" t="s">
        <v>3271</v>
      </c>
      <c r="I3" s="3">
        <v>2.5999999999999998E-4</v>
      </c>
      <c r="J3" s="3">
        <v>3.2000000000000003E-4</v>
      </c>
      <c r="K3" s="3">
        <v>3.8999999999999999E-4</v>
      </c>
      <c r="L3" s="3">
        <v>5.1999999999999995E-4</v>
      </c>
      <c r="M3" s="3">
        <v>7.7999999999999999E-4</v>
      </c>
      <c r="N3" s="3">
        <v>1.0399999999999999E-3</v>
      </c>
      <c r="O3" s="3">
        <v>1.56E-3</v>
      </c>
      <c r="P3" s="3">
        <v>2.0799999999999998E-3</v>
      </c>
      <c r="Q3" t="s">
        <v>3270</v>
      </c>
      <c r="R3" t="s">
        <v>3272</v>
      </c>
    </row>
    <row r="4" spans="1:20" x14ac:dyDescent="0.25">
      <c r="A4" s="79"/>
      <c r="B4" s="79"/>
      <c r="C4" s="3" t="s">
        <v>3273</v>
      </c>
      <c r="D4" s="3">
        <v>8.0000000000000007E-5</v>
      </c>
      <c r="E4" s="3">
        <v>1.7000000000000001E-4</v>
      </c>
      <c r="F4" s="3">
        <v>2.5999999999999998E-4</v>
      </c>
      <c r="G4" s="3" t="s">
        <v>3274</v>
      </c>
      <c r="H4" s="3" t="s">
        <v>3270</v>
      </c>
      <c r="I4" s="3">
        <v>2.9999999999999997E-4</v>
      </c>
      <c r="J4" s="3">
        <v>3.8000000000000002E-4</v>
      </c>
      <c r="K4" s="3">
        <v>4.4999999999999999E-4</v>
      </c>
      <c r="L4" s="3">
        <v>6.0999999999999997E-4</v>
      </c>
      <c r="M4" s="3">
        <v>9.1E-4</v>
      </c>
      <c r="N4" s="3">
        <v>1.2199999999999999E-3</v>
      </c>
      <c r="O4" s="3">
        <v>1.83E-3</v>
      </c>
      <c r="P4" s="3">
        <v>2.4499999999999999E-3</v>
      </c>
      <c r="Q4" t="s">
        <v>3275</v>
      </c>
      <c r="R4" t="s">
        <v>3270</v>
      </c>
      <c r="T4">
        <v>416</v>
      </c>
    </row>
    <row r="5" spans="1:20" x14ac:dyDescent="0.25">
      <c r="A5" s="79"/>
      <c r="B5" s="79"/>
      <c r="C5" s="3" t="s">
        <v>3276</v>
      </c>
      <c r="D5" s="3">
        <v>9.0000000000000006E-5</v>
      </c>
      <c r="E5" s="3">
        <v>1.9000000000000001E-4</v>
      </c>
      <c r="F5" s="3">
        <v>2.9E-4</v>
      </c>
      <c r="G5" s="3" t="s">
        <v>3277</v>
      </c>
      <c r="H5" s="3" t="s">
        <v>3270</v>
      </c>
      <c r="I5" s="3">
        <v>3.4000000000000002E-4</v>
      </c>
      <c r="J5" s="3">
        <v>4.2000000000000002E-4</v>
      </c>
      <c r="K5" s="3">
        <v>5.1000000000000004E-4</v>
      </c>
      <c r="L5" s="3">
        <v>6.8000000000000005E-4</v>
      </c>
      <c r="M5" s="3">
        <v>1.0200000000000001E-3</v>
      </c>
      <c r="N5" s="3">
        <v>1.3600000000000001E-3</v>
      </c>
      <c r="O5" s="3">
        <v>2.0400000000000001E-3</v>
      </c>
      <c r="P5" s="3">
        <v>2.7200000000000002E-3</v>
      </c>
      <c r="Q5" t="s">
        <v>3278</v>
      </c>
      <c r="R5" t="s">
        <v>3270</v>
      </c>
    </row>
    <row r="7" spans="1:20" x14ac:dyDescent="0.25">
      <c r="A7" s="79" t="s">
        <v>2213</v>
      </c>
      <c r="B7" s="79">
        <v>200</v>
      </c>
      <c r="C7" s="3" t="s">
        <v>3269</v>
      </c>
      <c r="D7" s="3">
        <v>6.9999999999999994E-5</v>
      </c>
      <c r="E7" s="3">
        <v>1.4999999999999999E-4</v>
      </c>
      <c r="F7" s="3">
        <v>2.2000000000000001E-4</v>
      </c>
      <c r="G7" s="3" t="s">
        <v>3270</v>
      </c>
      <c r="H7" s="3" t="s">
        <v>3271</v>
      </c>
      <c r="I7" s="3">
        <v>2.5999999999999998E-4</v>
      </c>
      <c r="J7" s="3">
        <v>3.2000000000000003E-4</v>
      </c>
      <c r="K7" s="3">
        <v>3.8999999999999999E-4</v>
      </c>
      <c r="L7" s="3">
        <v>5.1999999999999995E-4</v>
      </c>
      <c r="M7" s="3">
        <v>7.7999999999999999E-4</v>
      </c>
      <c r="N7" s="3">
        <v>1.0399999999999999E-3</v>
      </c>
      <c r="O7" s="3">
        <v>1.56E-3</v>
      </c>
      <c r="P7" s="3">
        <v>2.0799999999999998E-3</v>
      </c>
      <c r="Q7" t="s">
        <v>3270</v>
      </c>
      <c r="R7" t="s">
        <v>3272</v>
      </c>
    </row>
    <row r="8" spans="1:20" x14ac:dyDescent="0.25">
      <c r="A8" s="79"/>
      <c r="B8" s="79"/>
      <c r="C8" s="3" t="s">
        <v>3273</v>
      </c>
      <c r="D8" s="3">
        <v>8.0000000000000007E-5</v>
      </c>
      <c r="E8" s="3">
        <v>1.7000000000000001E-4</v>
      </c>
      <c r="F8" s="3">
        <v>2.5999999999999998E-4</v>
      </c>
      <c r="G8" s="3" t="s">
        <v>3274</v>
      </c>
      <c r="H8" s="3" t="s">
        <v>3270</v>
      </c>
      <c r="I8" s="3">
        <v>2.9999999999999997E-4</v>
      </c>
      <c r="J8" s="3">
        <v>3.8000000000000002E-4</v>
      </c>
      <c r="K8" s="3">
        <v>4.4999999999999999E-4</v>
      </c>
      <c r="L8" s="3">
        <v>6.0999999999999997E-4</v>
      </c>
      <c r="M8" s="3">
        <v>9.1E-4</v>
      </c>
      <c r="N8" s="3">
        <v>1.2199999999999999E-3</v>
      </c>
      <c r="O8" s="3">
        <v>1.83E-3</v>
      </c>
      <c r="P8" s="3">
        <v>2.4499999999999999E-3</v>
      </c>
      <c r="Q8" t="s">
        <v>3275</v>
      </c>
      <c r="R8" t="s">
        <v>3270</v>
      </c>
      <c r="T8" s="67">
        <v>317321</v>
      </c>
    </row>
    <row r="9" spans="1:20" x14ac:dyDescent="0.25">
      <c r="A9" s="79"/>
      <c r="B9" s="79"/>
      <c r="C9" s="3" t="s">
        <v>3276</v>
      </c>
      <c r="D9" s="3">
        <v>9.0000000000000006E-5</v>
      </c>
      <c r="E9" s="3">
        <v>1.9000000000000001E-4</v>
      </c>
      <c r="F9" s="3">
        <v>2.9E-4</v>
      </c>
      <c r="G9" s="3" t="s">
        <v>3277</v>
      </c>
      <c r="H9" s="3" t="s">
        <v>3270</v>
      </c>
      <c r="I9" s="3">
        <v>3.4000000000000002E-4</v>
      </c>
      <c r="J9" s="3">
        <v>4.2000000000000002E-4</v>
      </c>
      <c r="K9" s="3">
        <v>5.1000000000000004E-4</v>
      </c>
      <c r="L9" s="3">
        <v>6.8000000000000005E-4</v>
      </c>
      <c r="M9" s="3">
        <v>1.0200000000000001E-3</v>
      </c>
      <c r="N9" s="3">
        <v>1.3600000000000001E-3</v>
      </c>
      <c r="O9" s="3">
        <v>2.0400000000000001E-3</v>
      </c>
      <c r="P9" s="3">
        <v>2.7200000000000002E-3</v>
      </c>
      <c r="Q9" t="s">
        <v>3278</v>
      </c>
      <c r="R9" t="s">
        <v>3270</v>
      </c>
    </row>
    <row r="10" spans="1:20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20" x14ac:dyDescent="0.25">
      <c r="A11" s="79" t="s">
        <v>2213</v>
      </c>
      <c r="B11" s="79">
        <v>150</v>
      </c>
      <c r="C11" s="3" t="s">
        <v>3269</v>
      </c>
      <c r="D11" s="3">
        <v>6.9999999999999994E-5</v>
      </c>
      <c r="E11" s="3">
        <v>1.4999999999999999E-4</v>
      </c>
      <c r="F11" s="3">
        <v>2.2000000000000001E-4</v>
      </c>
      <c r="G11" s="3" t="s">
        <v>3270</v>
      </c>
      <c r="H11" s="3" t="s">
        <v>3271</v>
      </c>
      <c r="I11" s="3">
        <v>2.5999999999999998E-4</v>
      </c>
      <c r="J11" s="3">
        <v>3.2000000000000003E-4</v>
      </c>
      <c r="K11" s="3">
        <v>3.8999999999999999E-4</v>
      </c>
      <c r="L11" s="3">
        <v>5.1999999999999995E-4</v>
      </c>
      <c r="M11" s="3">
        <v>7.7999999999999999E-4</v>
      </c>
      <c r="N11" s="3">
        <v>1.0399999999999999E-3</v>
      </c>
      <c r="O11" s="3">
        <v>1.56E-3</v>
      </c>
      <c r="P11" s="3">
        <v>2.0799999999999998E-3</v>
      </c>
      <c r="Q11" t="s">
        <v>3270</v>
      </c>
      <c r="R11" t="s">
        <v>3272</v>
      </c>
    </row>
    <row r="12" spans="1:20" x14ac:dyDescent="0.25">
      <c r="A12" s="79"/>
      <c r="B12" s="79"/>
      <c r="C12" s="3" t="s">
        <v>3273</v>
      </c>
      <c r="D12" s="3">
        <v>8.0000000000000007E-5</v>
      </c>
      <c r="E12" s="3">
        <v>1.7000000000000001E-4</v>
      </c>
      <c r="F12" s="3">
        <v>2.5999999999999998E-4</v>
      </c>
      <c r="G12" s="3" t="s">
        <v>3274</v>
      </c>
      <c r="H12" s="3" t="s">
        <v>3270</v>
      </c>
      <c r="I12" s="3">
        <v>2.9999999999999997E-4</v>
      </c>
      <c r="J12" s="3">
        <v>3.8000000000000002E-4</v>
      </c>
      <c r="K12" s="3">
        <v>4.4999999999999999E-4</v>
      </c>
      <c r="L12" s="3">
        <v>6.0999999999999997E-4</v>
      </c>
      <c r="M12" s="3">
        <v>9.1E-4</v>
      </c>
      <c r="N12" s="3">
        <v>1.2199999999999999E-3</v>
      </c>
      <c r="O12" s="3">
        <v>1.83E-3</v>
      </c>
      <c r="P12" s="3">
        <v>2.4499999999999999E-3</v>
      </c>
      <c r="Q12" t="s">
        <v>3275</v>
      </c>
      <c r="R12" t="s">
        <v>3270</v>
      </c>
      <c r="T12">
        <v>440</v>
      </c>
    </row>
    <row r="13" spans="1:20" x14ac:dyDescent="0.25">
      <c r="A13" s="79"/>
      <c r="B13" s="79"/>
      <c r="C13" s="3" t="s">
        <v>3276</v>
      </c>
      <c r="D13" s="3">
        <v>9.0000000000000006E-5</v>
      </c>
      <c r="E13" s="3">
        <v>1.9000000000000001E-4</v>
      </c>
      <c r="F13" s="3">
        <v>2.9E-4</v>
      </c>
      <c r="G13" s="3" t="s">
        <v>3277</v>
      </c>
      <c r="H13" s="3" t="s">
        <v>3270</v>
      </c>
      <c r="I13" s="3">
        <v>3.4000000000000002E-4</v>
      </c>
      <c r="J13" s="3">
        <v>4.2000000000000002E-4</v>
      </c>
      <c r="K13" s="3">
        <v>5.1000000000000004E-4</v>
      </c>
      <c r="L13" s="3">
        <v>6.8000000000000005E-4</v>
      </c>
      <c r="M13" s="3">
        <v>1.0200000000000001E-3</v>
      </c>
      <c r="N13" s="3">
        <v>1.3600000000000001E-3</v>
      </c>
      <c r="O13" s="3">
        <v>2.0400000000000001E-3</v>
      </c>
      <c r="P13" s="3">
        <v>2.7200000000000002E-3</v>
      </c>
      <c r="Q13" t="s">
        <v>3278</v>
      </c>
      <c r="R13" t="s">
        <v>3270</v>
      </c>
    </row>
    <row r="15" spans="1:20" x14ac:dyDescent="0.25">
      <c r="A15" s="79" t="s">
        <v>3263</v>
      </c>
      <c r="B15" s="79" t="s">
        <v>3264</v>
      </c>
      <c r="C15" s="79" t="s">
        <v>3265</v>
      </c>
      <c r="D15" s="79"/>
      <c r="E15" s="79"/>
      <c r="F15" s="79"/>
      <c r="G15" s="79" t="s">
        <v>3266</v>
      </c>
      <c r="H15" s="79"/>
      <c r="I15" s="79" t="s">
        <v>3265</v>
      </c>
      <c r="J15" s="79"/>
      <c r="K15" s="79"/>
      <c r="L15" s="79"/>
      <c r="M15" s="79"/>
      <c r="N15" s="79"/>
      <c r="O15" s="79"/>
      <c r="P15" s="79"/>
      <c r="Q15" s="78" t="s">
        <v>3266</v>
      </c>
      <c r="R15" s="78"/>
    </row>
    <row r="16" spans="1:20" x14ac:dyDescent="0.25">
      <c r="A16" s="79"/>
      <c r="B16" s="79"/>
      <c r="C16" s="47"/>
      <c r="D16" s="3">
        <v>1.4999999999999999E-2</v>
      </c>
      <c r="E16" s="3">
        <v>3.1E-2</v>
      </c>
      <c r="F16" s="3">
        <v>4.7E-2</v>
      </c>
      <c r="G16" s="3" t="s">
        <v>3267</v>
      </c>
      <c r="H16" s="3" t="s">
        <v>3268</v>
      </c>
      <c r="I16" s="3">
        <v>6.2E-2</v>
      </c>
      <c r="J16" s="3">
        <v>7.8E-2</v>
      </c>
      <c r="K16" s="3">
        <v>9.2999999999999999E-2</v>
      </c>
      <c r="L16" s="3">
        <v>0.125</v>
      </c>
      <c r="M16" s="3">
        <v>0.187</v>
      </c>
      <c r="N16" s="3">
        <v>0.25</v>
      </c>
      <c r="O16" s="3">
        <v>0.375</v>
      </c>
      <c r="P16" s="3">
        <v>0.5</v>
      </c>
      <c r="Q16" t="s">
        <v>3267</v>
      </c>
      <c r="R16" t="s">
        <v>3268</v>
      </c>
    </row>
    <row r="17" spans="1:18" x14ac:dyDescent="0.25">
      <c r="A17" s="79" t="s">
        <v>36</v>
      </c>
      <c r="B17" s="79">
        <v>225</v>
      </c>
      <c r="C17" s="3" t="s">
        <v>3269</v>
      </c>
      <c r="D17" s="3">
        <v>1.7000000000000001E-4</v>
      </c>
      <c r="E17" s="3">
        <v>3.5E-4</v>
      </c>
      <c r="F17" s="3">
        <v>5.1999999999999995E-4</v>
      </c>
      <c r="G17" s="3" t="s">
        <v>3270</v>
      </c>
      <c r="H17" s="3" t="s">
        <v>3271</v>
      </c>
      <c r="I17" s="3">
        <v>5.9999999999999995E-4</v>
      </c>
      <c r="J17" s="3">
        <v>7.6000000000000004E-4</v>
      </c>
      <c r="K17" s="3">
        <v>8.9999999999999998E-4</v>
      </c>
      <c r="L17" s="3">
        <v>1.2099999999999999E-3</v>
      </c>
      <c r="M17" s="3">
        <v>1.81E-3</v>
      </c>
      <c r="N17" s="3">
        <v>2.4199999999999998E-3</v>
      </c>
      <c r="O17" s="3">
        <v>3.63E-3</v>
      </c>
      <c r="P17" s="3">
        <v>4.8399999999999997E-3</v>
      </c>
      <c r="Q17" t="s">
        <v>3270</v>
      </c>
      <c r="R17" t="s">
        <v>3272</v>
      </c>
    </row>
    <row r="18" spans="1:18" x14ac:dyDescent="0.25">
      <c r="A18" s="79"/>
      <c r="B18" s="79"/>
      <c r="C18" s="3" t="s">
        <v>3273</v>
      </c>
      <c r="D18" s="3">
        <v>2.2000000000000001E-4</v>
      </c>
      <c r="E18" s="3">
        <v>4.4999999999999999E-4</v>
      </c>
      <c r="F18" s="3">
        <v>6.8000000000000005E-4</v>
      </c>
      <c r="G18" s="3" t="s">
        <v>3274</v>
      </c>
      <c r="H18" s="3" t="s">
        <v>3270</v>
      </c>
      <c r="I18" s="3">
        <v>7.7999999999999999E-4</v>
      </c>
      <c r="J18" s="3">
        <v>9.8999999999999999E-4</v>
      </c>
      <c r="K18" s="3">
        <v>1.1800000000000001E-3</v>
      </c>
      <c r="L18" s="3">
        <v>1.58E-3</v>
      </c>
      <c r="M18" s="3">
        <v>2.3700000000000001E-3</v>
      </c>
      <c r="N18" s="3">
        <v>3.16E-3</v>
      </c>
      <c r="O18" s="3">
        <v>4.7400000000000003E-3</v>
      </c>
      <c r="P18" s="3">
        <v>6.3299999999999997E-3</v>
      </c>
      <c r="Q18" t="s">
        <v>3275</v>
      </c>
      <c r="R18" t="s">
        <v>3270</v>
      </c>
    </row>
    <row r="19" spans="1:18" x14ac:dyDescent="0.25">
      <c r="A19" s="79"/>
      <c r="B19" s="79"/>
      <c r="C19" s="3" t="s">
        <v>3276</v>
      </c>
      <c r="D19" s="3">
        <v>2.4000000000000001E-4</v>
      </c>
      <c r="E19" s="3">
        <v>5.0000000000000001E-4</v>
      </c>
      <c r="F19" s="3">
        <v>7.5000000000000002E-4</v>
      </c>
      <c r="G19" s="3" t="s">
        <v>3277</v>
      </c>
      <c r="H19" s="3" t="s">
        <v>3270</v>
      </c>
      <c r="I19" s="3">
        <v>8.5999999999999998E-4</v>
      </c>
      <c r="J19" s="3">
        <v>1.08E-3</v>
      </c>
      <c r="K19" s="3">
        <v>1.2899999999999999E-3</v>
      </c>
      <c r="L19" s="3">
        <v>1.74E-3</v>
      </c>
      <c r="M19" s="3">
        <v>2.5999999999999999E-3</v>
      </c>
      <c r="N19" s="3">
        <v>3.48E-3</v>
      </c>
      <c r="O19" s="3">
        <v>5.2100000000000002E-3</v>
      </c>
      <c r="P19" s="3">
        <v>6.9499999999999996E-3</v>
      </c>
      <c r="Q19" t="s">
        <v>3278</v>
      </c>
      <c r="R19" t="s">
        <v>3270</v>
      </c>
    </row>
    <row r="22" spans="1:18" x14ac:dyDescent="0.25">
      <c r="A22" s="79" t="s">
        <v>3263</v>
      </c>
      <c r="B22" s="79" t="s">
        <v>3264</v>
      </c>
      <c r="C22" s="79" t="s">
        <v>3265</v>
      </c>
      <c r="D22" s="79"/>
      <c r="E22" s="79"/>
      <c r="F22" s="79"/>
      <c r="G22" s="79" t="s">
        <v>3266</v>
      </c>
      <c r="H22" s="79"/>
      <c r="I22" s="79" t="s">
        <v>3265</v>
      </c>
      <c r="J22" s="79"/>
      <c r="K22" s="79"/>
      <c r="L22" s="79"/>
      <c r="M22" s="79"/>
      <c r="N22" s="79"/>
      <c r="O22" s="79"/>
      <c r="P22" s="79"/>
      <c r="Q22" s="78" t="s">
        <v>3266</v>
      </c>
      <c r="R22" s="78"/>
    </row>
    <row r="23" spans="1:18" x14ac:dyDescent="0.25">
      <c r="A23" s="79"/>
      <c r="B23" s="79"/>
      <c r="C23" s="47"/>
      <c r="D23" s="3">
        <v>1.4999999999999999E-2</v>
      </c>
      <c r="E23" s="3">
        <v>3.1E-2</v>
      </c>
      <c r="F23" s="3">
        <v>4.7E-2</v>
      </c>
      <c r="G23" s="3" t="s">
        <v>3267</v>
      </c>
      <c r="H23" s="3" t="s">
        <v>3268</v>
      </c>
      <c r="I23" s="3">
        <v>6.2E-2</v>
      </c>
      <c r="J23" s="3">
        <v>7.8E-2</v>
      </c>
      <c r="K23" s="3">
        <v>9.2999999999999999E-2</v>
      </c>
      <c r="L23" s="3">
        <v>0.125</v>
      </c>
      <c r="M23" s="3">
        <v>0.187</v>
      </c>
      <c r="N23" s="3">
        <v>0.25</v>
      </c>
      <c r="O23" s="3">
        <v>0.375</v>
      </c>
      <c r="P23" s="3">
        <v>0.5</v>
      </c>
      <c r="Q23" t="s">
        <v>3267</v>
      </c>
      <c r="R23" t="s">
        <v>3268</v>
      </c>
    </row>
    <row r="24" spans="1:18" x14ac:dyDescent="0.25">
      <c r="A24" s="79" t="s">
        <v>34</v>
      </c>
      <c r="B24" s="79">
        <v>1000</v>
      </c>
      <c r="C24" s="3" t="s">
        <v>3269</v>
      </c>
      <c r="D24" s="3">
        <v>1.7000000000000001E-4</v>
      </c>
      <c r="E24" s="3">
        <v>3.5E-4</v>
      </c>
      <c r="F24" s="3">
        <v>5.1999999999999995E-4</v>
      </c>
      <c r="G24" s="3" t="s">
        <v>3270</v>
      </c>
      <c r="H24" s="3" t="s">
        <v>3271</v>
      </c>
      <c r="I24" s="3">
        <v>5.9999999999999995E-4</v>
      </c>
      <c r="J24" s="3">
        <v>7.6000000000000004E-4</v>
      </c>
      <c r="K24" s="3">
        <v>8.9999999999999998E-4</v>
      </c>
      <c r="L24" s="3">
        <v>1.2099999999999999E-3</v>
      </c>
      <c r="M24" s="3">
        <v>1.81E-3</v>
      </c>
      <c r="N24" s="3">
        <v>2.4199999999999998E-3</v>
      </c>
      <c r="O24" s="3">
        <v>3.63E-3</v>
      </c>
      <c r="P24" s="3">
        <v>4.8399999999999997E-3</v>
      </c>
      <c r="Q24" t="s">
        <v>3270</v>
      </c>
      <c r="R24" t="s">
        <v>3272</v>
      </c>
    </row>
    <row r="25" spans="1:18" x14ac:dyDescent="0.25">
      <c r="A25" s="79"/>
      <c r="B25" s="79"/>
      <c r="C25" s="3" t="s">
        <v>3273</v>
      </c>
      <c r="D25" s="3">
        <v>2.2000000000000001E-4</v>
      </c>
      <c r="E25" s="3">
        <v>4.4999999999999999E-4</v>
      </c>
      <c r="F25" s="3">
        <v>6.8000000000000005E-4</v>
      </c>
      <c r="G25" s="3" t="s">
        <v>3274</v>
      </c>
      <c r="H25" s="3" t="s">
        <v>3270</v>
      </c>
      <c r="I25" s="3">
        <v>7.7999999999999999E-4</v>
      </c>
      <c r="J25" s="3">
        <v>9.8999999999999999E-4</v>
      </c>
      <c r="K25" s="3">
        <v>1.1800000000000001E-3</v>
      </c>
      <c r="L25" s="3">
        <v>1.58E-3</v>
      </c>
      <c r="M25" s="3">
        <v>2.3700000000000001E-3</v>
      </c>
      <c r="N25" s="3">
        <v>3.16E-3</v>
      </c>
      <c r="O25" s="3">
        <v>4.7400000000000003E-3</v>
      </c>
      <c r="P25" s="3">
        <v>6.3299999999999997E-3</v>
      </c>
      <c r="Q25" t="s">
        <v>3275</v>
      </c>
      <c r="R25" t="s">
        <v>3270</v>
      </c>
    </row>
    <row r="26" spans="1:18" x14ac:dyDescent="0.25">
      <c r="A26" s="79"/>
      <c r="B26" s="79"/>
      <c r="C26" s="3" t="s">
        <v>3276</v>
      </c>
      <c r="D26" s="3">
        <v>2.4000000000000001E-4</v>
      </c>
      <c r="E26" s="3">
        <v>5.0000000000000001E-4</v>
      </c>
      <c r="F26" s="3">
        <v>7.5000000000000002E-4</v>
      </c>
      <c r="G26" s="3" t="s">
        <v>3277</v>
      </c>
      <c r="H26" s="3" t="s">
        <v>3270</v>
      </c>
      <c r="I26" s="3">
        <v>8.5999999999999998E-4</v>
      </c>
      <c r="J26" s="3">
        <v>1.08E-3</v>
      </c>
      <c r="K26" s="3">
        <v>1.2899999999999999E-3</v>
      </c>
      <c r="L26" s="3">
        <v>1.74E-3</v>
      </c>
      <c r="M26" s="3">
        <v>2.5999999999999999E-3</v>
      </c>
      <c r="N26" s="3">
        <v>3.48E-3</v>
      </c>
      <c r="O26" s="3">
        <v>5.2100000000000002E-3</v>
      </c>
      <c r="P26" s="3">
        <v>6.9499999999999996E-3</v>
      </c>
      <c r="Q26" t="s">
        <v>3278</v>
      </c>
      <c r="R26" t="s">
        <v>3270</v>
      </c>
    </row>
    <row r="29" spans="1:18" x14ac:dyDescent="0.25">
      <c r="A29" s="79" t="s">
        <v>3263</v>
      </c>
      <c r="B29" s="79" t="s">
        <v>3264</v>
      </c>
      <c r="C29" s="79" t="s">
        <v>3265</v>
      </c>
      <c r="D29" s="79"/>
      <c r="E29" s="79"/>
      <c r="F29" s="79"/>
      <c r="G29" s="79" t="s">
        <v>3266</v>
      </c>
      <c r="H29" s="79"/>
      <c r="I29" s="79" t="s">
        <v>3265</v>
      </c>
      <c r="J29" s="79"/>
      <c r="K29" s="79"/>
      <c r="L29" s="79"/>
      <c r="M29" s="79"/>
      <c r="N29" s="79"/>
      <c r="O29" s="79"/>
      <c r="P29" s="79"/>
      <c r="Q29" s="78" t="s">
        <v>3266</v>
      </c>
      <c r="R29" s="78"/>
    </row>
    <row r="30" spans="1:18" x14ac:dyDescent="0.25">
      <c r="A30" s="79"/>
      <c r="B30" s="79"/>
      <c r="C30" s="47"/>
      <c r="D30" s="3">
        <v>1.4999999999999999E-2</v>
      </c>
      <c r="E30" s="3">
        <v>3.1E-2</v>
      </c>
      <c r="F30" s="3">
        <v>4.7E-2</v>
      </c>
      <c r="G30" s="3" t="s">
        <v>3267</v>
      </c>
      <c r="H30" s="3" t="s">
        <v>3268</v>
      </c>
      <c r="I30" s="3">
        <v>6.2E-2</v>
      </c>
      <c r="J30" s="3">
        <v>7.8E-2</v>
      </c>
      <c r="K30" s="3">
        <v>9.2999999999999999E-2</v>
      </c>
      <c r="L30" s="3">
        <v>0.125</v>
      </c>
      <c r="M30" s="3">
        <v>0.187</v>
      </c>
      <c r="N30" s="3">
        <v>0.25</v>
      </c>
      <c r="O30" s="3">
        <v>0.375</v>
      </c>
      <c r="P30" s="3">
        <v>0.5</v>
      </c>
      <c r="Q30" t="s">
        <v>3267</v>
      </c>
      <c r="R30" t="s">
        <v>3268</v>
      </c>
    </row>
    <row r="31" spans="1:18" x14ac:dyDescent="0.25">
      <c r="A31" s="79" t="s">
        <v>37</v>
      </c>
      <c r="B31" s="80">
        <v>540</v>
      </c>
      <c r="C31" s="3" t="s">
        <v>3269</v>
      </c>
      <c r="D31" s="3">
        <v>1.7000000000000001E-4</v>
      </c>
      <c r="E31" s="3">
        <v>3.5E-4</v>
      </c>
      <c r="F31" s="3">
        <v>5.1999999999999995E-4</v>
      </c>
      <c r="G31" s="3" t="s">
        <v>3270</v>
      </c>
      <c r="H31" s="3" t="s">
        <v>3271</v>
      </c>
      <c r="I31" s="3">
        <v>5.9999999999999995E-4</v>
      </c>
      <c r="J31" s="3">
        <v>7.6000000000000004E-4</v>
      </c>
      <c r="K31" s="3">
        <v>8.9999999999999998E-4</v>
      </c>
      <c r="L31" s="3">
        <v>1.2099999999999999E-3</v>
      </c>
      <c r="M31" s="3">
        <v>1.81E-3</v>
      </c>
      <c r="N31" s="3">
        <v>2.4199999999999998E-3</v>
      </c>
      <c r="O31" s="3">
        <v>3.63E-3</v>
      </c>
      <c r="P31" s="3">
        <v>4.8399999999999997E-3</v>
      </c>
      <c r="Q31" t="s">
        <v>3270</v>
      </c>
      <c r="R31" t="s">
        <v>3272</v>
      </c>
    </row>
    <row r="32" spans="1:18" x14ac:dyDescent="0.25">
      <c r="A32" s="79"/>
      <c r="B32" s="80"/>
      <c r="C32" s="3" t="s">
        <v>3273</v>
      </c>
      <c r="D32" s="3">
        <v>2.2000000000000001E-4</v>
      </c>
      <c r="E32" s="3">
        <v>4.4999999999999999E-4</v>
      </c>
      <c r="F32" s="3">
        <v>6.8000000000000005E-4</v>
      </c>
      <c r="G32" s="3" t="s">
        <v>3274</v>
      </c>
      <c r="H32" s="3" t="s">
        <v>3270</v>
      </c>
      <c r="I32" s="3">
        <v>7.7999999999999999E-4</v>
      </c>
      <c r="J32" s="3">
        <v>9.8999999999999999E-4</v>
      </c>
      <c r="K32" s="3">
        <v>1.1800000000000001E-3</v>
      </c>
      <c r="L32" s="3">
        <v>1.58E-3</v>
      </c>
      <c r="M32" s="3">
        <v>2.3700000000000001E-3</v>
      </c>
      <c r="N32" s="3">
        <v>3.16E-3</v>
      </c>
      <c r="O32" s="3">
        <v>4.7400000000000003E-3</v>
      </c>
      <c r="P32" s="3">
        <v>6.3299999999999997E-3</v>
      </c>
      <c r="Q32" t="s">
        <v>3275</v>
      </c>
      <c r="R32" t="s">
        <v>3270</v>
      </c>
    </row>
    <row r="33" spans="1:18" x14ac:dyDescent="0.25">
      <c r="A33" s="79"/>
      <c r="B33" s="80"/>
      <c r="C33" s="3" t="s">
        <v>3276</v>
      </c>
      <c r="D33" s="3">
        <v>2.4000000000000001E-4</v>
      </c>
      <c r="E33" s="3">
        <v>5.0000000000000001E-4</v>
      </c>
      <c r="F33" s="3">
        <v>7.5000000000000002E-4</v>
      </c>
      <c r="G33" s="3" t="s">
        <v>3277</v>
      </c>
      <c r="H33" s="3" t="s">
        <v>3270</v>
      </c>
      <c r="I33" s="3">
        <v>8.5999999999999998E-4</v>
      </c>
      <c r="J33" s="3">
        <v>1.08E-3</v>
      </c>
      <c r="K33" s="3">
        <v>1.2899999999999999E-3</v>
      </c>
      <c r="L33" s="3">
        <v>1.74E-3</v>
      </c>
      <c r="M33" s="3">
        <v>2.5999999999999999E-3</v>
      </c>
      <c r="N33" s="3">
        <v>3.48E-3</v>
      </c>
      <c r="O33" s="3">
        <v>5.2100000000000002E-3</v>
      </c>
      <c r="P33" s="3">
        <v>6.9499999999999996E-3</v>
      </c>
      <c r="Q33" t="s">
        <v>3278</v>
      </c>
      <c r="R33" t="s">
        <v>3270</v>
      </c>
    </row>
    <row r="36" spans="1:18" x14ac:dyDescent="0.25">
      <c r="A36" s="79" t="s">
        <v>3263</v>
      </c>
      <c r="B36" s="79" t="s">
        <v>3264</v>
      </c>
      <c r="C36" s="79" t="s">
        <v>3265</v>
      </c>
      <c r="D36" s="79"/>
      <c r="E36" s="79"/>
      <c r="F36" s="79"/>
      <c r="G36" s="79" t="s">
        <v>3266</v>
      </c>
      <c r="H36" s="79"/>
      <c r="I36" s="79" t="s">
        <v>3265</v>
      </c>
      <c r="J36" s="79"/>
      <c r="K36" s="79"/>
      <c r="L36" s="79"/>
      <c r="M36" s="79"/>
      <c r="N36" s="79"/>
      <c r="O36" s="79"/>
      <c r="P36" s="79"/>
      <c r="Q36" s="78" t="s">
        <v>3266</v>
      </c>
      <c r="R36" s="78"/>
    </row>
    <row r="37" spans="1:18" x14ac:dyDescent="0.25">
      <c r="A37" s="79"/>
      <c r="B37" s="79"/>
      <c r="C37" s="47"/>
      <c r="D37" s="3">
        <v>1.4999999999999999E-2</v>
      </c>
      <c r="E37" s="3">
        <v>3.1E-2</v>
      </c>
      <c r="F37" s="3">
        <v>4.7E-2</v>
      </c>
      <c r="G37" s="3" t="s">
        <v>3267</v>
      </c>
      <c r="H37" s="3" t="s">
        <v>3268</v>
      </c>
      <c r="I37" s="3">
        <v>6.2E-2</v>
      </c>
      <c r="J37" s="3">
        <v>7.8E-2</v>
      </c>
      <c r="K37" s="3">
        <v>9.2999999999999999E-2</v>
      </c>
      <c r="L37" s="3">
        <v>0.125</v>
      </c>
      <c r="M37" s="3">
        <v>0.187</v>
      </c>
      <c r="N37" s="3">
        <v>0.25</v>
      </c>
      <c r="O37" s="3">
        <v>0.375</v>
      </c>
      <c r="P37" s="3">
        <v>0.5</v>
      </c>
      <c r="Q37" t="s">
        <v>3267</v>
      </c>
      <c r="R37" t="s">
        <v>3268</v>
      </c>
    </row>
    <row r="38" spans="1:18" x14ac:dyDescent="0.25">
      <c r="A38" s="79" t="s">
        <v>38</v>
      </c>
      <c r="B38" s="79">
        <v>225</v>
      </c>
      <c r="C38" s="3" t="s">
        <v>3269</v>
      </c>
      <c r="D38" s="3">
        <v>1.7000000000000001E-4</v>
      </c>
      <c r="E38" s="3">
        <v>3.5E-4</v>
      </c>
      <c r="F38" s="3">
        <v>5.1999999999999995E-4</v>
      </c>
      <c r="G38" s="3" t="s">
        <v>3270</v>
      </c>
      <c r="H38" s="3" t="s">
        <v>3271</v>
      </c>
      <c r="I38" s="3">
        <v>5.9999999999999995E-4</v>
      </c>
      <c r="J38" s="3">
        <v>7.6000000000000004E-4</v>
      </c>
      <c r="K38" s="3">
        <v>8.9999999999999998E-4</v>
      </c>
      <c r="L38" s="3">
        <v>1.2099999999999999E-3</v>
      </c>
      <c r="M38" s="3">
        <v>1.81E-3</v>
      </c>
      <c r="N38" s="3">
        <v>2.4199999999999998E-3</v>
      </c>
      <c r="O38" s="3">
        <v>3.63E-3</v>
      </c>
      <c r="P38" s="3">
        <v>4.8399999999999997E-3</v>
      </c>
      <c r="Q38" t="s">
        <v>3270</v>
      </c>
      <c r="R38" t="s">
        <v>3272</v>
      </c>
    </row>
    <row r="39" spans="1:18" x14ac:dyDescent="0.25">
      <c r="A39" s="79"/>
      <c r="B39" s="79"/>
      <c r="C39" s="3" t="s">
        <v>3273</v>
      </c>
      <c r="D39" s="3">
        <v>2.2000000000000001E-4</v>
      </c>
      <c r="E39" s="3">
        <v>4.4999999999999999E-4</v>
      </c>
      <c r="F39" s="3">
        <v>6.8000000000000005E-4</v>
      </c>
      <c r="G39" s="3" t="s">
        <v>3274</v>
      </c>
      <c r="H39" s="3" t="s">
        <v>3270</v>
      </c>
      <c r="I39" s="3">
        <v>7.7999999999999999E-4</v>
      </c>
      <c r="J39" s="3">
        <v>9.8999999999999999E-4</v>
      </c>
      <c r="K39" s="3">
        <v>1.1800000000000001E-3</v>
      </c>
      <c r="L39" s="3">
        <v>1.58E-3</v>
      </c>
      <c r="M39" s="3">
        <v>2.3700000000000001E-3</v>
      </c>
      <c r="N39" s="3">
        <v>3.16E-3</v>
      </c>
      <c r="O39" s="3">
        <v>4.7400000000000003E-3</v>
      </c>
      <c r="P39" s="3">
        <v>6.3299999999999997E-3</v>
      </c>
      <c r="Q39" t="s">
        <v>3275</v>
      </c>
      <c r="R39" t="s">
        <v>3270</v>
      </c>
    </row>
    <row r="40" spans="1:18" x14ac:dyDescent="0.25">
      <c r="A40" s="79"/>
      <c r="B40" s="79"/>
      <c r="C40" s="3" t="s">
        <v>3276</v>
      </c>
      <c r="D40" s="3">
        <v>2.4000000000000001E-4</v>
      </c>
      <c r="E40" s="3">
        <v>5.0000000000000001E-4</v>
      </c>
      <c r="F40" s="3">
        <v>7.5000000000000002E-4</v>
      </c>
      <c r="G40" s="3" t="s">
        <v>3277</v>
      </c>
      <c r="H40" s="3" t="s">
        <v>3270</v>
      </c>
      <c r="I40" s="3">
        <v>8.5999999999999998E-4</v>
      </c>
      <c r="J40" s="3">
        <v>1.08E-3</v>
      </c>
      <c r="K40" s="3">
        <v>1.2899999999999999E-3</v>
      </c>
      <c r="L40" s="3">
        <v>1.74E-3</v>
      </c>
      <c r="M40" s="3">
        <v>2.5999999999999999E-3</v>
      </c>
      <c r="N40" s="3">
        <v>3.48E-3</v>
      </c>
      <c r="O40" s="3">
        <v>5.2100000000000002E-3</v>
      </c>
      <c r="P40" s="3">
        <v>6.9499999999999996E-3</v>
      </c>
      <c r="Q40" t="s">
        <v>3278</v>
      </c>
      <c r="R40" t="s">
        <v>3270</v>
      </c>
    </row>
  </sheetData>
  <mergeCells count="44">
    <mergeCell ref="Q1:R1"/>
    <mergeCell ref="A1:A2"/>
    <mergeCell ref="B1:B2"/>
    <mergeCell ref="C1:F1"/>
    <mergeCell ref="G1:H1"/>
    <mergeCell ref="I1:P1"/>
    <mergeCell ref="Q15:R15"/>
    <mergeCell ref="A3:A5"/>
    <mergeCell ref="B3:B5"/>
    <mergeCell ref="A7:A9"/>
    <mergeCell ref="B7:B9"/>
    <mergeCell ref="A11:A13"/>
    <mergeCell ref="B11:B13"/>
    <mergeCell ref="A15:A16"/>
    <mergeCell ref="B15:B16"/>
    <mergeCell ref="C15:F15"/>
    <mergeCell ref="G15:H15"/>
    <mergeCell ref="I15:P15"/>
    <mergeCell ref="A17:A19"/>
    <mergeCell ref="B17:B19"/>
    <mergeCell ref="A22:A23"/>
    <mergeCell ref="B22:B23"/>
    <mergeCell ref="C22:F22"/>
    <mergeCell ref="I22:P22"/>
    <mergeCell ref="Q22:R22"/>
    <mergeCell ref="A24:A26"/>
    <mergeCell ref="B24:B26"/>
    <mergeCell ref="A29:A30"/>
    <mergeCell ref="B29:B30"/>
    <mergeCell ref="C29:F29"/>
    <mergeCell ref="G29:H29"/>
    <mergeCell ref="I29:P29"/>
    <mergeCell ref="Q29:R29"/>
    <mergeCell ref="G22:H22"/>
    <mergeCell ref="I36:P36"/>
    <mergeCell ref="Q36:R36"/>
    <mergeCell ref="A38:A40"/>
    <mergeCell ref="B38:B40"/>
    <mergeCell ref="A31:A33"/>
    <mergeCell ref="B31:B33"/>
    <mergeCell ref="A36:A37"/>
    <mergeCell ref="B36:B37"/>
    <mergeCell ref="C36:F36"/>
    <mergeCell ref="G36:H36"/>
  </mergeCells>
  <pageMargins left="0.7" right="0.7" top="0.75" bottom="0.75" header="0.3" footer="0.3"/>
  <pageSetup orientation="portrait" verticalDpi="597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T40"/>
  <sheetViews>
    <sheetView workbookViewId="0">
      <selection sqref="A1:A2 A1:A2"/>
    </sheetView>
  </sheetViews>
  <sheetFormatPr defaultRowHeight="15" x14ac:dyDescent="0.25"/>
  <sheetData>
    <row r="1" spans="1:20" x14ac:dyDescent="0.25">
      <c r="A1" s="79" t="s">
        <v>3263</v>
      </c>
      <c r="B1" s="79" t="s">
        <v>3264</v>
      </c>
      <c r="C1" s="79" t="s">
        <v>3265</v>
      </c>
      <c r="D1" s="79"/>
      <c r="E1" s="79"/>
      <c r="F1" s="79"/>
      <c r="G1" s="79" t="s">
        <v>3266</v>
      </c>
      <c r="H1" s="79"/>
      <c r="I1" s="79" t="s">
        <v>3265</v>
      </c>
      <c r="J1" s="79"/>
      <c r="K1" s="79"/>
      <c r="L1" s="79"/>
      <c r="M1" s="79"/>
      <c r="N1" s="79"/>
      <c r="O1" s="79"/>
      <c r="P1" s="79"/>
      <c r="Q1" s="78" t="s">
        <v>3266</v>
      </c>
      <c r="R1" s="78"/>
    </row>
    <row r="2" spans="1:20" x14ac:dyDescent="0.25">
      <c r="A2" s="79"/>
      <c r="B2" s="79"/>
      <c r="C2" s="47"/>
      <c r="D2" s="3">
        <v>1.4999999999999999E-2</v>
      </c>
      <c r="E2" s="3">
        <v>3.1E-2</v>
      </c>
      <c r="F2" s="3">
        <v>4.7E-2</v>
      </c>
      <c r="G2" s="3" t="s">
        <v>3267</v>
      </c>
      <c r="H2" s="3" t="s">
        <v>3268</v>
      </c>
      <c r="I2" s="3">
        <v>6.2E-2</v>
      </c>
      <c r="J2" s="3">
        <v>7.8E-2</v>
      </c>
      <c r="K2" s="3">
        <v>9.2999999999999999E-2</v>
      </c>
      <c r="L2" s="3">
        <v>0.125</v>
      </c>
      <c r="M2" s="3">
        <v>0.187</v>
      </c>
      <c r="N2" s="3">
        <v>0.25</v>
      </c>
      <c r="O2" s="3">
        <v>0.375</v>
      </c>
      <c r="P2" s="3">
        <v>0.5</v>
      </c>
      <c r="Q2" t="s">
        <v>3267</v>
      </c>
      <c r="R2" t="s">
        <v>3268</v>
      </c>
    </row>
    <row r="3" spans="1:20" x14ac:dyDescent="0.25">
      <c r="A3" s="79" t="s">
        <v>2213</v>
      </c>
      <c r="B3" s="79">
        <v>450</v>
      </c>
      <c r="C3" s="3" t="s">
        <v>3269</v>
      </c>
      <c r="D3" s="3">
        <v>6.9999999999999994E-5</v>
      </c>
      <c r="E3" s="3">
        <v>1.4999999999999999E-4</v>
      </c>
      <c r="F3" s="3">
        <v>2.2000000000000001E-4</v>
      </c>
      <c r="G3" s="3" t="s">
        <v>3270</v>
      </c>
      <c r="H3" s="3" t="s">
        <v>3271</v>
      </c>
      <c r="I3" s="3">
        <v>2.5999999999999998E-4</v>
      </c>
      <c r="J3" s="3">
        <v>3.2000000000000003E-4</v>
      </c>
      <c r="K3" s="3">
        <v>3.8999999999999999E-4</v>
      </c>
      <c r="L3" s="3">
        <v>5.1999999999999995E-4</v>
      </c>
      <c r="M3" s="3">
        <v>7.7999999999999999E-4</v>
      </c>
      <c r="N3" s="3">
        <v>1.0399999999999999E-3</v>
      </c>
      <c r="O3" s="3">
        <v>1.56E-3</v>
      </c>
      <c r="P3" s="3">
        <v>2.0799999999999998E-3</v>
      </c>
      <c r="Q3" t="s">
        <v>3270</v>
      </c>
      <c r="R3" t="s">
        <v>3272</v>
      </c>
    </row>
    <row r="4" spans="1:20" x14ac:dyDescent="0.25">
      <c r="A4" s="79"/>
      <c r="B4" s="79"/>
      <c r="C4" s="3" t="s">
        <v>3273</v>
      </c>
      <c r="D4" s="3">
        <v>8.0000000000000007E-5</v>
      </c>
      <c r="E4" s="3">
        <v>1.7000000000000001E-4</v>
      </c>
      <c r="F4" s="3">
        <v>2.5999999999999998E-4</v>
      </c>
      <c r="G4" s="3" t="s">
        <v>3274</v>
      </c>
      <c r="H4" s="3" t="s">
        <v>3270</v>
      </c>
      <c r="I4" s="3">
        <v>2.9999999999999997E-4</v>
      </c>
      <c r="J4" s="3">
        <v>3.8000000000000002E-4</v>
      </c>
      <c r="K4" s="3">
        <v>4.4999999999999999E-4</v>
      </c>
      <c r="L4" s="3">
        <v>6.0999999999999997E-4</v>
      </c>
      <c r="M4" s="3">
        <v>9.1E-4</v>
      </c>
      <c r="N4" s="3">
        <v>1.2199999999999999E-3</v>
      </c>
      <c r="O4" s="3">
        <v>1.83E-3</v>
      </c>
      <c r="P4" s="3">
        <v>2.4499999999999999E-3</v>
      </c>
      <c r="Q4" t="s">
        <v>3275</v>
      </c>
      <c r="R4" t="s">
        <v>3270</v>
      </c>
      <c r="T4">
        <v>416</v>
      </c>
    </row>
    <row r="5" spans="1:20" x14ac:dyDescent="0.25">
      <c r="A5" s="79"/>
      <c r="B5" s="79"/>
      <c r="C5" s="3" t="s">
        <v>3276</v>
      </c>
      <c r="D5" s="3">
        <v>9.0000000000000006E-5</v>
      </c>
      <c r="E5" s="3">
        <v>1.9000000000000001E-4</v>
      </c>
      <c r="F5" s="3">
        <v>2.9E-4</v>
      </c>
      <c r="G5" s="3" t="s">
        <v>3277</v>
      </c>
      <c r="H5" s="3" t="s">
        <v>3270</v>
      </c>
      <c r="I5" s="3">
        <v>3.4000000000000002E-4</v>
      </c>
      <c r="J5" s="3">
        <v>4.2000000000000002E-4</v>
      </c>
      <c r="K5" s="3">
        <v>5.1000000000000004E-4</v>
      </c>
      <c r="L5" s="3">
        <v>6.8000000000000005E-4</v>
      </c>
      <c r="M5" s="3">
        <v>1.0200000000000001E-3</v>
      </c>
      <c r="N5" s="3">
        <v>1.3600000000000001E-3</v>
      </c>
      <c r="O5" s="3">
        <v>2.0400000000000001E-3</v>
      </c>
      <c r="P5" s="3">
        <v>2.7200000000000002E-3</v>
      </c>
      <c r="Q5" t="s">
        <v>3278</v>
      </c>
      <c r="R5" t="s">
        <v>3270</v>
      </c>
    </row>
    <row r="7" spans="1:20" x14ac:dyDescent="0.25">
      <c r="A7" s="79" t="s">
        <v>2213</v>
      </c>
      <c r="B7" s="79">
        <v>200</v>
      </c>
      <c r="C7" s="3" t="s">
        <v>3269</v>
      </c>
      <c r="D7" s="3">
        <v>6.9999999999999994E-5</v>
      </c>
      <c r="E7" s="3">
        <v>1.4999999999999999E-4</v>
      </c>
      <c r="F7" s="3">
        <v>2.2000000000000001E-4</v>
      </c>
      <c r="G7" s="3" t="s">
        <v>3270</v>
      </c>
      <c r="H7" s="3" t="s">
        <v>3271</v>
      </c>
      <c r="I7" s="3">
        <v>2.5999999999999998E-4</v>
      </c>
      <c r="J7" s="3">
        <v>3.2000000000000003E-4</v>
      </c>
      <c r="K7" s="3">
        <v>3.8999999999999999E-4</v>
      </c>
      <c r="L7" s="3">
        <v>5.1999999999999995E-4</v>
      </c>
      <c r="M7" s="3">
        <v>7.7999999999999999E-4</v>
      </c>
      <c r="N7" s="3">
        <v>1.0399999999999999E-3</v>
      </c>
      <c r="O7" s="3">
        <v>1.56E-3</v>
      </c>
      <c r="P7" s="3">
        <v>2.0799999999999998E-3</v>
      </c>
      <c r="Q7" t="s">
        <v>3270</v>
      </c>
      <c r="R7" t="s">
        <v>3272</v>
      </c>
    </row>
    <row r="8" spans="1:20" x14ac:dyDescent="0.25">
      <c r="A8" s="79"/>
      <c r="B8" s="79"/>
      <c r="C8" s="3" t="s">
        <v>3273</v>
      </c>
      <c r="D8" s="3">
        <v>8.0000000000000007E-5</v>
      </c>
      <c r="E8" s="3">
        <v>1.7000000000000001E-4</v>
      </c>
      <c r="F8" s="3">
        <v>2.5999999999999998E-4</v>
      </c>
      <c r="G8" s="3" t="s">
        <v>3274</v>
      </c>
      <c r="H8" s="3" t="s">
        <v>3270</v>
      </c>
      <c r="I8" s="3">
        <v>2.9999999999999997E-4</v>
      </c>
      <c r="J8" s="3">
        <v>3.8000000000000002E-4</v>
      </c>
      <c r="K8" s="3">
        <v>4.4999999999999999E-4</v>
      </c>
      <c r="L8" s="3">
        <v>6.0999999999999997E-4</v>
      </c>
      <c r="M8" s="3">
        <v>9.1E-4</v>
      </c>
      <c r="N8" s="3">
        <v>1.2199999999999999E-3</v>
      </c>
      <c r="O8" s="3">
        <v>1.83E-3</v>
      </c>
      <c r="P8" s="3">
        <v>2.4499999999999999E-3</v>
      </c>
      <c r="Q8" t="s">
        <v>3275</v>
      </c>
      <c r="R8" t="s">
        <v>3270</v>
      </c>
      <c r="T8" s="67">
        <v>317321</v>
      </c>
    </row>
    <row r="9" spans="1:20" x14ac:dyDescent="0.25">
      <c r="A9" s="79"/>
      <c r="B9" s="79"/>
      <c r="C9" s="3" t="s">
        <v>3276</v>
      </c>
      <c r="D9" s="3">
        <v>9.0000000000000006E-5</v>
      </c>
      <c r="E9" s="3">
        <v>1.9000000000000001E-4</v>
      </c>
      <c r="F9" s="3">
        <v>2.9E-4</v>
      </c>
      <c r="G9" s="3" t="s">
        <v>3277</v>
      </c>
      <c r="H9" s="3" t="s">
        <v>3270</v>
      </c>
      <c r="I9" s="3">
        <v>3.4000000000000002E-4</v>
      </c>
      <c r="J9" s="3">
        <v>4.2000000000000002E-4</v>
      </c>
      <c r="K9" s="3">
        <v>5.1000000000000004E-4</v>
      </c>
      <c r="L9" s="3">
        <v>6.8000000000000005E-4</v>
      </c>
      <c r="M9" s="3">
        <v>1.0200000000000001E-3</v>
      </c>
      <c r="N9" s="3">
        <v>1.3600000000000001E-3</v>
      </c>
      <c r="O9" s="3">
        <v>2.0400000000000001E-3</v>
      </c>
      <c r="P9" s="3">
        <v>2.7200000000000002E-3</v>
      </c>
      <c r="Q9" t="s">
        <v>3278</v>
      </c>
      <c r="R9" t="s">
        <v>3270</v>
      </c>
    </row>
    <row r="10" spans="1:20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20" x14ac:dyDescent="0.25">
      <c r="A11" s="79" t="s">
        <v>2213</v>
      </c>
      <c r="B11" s="79">
        <v>150</v>
      </c>
      <c r="C11" s="3" t="s">
        <v>3269</v>
      </c>
      <c r="D11" s="3">
        <v>6.9999999999999994E-5</v>
      </c>
      <c r="E11" s="3">
        <v>1.4999999999999999E-4</v>
      </c>
      <c r="F11" s="3">
        <v>2.2000000000000001E-4</v>
      </c>
      <c r="G11" s="3" t="s">
        <v>3270</v>
      </c>
      <c r="H11" s="3" t="s">
        <v>3271</v>
      </c>
      <c r="I11" s="3">
        <v>2.5999999999999998E-4</v>
      </c>
      <c r="J11" s="3">
        <v>3.2000000000000003E-4</v>
      </c>
      <c r="K11" s="3">
        <v>3.8999999999999999E-4</v>
      </c>
      <c r="L11" s="3">
        <v>5.1999999999999995E-4</v>
      </c>
      <c r="M11" s="3">
        <v>7.7999999999999999E-4</v>
      </c>
      <c r="N11" s="3">
        <v>1.0399999999999999E-3</v>
      </c>
      <c r="O11" s="3">
        <v>1.56E-3</v>
      </c>
      <c r="P11" s="3">
        <v>2.0799999999999998E-3</v>
      </c>
      <c r="Q11" t="s">
        <v>3270</v>
      </c>
      <c r="R11" t="s">
        <v>3272</v>
      </c>
    </row>
    <row r="12" spans="1:20" x14ac:dyDescent="0.25">
      <c r="A12" s="79"/>
      <c r="B12" s="79"/>
      <c r="C12" s="3" t="s">
        <v>3273</v>
      </c>
      <c r="D12" s="3">
        <v>8.0000000000000007E-5</v>
      </c>
      <c r="E12" s="3">
        <v>1.7000000000000001E-4</v>
      </c>
      <c r="F12" s="3">
        <v>2.5999999999999998E-4</v>
      </c>
      <c r="G12" s="3" t="s">
        <v>3274</v>
      </c>
      <c r="H12" s="3" t="s">
        <v>3270</v>
      </c>
      <c r="I12" s="3">
        <v>2.9999999999999997E-4</v>
      </c>
      <c r="J12" s="3">
        <v>3.8000000000000002E-4</v>
      </c>
      <c r="K12" s="3">
        <v>4.4999999999999999E-4</v>
      </c>
      <c r="L12" s="3">
        <v>6.0999999999999997E-4</v>
      </c>
      <c r="M12" s="3">
        <v>9.1E-4</v>
      </c>
      <c r="N12" s="3">
        <v>1.2199999999999999E-3</v>
      </c>
      <c r="O12" s="3">
        <v>1.83E-3</v>
      </c>
      <c r="P12" s="3">
        <v>2.4499999999999999E-3</v>
      </c>
      <c r="Q12" t="s">
        <v>3275</v>
      </c>
      <c r="R12" t="s">
        <v>3270</v>
      </c>
      <c r="T12">
        <v>440</v>
      </c>
    </row>
    <row r="13" spans="1:20" x14ac:dyDescent="0.25">
      <c r="A13" s="79"/>
      <c r="B13" s="79"/>
      <c r="C13" s="3" t="s">
        <v>3276</v>
      </c>
      <c r="D13" s="3">
        <v>9.0000000000000006E-5</v>
      </c>
      <c r="E13" s="3">
        <v>1.9000000000000001E-4</v>
      </c>
      <c r="F13" s="3">
        <v>2.9E-4</v>
      </c>
      <c r="G13" s="3" t="s">
        <v>3277</v>
      </c>
      <c r="H13" s="3" t="s">
        <v>3270</v>
      </c>
      <c r="I13" s="3">
        <v>3.4000000000000002E-4</v>
      </c>
      <c r="J13" s="3">
        <v>4.2000000000000002E-4</v>
      </c>
      <c r="K13" s="3">
        <v>5.1000000000000004E-4</v>
      </c>
      <c r="L13" s="3">
        <v>6.8000000000000005E-4</v>
      </c>
      <c r="M13" s="3">
        <v>1.0200000000000001E-3</v>
      </c>
      <c r="N13" s="3">
        <v>1.3600000000000001E-3</v>
      </c>
      <c r="O13" s="3">
        <v>2.0400000000000001E-3</v>
      </c>
      <c r="P13" s="3">
        <v>2.7200000000000002E-3</v>
      </c>
      <c r="Q13" t="s">
        <v>3278</v>
      </c>
      <c r="R13" t="s">
        <v>3270</v>
      </c>
    </row>
    <row r="15" spans="1:20" x14ac:dyDescent="0.25">
      <c r="A15" s="79" t="s">
        <v>3263</v>
      </c>
      <c r="B15" s="79" t="s">
        <v>3264</v>
      </c>
      <c r="C15" s="79" t="s">
        <v>3265</v>
      </c>
      <c r="D15" s="79"/>
      <c r="E15" s="79"/>
      <c r="F15" s="79"/>
      <c r="G15" s="79" t="s">
        <v>3266</v>
      </c>
      <c r="H15" s="79"/>
      <c r="I15" s="79" t="s">
        <v>3265</v>
      </c>
      <c r="J15" s="79"/>
      <c r="K15" s="79"/>
      <c r="L15" s="79"/>
      <c r="M15" s="79"/>
      <c r="N15" s="79"/>
      <c r="O15" s="79"/>
      <c r="P15" s="79"/>
      <c r="Q15" s="78" t="s">
        <v>3266</v>
      </c>
      <c r="R15" s="78"/>
    </row>
    <row r="16" spans="1:20" x14ac:dyDescent="0.25">
      <c r="A16" s="79"/>
      <c r="B16" s="79"/>
      <c r="C16" s="47"/>
      <c r="D16" s="3">
        <v>1.4999999999999999E-2</v>
      </c>
      <c r="E16" s="3">
        <v>3.1E-2</v>
      </c>
      <c r="F16" s="3">
        <v>4.7E-2</v>
      </c>
      <c r="G16" s="3" t="s">
        <v>3267</v>
      </c>
      <c r="H16" s="3" t="s">
        <v>3268</v>
      </c>
      <c r="I16" s="3">
        <v>6.2E-2</v>
      </c>
      <c r="J16" s="3">
        <v>7.8E-2</v>
      </c>
      <c r="K16" s="3">
        <v>9.2999999999999999E-2</v>
      </c>
      <c r="L16" s="3">
        <v>0.125</v>
      </c>
      <c r="M16" s="3">
        <v>0.187</v>
      </c>
      <c r="N16" s="3">
        <v>0.25</v>
      </c>
      <c r="O16" s="3">
        <v>0.375</v>
      </c>
      <c r="P16" s="3">
        <v>0.5</v>
      </c>
      <c r="Q16" t="s">
        <v>3267</v>
      </c>
      <c r="R16" t="s">
        <v>3268</v>
      </c>
    </row>
    <row r="17" spans="1:18" x14ac:dyDescent="0.25">
      <c r="A17" s="79" t="s">
        <v>36</v>
      </c>
      <c r="B17" s="79">
        <v>225</v>
      </c>
      <c r="C17" s="3" t="s">
        <v>3269</v>
      </c>
      <c r="D17" s="3">
        <v>1.7000000000000001E-4</v>
      </c>
      <c r="E17" s="3">
        <v>3.5E-4</v>
      </c>
      <c r="F17" s="3">
        <v>5.1999999999999995E-4</v>
      </c>
      <c r="G17" s="3" t="s">
        <v>3270</v>
      </c>
      <c r="H17" s="3" t="s">
        <v>3271</v>
      </c>
      <c r="I17" s="3">
        <v>5.9999999999999995E-4</v>
      </c>
      <c r="J17" s="3">
        <v>7.6000000000000004E-4</v>
      </c>
      <c r="K17" s="3">
        <v>8.9999999999999998E-4</v>
      </c>
      <c r="L17" s="3">
        <v>1.2099999999999999E-3</v>
      </c>
      <c r="M17" s="3">
        <v>1.81E-3</v>
      </c>
      <c r="N17" s="3">
        <v>2.4199999999999998E-3</v>
      </c>
      <c r="O17" s="3">
        <v>3.63E-3</v>
      </c>
      <c r="P17" s="3">
        <v>4.8399999999999997E-3</v>
      </c>
      <c r="Q17" t="s">
        <v>3270</v>
      </c>
      <c r="R17" t="s">
        <v>3272</v>
      </c>
    </row>
    <row r="18" spans="1:18" x14ac:dyDescent="0.25">
      <c r="A18" s="79"/>
      <c r="B18" s="79"/>
      <c r="C18" s="3" t="s">
        <v>3273</v>
      </c>
      <c r="D18" s="3">
        <v>2.2000000000000001E-4</v>
      </c>
      <c r="E18" s="3">
        <v>4.4999999999999999E-4</v>
      </c>
      <c r="F18" s="3">
        <v>6.8000000000000005E-4</v>
      </c>
      <c r="G18" s="3" t="s">
        <v>3274</v>
      </c>
      <c r="H18" s="3" t="s">
        <v>3270</v>
      </c>
      <c r="I18" s="3">
        <v>7.7999999999999999E-4</v>
      </c>
      <c r="J18" s="3">
        <v>9.8999999999999999E-4</v>
      </c>
      <c r="K18" s="3">
        <v>1.1800000000000001E-3</v>
      </c>
      <c r="L18" s="3">
        <v>1.58E-3</v>
      </c>
      <c r="M18" s="3">
        <v>2.3700000000000001E-3</v>
      </c>
      <c r="N18" s="3">
        <v>3.16E-3</v>
      </c>
      <c r="O18" s="3">
        <v>4.7400000000000003E-3</v>
      </c>
      <c r="P18" s="3">
        <v>6.3299999999999997E-3</v>
      </c>
      <c r="Q18" t="s">
        <v>3275</v>
      </c>
      <c r="R18" t="s">
        <v>3270</v>
      </c>
    </row>
    <row r="19" spans="1:18" x14ac:dyDescent="0.25">
      <c r="A19" s="79"/>
      <c r="B19" s="79"/>
      <c r="C19" s="3" t="s">
        <v>3276</v>
      </c>
      <c r="D19" s="3">
        <v>2.4000000000000001E-4</v>
      </c>
      <c r="E19" s="3">
        <v>5.0000000000000001E-4</v>
      </c>
      <c r="F19" s="3">
        <v>7.5000000000000002E-4</v>
      </c>
      <c r="G19" s="3" t="s">
        <v>3277</v>
      </c>
      <c r="H19" s="3" t="s">
        <v>3270</v>
      </c>
      <c r="I19" s="3">
        <v>8.5999999999999998E-4</v>
      </c>
      <c r="J19" s="3">
        <v>1.08E-3</v>
      </c>
      <c r="K19" s="3">
        <v>1.2899999999999999E-3</v>
      </c>
      <c r="L19" s="3">
        <v>1.74E-3</v>
      </c>
      <c r="M19" s="3">
        <v>2.5999999999999999E-3</v>
      </c>
      <c r="N19" s="3">
        <v>3.48E-3</v>
      </c>
      <c r="O19" s="3">
        <v>5.2100000000000002E-3</v>
      </c>
      <c r="P19" s="3">
        <v>6.9499999999999996E-3</v>
      </c>
      <c r="Q19" t="s">
        <v>3278</v>
      </c>
      <c r="R19" t="s">
        <v>3270</v>
      </c>
    </row>
    <row r="22" spans="1:18" x14ac:dyDescent="0.25">
      <c r="A22" s="79" t="s">
        <v>3263</v>
      </c>
      <c r="B22" s="79" t="s">
        <v>3264</v>
      </c>
      <c r="C22" s="79" t="s">
        <v>3265</v>
      </c>
      <c r="D22" s="79"/>
      <c r="E22" s="79"/>
      <c r="F22" s="79"/>
      <c r="G22" s="79" t="s">
        <v>3266</v>
      </c>
      <c r="H22" s="79"/>
      <c r="I22" s="79" t="s">
        <v>3265</v>
      </c>
      <c r="J22" s="79"/>
      <c r="K22" s="79"/>
      <c r="L22" s="79"/>
      <c r="M22" s="79"/>
      <c r="N22" s="79"/>
      <c r="O22" s="79"/>
      <c r="P22" s="79"/>
      <c r="Q22" s="78" t="s">
        <v>3266</v>
      </c>
      <c r="R22" s="78"/>
    </row>
    <row r="23" spans="1:18" x14ac:dyDescent="0.25">
      <c r="A23" s="79"/>
      <c r="B23" s="79"/>
      <c r="C23" s="47"/>
      <c r="D23" s="3">
        <v>1.4999999999999999E-2</v>
      </c>
      <c r="E23" s="3">
        <v>3.1E-2</v>
      </c>
      <c r="F23" s="3">
        <v>4.7E-2</v>
      </c>
      <c r="G23" s="3" t="s">
        <v>3267</v>
      </c>
      <c r="H23" s="3" t="s">
        <v>3268</v>
      </c>
      <c r="I23" s="3">
        <v>6.2E-2</v>
      </c>
      <c r="J23" s="3">
        <v>7.8E-2</v>
      </c>
      <c r="K23" s="3">
        <v>9.2999999999999999E-2</v>
      </c>
      <c r="L23" s="3">
        <v>0.125</v>
      </c>
      <c r="M23" s="3">
        <v>0.187</v>
      </c>
      <c r="N23" s="3">
        <v>0.25</v>
      </c>
      <c r="O23" s="3">
        <v>0.375</v>
      </c>
      <c r="P23" s="3">
        <v>0.5</v>
      </c>
      <c r="Q23" t="s">
        <v>3267</v>
      </c>
      <c r="R23" t="s">
        <v>3268</v>
      </c>
    </row>
    <row r="24" spans="1:18" x14ac:dyDescent="0.25">
      <c r="A24" s="79" t="s">
        <v>34</v>
      </c>
      <c r="B24" s="79">
        <v>1000</v>
      </c>
      <c r="C24" s="3" t="s">
        <v>3269</v>
      </c>
      <c r="D24" s="3">
        <v>1.7000000000000001E-4</v>
      </c>
      <c r="E24" s="3">
        <v>3.5E-4</v>
      </c>
      <c r="F24" s="3">
        <v>5.1999999999999995E-4</v>
      </c>
      <c r="G24" s="3" t="s">
        <v>3270</v>
      </c>
      <c r="H24" s="3" t="s">
        <v>3271</v>
      </c>
      <c r="I24" s="3">
        <v>5.9999999999999995E-4</v>
      </c>
      <c r="J24" s="3">
        <v>7.6000000000000004E-4</v>
      </c>
      <c r="K24" s="3">
        <v>8.9999999999999998E-4</v>
      </c>
      <c r="L24" s="3">
        <v>1.2099999999999999E-3</v>
      </c>
      <c r="M24" s="3">
        <v>1.81E-3</v>
      </c>
      <c r="N24" s="3">
        <v>2.4199999999999998E-3</v>
      </c>
      <c r="O24" s="3">
        <v>3.63E-3</v>
      </c>
      <c r="P24" s="3">
        <v>4.8399999999999997E-3</v>
      </c>
      <c r="Q24" t="s">
        <v>3270</v>
      </c>
      <c r="R24" t="s">
        <v>3272</v>
      </c>
    </row>
    <row r="25" spans="1:18" x14ac:dyDescent="0.25">
      <c r="A25" s="79"/>
      <c r="B25" s="79"/>
      <c r="C25" s="3" t="s">
        <v>3273</v>
      </c>
      <c r="D25" s="3">
        <v>2.2000000000000001E-4</v>
      </c>
      <c r="E25" s="3">
        <v>4.4999999999999999E-4</v>
      </c>
      <c r="F25" s="3">
        <v>6.8000000000000005E-4</v>
      </c>
      <c r="G25" s="3" t="s">
        <v>3274</v>
      </c>
      <c r="H25" s="3" t="s">
        <v>3270</v>
      </c>
      <c r="I25" s="3">
        <v>7.7999999999999999E-4</v>
      </c>
      <c r="J25" s="3">
        <v>9.8999999999999999E-4</v>
      </c>
      <c r="K25" s="3">
        <v>1.1800000000000001E-3</v>
      </c>
      <c r="L25" s="3">
        <v>1.58E-3</v>
      </c>
      <c r="M25" s="3">
        <v>2.3700000000000001E-3</v>
      </c>
      <c r="N25" s="3">
        <v>3.16E-3</v>
      </c>
      <c r="O25" s="3">
        <v>4.7400000000000003E-3</v>
      </c>
      <c r="P25" s="3">
        <v>6.3299999999999997E-3</v>
      </c>
      <c r="Q25" t="s">
        <v>3275</v>
      </c>
      <c r="R25" t="s">
        <v>3270</v>
      </c>
    </row>
    <row r="26" spans="1:18" x14ac:dyDescent="0.25">
      <c r="A26" s="79"/>
      <c r="B26" s="79"/>
      <c r="C26" s="3" t="s">
        <v>3276</v>
      </c>
      <c r="D26" s="3">
        <v>2.4000000000000001E-4</v>
      </c>
      <c r="E26" s="3">
        <v>5.0000000000000001E-4</v>
      </c>
      <c r="F26" s="3">
        <v>7.5000000000000002E-4</v>
      </c>
      <c r="G26" s="3" t="s">
        <v>3277</v>
      </c>
      <c r="H26" s="3" t="s">
        <v>3270</v>
      </c>
      <c r="I26" s="3">
        <v>8.5999999999999998E-4</v>
      </c>
      <c r="J26" s="3">
        <v>1.08E-3</v>
      </c>
      <c r="K26" s="3">
        <v>1.2899999999999999E-3</v>
      </c>
      <c r="L26" s="3">
        <v>1.74E-3</v>
      </c>
      <c r="M26" s="3">
        <v>2.5999999999999999E-3</v>
      </c>
      <c r="N26" s="3">
        <v>3.48E-3</v>
      </c>
      <c r="O26" s="3">
        <v>5.2100000000000002E-3</v>
      </c>
      <c r="P26" s="3">
        <v>6.9499999999999996E-3</v>
      </c>
      <c r="Q26" t="s">
        <v>3278</v>
      </c>
      <c r="R26" t="s">
        <v>3270</v>
      </c>
    </row>
    <row r="29" spans="1:18" x14ac:dyDescent="0.25">
      <c r="A29" s="79" t="s">
        <v>3263</v>
      </c>
      <c r="B29" s="79" t="s">
        <v>3264</v>
      </c>
      <c r="C29" s="79" t="s">
        <v>3265</v>
      </c>
      <c r="D29" s="79"/>
      <c r="E29" s="79"/>
      <c r="F29" s="79"/>
      <c r="G29" s="79" t="s">
        <v>3266</v>
      </c>
      <c r="H29" s="79"/>
      <c r="I29" s="79" t="s">
        <v>3265</v>
      </c>
      <c r="J29" s="79"/>
      <c r="K29" s="79"/>
      <c r="L29" s="79"/>
      <c r="M29" s="79"/>
      <c r="N29" s="79"/>
      <c r="O29" s="79"/>
      <c r="P29" s="79"/>
      <c r="Q29" s="78" t="s">
        <v>3266</v>
      </c>
      <c r="R29" s="78"/>
    </row>
    <row r="30" spans="1:18" x14ac:dyDescent="0.25">
      <c r="A30" s="79"/>
      <c r="B30" s="79"/>
      <c r="C30" s="47"/>
      <c r="D30" s="3">
        <v>1.4999999999999999E-2</v>
      </c>
      <c r="E30" s="3">
        <v>3.1E-2</v>
      </c>
      <c r="F30" s="3">
        <v>4.7E-2</v>
      </c>
      <c r="G30" s="3" t="s">
        <v>3267</v>
      </c>
      <c r="H30" s="3" t="s">
        <v>3268</v>
      </c>
      <c r="I30" s="3">
        <v>6.2E-2</v>
      </c>
      <c r="J30" s="3">
        <v>7.8E-2</v>
      </c>
      <c r="K30" s="3">
        <v>9.2999999999999999E-2</v>
      </c>
      <c r="L30" s="3">
        <v>0.125</v>
      </c>
      <c r="M30" s="3">
        <v>0.187</v>
      </c>
      <c r="N30" s="3">
        <v>0.25</v>
      </c>
      <c r="O30" s="3">
        <v>0.375</v>
      </c>
      <c r="P30" s="3">
        <v>0.5</v>
      </c>
      <c r="Q30" t="s">
        <v>3267</v>
      </c>
      <c r="R30" t="s">
        <v>3268</v>
      </c>
    </row>
    <row r="31" spans="1:18" x14ac:dyDescent="0.25">
      <c r="A31" s="79" t="s">
        <v>37</v>
      </c>
      <c r="B31" s="80">
        <v>540</v>
      </c>
      <c r="C31" s="3" t="s">
        <v>3269</v>
      </c>
      <c r="D31" s="3">
        <v>1.7000000000000001E-4</v>
      </c>
      <c r="E31" s="3">
        <v>3.5E-4</v>
      </c>
      <c r="F31" s="3">
        <v>5.1999999999999995E-4</v>
      </c>
      <c r="G31" s="3" t="s">
        <v>3270</v>
      </c>
      <c r="H31" s="3" t="s">
        <v>3271</v>
      </c>
      <c r="I31" s="3">
        <v>5.9999999999999995E-4</v>
      </c>
      <c r="J31" s="3">
        <v>7.6000000000000004E-4</v>
      </c>
      <c r="K31" s="3">
        <v>8.9999999999999998E-4</v>
      </c>
      <c r="L31" s="3">
        <v>1.2099999999999999E-3</v>
      </c>
      <c r="M31" s="3">
        <v>1.81E-3</v>
      </c>
      <c r="N31" s="3">
        <v>2.4199999999999998E-3</v>
      </c>
      <c r="O31" s="3">
        <v>3.63E-3</v>
      </c>
      <c r="P31" s="3">
        <v>4.8399999999999997E-3</v>
      </c>
      <c r="Q31" t="s">
        <v>3270</v>
      </c>
      <c r="R31" t="s">
        <v>3272</v>
      </c>
    </row>
    <row r="32" spans="1:18" x14ac:dyDescent="0.25">
      <c r="A32" s="79"/>
      <c r="B32" s="80"/>
      <c r="C32" s="3" t="s">
        <v>3273</v>
      </c>
      <c r="D32" s="3">
        <v>2.2000000000000001E-4</v>
      </c>
      <c r="E32" s="3">
        <v>4.4999999999999999E-4</v>
      </c>
      <c r="F32" s="3">
        <v>6.8000000000000005E-4</v>
      </c>
      <c r="G32" s="3" t="s">
        <v>3274</v>
      </c>
      <c r="H32" s="3" t="s">
        <v>3270</v>
      </c>
      <c r="I32" s="3">
        <v>7.7999999999999999E-4</v>
      </c>
      <c r="J32" s="3">
        <v>9.8999999999999999E-4</v>
      </c>
      <c r="K32" s="3">
        <v>1.1800000000000001E-3</v>
      </c>
      <c r="L32" s="3">
        <v>1.58E-3</v>
      </c>
      <c r="M32" s="3">
        <v>2.3700000000000001E-3</v>
      </c>
      <c r="N32" s="3">
        <v>3.16E-3</v>
      </c>
      <c r="O32" s="3">
        <v>4.7400000000000003E-3</v>
      </c>
      <c r="P32" s="3">
        <v>6.3299999999999997E-3</v>
      </c>
      <c r="Q32" t="s">
        <v>3275</v>
      </c>
      <c r="R32" t="s">
        <v>3270</v>
      </c>
    </row>
    <row r="33" spans="1:18" x14ac:dyDescent="0.25">
      <c r="A33" s="79"/>
      <c r="B33" s="80"/>
      <c r="C33" s="3" t="s">
        <v>3276</v>
      </c>
      <c r="D33" s="3">
        <v>2.4000000000000001E-4</v>
      </c>
      <c r="E33" s="3">
        <v>5.0000000000000001E-4</v>
      </c>
      <c r="F33" s="3">
        <v>7.5000000000000002E-4</v>
      </c>
      <c r="G33" s="3" t="s">
        <v>3277</v>
      </c>
      <c r="H33" s="3" t="s">
        <v>3270</v>
      </c>
      <c r="I33" s="3">
        <v>8.5999999999999998E-4</v>
      </c>
      <c r="J33" s="3">
        <v>1.08E-3</v>
      </c>
      <c r="K33" s="3">
        <v>1.2899999999999999E-3</v>
      </c>
      <c r="L33" s="3">
        <v>1.74E-3</v>
      </c>
      <c r="M33" s="3">
        <v>2.5999999999999999E-3</v>
      </c>
      <c r="N33" s="3">
        <v>3.48E-3</v>
      </c>
      <c r="O33" s="3">
        <v>5.2100000000000002E-3</v>
      </c>
      <c r="P33" s="3">
        <v>6.9499999999999996E-3</v>
      </c>
      <c r="Q33" t="s">
        <v>3278</v>
      </c>
      <c r="R33" t="s">
        <v>3270</v>
      </c>
    </row>
    <row r="36" spans="1:18" x14ac:dyDescent="0.25">
      <c r="A36" s="79" t="s">
        <v>3263</v>
      </c>
      <c r="B36" s="79" t="s">
        <v>3264</v>
      </c>
      <c r="C36" s="79" t="s">
        <v>3265</v>
      </c>
      <c r="D36" s="79"/>
      <c r="E36" s="79"/>
      <c r="F36" s="79"/>
      <c r="G36" s="79" t="s">
        <v>3266</v>
      </c>
      <c r="H36" s="79"/>
      <c r="I36" s="79" t="s">
        <v>3265</v>
      </c>
      <c r="J36" s="79"/>
      <c r="K36" s="79"/>
      <c r="L36" s="79"/>
      <c r="M36" s="79"/>
      <c r="N36" s="79"/>
      <c r="O36" s="79"/>
      <c r="P36" s="79"/>
      <c r="Q36" s="78" t="s">
        <v>3266</v>
      </c>
      <c r="R36" s="78"/>
    </row>
    <row r="37" spans="1:18" x14ac:dyDescent="0.25">
      <c r="A37" s="79"/>
      <c r="B37" s="79"/>
      <c r="C37" s="47"/>
      <c r="D37" s="3">
        <v>1.4999999999999999E-2</v>
      </c>
      <c r="E37" s="3">
        <v>3.1E-2</v>
      </c>
      <c r="F37" s="3">
        <v>4.7E-2</v>
      </c>
      <c r="G37" s="3" t="s">
        <v>3267</v>
      </c>
      <c r="H37" s="3" t="s">
        <v>3268</v>
      </c>
      <c r="I37" s="3">
        <v>6.2E-2</v>
      </c>
      <c r="J37" s="3">
        <v>7.8E-2</v>
      </c>
      <c r="K37" s="3">
        <v>9.2999999999999999E-2</v>
      </c>
      <c r="L37" s="3">
        <v>0.125</v>
      </c>
      <c r="M37" s="3">
        <v>0.187</v>
      </c>
      <c r="N37" s="3">
        <v>0.25</v>
      </c>
      <c r="O37" s="3">
        <v>0.375</v>
      </c>
      <c r="P37" s="3">
        <v>0.5</v>
      </c>
      <c r="Q37" t="s">
        <v>3267</v>
      </c>
      <c r="R37" t="s">
        <v>3268</v>
      </c>
    </row>
    <row r="38" spans="1:18" x14ac:dyDescent="0.25">
      <c r="A38" s="79" t="s">
        <v>38</v>
      </c>
      <c r="B38" s="79">
        <v>225</v>
      </c>
      <c r="C38" s="3" t="s">
        <v>3269</v>
      </c>
      <c r="D38" s="3">
        <v>1.7000000000000001E-4</v>
      </c>
      <c r="E38" s="3">
        <v>3.5E-4</v>
      </c>
      <c r="F38" s="3">
        <v>5.1999999999999995E-4</v>
      </c>
      <c r="G38" s="3" t="s">
        <v>3270</v>
      </c>
      <c r="H38" s="3" t="s">
        <v>3271</v>
      </c>
      <c r="I38" s="3">
        <v>5.9999999999999995E-4</v>
      </c>
      <c r="J38" s="3">
        <v>7.6000000000000004E-4</v>
      </c>
      <c r="K38" s="3">
        <v>8.9999999999999998E-4</v>
      </c>
      <c r="L38" s="3">
        <v>1.2099999999999999E-3</v>
      </c>
      <c r="M38" s="3">
        <v>1.81E-3</v>
      </c>
      <c r="N38" s="3">
        <v>2.4199999999999998E-3</v>
      </c>
      <c r="O38" s="3">
        <v>3.63E-3</v>
      </c>
      <c r="P38" s="3">
        <v>4.8399999999999997E-3</v>
      </c>
      <c r="Q38" t="s">
        <v>3270</v>
      </c>
      <c r="R38" t="s">
        <v>3272</v>
      </c>
    </row>
    <row r="39" spans="1:18" x14ac:dyDescent="0.25">
      <c r="A39" s="79"/>
      <c r="B39" s="79"/>
      <c r="C39" s="3" t="s">
        <v>3273</v>
      </c>
      <c r="D39" s="3">
        <v>2.2000000000000001E-4</v>
      </c>
      <c r="E39" s="3">
        <v>4.4999999999999999E-4</v>
      </c>
      <c r="F39" s="3">
        <v>6.8000000000000005E-4</v>
      </c>
      <c r="G39" s="3" t="s">
        <v>3274</v>
      </c>
      <c r="H39" s="3" t="s">
        <v>3270</v>
      </c>
      <c r="I39" s="3">
        <v>7.7999999999999999E-4</v>
      </c>
      <c r="J39" s="3">
        <v>9.8999999999999999E-4</v>
      </c>
      <c r="K39" s="3">
        <v>1.1800000000000001E-3</v>
      </c>
      <c r="L39" s="3">
        <v>1.58E-3</v>
      </c>
      <c r="M39" s="3">
        <v>2.3700000000000001E-3</v>
      </c>
      <c r="N39" s="3">
        <v>3.16E-3</v>
      </c>
      <c r="O39" s="3">
        <v>4.7400000000000003E-3</v>
      </c>
      <c r="P39" s="3">
        <v>6.3299999999999997E-3</v>
      </c>
      <c r="Q39" t="s">
        <v>3275</v>
      </c>
      <c r="R39" t="s">
        <v>3270</v>
      </c>
    </row>
    <row r="40" spans="1:18" x14ac:dyDescent="0.25">
      <c r="A40" s="79"/>
      <c r="B40" s="79"/>
      <c r="C40" s="3" t="s">
        <v>3276</v>
      </c>
      <c r="D40" s="3">
        <v>2.4000000000000001E-4</v>
      </c>
      <c r="E40" s="3">
        <v>5.0000000000000001E-4</v>
      </c>
      <c r="F40" s="3">
        <v>7.5000000000000002E-4</v>
      </c>
      <c r="G40" s="3" t="s">
        <v>3277</v>
      </c>
      <c r="H40" s="3" t="s">
        <v>3270</v>
      </c>
      <c r="I40" s="3">
        <v>8.5999999999999998E-4</v>
      </c>
      <c r="J40" s="3">
        <v>1.08E-3</v>
      </c>
      <c r="K40" s="3">
        <v>1.2899999999999999E-3</v>
      </c>
      <c r="L40" s="3">
        <v>1.74E-3</v>
      </c>
      <c r="M40" s="3">
        <v>2.5999999999999999E-3</v>
      </c>
      <c r="N40" s="3">
        <v>3.48E-3</v>
      </c>
      <c r="O40" s="3">
        <v>5.2100000000000002E-3</v>
      </c>
      <c r="P40" s="3">
        <v>6.9499999999999996E-3</v>
      </c>
      <c r="Q40" t="s">
        <v>3278</v>
      </c>
      <c r="R40" t="s">
        <v>3270</v>
      </c>
    </row>
  </sheetData>
  <mergeCells count="44">
    <mergeCell ref="Q1:R1"/>
    <mergeCell ref="A1:A2"/>
    <mergeCell ref="B1:B2"/>
    <mergeCell ref="C1:F1"/>
    <mergeCell ref="G1:H1"/>
    <mergeCell ref="I1:P1"/>
    <mergeCell ref="Q15:R15"/>
    <mergeCell ref="A3:A5"/>
    <mergeCell ref="B3:B5"/>
    <mergeCell ref="A7:A9"/>
    <mergeCell ref="B7:B9"/>
    <mergeCell ref="A11:A13"/>
    <mergeCell ref="B11:B13"/>
    <mergeCell ref="A15:A16"/>
    <mergeCell ref="B15:B16"/>
    <mergeCell ref="C15:F15"/>
    <mergeCell ref="G15:H15"/>
    <mergeCell ref="I15:P15"/>
    <mergeCell ref="A17:A19"/>
    <mergeCell ref="B17:B19"/>
    <mergeCell ref="A22:A23"/>
    <mergeCell ref="B22:B23"/>
    <mergeCell ref="C22:F22"/>
    <mergeCell ref="I22:P22"/>
    <mergeCell ref="Q22:R22"/>
    <mergeCell ref="A24:A26"/>
    <mergeCell ref="B24:B26"/>
    <mergeCell ref="A29:A30"/>
    <mergeCell ref="B29:B30"/>
    <mergeCell ref="C29:F29"/>
    <mergeCell ref="G29:H29"/>
    <mergeCell ref="I29:P29"/>
    <mergeCell ref="Q29:R29"/>
    <mergeCell ref="G22:H22"/>
    <mergeCell ref="I36:P36"/>
    <mergeCell ref="Q36:R36"/>
    <mergeCell ref="A38:A40"/>
    <mergeCell ref="B38:B40"/>
    <mergeCell ref="A31:A33"/>
    <mergeCell ref="B31:B33"/>
    <mergeCell ref="A36:A37"/>
    <mergeCell ref="B36:B37"/>
    <mergeCell ref="C36:F36"/>
    <mergeCell ref="G36:H36"/>
  </mergeCells>
  <pageMargins left="0.7" right="0.7" top="0.75" bottom="0.75" header="0.3" footer="0.3"/>
  <pageSetup orientation="portrait" verticalDpi="597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T40"/>
  <sheetViews>
    <sheetView workbookViewId="0">
      <selection sqref="A1:A2 A1:A2"/>
    </sheetView>
  </sheetViews>
  <sheetFormatPr defaultRowHeight="15" x14ac:dyDescent="0.25"/>
  <sheetData>
    <row r="1" spans="1:20" x14ac:dyDescent="0.25">
      <c r="A1" s="79" t="s">
        <v>3263</v>
      </c>
      <c r="B1" s="79" t="s">
        <v>3264</v>
      </c>
      <c r="C1" s="79" t="s">
        <v>3265</v>
      </c>
      <c r="D1" s="79"/>
      <c r="E1" s="79"/>
      <c r="F1" s="79"/>
      <c r="G1" s="79" t="s">
        <v>3266</v>
      </c>
      <c r="H1" s="79"/>
      <c r="I1" s="79" t="s">
        <v>3265</v>
      </c>
      <c r="J1" s="79"/>
      <c r="K1" s="79"/>
      <c r="L1" s="79"/>
      <c r="M1" s="79"/>
      <c r="N1" s="79"/>
      <c r="O1" s="79"/>
      <c r="P1" s="79"/>
      <c r="Q1" s="78" t="s">
        <v>3266</v>
      </c>
      <c r="R1" s="78"/>
    </row>
    <row r="2" spans="1:20" x14ac:dyDescent="0.25">
      <c r="A2" s="79"/>
      <c r="B2" s="79"/>
      <c r="C2" s="47"/>
      <c r="D2" s="3">
        <v>1.4999999999999999E-2</v>
      </c>
      <c r="E2" s="3">
        <v>3.1E-2</v>
      </c>
      <c r="F2" s="3">
        <v>4.7E-2</v>
      </c>
      <c r="G2" s="3" t="s">
        <v>3267</v>
      </c>
      <c r="H2" s="3" t="s">
        <v>3268</v>
      </c>
      <c r="I2" s="3">
        <v>6.2E-2</v>
      </c>
      <c r="J2" s="3">
        <v>7.8E-2</v>
      </c>
      <c r="K2" s="3">
        <v>9.2999999999999999E-2</v>
      </c>
      <c r="L2" s="3">
        <v>0.125</v>
      </c>
      <c r="M2" s="3">
        <v>0.187</v>
      </c>
      <c r="N2" s="3">
        <v>0.25</v>
      </c>
      <c r="O2" s="3">
        <v>0.375</v>
      </c>
      <c r="P2" s="3">
        <v>0.5</v>
      </c>
      <c r="Q2" t="s">
        <v>3267</v>
      </c>
      <c r="R2" t="s">
        <v>3268</v>
      </c>
    </row>
    <row r="3" spans="1:20" x14ac:dyDescent="0.25">
      <c r="A3" s="79" t="s">
        <v>2213</v>
      </c>
      <c r="B3" s="79">
        <v>450</v>
      </c>
      <c r="C3" s="3" t="s">
        <v>3269</v>
      </c>
      <c r="D3" s="3">
        <v>6.9999999999999994E-5</v>
      </c>
      <c r="E3" s="3">
        <v>1.4999999999999999E-4</v>
      </c>
      <c r="F3" s="3">
        <v>2.2000000000000001E-4</v>
      </c>
      <c r="G3" s="3" t="s">
        <v>3270</v>
      </c>
      <c r="H3" s="3" t="s">
        <v>3271</v>
      </c>
      <c r="I3" s="3">
        <v>2.5999999999999998E-4</v>
      </c>
      <c r="J3" s="3">
        <v>3.2000000000000003E-4</v>
      </c>
      <c r="K3" s="3">
        <v>3.8999999999999999E-4</v>
      </c>
      <c r="L3" s="3">
        <v>5.1999999999999995E-4</v>
      </c>
      <c r="M3" s="3">
        <v>7.7999999999999999E-4</v>
      </c>
      <c r="N3" s="3">
        <v>1.0399999999999999E-3</v>
      </c>
      <c r="O3" s="3">
        <v>1.56E-3</v>
      </c>
      <c r="P3" s="3">
        <v>2.0799999999999998E-3</v>
      </c>
      <c r="Q3" t="s">
        <v>3270</v>
      </c>
      <c r="R3" t="s">
        <v>3272</v>
      </c>
    </row>
    <row r="4" spans="1:20" x14ac:dyDescent="0.25">
      <c r="A4" s="79"/>
      <c r="B4" s="79"/>
      <c r="C4" s="3" t="s">
        <v>3273</v>
      </c>
      <c r="D4" s="3">
        <v>8.0000000000000007E-5</v>
      </c>
      <c r="E4" s="3">
        <v>1.7000000000000001E-4</v>
      </c>
      <c r="F4" s="3">
        <v>2.5999999999999998E-4</v>
      </c>
      <c r="G4" s="3" t="s">
        <v>3274</v>
      </c>
      <c r="H4" s="3" t="s">
        <v>3270</v>
      </c>
      <c r="I4" s="3">
        <v>2.9999999999999997E-4</v>
      </c>
      <c r="J4" s="3">
        <v>3.8000000000000002E-4</v>
      </c>
      <c r="K4" s="3">
        <v>4.4999999999999999E-4</v>
      </c>
      <c r="L4" s="3">
        <v>6.0999999999999997E-4</v>
      </c>
      <c r="M4" s="3">
        <v>9.1E-4</v>
      </c>
      <c r="N4" s="3">
        <v>1.2199999999999999E-3</v>
      </c>
      <c r="O4" s="3">
        <v>1.83E-3</v>
      </c>
      <c r="P4" s="3">
        <v>2.4499999999999999E-3</v>
      </c>
      <c r="Q4" t="s">
        <v>3275</v>
      </c>
      <c r="R4" t="s">
        <v>3270</v>
      </c>
      <c r="T4">
        <v>416</v>
      </c>
    </row>
    <row r="5" spans="1:20" x14ac:dyDescent="0.25">
      <c r="A5" s="79"/>
      <c r="B5" s="79"/>
      <c r="C5" s="3" t="s">
        <v>3276</v>
      </c>
      <c r="D5" s="3">
        <v>9.0000000000000006E-5</v>
      </c>
      <c r="E5" s="3">
        <v>1.9000000000000001E-4</v>
      </c>
      <c r="F5" s="3">
        <v>2.9E-4</v>
      </c>
      <c r="G5" s="3" t="s">
        <v>3277</v>
      </c>
      <c r="H5" s="3" t="s">
        <v>3270</v>
      </c>
      <c r="I5" s="3">
        <v>3.4000000000000002E-4</v>
      </c>
      <c r="J5" s="3">
        <v>4.2000000000000002E-4</v>
      </c>
      <c r="K5" s="3">
        <v>5.1000000000000004E-4</v>
      </c>
      <c r="L5" s="3">
        <v>6.8000000000000005E-4</v>
      </c>
      <c r="M5" s="3">
        <v>1.0200000000000001E-3</v>
      </c>
      <c r="N5" s="3">
        <v>1.3600000000000001E-3</v>
      </c>
      <c r="O5" s="3">
        <v>2.0400000000000001E-3</v>
      </c>
      <c r="P5" s="3">
        <v>2.7200000000000002E-3</v>
      </c>
      <c r="Q5" t="s">
        <v>3278</v>
      </c>
      <c r="R5" t="s">
        <v>3270</v>
      </c>
    </row>
    <row r="7" spans="1:20" x14ac:dyDescent="0.25">
      <c r="A7" s="79" t="s">
        <v>2213</v>
      </c>
      <c r="B7" s="79">
        <v>200</v>
      </c>
      <c r="C7" s="3" t="s">
        <v>3269</v>
      </c>
      <c r="D7" s="3">
        <v>6.9999999999999994E-5</v>
      </c>
      <c r="E7" s="3">
        <v>1.4999999999999999E-4</v>
      </c>
      <c r="F7" s="3">
        <v>2.2000000000000001E-4</v>
      </c>
      <c r="G7" s="3" t="s">
        <v>3270</v>
      </c>
      <c r="H7" s="3" t="s">
        <v>3271</v>
      </c>
      <c r="I7" s="3">
        <v>2.5999999999999998E-4</v>
      </c>
      <c r="J7" s="3">
        <v>3.2000000000000003E-4</v>
      </c>
      <c r="K7" s="3">
        <v>3.8999999999999999E-4</v>
      </c>
      <c r="L7" s="3">
        <v>5.1999999999999995E-4</v>
      </c>
      <c r="M7" s="3">
        <v>7.7999999999999999E-4</v>
      </c>
      <c r="N7" s="3">
        <v>1.0399999999999999E-3</v>
      </c>
      <c r="O7" s="3">
        <v>1.56E-3</v>
      </c>
      <c r="P7" s="3">
        <v>2.0799999999999998E-3</v>
      </c>
      <c r="Q7" t="s">
        <v>3270</v>
      </c>
      <c r="R7" t="s">
        <v>3272</v>
      </c>
    </row>
    <row r="8" spans="1:20" x14ac:dyDescent="0.25">
      <c r="A8" s="79"/>
      <c r="B8" s="79"/>
      <c r="C8" s="3" t="s">
        <v>3273</v>
      </c>
      <c r="D8" s="3">
        <v>8.0000000000000007E-5</v>
      </c>
      <c r="E8" s="3">
        <v>1.7000000000000001E-4</v>
      </c>
      <c r="F8" s="3">
        <v>2.5999999999999998E-4</v>
      </c>
      <c r="G8" s="3" t="s">
        <v>3274</v>
      </c>
      <c r="H8" s="3" t="s">
        <v>3270</v>
      </c>
      <c r="I8" s="3">
        <v>2.9999999999999997E-4</v>
      </c>
      <c r="J8" s="3">
        <v>3.8000000000000002E-4</v>
      </c>
      <c r="K8" s="3">
        <v>4.4999999999999999E-4</v>
      </c>
      <c r="L8" s="3">
        <v>6.0999999999999997E-4</v>
      </c>
      <c r="M8" s="3">
        <v>9.1E-4</v>
      </c>
      <c r="N8" s="3">
        <v>1.2199999999999999E-3</v>
      </c>
      <c r="O8" s="3">
        <v>1.83E-3</v>
      </c>
      <c r="P8" s="3">
        <v>2.4499999999999999E-3</v>
      </c>
      <c r="Q8" t="s">
        <v>3275</v>
      </c>
      <c r="R8" t="s">
        <v>3270</v>
      </c>
      <c r="T8" s="67">
        <v>317321</v>
      </c>
    </row>
    <row r="9" spans="1:20" x14ac:dyDescent="0.25">
      <c r="A9" s="79"/>
      <c r="B9" s="79"/>
      <c r="C9" s="3" t="s">
        <v>3276</v>
      </c>
      <c r="D9" s="3">
        <v>9.0000000000000006E-5</v>
      </c>
      <c r="E9" s="3">
        <v>1.9000000000000001E-4</v>
      </c>
      <c r="F9" s="3">
        <v>2.9E-4</v>
      </c>
      <c r="G9" s="3" t="s">
        <v>3277</v>
      </c>
      <c r="H9" s="3" t="s">
        <v>3270</v>
      </c>
      <c r="I9" s="3">
        <v>3.4000000000000002E-4</v>
      </c>
      <c r="J9" s="3">
        <v>4.2000000000000002E-4</v>
      </c>
      <c r="K9" s="3">
        <v>5.1000000000000004E-4</v>
      </c>
      <c r="L9" s="3">
        <v>6.8000000000000005E-4</v>
      </c>
      <c r="M9" s="3">
        <v>1.0200000000000001E-3</v>
      </c>
      <c r="N9" s="3">
        <v>1.3600000000000001E-3</v>
      </c>
      <c r="O9" s="3">
        <v>2.0400000000000001E-3</v>
      </c>
      <c r="P9" s="3">
        <v>2.7200000000000002E-3</v>
      </c>
      <c r="Q9" t="s">
        <v>3278</v>
      </c>
      <c r="R9" t="s">
        <v>3270</v>
      </c>
    </row>
    <row r="10" spans="1:20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20" x14ac:dyDescent="0.25">
      <c r="A11" s="79" t="s">
        <v>2213</v>
      </c>
      <c r="B11" s="79">
        <v>150</v>
      </c>
      <c r="C11" s="3" t="s">
        <v>3269</v>
      </c>
      <c r="D11" s="3">
        <v>6.9999999999999994E-5</v>
      </c>
      <c r="E11" s="3">
        <v>1.4999999999999999E-4</v>
      </c>
      <c r="F11" s="3">
        <v>2.2000000000000001E-4</v>
      </c>
      <c r="G11" s="3" t="s">
        <v>3270</v>
      </c>
      <c r="H11" s="3" t="s">
        <v>3271</v>
      </c>
      <c r="I11" s="3">
        <v>2.5999999999999998E-4</v>
      </c>
      <c r="J11" s="3">
        <v>3.2000000000000003E-4</v>
      </c>
      <c r="K11" s="3">
        <v>3.8999999999999999E-4</v>
      </c>
      <c r="L11" s="3">
        <v>5.1999999999999995E-4</v>
      </c>
      <c r="M11" s="3">
        <v>7.7999999999999999E-4</v>
      </c>
      <c r="N11" s="3">
        <v>1.0399999999999999E-3</v>
      </c>
      <c r="O11" s="3">
        <v>1.56E-3</v>
      </c>
      <c r="P11" s="3">
        <v>2.0799999999999998E-3</v>
      </c>
      <c r="Q11" t="s">
        <v>3270</v>
      </c>
      <c r="R11" t="s">
        <v>3272</v>
      </c>
    </row>
    <row r="12" spans="1:20" x14ac:dyDescent="0.25">
      <c r="A12" s="79"/>
      <c r="B12" s="79"/>
      <c r="C12" s="3" t="s">
        <v>3273</v>
      </c>
      <c r="D12" s="3">
        <v>8.0000000000000007E-5</v>
      </c>
      <c r="E12" s="3">
        <v>1.7000000000000001E-4</v>
      </c>
      <c r="F12" s="3">
        <v>2.5999999999999998E-4</v>
      </c>
      <c r="G12" s="3" t="s">
        <v>3274</v>
      </c>
      <c r="H12" s="3" t="s">
        <v>3270</v>
      </c>
      <c r="I12" s="3">
        <v>2.9999999999999997E-4</v>
      </c>
      <c r="J12" s="3">
        <v>3.8000000000000002E-4</v>
      </c>
      <c r="K12" s="3">
        <v>4.4999999999999999E-4</v>
      </c>
      <c r="L12" s="3">
        <v>6.0999999999999997E-4</v>
      </c>
      <c r="M12" s="3">
        <v>9.1E-4</v>
      </c>
      <c r="N12" s="3">
        <v>1.2199999999999999E-3</v>
      </c>
      <c r="O12" s="3">
        <v>1.83E-3</v>
      </c>
      <c r="P12" s="3">
        <v>2.4499999999999999E-3</v>
      </c>
      <c r="Q12" t="s">
        <v>3275</v>
      </c>
      <c r="R12" t="s">
        <v>3270</v>
      </c>
      <c r="T12">
        <v>440</v>
      </c>
    </row>
    <row r="13" spans="1:20" x14ac:dyDescent="0.25">
      <c r="A13" s="79"/>
      <c r="B13" s="79"/>
      <c r="C13" s="3" t="s">
        <v>3276</v>
      </c>
      <c r="D13" s="3">
        <v>9.0000000000000006E-5</v>
      </c>
      <c r="E13" s="3">
        <v>1.9000000000000001E-4</v>
      </c>
      <c r="F13" s="3">
        <v>2.9E-4</v>
      </c>
      <c r="G13" s="3" t="s">
        <v>3277</v>
      </c>
      <c r="H13" s="3" t="s">
        <v>3270</v>
      </c>
      <c r="I13" s="3">
        <v>3.4000000000000002E-4</v>
      </c>
      <c r="J13" s="3">
        <v>4.2000000000000002E-4</v>
      </c>
      <c r="K13" s="3">
        <v>5.1000000000000004E-4</v>
      </c>
      <c r="L13" s="3">
        <v>6.8000000000000005E-4</v>
      </c>
      <c r="M13" s="3">
        <v>1.0200000000000001E-3</v>
      </c>
      <c r="N13" s="3">
        <v>1.3600000000000001E-3</v>
      </c>
      <c r="O13" s="3">
        <v>2.0400000000000001E-3</v>
      </c>
      <c r="P13" s="3">
        <v>2.7200000000000002E-3</v>
      </c>
      <c r="Q13" t="s">
        <v>3278</v>
      </c>
      <c r="R13" t="s">
        <v>3270</v>
      </c>
    </row>
    <row r="15" spans="1:20" x14ac:dyDescent="0.25">
      <c r="A15" s="79" t="s">
        <v>3263</v>
      </c>
      <c r="B15" s="79" t="s">
        <v>3264</v>
      </c>
      <c r="C15" s="79" t="s">
        <v>3265</v>
      </c>
      <c r="D15" s="79"/>
      <c r="E15" s="79"/>
      <c r="F15" s="79"/>
      <c r="G15" s="79" t="s">
        <v>3266</v>
      </c>
      <c r="H15" s="79"/>
      <c r="I15" s="79" t="s">
        <v>3265</v>
      </c>
      <c r="J15" s="79"/>
      <c r="K15" s="79"/>
      <c r="L15" s="79"/>
      <c r="M15" s="79"/>
      <c r="N15" s="79"/>
      <c r="O15" s="79"/>
      <c r="P15" s="79"/>
      <c r="Q15" s="78" t="s">
        <v>3266</v>
      </c>
      <c r="R15" s="78"/>
    </row>
    <row r="16" spans="1:20" x14ac:dyDescent="0.25">
      <c r="A16" s="79"/>
      <c r="B16" s="79"/>
      <c r="C16" s="47"/>
      <c r="D16" s="3">
        <v>1.4999999999999999E-2</v>
      </c>
      <c r="E16" s="3">
        <v>3.1E-2</v>
      </c>
      <c r="F16" s="3">
        <v>4.7E-2</v>
      </c>
      <c r="G16" s="3" t="s">
        <v>3267</v>
      </c>
      <c r="H16" s="3" t="s">
        <v>3268</v>
      </c>
      <c r="I16" s="3">
        <v>6.2E-2</v>
      </c>
      <c r="J16" s="3">
        <v>7.8E-2</v>
      </c>
      <c r="K16" s="3">
        <v>9.2999999999999999E-2</v>
      </c>
      <c r="L16" s="3">
        <v>0.125</v>
      </c>
      <c r="M16" s="3">
        <v>0.187</v>
      </c>
      <c r="N16" s="3">
        <v>0.25</v>
      </c>
      <c r="O16" s="3">
        <v>0.375</v>
      </c>
      <c r="P16" s="3">
        <v>0.5</v>
      </c>
      <c r="Q16" t="s">
        <v>3267</v>
      </c>
      <c r="R16" t="s">
        <v>3268</v>
      </c>
    </row>
    <row r="17" spans="1:18" x14ac:dyDescent="0.25">
      <c r="A17" s="79" t="s">
        <v>36</v>
      </c>
      <c r="B17" s="79">
        <v>225</v>
      </c>
      <c r="C17" s="3" t="s">
        <v>3269</v>
      </c>
      <c r="D17" s="3">
        <v>1.7000000000000001E-4</v>
      </c>
      <c r="E17" s="3">
        <v>3.5E-4</v>
      </c>
      <c r="F17" s="3">
        <v>5.1999999999999995E-4</v>
      </c>
      <c r="G17" s="3" t="s">
        <v>3270</v>
      </c>
      <c r="H17" s="3" t="s">
        <v>3271</v>
      </c>
      <c r="I17" s="3">
        <v>5.9999999999999995E-4</v>
      </c>
      <c r="J17" s="3">
        <v>7.6000000000000004E-4</v>
      </c>
      <c r="K17" s="3">
        <v>8.9999999999999998E-4</v>
      </c>
      <c r="L17" s="3">
        <v>1.2099999999999999E-3</v>
      </c>
      <c r="M17" s="3">
        <v>1.81E-3</v>
      </c>
      <c r="N17" s="3">
        <v>2.4199999999999998E-3</v>
      </c>
      <c r="O17" s="3">
        <v>3.63E-3</v>
      </c>
      <c r="P17" s="3">
        <v>4.8399999999999997E-3</v>
      </c>
      <c r="Q17" t="s">
        <v>3270</v>
      </c>
      <c r="R17" t="s">
        <v>3272</v>
      </c>
    </row>
    <row r="18" spans="1:18" x14ac:dyDescent="0.25">
      <c r="A18" s="79"/>
      <c r="B18" s="79"/>
      <c r="C18" s="3" t="s">
        <v>3273</v>
      </c>
      <c r="D18" s="3">
        <v>2.2000000000000001E-4</v>
      </c>
      <c r="E18" s="3">
        <v>4.4999999999999999E-4</v>
      </c>
      <c r="F18" s="3">
        <v>6.8000000000000005E-4</v>
      </c>
      <c r="G18" s="3" t="s">
        <v>3274</v>
      </c>
      <c r="H18" s="3" t="s">
        <v>3270</v>
      </c>
      <c r="I18" s="3">
        <v>7.7999999999999999E-4</v>
      </c>
      <c r="J18" s="3">
        <v>9.8999999999999999E-4</v>
      </c>
      <c r="K18" s="3">
        <v>1.1800000000000001E-3</v>
      </c>
      <c r="L18" s="3">
        <v>1.58E-3</v>
      </c>
      <c r="M18" s="3">
        <v>2.3700000000000001E-3</v>
      </c>
      <c r="N18" s="3">
        <v>3.16E-3</v>
      </c>
      <c r="O18" s="3">
        <v>4.7400000000000003E-3</v>
      </c>
      <c r="P18" s="3">
        <v>6.3299999999999997E-3</v>
      </c>
      <c r="Q18" t="s">
        <v>3275</v>
      </c>
      <c r="R18" t="s">
        <v>3270</v>
      </c>
    </row>
    <row r="19" spans="1:18" x14ac:dyDescent="0.25">
      <c r="A19" s="79"/>
      <c r="B19" s="79"/>
      <c r="C19" s="3" t="s">
        <v>3276</v>
      </c>
      <c r="D19" s="3">
        <v>2.4000000000000001E-4</v>
      </c>
      <c r="E19" s="3">
        <v>5.0000000000000001E-4</v>
      </c>
      <c r="F19" s="3">
        <v>7.5000000000000002E-4</v>
      </c>
      <c r="G19" s="3" t="s">
        <v>3277</v>
      </c>
      <c r="H19" s="3" t="s">
        <v>3270</v>
      </c>
      <c r="I19" s="3">
        <v>8.5999999999999998E-4</v>
      </c>
      <c r="J19" s="3">
        <v>1.08E-3</v>
      </c>
      <c r="K19" s="3">
        <v>1.2899999999999999E-3</v>
      </c>
      <c r="L19" s="3">
        <v>1.74E-3</v>
      </c>
      <c r="M19" s="3">
        <v>2.5999999999999999E-3</v>
      </c>
      <c r="N19" s="3">
        <v>3.48E-3</v>
      </c>
      <c r="O19" s="3">
        <v>5.2100000000000002E-3</v>
      </c>
      <c r="P19" s="3">
        <v>6.9499999999999996E-3</v>
      </c>
      <c r="Q19" t="s">
        <v>3278</v>
      </c>
      <c r="R19" t="s">
        <v>3270</v>
      </c>
    </row>
    <row r="22" spans="1:18" x14ac:dyDescent="0.25">
      <c r="A22" s="79" t="s">
        <v>3263</v>
      </c>
      <c r="B22" s="79" t="s">
        <v>3264</v>
      </c>
      <c r="C22" s="79" t="s">
        <v>3265</v>
      </c>
      <c r="D22" s="79"/>
      <c r="E22" s="79"/>
      <c r="F22" s="79"/>
      <c r="G22" s="79" t="s">
        <v>3266</v>
      </c>
      <c r="H22" s="79"/>
      <c r="I22" s="79" t="s">
        <v>3265</v>
      </c>
      <c r="J22" s="79"/>
      <c r="K22" s="79"/>
      <c r="L22" s="79"/>
      <c r="M22" s="79"/>
      <c r="N22" s="79"/>
      <c r="O22" s="79"/>
      <c r="P22" s="79"/>
      <c r="Q22" s="78" t="s">
        <v>3266</v>
      </c>
      <c r="R22" s="78"/>
    </row>
    <row r="23" spans="1:18" x14ac:dyDescent="0.25">
      <c r="A23" s="79"/>
      <c r="B23" s="79"/>
      <c r="C23" s="47"/>
      <c r="D23" s="3">
        <v>1.4999999999999999E-2</v>
      </c>
      <c r="E23" s="3">
        <v>3.1E-2</v>
      </c>
      <c r="F23" s="3">
        <v>4.7E-2</v>
      </c>
      <c r="G23" s="3" t="s">
        <v>3267</v>
      </c>
      <c r="H23" s="3" t="s">
        <v>3268</v>
      </c>
      <c r="I23" s="3">
        <v>6.2E-2</v>
      </c>
      <c r="J23" s="3">
        <v>7.8E-2</v>
      </c>
      <c r="K23" s="3">
        <v>9.2999999999999999E-2</v>
      </c>
      <c r="L23" s="3">
        <v>0.125</v>
      </c>
      <c r="M23" s="3">
        <v>0.187</v>
      </c>
      <c r="N23" s="3">
        <v>0.25</v>
      </c>
      <c r="O23" s="3">
        <v>0.375</v>
      </c>
      <c r="P23" s="3">
        <v>0.5</v>
      </c>
      <c r="Q23" t="s">
        <v>3267</v>
      </c>
      <c r="R23" t="s">
        <v>3268</v>
      </c>
    </row>
    <row r="24" spans="1:18" x14ac:dyDescent="0.25">
      <c r="A24" s="79" t="s">
        <v>34</v>
      </c>
      <c r="B24" s="79">
        <v>1000</v>
      </c>
      <c r="C24" s="3" t="s">
        <v>3269</v>
      </c>
      <c r="D24" s="3">
        <v>1.7000000000000001E-4</v>
      </c>
      <c r="E24" s="3">
        <v>3.5E-4</v>
      </c>
      <c r="F24" s="3">
        <v>5.1999999999999995E-4</v>
      </c>
      <c r="G24" s="3" t="s">
        <v>3270</v>
      </c>
      <c r="H24" s="3" t="s">
        <v>3271</v>
      </c>
      <c r="I24" s="3">
        <v>5.9999999999999995E-4</v>
      </c>
      <c r="J24" s="3">
        <v>7.6000000000000004E-4</v>
      </c>
      <c r="K24" s="3">
        <v>8.9999999999999998E-4</v>
      </c>
      <c r="L24" s="3">
        <v>1.2099999999999999E-3</v>
      </c>
      <c r="M24" s="3">
        <v>1.81E-3</v>
      </c>
      <c r="N24" s="3">
        <v>2.4199999999999998E-3</v>
      </c>
      <c r="O24" s="3">
        <v>3.63E-3</v>
      </c>
      <c r="P24" s="3">
        <v>4.8399999999999997E-3</v>
      </c>
      <c r="Q24" t="s">
        <v>3270</v>
      </c>
      <c r="R24" t="s">
        <v>3272</v>
      </c>
    </row>
    <row r="25" spans="1:18" x14ac:dyDescent="0.25">
      <c r="A25" s="79"/>
      <c r="B25" s="79"/>
      <c r="C25" s="3" t="s">
        <v>3273</v>
      </c>
      <c r="D25" s="3">
        <v>2.2000000000000001E-4</v>
      </c>
      <c r="E25" s="3">
        <v>4.4999999999999999E-4</v>
      </c>
      <c r="F25" s="3">
        <v>6.8000000000000005E-4</v>
      </c>
      <c r="G25" s="3" t="s">
        <v>3274</v>
      </c>
      <c r="H25" s="3" t="s">
        <v>3270</v>
      </c>
      <c r="I25" s="3">
        <v>7.7999999999999999E-4</v>
      </c>
      <c r="J25" s="3">
        <v>9.8999999999999999E-4</v>
      </c>
      <c r="K25" s="3">
        <v>1.1800000000000001E-3</v>
      </c>
      <c r="L25" s="3">
        <v>1.58E-3</v>
      </c>
      <c r="M25" s="3">
        <v>2.3700000000000001E-3</v>
      </c>
      <c r="N25" s="3">
        <v>3.16E-3</v>
      </c>
      <c r="O25" s="3">
        <v>4.7400000000000003E-3</v>
      </c>
      <c r="P25" s="3">
        <v>6.3299999999999997E-3</v>
      </c>
      <c r="Q25" t="s">
        <v>3275</v>
      </c>
      <c r="R25" t="s">
        <v>3270</v>
      </c>
    </row>
    <row r="26" spans="1:18" x14ac:dyDescent="0.25">
      <c r="A26" s="79"/>
      <c r="B26" s="79"/>
      <c r="C26" s="3" t="s">
        <v>3276</v>
      </c>
      <c r="D26" s="3">
        <v>2.4000000000000001E-4</v>
      </c>
      <c r="E26" s="3">
        <v>5.0000000000000001E-4</v>
      </c>
      <c r="F26" s="3">
        <v>7.5000000000000002E-4</v>
      </c>
      <c r="G26" s="3" t="s">
        <v>3277</v>
      </c>
      <c r="H26" s="3" t="s">
        <v>3270</v>
      </c>
      <c r="I26" s="3">
        <v>8.5999999999999998E-4</v>
      </c>
      <c r="J26" s="3">
        <v>1.08E-3</v>
      </c>
      <c r="K26" s="3">
        <v>1.2899999999999999E-3</v>
      </c>
      <c r="L26" s="3">
        <v>1.74E-3</v>
      </c>
      <c r="M26" s="3">
        <v>2.5999999999999999E-3</v>
      </c>
      <c r="N26" s="3">
        <v>3.48E-3</v>
      </c>
      <c r="O26" s="3">
        <v>5.2100000000000002E-3</v>
      </c>
      <c r="P26" s="3">
        <v>6.9499999999999996E-3</v>
      </c>
      <c r="Q26" t="s">
        <v>3278</v>
      </c>
      <c r="R26" t="s">
        <v>3270</v>
      </c>
    </row>
    <row r="29" spans="1:18" x14ac:dyDescent="0.25">
      <c r="A29" s="79" t="s">
        <v>3263</v>
      </c>
      <c r="B29" s="79" t="s">
        <v>3264</v>
      </c>
      <c r="C29" s="79" t="s">
        <v>3265</v>
      </c>
      <c r="D29" s="79"/>
      <c r="E29" s="79"/>
      <c r="F29" s="79"/>
      <c r="G29" s="79" t="s">
        <v>3266</v>
      </c>
      <c r="H29" s="79"/>
      <c r="I29" s="79" t="s">
        <v>3265</v>
      </c>
      <c r="J29" s="79"/>
      <c r="K29" s="79"/>
      <c r="L29" s="79"/>
      <c r="M29" s="79"/>
      <c r="N29" s="79"/>
      <c r="O29" s="79"/>
      <c r="P29" s="79"/>
      <c r="Q29" s="78" t="s">
        <v>3266</v>
      </c>
      <c r="R29" s="78"/>
    </row>
    <row r="30" spans="1:18" x14ac:dyDescent="0.25">
      <c r="A30" s="79"/>
      <c r="B30" s="79"/>
      <c r="C30" s="47"/>
      <c r="D30" s="3">
        <v>1.4999999999999999E-2</v>
      </c>
      <c r="E30" s="3">
        <v>3.1E-2</v>
      </c>
      <c r="F30" s="3">
        <v>4.7E-2</v>
      </c>
      <c r="G30" s="3" t="s">
        <v>3267</v>
      </c>
      <c r="H30" s="3" t="s">
        <v>3268</v>
      </c>
      <c r="I30" s="3">
        <v>6.2E-2</v>
      </c>
      <c r="J30" s="3">
        <v>7.8E-2</v>
      </c>
      <c r="K30" s="3">
        <v>9.2999999999999999E-2</v>
      </c>
      <c r="L30" s="3">
        <v>0.125</v>
      </c>
      <c r="M30" s="3">
        <v>0.187</v>
      </c>
      <c r="N30" s="3">
        <v>0.25</v>
      </c>
      <c r="O30" s="3">
        <v>0.375</v>
      </c>
      <c r="P30" s="3">
        <v>0.5</v>
      </c>
      <c r="Q30" t="s">
        <v>3267</v>
      </c>
      <c r="R30" t="s">
        <v>3268</v>
      </c>
    </row>
    <row r="31" spans="1:18" x14ac:dyDescent="0.25">
      <c r="A31" s="79" t="s">
        <v>37</v>
      </c>
      <c r="B31" s="80">
        <v>540</v>
      </c>
      <c r="C31" s="3" t="s">
        <v>3269</v>
      </c>
      <c r="D31" s="3">
        <v>1.7000000000000001E-4</v>
      </c>
      <c r="E31" s="3">
        <v>3.5E-4</v>
      </c>
      <c r="F31" s="3">
        <v>5.1999999999999995E-4</v>
      </c>
      <c r="G31" s="3" t="s">
        <v>3270</v>
      </c>
      <c r="H31" s="3" t="s">
        <v>3271</v>
      </c>
      <c r="I31" s="3">
        <v>5.9999999999999995E-4</v>
      </c>
      <c r="J31" s="3">
        <v>7.6000000000000004E-4</v>
      </c>
      <c r="K31" s="3">
        <v>8.9999999999999998E-4</v>
      </c>
      <c r="L31" s="3">
        <v>1.2099999999999999E-3</v>
      </c>
      <c r="M31" s="3">
        <v>1.81E-3</v>
      </c>
      <c r="N31" s="3">
        <v>2.4199999999999998E-3</v>
      </c>
      <c r="O31" s="3">
        <v>3.63E-3</v>
      </c>
      <c r="P31" s="3">
        <v>4.8399999999999997E-3</v>
      </c>
      <c r="Q31" t="s">
        <v>3270</v>
      </c>
      <c r="R31" t="s">
        <v>3272</v>
      </c>
    </row>
    <row r="32" spans="1:18" x14ac:dyDescent="0.25">
      <c r="A32" s="79"/>
      <c r="B32" s="80"/>
      <c r="C32" s="3" t="s">
        <v>3273</v>
      </c>
      <c r="D32" s="3">
        <v>2.2000000000000001E-4</v>
      </c>
      <c r="E32" s="3">
        <v>4.4999999999999999E-4</v>
      </c>
      <c r="F32" s="3">
        <v>6.8000000000000005E-4</v>
      </c>
      <c r="G32" s="3" t="s">
        <v>3274</v>
      </c>
      <c r="H32" s="3" t="s">
        <v>3270</v>
      </c>
      <c r="I32" s="3">
        <v>7.7999999999999999E-4</v>
      </c>
      <c r="J32" s="3">
        <v>9.8999999999999999E-4</v>
      </c>
      <c r="K32" s="3">
        <v>1.1800000000000001E-3</v>
      </c>
      <c r="L32" s="3">
        <v>1.58E-3</v>
      </c>
      <c r="M32" s="3">
        <v>2.3700000000000001E-3</v>
      </c>
      <c r="N32" s="3">
        <v>3.16E-3</v>
      </c>
      <c r="O32" s="3">
        <v>4.7400000000000003E-3</v>
      </c>
      <c r="P32" s="3">
        <v>6.3299999999999997E-3</v>
      </c>
      <c r="Q32" t="s">
        <v>3275</v>
      </c>
      <c r="R32" t="s">
        <v>3270</v>
      </c>
    </row>
    <row r="33" spans="1:18" x14ac:dyDescent="0.25">
      <c r="A33" s="79"/>
      <c r="B33" s="80"/>
      <c r="C33" s="3" t="s">
        <v>3276</v>
      </c>
      <c r="D33" s="3">
        <v>2.4000000000000001E-4</v>
      </c>
      <c r="E33" s="3">
        <v>5.0000000000000001E-4</v>
      </c>
      <c r="F33" s="3">
        <v>7.5000000000000002E-4</v>
      </c>
      <c r="G33" s="3" t="s">
        <v>3277</v>
      </c>
      <c r="H33" s="3" t="s">
        <v>3270</v>
      </c>
      <c r="I33" s="3">
        <v>8.5999999999999998E-4</v>
      </c>
      <c r="J33" s="3">
        <v>1.08E-3</v>
      </c>
      <c r="K33" s="3">
        <v>1.2899999999999999E-3</v>
      </c>
      <c r="L33" s="3">
        <v>1.74E-3</v>
      </c>
      <c r="M33" s="3">
        <v>2.5999999999999999E-3</v>
      </c>
      <c r="N33" s="3">
        <v>3.48E-3</v>
      </c>
      <c r="O33" s="3">
        <v>5.2100000000000002E-3</v>
      </c>
      <c r="P33" s="3">
        <v>6.9499999999999996E-3</v>
      </c>
      <c r="Q33" t="s">
        <v>3278</v>
      </c>
      <c r="R33" t="s">
        <v>3270</v>
      </c>
    </row>
    <row r="36" spans="1:18" x14ac:dyDescent="0.25">
      <c r="A36" s="79" t="s">
        <v>3263</v>
      </c>
      <c r="B36" s="79" t="s">
        <v>3264</v>
      </c>
      <c r="C36" s="79" t="s">
        <v>3265</v>
      </c>
      <c r="D36" s="79"/>
      <c r="E36" s="79"/>
      <c r="F36" s="79"/>
      <c r="G36" s="79" t="s">
        <v>3266</v>
      </c>
      <c r="H36" s="79"/>
      <c r="I36" s="79" t="s">
        <v>3265</v>
      </c>
      <c r="J36" s="79"/>
      <c r="K36" s="79"/>
      <c r="L36" s="79"/>
      <c r="M36" s="79"/>
      <c r="N36" s="79"/>
      <c r="O36" s="79"/>
      <c r="P36" s="79"/>
      <c r="Q36" s="78" t="s">
        <v>3266</v>
      </c>
      <c r="R36" s="78"/>
    </row>
    <row r="37" spans="1:18" x14ac:dyDescent="0.25">
      <c r="A37" s="79"/>
      <c r="B37" s="79"/>
      <c r="C37" s="47"/>
      <c r="D37" s="3">
        <v>1.4999999999999999E-2</v>
      </c>
      <c r="E37" s="3">
        <v>3.1E-2</v>
      </c>
      <c r="F37" s="3">
        <v>4.7E-2</v>
      </c>
      <c r="G37" s="3" t="s">
        <v>3267</v>
      </c>
      <c r="H37" s="3" t="s">
        <v>3268</v>
      </c>
      <c r="I37" s="3">
        <v>6.2E-2</v>
      </c>
      <c r="J37" s="3">
        <v>7.8E-2</v>
      </c>
      <c r="K37" s="3">
        <v>9.2999999999999999E-2</v>
      </c>
      <c r="L37" s="3">
        <v>0.125</v>
      </c>
      <c r="M37" s="3">
        <v>0.187</v>
      </c>
      <c r="N37" s="3">
        <v>0.25</v>
      </c>
      <c r="O37" s="3">
        <v>0.375</v>
      </c>
      <c r="P37" s="3">
        <v>0.5</v>
      </c>
      <c r="Q37" t="s">
        <v>3267</v>
      </c>
      <c r="R37" t="s">
        <v>3268</v>
      </c>
    </row>
    <row r="38" spans="1:18" x14ac:dyDescent="0.25">
      <c r="A38" s="79" t="s">
        <v>38</v>
      </c>
      <c r="B38" s="79">
        <v>225</v>
      </c>
      <c r="C38" s="3" t="s">
        <v>3269</v>
      </c>
      <c r="D38" s="3">
        <v>1.7000000000000001E-4</v>
      </c>
      <c r="E38" s="3">
        <v>3.5E-4</v>
      </c>
      <c r="F38" s="3">
        <v>5.1999999999999995E-4</v>
      </c>
      <c r="G38" s="3" t="s">
        <v>3270</v>
      </c>
      <c r="H38" s="3" t="s">
        <v>3271</v>
      </c>
      <c r="I38" s="3">
        <v>5.9999999999999995E-4</v>
      </c>
      <c r="J38" s="3">
        <v>7.6000000000000004E-4</v>
      </c>
      <c r="K38" s="3">
        <v>8.9999999999999998E-4</v>
      </c>
      <c r="L38" s="3">
        <v>1.2099999999999999E-3</v>
      </c>
      <c r="M38" s="3">
        <v>1.81E-3</v>
      </c>
      <c r="N38" s="3">
        <v>2.4199999999999998E-3</v>
      </c>
      <c r="O38" s="3">
        <v>3.63E-3</v>
      </c>
      <c r="P38" s="3">
        <v>4.8399999999999997E-3</v>
      </c>
      <c r="Q38" t="s">
        <v>3270</v>
      </c>
      <c r="R38" t="s">
        <v>3272</v>
      </c>
    </row>
    <row r="39" spans="1:18" x14ac:dyDescent="0.25">
      <c r="A39" s="79"/>
      <c r="B39" s="79"/>
      <c r="C39" s="3" t="s">
        <v>3273</v>
      </c>
      <c r="D39" s="3">
        <v>2.2000000000000001E-4</v>
      </c>
      <c r="E39" s="3">
        <v>4.4999999999999999E-4</v>
      </c>
      <c r="F39" s="3">
        <v>6.8000000000000005E-4</v>
      </c>
      <c r="G39" s="3" t="s">
        <v>3274</v>
      </c>
      <c r="H39" s="3" t="s">
        <v>3270</v>
      </c>
      <c r="I39" s="3">
        <v>7.7999999999999999E-4</v>
      </c>
      <c r="J39" s="3">
        <v>9.8999999999999999E-4</v>
      </c>
      <c r="K39" s="3">
        <v>1.1800000000000001E-3</v>
      </c>
      <c r="L39" s="3">
        <v>1.58E-3</v>
      </c>
      <c r="M39" s="3">
        <v>2.3700000000000001E-3</v>
      </c>
      <c r="N39" s="3">
        <v>3.16E-3</v>
      </c>
      <c r="O39" s="3">
        <v>4.7400000000000003E-3</v>
      </c>
      <c r="P39" s="3">
        <v>6.3299999999999997E-3</v>
      </c>
      <c r="Q39" t="s">
        <v>3275</v>
      </c>
      <c r="R39" t="s">
        <v>3270</v>
      </c>
    </row>
    <row r="40" spans="1:18" x14ac:dyDescent="0.25">
      <c r="A40" s="79"/>
      <c r="B40" s="79"/>
      <c r="C40" s="3" t="s">
        <v>3276</v>
      </c>
      <c r="D40" s="3">
        <v>2.4000000000000001E-4</v>
      </c>
      <c r="E40" s="3">
        <v>5.0000000000000001E-4</v>
      </c>
      <c r="F40" s="3">
        <v>7.5000000000000002E-4</v>
      </c>
      <c r="G40" s="3" t="s">
        <v>3277</v>
      </c>
      <c r="H40" s="3" t="s">
        <v>3270</v>
      </c>
      <c r="I40" s="3">
        <v>8.5999999999999998E-4</v>
      </c>
      <c r="J40" s="3">
        <v>1.08E-3</v>
      </c>
      <c r="K40" s="3">
        <v>1.2899999999999999E-3</v>
      </c>
      <c r="L40" s="3">
        <v>1.74E-3</v>
      </c>
      <c r="M40" s="3">
        <v>2.5999999999999999E-3</v>
      </c>
      <c r="N40" s="3">
        <v>3.48E-3</v>
      </c>
      <c r="O40" s="3">
        <v>5.2100000000000002E-3</v>
      </c>
      <c r="P40" s="3">
        <v>6.9499999999999996E-3</v>
      </c>
      <c r="Q40" t="s">
        <v>3278</v>
      </c>
      <c r="R40" t="s">
        <v>3270</v>
      </c>
    </row>
  </sheetData>
  <mergeCells count="44">
    <mergeCell ref="Q1:R1"/>
    <mergeCell ref="A1:A2"/>
    <mergeCell ref="B1:B2"/>
    <mergeCell ref="C1:F1"/>
    <mergeCell ref="G1:H1"/>
    <mergeCell ref="I1:P1"/>
    <mergeCell ref="Q15:R15"/>
    <mergeCell ref="A3:A5"/>
    <mergeCell ref="B3:B5"/>
    <mergeCell ref="A7:A9"/>
    <mergeCell ref="B7:B9"/>
    <mergeCell ref="A11:A13"/>
    <mergeCell ref="B11:B13"/>
    <mergeCell ref="A15:A16"/>
    <mergeCell ref="B15:B16"/>
    <mergeCell ref="C15:F15"/>
    <mergeCell ref="G15:H15"/>
    <mergeCell ref="I15:P15"/>
    <mergeCell ref="A17:A19"/>
    <mergeCell ref="B17:B19"/>
    <mergeCell ref="A22:A23"/>
    <mergeCell ref="B22:B23"/>
    <mergeCell ref="C22:F22"/>
    <mergeCell ref="I22:P22"/>
    <mergeCell ref="Q22:R22"/>
    <mergeCell ref="A24:A26"/>
    <mergeCell ref="B24:B26"/>
    <mergeCell ref="A29:A30"/>
    <mergeCell ref="B29:B30"/>
    <mergeCell ref="C29:F29"/>
    <mergeCell ref="G29:H29"/>
    <mergeCell ref="I29:P29"/>
    <mergeCell ref="Q29:R29"/>
    <mergeCell ref="G22:H22"/>
    <mergeCell ref="I36:P36"/>
    <mergeCell ref="Q36:R36"/>
    <mergeCell ref="A38:A40"/>
    <mergeCell ref="B38:B40"/>
    <mergeCell ref="A31:A33"/>
    <mergeCell ref="B31:B33"/>
    <mergeCell ref="A36:A37"/>
    <mergeCell ref="B36:B37"/>
    <mergeCell ref="C36:F36"/>
    <mergeCell ref="G36:H36"/>
  </mergeCells>
  <pageMargins left="0.7" right="0.7" top="0.75" bottom="0.75" header="0.3" footer="0.3"/>
  <pageSetup orientation="portrait" verticalDpi="597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T40"/>
  <sheetViews>
    <sheetView workbookViewId="0">
      <selection sqref="A1:A2 A1:A2"/>
    </sheetView>
  </sheetViews>
  <sheetFormatPr defaultRowHeight="15" x14ac:dyDescent="0.25"/>
  <sheetData>
    <row r="1" spans="1:20" x14ac:dyDescent="0.25">
      <c r="A1" s="79" t="s">
        <v>3263</v>
      </c>
      <c r="B1" s="79" t="s">
        <v>3264</v>
      </c>
      <c r="C1" s="79" t="s">
        <v>3265</v>
      </c>
      <c r="D1" s="79"/>
      <c r="E1" s="79"/>
      <c r="F1" s="79"/>
      <c r="G1" s="79" t="s">
        <v>3266</v>
      </c>
      <c r="H1" s="79"/>
      <c r="I1" s="79" t="s">
        <v>3265</v>
      </c>
      <c r="J1" s="79"/>
      <c r="K1" s="79"/>
      <c r="L1" s="79"/>
      <c r="M1" s="79"/>
      <c r="N1" s="79"/>
      <c r="O1" s="79"/>
      <c r="P1" s="79"/>
      <c r="Q1" s="78" t="s">
        <v>3266</v>
      </c>
      <c r="R1" s="78"/>
    </row>
    <row r="2" spans="1:20" x14ac:dyDescent="0.25">
      <c r="A2" s="79"/>
      <c r="B2" s="79"/>
      <c r="C2" s="47"/>
      <c r="D2" s="3">
        <v>1.4999999999999999E-2</v>
      </c>
      <c r="E2" s="3">
        <v>3.1E-2</v>
      </c>
      <c r="F2" s="3">
        <v>4.7E-2</v>
      </c>
      <c r="G2" s="3" t="s">
        <v>3267</v>
      </c>
      <c r="H2" s="3" t="s">
        <v>3268</v>
      </c>
      <c r="I2" s="3">
        <v>6.2E-2</v>
      </c>
      <c r="J2" s="3">
        <v>7.8E-2</v>
      </c>
      <c r="K2" s="3">
        <v>9.2999999999999999E-2</v>
      </c>
      <c r="L2" s="3">
        <v>0.125</v>
      </c>
      <c r="M2" s="3">
        <v>0.187</v>
      </c>
      <c r="N2" s="3">
        <v>0.25</v>
      </c>
      <c r="O2" s="3">
        <v>0.375</v>
      </c>
      <c r="P2" s="3">
        <v>0.5</v>
      </c>
      <c r="Q2" t="s">
        <v>3267</v>
      </c>
      <c r="R2" t="s">
        <v>3268</v>
      </c>
    </row>
    <row r="3" spans="1:20" x14ac:dyDescent="0.25">
      <c r="A3" s="79" t="s">
        <v>2213</v>
      </c>
      <c r="B3" s="79">
        <v>450</v>
      </c>
      <c r="C3" s="3" t="s">
        <v>3269</v>
      </c>
      <c r="D3" s="3">
        <v>6.9999999999999994E-5</v>
      </c>
      <c r="E3" s="3">
        <v>1.4999999999999999E-4</v>
      </c>
      <c r="F3" s="3">
        <v>2.2000000000000001E-4</v>
      </c>
      <c r="G3" s="3" t="s">
        <v>3270</v>
      </c>
      <c r="H3" s="3" t="s">
        <v>3271</v>
      </c>
      <c r="I3" s="3">
        <v>2.5999999999999998E-4</v>
      </c>
      <c r="J3" s="3">
        <v>3.2000000000000003E-4</v>
      </c>
      <c r="K3" s="3">
        <v>3.8999999999999999E-4</v>
      </c>
      <c r="L3" s="3">
        <v>5.1999999999999995E-4</v>
      </c>
      <c r="M3" s="3">
        <v>7.7999999999999999E-4</v>
      </c>
      <c r="N3" s="3">
        <v>1.0399999999999999E-3</v>
      </c>
      <c r="O3" s="3">
        <v>1.56E-3</v>
      </c>
      <c r="P3" s="3">
        <v>2.0799999999999998E-3</v>
      </c>
      <c r="Q3" t="s">
        <v>3270</v>
      </c>
      <c r="R3" t="s">
        <v>3272</v>
      </c>
    </row>
    <row r="4" spans="1:20" x14ac:dyDescent="0.25">
      <c r="A4" s="79"/>
      <c r="B4" s="79"/>
      <c r="C4" s="3" t="s">
        <v>3273</v>
      </c>
      <c r="D4" s="3">
        <v>8.0000000000000007E-5</v>
      </c>
      <c r="E4" s="3">
        <v>1.7000000000000001E-4</v>
      </c>
      <c r="F4" s="3">
        <v>2.5999999999999998E-4</v>
      </c>
      <c r="G4" s="3" t="s">
        <v>3274</v>
      </c>
      <c r="H4" s="3" t="s">
        <v>3270</v>
      </c>
      <c r="I4" s="3">
        <v>2.9999999999999997E-4</v>
      </c>
      <c r="J4" s="3">
        <v>3.8000000000000002E-4</v>
      </c>
      <c r="K4" s="3">
        <v>4.4999999999999999E-4</v>
      </c>
      <c r="L4" s="3">
        <v>6.0999999999999997E-4</v>
      </c>
      <c r="M4" s="3">
        <v>9.1E-4</v>
      </c>
      <c r="N4" s="3">
        <v>1.2199999999999999E-3</v>
      </c>
      <c r="O4" s="3">
        <v>1.83E-3</v>
      </c>
      <c r="P4" s="3">
        <v>2.4499999999999999E-3</v>
      </c>
      <c r="Q4" t="s">
        <v>3275</v>
      </c>
      <c r="R4" t="s">
        <v>3270</v>
      </c>
      <c r="T4">
        <v>416</v>
      </c>
    </row>
    <row r="5" spans="1:20" x14ac:dyDescent="0.25">
      <c r="A5" s="79"/>
      <c r="B5" s="79"/>
      <c r="C5" s="3" t="s">
        <v>3276</v>
      </c>
      <c r="D5" s="3">
        <v>9.0000000000000006E-5</v>
      </c>
      <c r="E5" s="3">
        <v>1.9000000000000001E-4</v>
      </c>
      <c r="F5" s="3">
        <v>2.9E-4</v>
      </c>
      <c r="G5" s="3" t="s">
        <v>3277</v>
      </c>
      <c r="H5" s="3" t="s">
        <v>3270</v>
      </c>
      <c r="I5" s="3">
        <v>3.4000000000000002E-4</v>
      </c>
      <c r="J5" s="3">
        <v>4.2000000000000002E-4</v>
      </c>
      <c r="K5" s="3">
        <v>5.1000000000000004E-4</v>
      </c>
      <c r="L5" s="3">
        <v>6.8000000000000005E-4</v>
      </c>
      <c r="M5" s="3">
        <v>1.0200000000000001E-3</v>
      </c>
      <c r="N5" s="3">
        <v>1.3600000000000001E-3</v>
      </c>
      <c r="O5" s="3">
        <v>2.0400000000000001E-3</v>
      </c>
      <c r="P5" s="3">
        <v>2.7200000000000002E-3</v>
      </c>
      <c r="Q5" t="s">
        <v>3278</v>
      </c>
      <c r="R5" t="s">
        <v>3270</v>
      </c>
    </row>
    <row r="7" spans="1:20" x14ac:dyDescent="0.25">
      <c r="A7" s="79" t="s">
        <v>2213</v>
      </c>
      <c r="B7" s="79">
        <v>200</v>
      </c>
      <c r="C7" s="3" t="s">
        <v>3269</v>
      </c>
      <c r="D7" s="3">
        <v>6.9999999999999994E-5</v>
      </c>
      <c r="E7" s="3">
        <v>1.4999999999999999E-4</v>
      </c>
      <c r="F7" s="3">
        <v>2.2000000000000001E-4</v>
      </c>
      <c r="G7" s="3" t="s">
        <v>3270</v>
      </c>
      <c r="H7" s="3" t="s">
        <v>3271</v>
      </c>
      <c r="I7" s="3">
        <v>2.5999999999999998E-4</v>
      </c>
      <c r="J7" s="3">
        <v>3.2000000000000003E-4</v>
      </c>
      <c r="K7" s="3">
        <v>3.8999999999999999E-4</v>
      </c>
      <c r="L7" s="3">
        <v>5.1999999999999995E-4</v>
      </c>
      <c r="M7" s="3">
        <v>7.7999999999999999E-4</v>
      </c>
      <c r="N7" s="3">
        <v>1.0399999999999999E-3</v>
      </c>
      <c r="O7" s="3">
        <v>1.56E-3</v>
      </c>
      <c r="P7" s="3">
        <v>2.0799999999999998E-3</v>
      </c>
      <c r="Q7" t="s">
        <v>3270</v>
      </c>
      <c r="R7" t="s">
        <v>3272</v>
      </c>
    </row>
    <row r="8" spans="1:20" x14ac:dyDescent="0.25">
      <c r="A8" s="79"/>
      <c r="B8" s="79"/>
      <c r="C8" s="3" t="s">
        <v>3273</v>
      </c>
      <c r="D8" s="3">
        <v>8.0000000000000007E-5</v>
      </c>
      <c r="E8" s="3">
        <v>1.7000000000000001E-4</v>
      </c>
      <c r="F8" s="3">
        <v>2.5999999999999998E-4</v>
      </c>
      <c r="G8" s="3" t="s">
        <v>3274</v>
      </c>
      <c r="H8" s="3" t="s">
        <v>3270</v>
      </c>
      <c r="I8" s="3">
        <v>2.9999999999999997E-4</v>
      </c>
      <c r="J8" s="3">
        <v>3.8000000000000002E-4</v>
      </c>
      <c r="K8" s="3">
        <v>4.4999999999999999E-4</v>
      </c>
      <c r="L8" s="3">
        <v>6.0999999999999997E-4</v>
      </c>
      <c r="M8" s="3">
        <v>9.1E-4</v>
      </c>
      <c r="N8" s="3">
        <v>1.2199999999999999E-3</v>
      </c>
      <c r="O8" s="3">
        <v>1.83E-3</v>
      </c>
      <c r="P8" s="3">
        <v>2.4499999999999999E-3</v>
      </c>
      <c r="Q8" t="s">
        <v>3275</v>
      </c>
      <c r="R8" t="s">
        <v>3270</v>
      </c>
      <c r="T8" s="67">
        <v>317321</v>
      </c>
    </row>
    <row r="9" spans="1:20" x14ac:dyDescent="0.25">
      <c r="A9" s="79"/>
      <c r="B9" s="79"/>
      <c r="C9" s="3" t="s">
        <v>3276</v>
      </c>
      <c r="D9" s="3">
        <v>9.0000000000000006E-5</v>
      </c>
      <c r="E9" s="3">
        <v>1.9000000000000001E-4</v>
      </c>
      <c r="F9" s="3">
        <v>2.9E-4</v>
      </c>
      <c r="G9" s="3" t="s">
        <v>3277</v>
      </c>
      <c r="H9" s="3" t="s">
        <v>3270</v>
      </c>
      <c r="I9" s="3">
        <v>3.4000000000000002E-4</v>
      </c>
      <c r="J9" s="3">
        <v>4.2000000000000002E-4</v>
      </c>
      <c r="K9" s="3">
        <v>5.1000000000000004E-4</v>
      </c>
      <c r="L9" s="3">
        <v>6.8000000000000005E-4</v>
      </c>
      <c r="M9" s="3">
        <v>1.0200000000000001E-3</v>
      </c>
      <c r="N9" s="3">
        <v>1.3600000000000001E-3</v>
      </c>
      <c r="O9" s="3">
        <v>2.0400000000000001E-3</v>
      </c>
      <c r="P9" s="3">
        <v>2.7200000000000002E-3</v>
      </c>
      <c r="Q9" t="s">
        <v>3278</v>
      </c>
      <c r="R9" t="s">
        <v>3270</v>
      </c>
    </row>
    <row r="10" spans="1:20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20" x14ac:dyDescent="0.25">
      <c r="A11" s="79" t="s">
        <v>2213</v>
      </c>
      <c r="B11" s="79">
        <v>150</v>
      </c>
      <c r="C11" s="3" t="s">
        <v>3269</v>
      </c>
      <c r="D11" s="3">
        <v>6.9999999999999994E-5</v>
      </c>
      <c r="E11" s="3">
        <v>1.4999999999999999E-4</v>
      </c>
      <c r="F11" s="3">
        <v>2.2000000000000001E-4</v>
      </c>
      <c r="G11" s="3" t="s">
        <v>3270</v>
      </c>
      <c r="H11" s="3" t="s">
        <v>3271</v>
      </c>
      <c r="I11" s="3">
        <v>2.5999999999999998E-4</v>
      </c>
      <c r="J11" s="3">
        <v>3.2000000000000003E-4</v>
      </c>
      <c r="K11" s="3">
        <v>3.8999999999999999E-4</v>
      </c>
      <c r="L11" s="3">
        <v>5.1999999999999995E-4</v>
      </c>
      <c r="M11" s="3">
        <v>7.7999999999999999E-4</v>
      </c>
      <c r="N11" s="3">
        <v>1.0399999999999999E-3</v>
      </c>
      <c r="O11" s="3">
        <v>1.56E-3</v>
      </c>
      <c r="P11" s="3">
        <v>2.0799999999999998E-3</v>
      </c>
      <c r="Q11" t="s">
        <v>3270</v>
      </c>
      <c r="R11" t="s">
        <v>3272</v>
      </c>
    </row>
    <row r="12" spans="1:20" x14ac:dyDescent="0.25">
      <c r="A12" s="79"/>
      <c r="B12" s="79"/>
      <c r="C12" s="3" t="s">
        <v>3273</v>
      </c>
      <c r="D12" s="3">
        <v>8.0000000000000007E-5</v>
      </c>
      <c r="E12" s="3">
        <v>1.7000000000000001E-4</v>
      </c>
      <c r="F12" s="3">
        <v>2.5999999999999998E-4</v>
      </c>
      <c r="G12" s="3" t="s">
        <v>3274</v>
      </c>
      <c r="H12" s="3" t="s">
        <v>3270</v>
      </c>
      <c r="I12" s="3">
        <v>2.9999999999999997E-4</v>
      </c>
      <c r="J12" s="3">
        <v>3.8000000000000002E-4</v>
      </c>
      <c r="K12" s="3">
        <v>4.4999999999999999E-4</v>
      </c>
      <c r="L12" s="3">
        <v>6.0999999999999997E-4</v>
      </c>
      <c r="M12" s="3">
        <v>9.1E-4</v>
      </c>
      <c r="N12" s="3">
        <v>1.2199999999999999E-3</v>
      </c>
      <c r="O12" s="3">
        <v>1.83E-3</v>
      </c>
      <c r="P12" s="3">
        <v>2.4499999999999999E-3</v>
      </c>
      <c r="Q12" t="s">
        <v>3275</v>
      </c>
      <c r="R12" t="s">
        <v>3270</v>
      </c>
      <c r="T12">
        <v>440</v>
      </c>
    </row>
    <row r="13" spans="1:20" x14ac:dyDescent="0.25">
      <c r="A13" s="79"/>
      <c r="B13" s="79"/>
      <c r="C13" s="3" t="s">
        <v>3276</v>
      </c>
      <c r="D13" s="3">
        <v>9.0000000000000006E-5</v>
      </c>
      <c r="E13" s="3">
        <v>1.9000000000000001E-4</v>
      </c>
      <c r="F13" s="3">
        <v>2.9E-4</v>
      </c>
      <c r="G13" s="3" t="s">
        <v>3277</v>
      </c>
      <c r="H13" s="3" t="s">
        <v>3270</v>
      </c>
      <c r="I13" s="3">
        <v>3.4000000000000002E-4</v>
      </c>
      <c r="J13" s="3">
        <v>4.2000000000000002E-4</v>
      </c>
      <c r="K13" s="3">
        <v>5.1000000000000004E-4</v>
      </c>
      <c r="L13" s="3">
        <v>6.8000000000000005E-4</v>
      </c>
      <c r="M13" s="3">
        <v>1.0200000000000001E-3</v>
      </c>
      <c r="N13" s="3">
        <v>1.3600000000000001E-3</v>
      </c>
      <c r="O13" s="3">
        <v>2.0400000000000001E-3</v>
      </c>
      <c r="P13" s="3">
        <v>2.7200000000000002E-3</v>
      </c>
      <c r="Q13" t="s">
        <v>3278</v>
      </c>
      <c r="R13" t="s">
        <v>3270</v>
      </c>
    </row>
    <row r="15" spans="1:20" x14ac:dyDescent="0.25">
      <c r="A15" s="79" t="s">
        <v>3263</v>
      </c>
      <c r="B15" s="79" t="s">
        <v>3264</v>
      </c>
      <c r="C15" s="79" t="s">
        <v>3265</v>
      </c>
      <c r="D15" s="79"/>
      <c r="E15" s="79"/>
      <c r="F15" s="79"/>
      <c r="G15" s="79" t="s">
        <v>3266</v>
      </c>
      <c r="H15" s="79"/>
      <c r="I15" s="79" t="s">
        <v>3265</v>
      </c>
      <c r="J15" s="79"/>
      <c r="K15" s="79"/>
      <c r="L15" s="79"/>
      <c r="M15" s="79"/>
      <c r="N15" s="79"/>
      <c r="O15" s="79"/>
      <c r="P15" s="79"/>
      <c r="Q15" s="78" t="s">
        <v>3266</v>
      </c>
      <c r="R15" s="78"/>
    </row>
    <row r="16" spans="1:20" x14ac:dyDescent="0.25">
      <c r="A16" s="79"/>
      <c r="B16" s="79"/>
      <c r="C16" s="47"/>
      <c r="D16" s="3">
        <v>1.4999999999999999E-2</v>
      </c>
      <c r="E16" s="3">
        <v>3.1E-2</v>
      </c>
      <c r="F16" s="3">
        <v>4.7E-2</v>
      </c>
      <c r="G16" s="3" t="s">
        <v>3267</v>
      </c>
      <c r="H16" s="3" t="s">
        <v>3268</v>
      </c>
      <c r="I16" s="3">
        <v>6.2E-2</v>
      </c>
      <c r="J16" s="3">
        <v>7.8E-2</v>
      </c>
      <c r="K16" s="3">
        <v>9.2999999999999999E-2</v>
      </c>
      <c r="L16" s="3">
        <v>0.125</v>
      </c>
      <c r="M16" s="3">
        <v>0.187</v>
      </c>
      <c r="N16" s="3">
        <v>0.25</v>
      </c>
      <c r="O16" s="3">
        <v>0.375</v>
      </c>
      <c r="P16" s="3">
        <v>0.5</v>
      </c>
      <c r="Q16" t="s">
        <v>3267</v>
      </c>
      <c r="R16" t="s">
        <v>3268</v>
      </c>
    </row>
    <row r="17" spans="1:18" x14ac:dyDescent="0.25">
      <c r="A17" s="79" t="s">
        <v>36</v>
      </c>
      <c r="B17" s="79">
        <v>225</v>
      </c>
      <c r="C17" s="3" t="s">
        <v>3269</v>
      </c>
      <c r="D17" s="3">
        <v>1.7000000000000001E-4</v>
      </c>
      <c r="E17" s="3">
        <v>3.5E-4</v>
      </c>
      <c r="F17" s="3">
        <v>5.1999999999999995E-4</v>
      </c>
      <c r="G17" s="3" t="s">
        <v>3270</v>
      </c>
      <c r="H17" s="3" t="s">
        <v>3271</v>
      </c>
      <c r="I17" s="3">
        <v>5.9999999999999995E-4</v>
      </c>
      <c r="J17" s="3">
        <v>7.6000000000000004E-4</v>
      </c>
      <c r="K17" s="3">
        <v>8.9999999999999998E-4</v>
      </c>
      <c r="L17" s="3">
        <v>1.2099999999999999E-3</v>
      </c>
      <c r="M17" s="3">
        <v>1.81E-3</v>
      </c>
      <c r="N17" s="3">
        <v>2.4199999999999998E-3</v>
      </c>
      <c r="O17" s="3">
        <v>3.63E-3</v>
      </c>
      <c r="P17" s="3">
        <v>4.8399999999999997E-3</v>
      </c>
      <c r="Q17" t="s">
        <v>3270</v>
      </c>
      <c r="R17" t="s">
        <v>3272</v>
      </c>
    </row>
    <row r="18" spans="1:18" x14ac:dyDescent="0.25">
      <c r="A18" s="79"/>
      <c r="B18" s="79"/>
      <c r="C18" s="3" t="s">
        <v>3273</v>
      </c>
      <c r="D18" s="3">
        <v>2.2000000000000001E-4</v>
      </c>
      <c r="E18" s="3">
        <v>4.4999999999999999E-4</v>
      </c>
      <c r="F18" s="3">
        <v>6.8000000000000005E-4</v>
      </c>
      <c r="G18" s="3" t="s">
        <v>3274</v>
      </c>
      <c r="H18" s="3" t="s">
        <v>3270</v>
      </c>
      <c r="I18" s="3">
        <v>7.7999999999999999E-4</v>
      </c>
      <c r="J18" s="3">
        <v>9.8999999999999999E-4</v>
      </c>
      <c r="K18" s="3">
        <v>1.1800000000000001E-3</v>
      </c>
      <c r="L18" s="3">
        <v>1.58E-3</v>
      </c>
      <c r="M18" s="3">
        <v>2.3700000000000001E-3</v>
      </c>
      <c r="N18" s="3">
        <v>3.16E-3</v>
      </c>
      <c r="O18" s="3">
        <v>4.7400000000000003E-3</v>
      </c>
      <c r="P18" s="3">
        <v>6.3299999999999997E-3</v>
      </c>
      <c r="Q18" t="s">
        <v>3275</v>
      </c>
      <c r="R18" t="s">
        <v>3270</v>
      </c>
    </row>
    <row r="19" spans="1:18" x14ac:dyDescent="0.25">
      <c r="A19" s="79"/>
      <c r="B19" s="79"/>
      <c r="C19" s="3" t="s">
        <v>3276</v>
      </c>
      <c r="D19" s="3">
        <v>2.4000000000000001E-4</v>
      </c>
      <c r="E19" s="3">
        <v>5.0000000000000001E-4</v>
      </c>
      <c r="F19" s="3">
        <v>7.5000000000000002E-4</v>
      </c>
      <c r="G19" s="3" t="s">
        <v>3277</v>
      </c>
      <c r="H19" s="3" t="s">
        <v>3270</v>
      </c>
      <c r="I19" s="3">
        <v>8.5999999999999998E-4</v>
      </c>
      <c r="J19" s="3">
        <v>1.08E-3</v>
      </c>
      <c r="K19" s="3">
        <v>1.2899999999999999E-3</v>
      </c>
      <c r="L19" s="3">
        <v>1.74E-3</v>
      </c>
      <c r="M19" s="3">
        <v>2.5999999999999999E-3</v>
      </c>
      <c r="N19" s="3">
        <v>3.48E-3</v>
      </c>
      <c r="O19" s="3">
        <v>5.2100000000000002E-3</v>
      </c>
      <c r="P19" s="3">
        <v>6.9499999999999996E-3</v>
      </c>
      <c r="Q19" t="s">
        <v>3278</v>
      </c>
      <c r="R19" t="s">
        <v>3270</v>
      </c>
    </row>
    <row r="22" spans="1:18" x14ac:dyDescent="0.25">
      <c r="A22" s="79" t="s">
        <v>3263</v>
      </c>
      <c r="B22" s="79" t="s">
        <v>3264</v>
      </c>
      <c r="C22" s="79" t="s">
        <v>3265</v>
      </c>
      <c r="D22" s="79"/>
      <c r="E22" s="79"/>
      <c r="F22" s="79"/>
      <c r="G22" s="79" t="s">
        <v>3266</v>
      </c>
      <c r="H22" s="79"/>
      <c r="I22" s="79" t="s">
        <v>3265</v>
      </c>
      <c r="J22" s="79"/>
      <c r="K22" s="79"/>
      <c r="L22" s="79"/>
      <c r="M22" s="79"/>
      <c r="N22" s="79"/>
      <c r="O22" s="79"/>
      <c r="P22" s="79"/>
      <c r="Q22" s="78" t="s">
        <v>3266</v>
      </c>
      <c r="R22" s="78"/>
    </row>
    <row r="23" spans="1:18" x14ac:dyDescent="0.25">
      <c r="A23" s="79"/>
      <c r="B23" s="79"/>
      <c r="C23" s="47"/>
      <c r="D23" s="3">
        <v>1.4999999999999999E-2</v>
      </c>
      <c r="E23" s="3">
        <v>3.1E-2</v>
      </c>
      <c r="F23" s="3">
        <v>4.7E-2</v>
      </c>
      <c r="G23" s="3" t="s">
        <v>3267</v>
      </c>
      <c r="H23" s="3" t="s">
        <v>3268</v>
      </c>
      <c r="I23" s="3">
        <v>6.2E-2</v>
      </c>
      <c r="J23" s="3">
        <v>7.8E-2</v>
      </c>
      <c r="K23" s="3">
        <v>9.2999999999999999E-2</v>
      </c>
      <c r="L23" s="3">
        <v>0.125</v>
      </c>
      <c r="M23" s="3">
        <v>0.187</v>
      </c>
      <c r="N23" s="3">
        <v>0.25</v>
      </c>
      <c r="O23" s="3">
        <v>0.375</v>
      </c>
      <c r="P23" s="3">
        <v>0.5</v>
      </c>
      <c r="Q23" t="s">
        <v>3267</v>
      </c>
      <c r="R23" t="s">
        <v>3268</v>
      </c>
    </row>
    <row r="24" spans="1:18" x14ac:dyDescent="0.25">
      <c r="A24" s="79" t="s">
        <v>34</v>
      </c>
      <c r="B24" s="79">
        <v>1000</v>
      </c>
      <c r="C24" s="3" t="s">
        <v>3269</v>
      </c>
      <c r="D24" s="3">
        <v>1.7000000000000001E-4</v>
      </c>
      <c r="E24" s="3">
        <v>3.5E-4</v>
      </c>
      <c r="F24" s="3">
        <v>5.1999999999999995E-4</v>
      </c>
      <c r="G24" s="3" t="s">
        <v>3270</v>
      </c>
      <c r="H24" s="3" t="s">
        <v>3271</v>
      </c>
      <c r="I24" s="3">
        <v>5.9999999999999995E-4</v>
      </c>
      <c r="J24" s="3">
        <v>7.6000000000000004E-4</v>
      </c>
      <c r="K24" s="3">
        <v>8.9999999999999998E-4</v>
      </c>
      <c r="L24" s="3">
        <v>1.2099999999999999E-3</v>
      </c>
      <c r="M24" s="3">
        <v>1.81E-3</v>
      </c>
      <c r="N24" s="3">
        <v>2.4199999999999998E-3</v>
      </c>
      <c r="O24" s="3">
        <v>3.63E-3</v>
      </c>
      <c r="P24" s="3">
        <v>4.8399999999999997E-3</v>
      </c>
      <c r="Q24" t="s">
        <v>3270</v>
      </c>
      <c r="R24" t="s">
        <v>3272</v>
      </c>
    </row>
    <row r="25" spans="1:18" x14ac:dyDescent="0.25">
      <c r="A25" s="79"/>
      <c r="B25" s="79"/>
      <c r="C25" s="3" t="s">
        <v>3273</v>
      </c>
      <c r="D25" s="3">
        <v>2.2000000000000001E-4</v>
      </c>
      <c r="E25" s="3">
        <v>4.4999999999999999E-4</v>
      </c>
      <c r="F25" s="3">
        <v>6.8000000000000005E-4</v>
      </c>
      <c r="G25" s="3" t="s">
        <v>3274</v>
      </c>
      <c r="H25" s="3" t="s">
        <v>3270</v>
      </c>
      <c r="I25" s="3">
        <v>7.7999999999999999E-4</v>
      </c>
      <c r="J25" s="3">
        <v>9.8999999999999999E-4</v>
      </c>
      <c r="K25" s="3">
        <v>1.1800000000000001E-3</v>
      </c>
      <c r="L25" s="3">
        <v>1.58E-3</v>
      </c>
      <c r="M25" s="3">
        <v>2.3700000000000001E-3</v>
      </c>
      <c r="N25" s="3">
        <v>3.16E-3</v>
      </c>
      <c r="O25" s="3">
        <v>4.7400000000000003E-3</v>
      </c>
      <c r="P25" s="3">
        <v>6.3299999999999997E-3</v>
      </c>
      <c r="Q25" t="s">
        <v>3275</v>
      </c>
      <c r="R25" t="s">
        <v>3270</v>
      </c>
    </row>
    <row r="26" spans="1:18" x14ac:dyDescent="0.25">
      <c r="A26" s="79"/>
      <c r="B26" s="79"/>
      <c r="C26" s="3" t="s">
        <v>3276</v>
      </c>
      <c r="D26" s="3">
        <v>2.4000000000000001E-4</v>
      </c>
      <c r="E26" s="3">
        <v>5.0000000000000001E-4</v>
      </c>
      <c r="F26" s="3">
        <v>7.5000000000000002E-4</v>
      </c>
      <c r="G26" s="3" t="s">
        <v>3277</v>
      </c>
      <c r="H26" s="3" t="s">
        <v>3270</v>
      </c>
      <c r="I26" s="3">
        <v>8.5999999999999998E-4</v>
      </c>
      <c r="J26" s="3">
        <v>1.08E-3</v>
      </c>
      <c r="K26" s="3">
        <v>1.2899999999999999E-3</v>
      </c>
      <c r="L26" s="3">
        <v>1.74E-3</v>
      </c>
      <c r="M26" s="3">
        <v>2.5999999999999999E-3</v>
      </c>
      <c r="N26" s="3">
        <v>3.48E-3</v>
      </c>
      <c r="O26" s="3">
        <v>5.2100000000000002E-3</v>
      </c>
      <c r="P26" s="3">
        <v>6.9499999999999996E-3</v>
      </c>
      <c r="Q26" t="s">
        <v>3278</v>
      </c>
      <c r="R26" t="s">
        <v>3270</v>
      </c>
    </row>
    <row r="29" spans="1:18" x14ac:dyDescent="0.25">
      <c r="A29" s="79" t="s">
        <v>3263</v>
      </c>
      <c r="B29" s="79" t="s">
        <v>3264</v>
      </c>
      <c r="C29" s="79" t="s">
        <v>3265</v>
      </c>
      <c r="D29" s="79"/>
      <c r="E29" s="79"/>
      <c r="F29" s="79"/>
      <c r="G29" s="79" t="s">
        <v>3266</v>
      </c>
      <c r="H29" s="79"/>
      <c r="I29" s="79" t="s">
        <v>3265</v>
      </c>
      <c r="J29" s="79"/>
      <c r="K29" s="79"/>
      <c r="L29" s="79"/>
      <c r="M29" s="79"/>
      <c r="N29" s="79"/>
      <c r="O29" s="79"/>
      <c r="P29" s="79"/>
      <c r="Q29" s="78" t="s">
        <v>3266</v>
      </c>
      <c r="R29" s="78"/>
    </row>
    <row r="30" spans="1:18" x14ac:dyDescent="0.25">
      <c r="A30" s="79"/>
      <c r="B30" s="79"/>
      <c r="C30" s="47"/>
      <c r="D30" s="3">
        <v>1.4999999999999999E-2</v>
      </c>
      <c r="E30" s="3">
        <v>3.1E-2</v>
      </c>
      <c r="F30" s="3">
        <v>4.7E-2</v>
      </c>
      <c r="G30" s="3" t="s">
        <v>3267</v>
      </c>
      <c r="H30" s="3" t="s">
        <v>3268</v>
      </c>
      <c r="I30" s="3">
        <v>6.2E-2</v>
      </c>
      <c r="J30" s="3">
        <v>7.8E-2</v>
      </c>
      <c r="K30" s="3">
        <v>9.2999999999999999E-2</v>
      </c>
      <c r="L30" s="3">
        <v>0.125</v>
      </c>
      <c r="M30" s="3">
        <v>0.187</v>
      </c>
      <c r="N30" s="3">
        <v>0.25</v>
      </c>
      <c r="O30" s="3">
        <v>0.375</v>
      </c>
      <c r="P30" s="3">
        <v>0.5</v>
      </c>
      <c r="Q30" t="s">
        <v>3267</v>
      </c>
      <c r="R30" t="s">
        <v>3268</v>
      </c>
    </row>
    <row r="31" spans="1:18" x14ac:dyDescent="0.25">
      <c r="A31" s="79" t="s">
        <v>37</v>
      </c>
      <c r="B31" s="80">
        <v>540</v>
      </c>
      <c r="C31" s="3" t="s">
        <v>3269</v>
      </c>
      <c r="D31" s="3">
        <v>1.7000000000000001E-4</v>
      </c>
      <c r="E31" s="3">
        <v>3.5E-4</v>
      </c>
      <c r="F31" s="3">
        <v>5.1999999999999995E-4</v>
      </c>
      <c r="G31" s="3" t="s">
        <v>3270</v>
      </c>
      <c r="H31" s="3" t="s">
        <v>3271</v>
      </c>
      <c r="I31" s="3">
        <v>5.9999999999999995E-4</v>
      </c>
      <c r="J31" s="3">
        <v>7.6000000000000004E-4</v>
      </c>
      <c r="K31" s="3">
        <v>8.9999999999999998E-4</v>
      </c>
      <c r="L31" s="3">
        <v>1.2099999999999999E-3</v>
      </c>
      <c r="M31" s="3">
        <v>1.81E-3</v>
      </c>
      <c r="N31" s="3">
        <v>2.4199999999999998E-3</v>
      </c>
      <c r="O31" s="3">
        <v>3.63E-3</v>
      </c>
      <c r="P31" s="3">
        <v>4.8399999999999997E-3</v>
      </c>
      <c r="Q31" t="s">
        <v>3270</v>
      </c>
      <c r="R31" t="s">
        <v>3272</v>
      </c>
    </row>
    <row r="32" spans="1:18" x14ac:dyDescent="0.25">
      <c r="A32" s="79"/>
      <c r="B32" s="80"/>
      <c r="C32" s="3" t="s">
        <v>3273</v>
      </c>
      <c r="D32" s="3">
        <v>2.2000000000000001E-4</v>
      </c>
      <c r="E32" s="3">
        <v>4.4999999999999999E-4</v>
      </c>
      <c r="F32" s="3">
        <v>6.8000000000000005E-4</v>
      </c>
      <c r="G32" s="3" t="s">
        <v>3274</v>
      </c>
      <c r="H32" s="3" t="s">
        <v>3270</v>
      </c>
      <c r="I32" s="3">
        <v>7.7999999999999999E-4</v>
      </c>
      <c r="J32" s="3">
        <v>9.8999999999999999E-4</v>
      </c>
      <c r="K32" s="3">
        <v>1.1800000000000001E-3</v>
      </c>
      <c r="L32" s="3">
        <v>1.58E-3</v>
      </c>
      <c r="M32" s="3">
        <v>2.3700000000000001E-3</v>
      </c>
      <c r="N32" s="3">
        <v>3.16E-3</v>
      </c>
      <c r="O32" s="3">
        <v>4.7400000000000003E-3</v>
      </c>
      <c r="P32" s="3">
        <v>6.3299999999999997E-3</v>
      </c>
      <c r="Q32" t="s">
        <v>3275</v>
      </c>
      <c r="R32" t="s">
        <v>3270</v>
      </c>
    </row>
    <row r="33" spans="1:18" x14ac:dyDescent="0.25">
      <c r="A33" s="79"/>
      <c r="B33" s="80"/>
      <c r="C33" s="3" t="s">
        <v>3276</v>
      </c>
      <c r="D33" s="3">
        <v>2.4000000000000001E-4</v>
      </c>
      <c r="E33" s="3">
        <v>5.0000000000000001E-4</v>
      </c>
      <c r="F33" s="3">
        <v>7.5000000000000002E-4</v>
      </c>
      <c r="G33" s="3" t="s">
        <v>3277</v>
      </c>
      <c r="H33" s="3" t="s">
        <v>3270</v>
      </c>
      <c r="I33" s="3">
        <v>8.5999999999999998E-4</v>
      </c>
      <c r="J33" s="3">
        <v>1.08E-3</v>
      </c>
      <c r="K33" s="3">
        <v>1.2899999999999999E-3</v>
      </c>
      <c r="L33" s="3">
        <v>1.74E-3</v>
      </c>
      <c r="M33" s="3">
        <v>2.5999999999999999E-3</v>
      </c>
      <c r="N33" s="3">
        <v>3.48E-3</v>
      </c>
      <c r="O33" s="3">
        <v>5.2100000000000002E-3</v>
      </c>
      <c r="P33" s="3">
        <v>6.9499999999999996E-3</v>
      </c>
      <c r="Q33" t="s">
        <v>3278</v>
      </c>
      <c r="R33" t="s">
        <v>3270</v>
      </c>
    </row>
    <row r="36" spans="1:18" x14ac:dyDescent="0.25">
      <c r="A36" s="79" t="s">
        <v>3263</v>
      </c>
      <c r="B36" s="79" t="s">
        <v>3264</v>
      </c>
      <c r="C36" s="79" t="s">
        <v>3265</v>
      </c>
      <c r="D36" s="79"/>
      <c r="E36" s="79"/>
      <c r="F36" s="79"/>
      <c r="G36" s="79" t="s">
        <v>3266</v>
      </c>
      <c r="H36" s="79"/>
      <c r="I36" s="79" t="s">
        <v>3265</v>
      </c>
      <c r="J36" s="79"/>
      <c r="K36" s="79"/>
      <c r="L36" s="79"/>
      <c r="M36" s="79"/>
      <c r="N36" s="79"/>
      <c r="O36" s="79"/>
      <c r="P36" s="79"/>
      <c r="Q36" s="78" t="s">
        <v>3266</v>
      </c>
      <c r="R36" s="78"/>
    </row>
    <row r="37" spans="1:18" x14ac:dyDescent="0.25">
      <c r="A37" s="79"/>
      <c r="B37" s="79"/>
      <c r="C37" s="47"/>
      <c r="D37" s="3">
        <v>1.4999999999999999E-2</v>
      </c>
      <c r="E37" s="3">
        <v>3.1E-2</v>
      </c>
      <c r="F37" s="3">
        <v>4.7E-2</v>
      </c>
      <c r="G37" s="3" t="s">
        <v>3267</v>
      </c>
      <c r="H37" s="3" t="s">
        <v>3268</v>
      </c>
      <c r="I37" s="3">
        <v>6.2E-2</v>
      </c>
      <c r="J37" s="3">
        <v>7.8E-2</v>
      </c>
      <c r="K37" s="3">
        <v>9.2999999999999999E-2</v>
      </c>
      <c r="L37" s="3">
        <v>0.125</v>
      </c>
      <c r="M37" s="3">
        <v>0.187</v>
      </c>
      <c r="N37" s="3">
        <v>0.25</v>
      </c>
      <c r="O37" s="3">
        <v>0.375</v>
      </c>
      <c r="P37" s="3">
        <v>0.5</v>
      </c>
      <c r="Q37" t="s">
        <v>3267</v>
      </c>
      <c r="R37" t="s">
        <v>3268</v>
      </c>
    </row>
    <row r="38" spans="1:18" x14ac:dyDescent="0.25">
      <c r="A38" s="79" t="s">
        <v>38</v>
      </c>
      <c r="B38" s="79">
        <v>225</v>
      </c>
      <c r="C38" s="3" t="s">
        <v>3269</v>
      </c>
      <c r="D38" s="3">
        <v>1.7000000000000001E-4</v>
      </c>
      <c r="E38" s="3">
        <v>3.5E-4</v>
      </c>
      <c r="F38" s="3">
        <v>5.1999999999999995E-4</v>
      </c>
      <c r="G38" s="3" t="s">
        <v>3270</v>
      </c>
      <c r="H38" s="3" t="s">
        <v>3271</v>
      </c>
      <c r="I38" s="3">
        <v>5.9999999999999995E-4</v>
      </c>
      <c r="J38" s="3">
        <v>7.6000000000000004E-4</v>
      </c>
      <c r="K38" s="3">
        <v>8.9999999999999998E-4</v>
      </c>
      <c r="L38" s="3">
        <v>1.2099999999999999E-3</v>
      </c>
      <c r="M38" s="3">
        <v>1.81E-3</v>
      </c>
      <c r="N38" s="3">
        <v>2.4199999999999998E-3</v>
      </c>
      <c r="O38" s="3">
        <v>3.63E-3</v>
      </c>
      <c r="P38" s="3">
        <v>4.8399999999999997E-3</v>
      </c>
      <c r="Q38" t="s">
        <v>3270</v>
      </c>
      <c r="R38" t="s">
        <v>3272</v>
      </c>
    </row>
    <row r="39" spans="1:18" x14ac:dyDescent="0.25">
      <c r="A39" s="79"/>
      <c r="B39" s="79"/>
      <c r="C39" s="3" t="s">
        <v>3273</v>
      </c>
      <c r="D39" s="3">
        <v>2.2000000000000001E-4</v>
      </c>
      <c r="E39" s="3">
        <v>4.4999999999999999E-4</v>
      </c>
      <c r="F39" s="3">
        <v>6.8000000000000005E-4</v>
      </c>
      <c r="G39" s="3" t="s">
        <v>3274</v>
      </c>
      <c r="H39" s="3" t="s">
        <v>3270</v>
      </c>
      <c r="I39" s="3">
        <v>7.7999999999999999E-4</v>
      </c>
      <c r="J39" s="3">
        <v>9.8999999999999999E-4</v>
      </c>
      <c r="K39" s="3">
        <v>1.1800000000000001E-3</v>
      </c>
      <c r="L39" s="3">
        <v>1.58E-3</v>
      </c>
      <c r="M39" s="3">
        <v>2.3700000000000001E-3</v>
      </c>
      <c r="N39" s="3">
        <v>3.16E-3</v>
      </c>
      <c r="O39" s="3">
        <v>4.7400000000000003E-3</v>
      </c>
      <c r="P39" s="3">
        <v>6.3299999999999997E-3</v>
      </c>
      <c r="Q39" t="s">
        <v>3275</v>
      </c>
      <c r="R39" t="s">
        <v>3270</v>
      </c>
    </row>
    <row r="40" spans="1:18" x14ac:dyDescent="0.25">
      <c r="A40" s="79"/>
      <c r="B40" s="79"/>
      <c r="C40" s="3" t="s">
        <v>3276</v>
      </c>
      <c r="D40" s="3">
        <v>2.4000000000000001E-4</v>
      </c>
      <c r="E40" s="3">
        <v>5.0000000000000001E-4</v>
      </c>
      <c r="F40" s="3">
        <v>7.5000000000000002E-4</v>
      </c>
      <c r="G40" s="3" t="s">
        <v>3277</v>
      </c>
      <c r="H40" s="3" t="s">
        <v>3270</v>
      </c>
      <c r="I40" s="3">
        <v>8.5999999999999998E-4</v>
      </c>
      <c r="J40" s="3">
        <v>1.08E-3</v>
      </c>
      <c r="K40" s="3">
        <v>1.2899999999999999E-3</v>
      </c>
      <c r="L40" s="3">
        <v>1.74E-3</v>
      </c>
      <c r="M40" s="3">
        <v>2.5999999999999999E-3</v>
      </c>
      <c r="N40" s="3">
        <v>3.48E-3</v>
      </c>
      <c r="O40" s="3">
        <v>5.2100000000000002E-3</v>
      </c>
      <c r="P40" s="3">
        <v>6.9499999999999996E-3</v>
      </c>
      <c r="Q40" t="s">
        <v>3278</v>
      </c>
      <c r="R40" t="s">
        <v>3270</v>
      </c>
    </row>
  </sheetData>
  <mergeCells count="44">
    <mergeCell ref="Q1:R1"/>
    <mergeCell ref="A1:A2"/>
    <mergeCell ref="B1:B2"/>
    <mergeCell ref="C1:F1"/>
    <mergeCell ref="G1:H1"/>
    <mergeCell ref="I1:P1"/>
    <mergeCell ref="Q15:R15"/>
    <mergeCell ref="A3:A5"/>
    <mergeCell ref="B3:B5"/>
    <mergeCell ref="A7:A9"/>
    <mergeCell ref="B7:B9"/>
    <mergeCell ref="A11:A13"/>
    <mergeCell ref="B11:B13"/>
    <mergeCell ref="A15:A16"/>
    <mergeCell ref="B15:B16"/>
    <mergeCell ref="C15:F15"/>
    <mergeCell ref="G15:H15"/>
    <mergeCell ref="I15:P15"/>
    <mergeCell ref="A17:A19"/>
    <mergeCell ref="B17:B19"/>
    <mergeCell ref="A22:A23"/>
    <mergeCell ref="B22:B23"/>
    <mergeCell ref="C22:F22"/>
    <mergeCell ref="I22:P22"/>
    <mergeCell ref="Q22:R22"/>
    <mergeCell ref="A24:A26"/>
    <mergeCell ref="B24:B26"/>
    <mergeCell ref="A29:A30"/>
    <mergeCell ref="B29:B30"/>
    <mergeCell ref="C29:F29"/>
    <mergeCell ref="G29:H29"/>
    <mergeCell ref="I29:P29"/>
    <mergeCell ref="Q29:R29"/>
    <mergeCell ref="G22:H22"/>
    <mergeCell ref="I36:P36"/>
    <mergeCell ref="Q36:R36"/>
    <mergeCell ref="A38:A40"/>
    <mergeCell ref="B38:B40"/>
    <mergeCell ref="A31:A33"/>
    <mergeCell ref="B31:B33"/>
    <mergeCell ref="A36:A37"/>
    <mergeCell ref="B36:B37"/>
    <mergeCell ref="C36:F36"/>
    <mergeCell ref="G36:H36"/>
  </mergeCells>
  <pageMargins left="0.7" right="0.7" top="0.75" bottom="0.75" header="0.3" footer="0.3"/>
  <pageSetup orientation="portrait" verticalDpi="597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T40"/>
  <sheetViews>
    <sheetView workbookViewId="0">
      <selection sqref="A1:A2 A1:A2"/>
    </sheetView>
  </sheetViews>
  <sheetFormatPr defaultRowHeight="15" x14ac:dyDescent="0.25"/>
  <sheetData>
    <row r="1" spans="1:20" x14ac:dyDescent="0.25">
      <c r="A1" s="79" t="s">
        <v>3263</v>
      </c>
      <c r="B1" s="79" t="s">
        <v>3264</v>
      </c>
      <c r="C1" s="79" t="s">
        <v>3265</v>
      </c>
      <c r="D1" s="79"/>
      <c r="E1" s="79"/>
      <c r="F1" s="79"/>
      <c r="G1" s="79" t="s">
        <v>3266</v>
      </c>
      <c r="H1" s="79"/>
      <c r="I1" s="79" t="s">
        <v>3265</v>
      </c>
      <c r="J1" s="79"/>
      <c r="K1" s="79"/>
      <c r="L1" s="79"/>
      <c r="M1" s="79"/>
      <c r="N1" s="79"/>
      <c r="O1" s="79"/>
      <c r="P1" s="79"/>
      <c r="Q1" s="78" t="s">
        <v>3266</v>
      </c>
      <c r="R1" s="78"/>
    </row>
    <row r="2" spans="1:20" x14ac:dyDescent="0.25">
      <c r="A2" s="79"/>
      <c r="B2" s="79"/>
      <c r="C2" s="47"/>
      <c r="D2" s="3">
        <v>1.4999999999999999E-2</v>
      </c>
      <c r="E2" s="3">
        <v>3.1E-2</v>
      </c>
      <c r="F2" s="3">
        <v>4.7E-2</v>
      </c>
      <c r="G2" s="3" t="s">
        <v>3267</v>
      </c>
      <c r="H2" s="3" t="s">
        <v>3268</v>
      </c>
      <c r="I2" s="3">
        <v>6.2E-2</v>
      </c>
      <c r="J2" s="3">
        <v>7.8E-2</v>
      </c>
      <c r="K2" s="3">
        <v>9.2999999999999999E-2</v>
      </c>
      <c r="L2" s="3">
        <v>0.125</v>
      </c>
      <c r="M2" s="3">
        <v>0.187</v>
      </c>
      <c r="N2" s="3">
        <v>0.25</v>
      </c>
      <c r="O2" s="3">
        <v>0.375</v>
      </c>
      <c r="P2" s="3">
        <v>0.5</v>
      </c>
      <c r="Q2" t="s">
        <v>3267</v>
      </c>
      <c r="R2" t="s">
        <v>3268</v>
      </c>
    </row>
    <row r="3" spans="1:20" x14ac:dyDescent="0.25">
      <c r="A3" s="79" t="s">
        <v>2213</v>
      </c>
      <c r="B3" s="79">
        <v>450</v>
      </c>
      <c r="C3" s="3" t="s">
        <v>3269</v>
      </c>
      <c r="D3" s="3">
        <v>6.9999999999999994E-5</v>
      </c>
      <c r="E3" s="3">
        <v>1.4999999999999999E-4</v>
      </c>
      <c r="F3" s="3">
        <v>2.2000000000000001E-4</v>
      </c>
      <c r="G3" s="3" t="s">
        <v>3270</v>
      </c>
      <c r="H3" s="3" t="s">
        <v>3271</v>
      </c>
      <c r="I3" s="3">
        <v>2.5999999999999998E-4</v>
      </c>
      <c r="J3" s="3">
        <v>3.2000000000000003E-4</v>
      </c>
      <c r="K3" s="3">
        <v>3.8999999999999999E-4</v>
      </c>
      <c r="L3" s="3">
        <v>5.1999999999999995E-4</v>
      </c>
      <c r="M3" s="3">
        <v>7.7999999999999999E-4</v>
      </c>
      <c r="N3" s="3">
        <v>1.0399999999999999E-3</v>
      </c>
      <c r="O3" s="3">
        <v>1.56E-3</v>
      </c>
      <c r="P3" s="3">
        <v>2.0799999999999998E-3</v>
      </c>
      <c r="Q3" t="s">
        <v>3270</v>
      </c>
      <c r="R3" t="s">
        <v>3272</v>
      </c>
    </row>
    <row r="4" spans="1:20" x14ac:dyDescent="0.25">
      <c r="A4" s="79"/>
      <c r="B4" s="79"/>
      <c r="C4" s="3" t="s">
        <v>3273</v>
      </c>
      <c r="D4" s="3">
        <v>8.0000000000000007E-5</v>
      </c>
      <c r="E4" s="3">
        <v>1.7000000000000001E-4</v>
      </c>
      <c r="F4" s="3">
        <v>2.5999999999999998E-4</v>
      </c>
      <c r="G4" s="3" t="s">
        <v>3274</v>
      </c>
      <c r="H4" s="3" t="s">
        <v>3270</v>
      </c>
      <c r="I4" s="3">
        <v>2.9999999999999997E-4</v>
      </c>
      <c r="J4" s="3">
        <v>3.8000000000000002E-4</v>
      </c>
      <c r="K4" s="3">
        <v>4.4999999999999999E-4</v>
      </c>
      <c r="L4" s="3">
        <v>6.0999999999999997E-4</v>
      </c>
      <c r="M4" s="3">
        <v>9.1E-4</v>
      </c>
      <c r="N4" s="3">
        <v>1.2199999999999999E-3</v>
      </c>
      <c r="O4" s="3">
        <v>1.83E-3</v>
      </c>
      <c r="P4" s="3">
        <v>2.4499999999999999E-3</v>
      </c>
      <c r="Q4" t="s">
        <v>3275</v>
      </c>
      <c r="R4" t="s">
        <v>3270</v>
      </c>
      <c r="T4">
        <v>416</v>
      </c>
    </row>
    <row r="5" spans="1:20" x14ac:dyDescent="0.25">
      <c r="A5" s="79"/>
      <c r="B5" s="79"/>
      <c r="C5" s="3" t="s">
        <v>3276</v>
      </c>
      <c r="D5" s="3">
        <v>9.0000000000000006E-5</v>
      </c>
      <c r="E5" s="3">
        <v>1.9000000000000001E-4</v>
      </c>
      <c r="F5" s="3">
        <v>2.9E-4</v>
      </c>
      <c r="G5" s="3" t="s">
        <v>3277</v>
      </c>
      <c r="H5" s="3" t="s">
        <v>3270</v>
      </c>
      <c r="I5" s="3">
        <v>3.4000000000000002E-4</v>
      </c>
      <c r="J5" s="3">
        <v>4.2000000000000002E-4</v>
      </c>
      <c r="K5" s="3">
        <v>5.1000000000000004E-4</v>
      </c>
      <c r="L5" s="3">
        <v>6.8000000000000005E-4</v>
      </c>
      <c r="M5" s="3">
        <v>1.0200000000000001E-3</v>
      </c>
      <c r="N5" s="3">
        <v>1.3600000000000001E-3</v>
      </c>
      <c r="O5" s="3">
        <v>2.0400000000000001E-3</v>
      </c>
      <c r="P5" s="3">
        <v>2.7200000000000002E-3</v>
      </c>
      <c r="Q5" t="s">
        <v>3278</v>
      </c>
      <c r="R5" t="s">
        <v>3270</v>
      </c>
    </row>
    <row r="7" spans="1:20" x14ac:dyDescent="0.25">
      <c r="A7" s="79" t="s">
        <v>2213</v>
      </c>
      <c r="B7" s="79">
        <v>200</v>
      </c>
      <c r="C7" s="3" t="s">
        <v>3269</v>
      </c>
      <c r="D7" s="3">
        <v>6.9999999999999994E-5</v>
      </c>
      <c r="E7" s="3">
        <v>1.4999999999999999E-4</v>
      </c>
      <c r="F7" s="3">
        <v>2.2000000000000001E-4</v>
      </c>
      <c r="G7" s="3" t="s">
        <v>3270</v>
      </c>
      <c r="H7" s="3" t="s">
        <v>3271</v>
      </c>
      <c r="I7" s="3">
        <v>2.5999999999999998E-4</v>
      </c>
      <c r="J7" s="3">
        <v>3.2000000000000003E-4</v>
      </c>
      <c r="K7" s="3">
        <v>3.8999999999999999E-4</v>
      </c>
      <c r="L7" s="3">
        <v>5.1999999999999995E-4</v>
      </c>
      <c r="M7" s="3">
        <v>7.7999999999999999E-4</v>
      </c>
      <c r="N7" s="3">
        <v>1.0399999999999999E-3</v>
      </c>
      <c r="O7" s="3">
        <v>1.56E-3</v>
      </c>
      <c r="P7" s="3">
        <v>2.0799999999999998E-3</v>
      </c>
      <c r="Q7" t="s">
        <v>3270</v>
      </c>
      <c r="R7" t="s">
        <v>3272</v>
      </c>
    </row>
    <row r="8" spans="1:20" x14ac:dyDescent="0.25">
      <c r="A8" s="79"/>
      <c r="B8" s="79"/>
      <c r="C8" s="3" t="s">
        <v>3273</v>
      </c>
      <c r="D8" s="3">
        <v>8.0000000000000007E-5</v>
      </c>
      <c r="E8" s="3">
        <v>1.7000000000000001E-4</v>
      </c>
      <c r="F8" s="3">
        <v>2.5999999999999998E-4</v>
      </c>
      <c r="G8" s="3" t="s">
        <v>3274</v>
      </c>
      <c r="H8" s="3" t="s">
        <v>3270</v>
      </c>
      <c r="I8" s="3">
        <v>2.9999999999999997E-4</v>
      </c>
      <c r="J8" s="3">
        <v>3.8000000000000002E-4</v>
      </c>
      <c r="K8" s="3">
        <v>4.4999999999999999E-4</v>
      </c>
      <c r="L8" s="3">
        <v>6.0999999999999997E-4</v>
      </c>
      <c r="M8" s="3">
        <v>9.1E-4</v>
      </c>
      <c r="N8" s="3">
        <v>1.2199999999999999E-3</v>
      </c>
      <c r="O8" s="3">
        <v>1.83E-3</v>
      </c>
      <c r="P8" s="3">
        <v>2.4499999999999999E-3</v>
      </c>
      <c r="Q8" t="s">
        <v>3275</v>
      </c>
      <c r="R8" t="s">
        <v>3270</v>
      </c>
      <c r="T8" s="67">
        <v>317321</v>
      </c>
    </row>
    <row r="9" spans="1:20" x14ac:dyDescent="0.25">
      <c r="A9" s="79"/>
      <c r="B9" s="79"/>
      <c r="C9" s="3" t="s">
        <v>3276</v>
      </c>
      <c r="D9" s="3">
        <v>9.0000000000000006E-5</v>
      </c>
      <c r="E9" s="3">
        <v>1.9000000000000001E-4</v>
      </c>
      <c r="F9" s="3">
        <v>2.9E-4</v>
      </c>
      <c r="G9" s="3" t="s">
        <v>3277</v>
      </c>
      <c r="H9" s="3" t="s">
        <v>3270</v>
      </c>
      <c r="I9" s="3">
        <v>3.4000000000000002E-4</v>
      </c>
      <c r="J9" s="3">
        <v>4.2000000000000002E-4</v>
      </c>
      <c r="K9" s="3">
        <v>5.1000000000000004E-4</v>
      </c>
      <c r="L9" s="3">
        <v>6.8000000000000005E-4</v>
      </c>
      <c r="M9" s="3">
        <v>1.0200000000000001E-3</v>
      </c>
      <c r="N9" s="3">
        <v>1.3600000000000001E-3</v>
      </c>
      <c r="O9" s="3">
        <v>2.0400000000000001E-3</v>
      </c>
      <c r="P9" s="3">
        <v>2.7200000000000002E-3</v>
      </c>
      <c r="Q9" t="s">
        <v>3278</v>
      </c>
      <c r="R9" t="s">
        <v>3270</v>
      </c>
    </row>
    <row r="10" spans="1:20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20" x14ac:dyDescent="0.25">
      <c r="A11" s="79" t="s">
        <v>2213</v>
      </c>
      <c r="B11" s="79">
        <v>150</v>
      </c>
      <c r="C11" s="3" t="s">
        <v>3269</v>
      </c>
      <c r="D11" s="3">
        <v>6.9999999999999994E-5</v>
      </c>
      <c r="E11" s="3">
        <v>1.4999999999999999E-4</v>
      </c>
      <c r="F11" s="3">
        <v>2.2000000000000001E-4</v>
      </c>
      <c r="G11" s="3" t="s">
        <v>3270</v>
      </c>
      <c r="H11" s="3" t="s">
        <v>3271</v>
      </c>
      <c r="I11" s="3">
        <v>2.5999999999999998E-4</v>
      </c>
      <c r="J11" s="3">
        <v>3.2000000000000003E-4</v>
      </c>
      <c r="K11" s="3">
        <v>3.8999999999999999E-4</v>
      </c>
      <c r="L11" s="3">
        <v>5.1999999999999995E-4</v>
      </c>
      <c r="M11" s="3">
        <v>7.7999999999999999E-4</v>
      </c>
      <c r="N11" s="3">
        <v>1.0399999999999999E-3</v>
      </c>
      <c r="O11" s="3">
        <v>1.56E-3</v>
      </c>
      <c r="P11" s="3">
        <v>2.0799999999999998E-3</v>
      </c>
      <c r="Q11" t="s">
        <v>3270</v>
      </c>
      <c r="R11" t="s">
        <v>3272</v>
      </c>
    </row>
    <row r="12" spans="1:20" x14ac:dyDescent="0.25">
      <c r="A12" s="79"/>
      <c r="B12" s="79"/>
      <c r="C12" s="3" t="s">
        <v>3273</v>
      </c>
      <c r="D12" s="3">
        <v>8.0000000000000007E-5</v>
      </c>
      <c r="E12" s="3">
        <v>1.7000000000000001E-4</v>
      </c>
      <c r="F12" s="3">
        <v>2.5999999999999998E-4</v>
      </c>
      <c r="G12" s="3" t="s">
        <v>3274</v>
      </c>
      <c r="H12" s="3" t="s">
        <v>3270</v>
      </c>
      <c r="I12" s="3">
        <v>2.9999999999999997E-4</v>
      </c>
      <c r="J12" s="3">
        <v>3.8000000000000002E-4</v>
      </c>
      <c r="K12" s="3">
        <v>4.4999999999999999E-4</v>
      </c>
      <c r="L12" s="3">
        <v>6.0999999999999997E-4</v>
      </c>
      <c r="M12" s="3">
        <v>9.1E-4</v>
      </c>
      <c r="N12" s="3">
        <v>1.2199999999999999E-3</v>
      </c>
      <c r="O12" s="3">
        <v>1.83E-3</v>
      </c>
      <c r="P12" s="3">
        <v>2.4499999999999999E-3</v>
      </c>
      <c r="Q12" t="s">
        <v>3275</v>
      </c>
      <c r="R12" t="s">
        <v>3270</v>
      </c>
      <c r="T12">
        <v>440</v>
      </c>
    </row>
    <row r="13" spans="1:20" x14ac:dyDescent="0.25">
      <c r="A13" s="79"/>
      <c r="B13" s="79"/>
      <c r="C13" s="3" t="s">
        <v>3276</v>
      </c>
      <c r="D13" s="3">
        <v>9.0000000000000006E-5</v>
      </c>
      <c r="E13" s="3">
        <v>1.9000000000000001E-4</v>
      </c>
      <c r="F13" s="3">
        <v>2.9E-4</v>
      </c>
      <c r="G13" s="3" t="s">
        <v>3277</v>
      </c>
      <c r="H13" s="3" t="s">
        <v>3270</v>
      </c>
      <c r="I13" s="3">
        <v>3.4000000000000002E-4</v>
      </c>
      <c r="J13" s="3">
        <v>4.2000000000000002E-4</v>
      </c>
      <c r="K13" s="3">
        <v>5.1000000000000004E-4</v>
      </c>
      <c r="L13" s="3">
        <v>6.8000000000000005E-4</v>
      </c>
      <c r="M13" s="3">
        <v>1.0200000000000001E-3</v>
      </c>
      <c r="N13" s="3">
        <v>1.3600000000000001E-3</v>
      </c>
      <c r="O13" s="3">
        <v>2.0400000000000001E-3</v>
      </c>
      <c r="P13" s="3">
        <v>2.7200000000000002E-3</v>
      </c>
      <c r="Q13" t="s">
        <v>3278</v>
      </c>
      <c r="R13" t="s">
        <v>3270</v>
      </c>
    </row>
    <row r="15" spans="1:20" x14ac:dyDescent="0.25">
      <c r="A15" s="79" t="s">
        <v>3263</v>
      </c>
      <c r="B15" s="79" t="s">
        <v>3264</v>
      </c>
      <c r="C15" s="79" t="s">
        <v>3265</v>
      </c>
      <c r="D15" s="79"/>
      <c r="E15" s="79"/>
      <c r="F15" s="79"/>
      <c r="G15" s="79" t="s">
        <v>3266</v>
      </c>
      <c r="H15" s="79"/>
      <c r="I15" s="79" t="s">
        <v>3265</v>
      </c>
      <c r="J15" s="79"/>
      <c r="K15" s="79"/>
      <c r="L15" s="79"/>
      <c r="M15" s="79"/>
      <c r="N15" s="79"/>
      <c r="O15" s="79"/>
      <c r="P15" s="79"/>
      <c r="Q15" s="78" t="s">
        <v>3266</v>
      </c>
      <c r="R15" s="78"/>
    </row>
    <row r="16" spans="1:20" x14ac:dyDescent="0.25">
      <c r="A16" s="79"/>
      <c r="B16" s="79"/>
      <c r="C16" s="47"/>
      <c r="D16" s="3">
        <v>1.4999999999999999E-2</v>
      </c>
      <c r="E16" s="3">
        <v>3.1E-2</v>
      </c>
      <c r="F16" s="3">
        <v>4.7E-2</v>
      </c>
      <c r="G16" s="3" t="s">
        <v>3267</v>
      </c>
      <c r="H16" s="3" t="s">
        <v>3268</v>
      </c>
      <c r="I16" s="3">
        <v>6.2E-2</v>
      </c>
      <c r="J16" s="3">
        <v>7.8E-2</v>
      </c>
      <c r="K16" s="3">
        <v>9.2999999999999999E-2</v>
      </c>
      <c r="L16" s="3">
        <v>0.125</v>
      </c>
      <c r="M16" s="3">
        <v>0.187</v>
      </c>
      <c r="N16" s="3">
        <v>0.25</v>
      </c>
      <c r="O16" s="3">
        <v>0.375</v>
      </c>
      <c r="P16" s="3">
        <v>0.5</v>
      </c>
      <c r="Q16" t="s">
        <v>3267</v>
      </c>
      <c r="R16" t="s">
        <v>3268</v>
      </c>
    </row>
    <row r="17" spans="1:18" x14ac:dyDescent="0.25">
      <c r="A17" s="79" t="s">
        <v>36</v>
      </c>
      <c r="B17" s="79">
        <v>225</v>
      </c>
      <c r="C17" s="3" t="s">
        <v>3269</v>
      </c>
      <c r="D17" s="3">
        <v>1.7000000000000001E-4</v>
      </c>
      <c r="E17" s="3">
        <v>3.5E-4</v>
      </c>
      <c r="F17" s="3">
        <v>5.1999999999999995E-4</v>
      </c>
      <c r="G17" s="3" t="s">
        <v>3270</v>
      </c>
      <c r="H17" s="3" t="s">
        <v>3271</v>
      </c>
      <c r="I17" s="3">
        <v>5.9999999999999995E-4</v>
      </c>
      <c r="J17" s="3">
        <v>7.6000000000000004E-4</v>
      </c>
      <c r="K17" s="3">
        <v>8.9999999999999998E-4</v>
      </c>
      <c r="L17" s="3">
        <v>1.2099999999999999E-3</v>
      </c>
      <c r="M17" s="3">
        <v>1.81E-3</v>
      </c>
      <c r="N17" s="3">
        <v>2.4199999999999998E-3</v>
      </c>
      <c r="O17" s="3">
        <v>3.63E-3</v>
      </c>
      <c r="P17" s="3">
        <v>4.8399999999999997E-3</v>
      </c>
      <c r="Q17" t="s">
        <v>3270</v>
      </c>
      <c r="R17" t="s">
        <v>3272</v>
      </c>
    </row>
    <row r="18" spans="1:18" x14ac:dyDescent="0.25">
      <c r="A18" s="79"/>
      <c r="B18" s="79"/>
      <c r="C18" s="3" t="s">
        <v>3273</v>
      </c>
      <c r="D18" s="3">
        <v>2.2000000000000001E-4</v>
      </c>
      <c r="E18" s="3">
        <v>4.4999999999999999E-4</v>
      </c>
      <c r="F18" s="3">
        <v>6.8000000000000005E-4</v>
      </c>
      <c r="G18" s="3" t="s">
        <v>3274</v>
      </c>
      <c r="H18" s="3" t="s">
        <v>3270</v>
      </c>
      <c r="I18" s="3">
        <v>7.7999999999999999E-4</v>
      </c>
      <c r="J18" s="3">
        <v>9.8999999999999999E-4</v>
      </c>
      <c r="K18" s="3">
        <v>1.1800000000000001E-3</v>
      </c>
      <c r="L18" s="3">
        <v>1.58E-3</v>
      </c>
      <c r="M18" s="3">
        <v>2.3700000000000001E-3</v>
      </c>
      <c r="N18" s="3">
        <v>3.16E-3</v>
      </c>
      <c r="O18" s="3">
        <v>4.7400000000000003E-3</v>
      </c>
      <c r="P18" s="3">
        <v>6.3299999999999997E-3</v>
      </c>
      <c r="Q18" t="s">
        <v>3275</v>
      </c>
      <c r="R18" t="s">
        <v>3270</v>
      </c>
    </row>
    <row r="19" spans="1:18" x14ac:dyDescent="0.25">
      <c r="A19" s="79"/>
      <c r="B19" s="79"/>
      <c r="C19" s="3" t="s">
        <v>3276</v>
      </c>
      <c r="D19" s="3">
        <v>2.4000000000000001E-4</v>
      </c>
      <c r="E19" s="3">
        <v>5.0000000000000001E-4</v>
      </c>
      <c r="F19" s="3">
        <v>7.5000000000000002E-4</v>
      </c>
      <c r="G19" s="3" t="s">
        <v>3277</v>
      </c>
      <c r="H19" s="3" t="s">
        <v>3270</v>
      </c>
      <c r="I19" s="3">
        <v>8.5999999999999998E-4</v>
      </c>
      <c r="J19" s="3">
        <v>1.08E-3</v>
      </c>
      <c r="K19" s="3">
        <v>1.2899999999999999E-3</v>
      </c>
      <c r="L19" s="3">
        <v>1.74E-3</v>
      </c>
      <c r="M19" s="3">
        <v>2.5999999999999999E-3</v>
      </c>
      <c r="N19" s="3">
        <v>3.48E-3</v>
      </c>
      <c r="O19" s="3">
        <v>5.2100000000000002E-3</v>
      </c>
      <c r="P19" s="3">
        <v>6.9499999999999996E-3</v>
      </c>
      <c r="Q19" t="s">
        <v>3278</v>
      </c>
      <c r="R19" t="s">
        <v>3270</v>
      </c>
    </row>
    <row r="22" spans="1:18" x14ac:dyDescent="0.25">
      <c r="A22" s="79" t="s">
        <v>3263</v>
      </c>
      <c r="B22" s="79" t="s">
        <v>3264</v>
      </c>
      <c r="C22" s="79" t="s">
        <v>3265</v>
      </c>
      <c r="D22" s="79"/>
      <c r="E22" s="79"/>
      <c r="F22" s="79"/>
      <c r="G22" s="79" t="s">
        <v>3266</v>
      </c>
      <c r="H22" s="79"/>
      <c r="I22" s="79" t="s">
        <v>3265</v>
      </c>
      <c r="J22" s="79"/>
      <c r="K22" s="79"/>
      <c r="L22" s="79"/>
      <c r="M22" s="79"/>
      <c r="N22" s="79"/>
      <c r="O22" s="79"/>
      <c r="P22" s="79"/>
      <c r="Q22" s="78" t="s">
        <v>3266</v>
      </c>
      <c r="R22" s="78"/>
    </row>
    <row r="23" spans="1:18" x14ac:dyDescent="0.25">
      <c r="A23" s="79"/>
      <c r="B23" s="79"/>
      <c r="C23" s="47"/>
      <c r="D23" s="3">
        <v>1.4999999999999999E-2</v>
      </c>
      <c r="E23" s="3">
        <v>3.1E-2</v>
      </c>
      <c r="F23" s="3">
        <v>4.7E-2</v>
      </c>
      <c r="G23" s="3" t="s">
        <v>3267</v>
      </c>
      <c r="H23" s="3" t="s">
        <v>3268</v>
      </c>
      <c r="I23" s="3">
        <v>6.2E-2</v>
      </c>
      <c r="J23" s="3">
        <v>7.8E-2</v>
      </c>
      <c r="K23" s="3">
        <v>9.2999999999999999E-2</v>
      </c>
      <c r="L23" s="3">
        <v>0.125</v>
      </c>
      <c r="M23" s="3">
        <v>0.187</v>
      </c>
      <c r="N23" s="3">
        <v>0.25</v>
      </c>
      <c r="O23" s="3">
        <v>0.375</v>
      </c>
      <c r="P23" s="3">
        <v>0.5</v>
      </c>
      <c r="Q23" t="s">
        <v>3267</v>
      </c>
      <c r="R23" t="s">
        <v>3268</v>
      </c>
    </row>
    <row r="24" spans="1:18" x14ac:dyDescent="0.25">
      <c r="A24" s="79" t="s">
        <v>34</v>
      </c>
      <c r="B24" s="79">
        <v>1000</v>
      </c>
      <c r="C24" s="3" t="s">
        <v>3269</v>
      </c>
      <c r="D24" s="3">
        <v>1.7000000000000001E-4</v>
      </c>
      <c r="E24" s="3">
        <v>3.5E-4</v>
      </c>
      <c r="F24" s="3">
        <v>5.1999999999999995E-4</v>
      </c>
      <c r="G24" s="3" t="s">
        <v>3270</v>
      </c>
      <c r="H24" s="3" t="s">
        <v>3271</v>
      </c>
      <c r="I24" s="3">
        <v>5.9999999999999995E-4</v>
      </c>
      <c r="J24" s="3">
        <v>7.6000000000000004E-4</v>
      </c>
      <c r="K24" s="3">
        <v>8.9999999999999998E-4</v>
      </c>
      <c r="L24" s="3">
        <v>1.2099999999999999E-3</v>
      </c>
      <c r="M24" s="3">
        <v>1.81E-3</v>
      </c>
      <c r="N24" s="3">
        <v>2.4199999999999998E-3</v>
      </c>
      <c r="O24" s="3">
        <v>3.63E-3</v>
      </c>
      <c r="P24" s="3">
        <v>4.8399999999999997E-3</v>
      </c>
      <c r="Q24" t="s">
        <v>3270</v>
      </c>
      <c r="R24" t="s">
        <v>3272</v>
      </c>
    </row>
    <row r="25" spans="1:18" x14ac:dyDescent="0.25">
      <c r="A25" s="79"/>
      <c r="B25" s="79"/>
      <c r="C25" s="3" t="s">
        <v>3273</v>
      </c>
      <c r="D25" s="3">
        <v>2.2000000000000001E-4</v>
      </c>
      <c r="E25" s="3">
        <v>4.4999999999999999E-4</v>
      </c>
      <c r="F25" s="3">
        <v>6.8000000000000005E-4</v>
      </c>
      <c r="G25" s="3" t="s">
        <v>3274</v>
      </c>
      <c r="H25" s="3" t="s">
        <v>3270</v>
      </c>
      <c r="I25" s="3">
        <v>7.7999999999999999E-4</v>
      </c>
      <c r="J25" s="3">
        <v>9.8999999999999999E-4</v>
      </c>
      <c r="K25" s="3">
        <v>1.1800000000000001E-3</v>
      </c>
      <c r="L25" s="3">
        <v>1.58E-3</v>
      </c>
      <c r="M25" s="3">
        <v>2.3700000000000001E-3</v>
      </c>
      <c r="N25" s="3">
        <v>3.16E-3</v>
      </c>
      <c r="O25" s="3">
        <v>4.7400000000000003E-3</v>
      </c>
      <c r="P25" s="3">
        <v>6.3299999999999997E-3</v>
      </c>
      <c r="Q25" t="s">
        <v>3275</v>
      </c>
      <c r="R25" t="s">
        <v>3270</v>
      </c>
    </row>
    <row r="26" spans="1:18" x14ac:dyDescent="0.25">
      <c r="A26" s="79"/>
      <c r="B26" s="79"/>
      <c r="C26" s="3" t="s">
        <v>3276</v>
      </c>
      <c r="D26" s="3">
        <v>2.4000000000000001E-4</v>
      </c>
      <c r="E26" s="3">
        <v>5.0000000000000001E-4</v>
      </c>
      <c r="F26" s="3">
        <v>7.5000000000000002E-4</v>
      </c>
      <c r="G26" s="3" t="s">
        <v>3277</v>
      </c>
      <c r="H26" s="3" t="s">
        <v>3270</v>
      </c>
      <c r="I26" s="3">
        <v>8.5999999999999998E-4</v>
      </c>
      <c r="J26" s="3">
        <v>1.08E-3</v>
      </c>
      <c r="K26" s="3">
        <v>1.2899999999999999E-3</v>
      </c>
      <c r="L26" s="3">
        <v>1.74E-3</v>
      </c>
      <c r="M26" s="3">
        <v>2.5999999999999999E-3</v>
      </c>
      <c r="N26" s="3">
        <v>3.48E-3</v>
      </c>
      <c r="O26" s="3">
        <v>5.2100000000000002E-3</v>
      </c>
      <c r="P26" s="3">
        <v>6.9499999999999996E-3</v>
      </c>
      <c r="Q26" t="s">
        <v>3278</v>
      </c>
      <c r="R26" t="s">
        <v>3270</v>
      </c>
    </row>
    <row r="29" spans="1:18" x14ac:dyDescent="0.25">
      <c r="A29" s="79" t="s">
        <v>3263</v>
      </c>
      <c r="B29" s="79" t="s">
        <v>3264</v>
      </c>
      <c r="C29" s="79" t="s">
        <v>3265</v>
      </c>
      <c r="D29" s="79"/>
      <c r="E29" s="79"/>
      <c r="F29" s="79"/>
      <c r="G29" s="79" t="s">
        <v>3266</v>
      </c>
      <c r="H29" s="79"/>
      <c r="I29" s="79" t="s">
        <v>3265</v>
      </c>
      <c r="J29" s="79"/>
      <c r="K29" s="79"/>
      <c r="L29" s="79"/>
      <c r="M29" s="79"/>
      <c r="N29" s="79"/>
      <c r="O29" s="79"/>
      <c r="P29" s="79"/>
      <c r="Q29" s="78" t="s">
        <v>3266</v>
      </c>
      <c r="R29" s="78"/>
    </row>
    <row r="30" spans="1:18" x14ac:dyDescent="0.25">
      <c r="A30" s="79"/>
      <c r="B30" s="79"/>
      <c r="C30" s="47"/>
      <c r="D30" s="3">
        <v>1.4999999999999999E-2</v>
      </c>
      <c r="E30" s="3">
        <v>3.1E-2</v>
      </c>
      <c r="F30" s="3">
        <v>4.7E-2</v>
      </c>
      <c r="G30" s="3" t="s">
        <v>3267</v>
      </c>
      <c r="H30" s="3" t="s">
        <v>3268</v>
      </c>
      <c r="I30" s="3">
        <v>6.2E-2</v>
      </c>
      <c r="J30" s="3">
        <v>7.8E-2</v>
      </c>
      <c r="K30" s="3">
        <v>9.2999999999999999E-2</v>
      </c>
      <c r="L30" s="3">
        <v>0.125</v>
      </c>
      <c r="M30" s="3">
        <v>0.187</v>
      </c>
      <c r="N30" s="3">
        <v>0.25</v>
      </c>
      <c r="O30" s="3">
        <v>0.375</v>
      </c>
      <c r="P30" s="3">
        <v>0.5</v>
      </c>
      <c r="Q30" t="s">
        <v>3267</v>
      </c>
      <c r="R30" t="s">
        <v>3268</v>
      </c>
    </row>
    <row r="31" spans="1:18" x14ac:dyDescent="0.25">
      <c r="A31" s="79" t="s">
        <v>37</v>
      </c>
      <c r="B31" s="80">
        <v>540</v>
      </c>
      <c r="C31" s="3" t="s">
        <v>3269</v>
      </c>
      <c r="D31" s="3">
        <v>1.7000000000000001E-4</v>
      </c>
      <c r="E31" s="3">
        <v>3.5E-4</v>
      </c>
      <c r="F31" s="3">
        <v>5.1999999999999995E-4</v>
      </c>
      <c r="G31" s="3" t="s">
        <v>3270</v>
      </c>
      <c r="H31" s="3" t="s">
        <v>3271</v>
      </c>
      <c r="I31" s="3">
        <v>5.9999999999999995E-4</v>
      </c>
      <c r="J31" s="3">
        <v>7.6000000000000004E-4</v>
      </c>
      <c r="K31" s="3">
        <v>8.9999999999999998E-4</v>
      </c>
      <c r="L31" s="3">
        <v>1.2099999999999999E-3</v>
      </c>
      <c r="M31" s="3">
        <v>1.81E-3</v>
      </c>
      <c r="N31" s="3">
        <v>2.4199999999999998E-3</v>
      </c>
      <c r="O31" s="3">
        <v>3.63E-3</v>
      </c>
      <c r="P31" s="3">
        <v>4.8399999999999997E-3</v>
      </c>
      <c r="Q31" t="s">
        <v>3270</v>
      </c>
      <c r="R31" t="s">
        <v>3272</v>
      </c>
    </row>
    <row r="32" spans="1:18" x14ac:dyDescent="0.25">
      <c r="A32" s="79"/>
      <c r="B32" s="80"/>
      <c r="C32" s="3" t="s">
        <v>3273</v>
      </c>
      <c r="D32" s="3">
        <v>2.2000000000000001E-4</v>
      </c>
      <c r="E32" s="3">
        <v>4.4999999999999999E-4</v>
      </c>
      <c r="F32" s="3">
        <v>6.8000000000000005E-4</v>
      </c>
      <c r="G32" s="3" t="s">
        <v>3274</v>
      </c>
      <c r="H32" s="3" t="s">
        <v>3270</v>
      </c>
      <c r="I32" s="3">
        <v>7.7999999999999999E-4</v>
      </c>
      <c r="J32" s="3">
        <v>9.8999999999999999E-4</v>
      </c>
      <c r="K32" s="3">
        <v>1.1800000000000001E-3</v>
      </c>
      <c r="L32" s="3">
        <v>1.58E-3</v>
      </c>
      <c r="M32" s="3">
        <v>2.3700000000000001E-3</v>
      </c>
      <c r="N32" s="3">
        <v>3.16E-3</v>
      </c>
      <c r="O32" s="3">
        <v>4.7400000000000003E-3</v>
      </c>
      <c r="P32" s="3">
        <v>6.3299999999999997E-3</v>
      </c>
      <c r="Q32" t="s">
        <v>3275</v>
      </c>
      <c r="R32" t="s">
        <v>3270</v>
      </c>
    </row>
    <row r="33" spans="1:18" x14ac:dyDescent="0.25">
      <c r="A33" s="79"/>
      <c r="B33" s="80"/>
      <c r="C33" s="3" t="s">
        <v>3276</v>
      </c>
      <c r="D33" s="3">
        <v>2.4000000000000001E-4</v>
      </c>
      <c r="E33" s="3">
        <v>5.0000000000000001E-4</v>
      </c>
      <c r="F33" s="3">
        <v>7.5000000000000002E-4</v>
      </c>
      <c r="G33" s="3" t="s">
        <v>3277</v>
      </c>
      <c r="H33" s="3" t="s">
        <v>3270</v>
      </c>
      <c r="I33" s="3">
        <v>8.5999999999999998E-4</v>
      </c>
      <c r="J33" s="3">
        <v>1.08E-3</v>
      </c>
      <c r="K33" s="3">
        <v>1.2899999999999999E-3</v>
      </c>
      <c r="L33" s="3">
        <v>1.74E-3</v>
      </c>
      <c r="M33" s="3">
        <v>2.5999999999999999E-3</v>
      </c>
      <c r="N33" s="3">
        <v>3.48E-3</v>
      </c>
      <c r="O33" s="3">
        <v>5.2100000000000002E-3</v>
      </c>
      <c r="P33" s="3">
        <v>6.9499999999999996E-3</v>
      </c>
      <c r="Q33" t="s">
        <v>3278</v>
      </c>
      <c r="R33" t="s">
        <v>3270</v>
      </c>
    </row>
    <row r="36" spans="1:18" x14ac:dyDescent="0.25">
      <c r="A36" s="79" t="s">
        <v>3263</v>
      </c>
      <c r="B36" s="79" t="s">
        <v>3264</v>
      </c>
      <c r="C36" s="79" t="s">
        <v>3265</v>
      </c>
      <c r="D36" s="79"/>
      <c r="E36" s="79"/>
      <c r="F36" s="79"/>
      <c r="G36" s="79" t="s">
        <v>3266</v>
      </c>
      <c r="H36" s="79"/>
      <c r="I36" s="79" t="s">
        <v>3265</v>
      </c>
      <c r="J36" s="79"/>
      <c r="K36" s="79"/>
      <c r="L36" s="79"/>
      <c r="M36" s="79"/>
      <c r="N36" s="79"/>
      <c r="O36" s="79"/>
      <c r="P36" s="79"/>
      <c r="Q36" s="78" t="s">
        <v>3266</v>
      </c>
      <c r="R36" s="78"/>
    </row>
    <row r="37" spans="1:18" x14ac:dyDescent="0.25">
      <c r="A37" s="79"/>
      <c r="B37" s="79"/>
      <c r="C37" s="47"/>
      <c r="D37" s="3">
        <v>1.4999999999999999E-2</v>
      </c>
      <c r="E37" s="3">
        <v>3.1E-2</v>
      </c>
      <c r="F37" s="3">
        <v>4.7E-2</v>
      </c>
      <c r="G37" s="3" t="s">
        <v>3267</v>
      </c>
      <c r="H37" s="3" t="s">
        <v>3268</v>
      </c>
      <c r="I37" s="3">
        <v>6.2E-2</v>
      </c>
      <c r="J37" s="3">
        <v>7.8E-2</v>
      </c>
      <c r="K37" s="3">
        <v>9.2999999999999999E-2</v>
      </c>
      <c r="L37" s="3">
        <v>0.125</v>
      </c>
      <c r="M37" s="3">
        <v>0.187</v>
      </c>
      <c r="N37" s="3">
        <v>0.25</v>
      </c>
      <c r="O37" s="3">
        <v>0.375</v>
      </c>
      <c r="P37" s="3">
        <v>0.5</v>
      </c>
      <c r="Q37" t="s">
        <v>3267</v>
      </c>
      <c r="R37" t="s">
        <v>3268</v>
      </c>
    </row>
    <row r="38" spans="1:18" x14ac:dyDescent="0.25">
      <c r="A38" s="79" t="s">
        <v>38</v>
      </c>
      <c r="B38" s="79">
        <v>225</v>
      </c>
      <c r="C38" s="3" t="s">
        <v>3269</v>
      </c>
      <c r="D38" s="3">
        <v>1.7000000000000001E-4</v>
      </c>
      <c r="E38" s="3">
        <v>3.5E-4</v>
      </c>
      <c r="F38" s="3">
        <v>5.1999999999999995E-4</v>
      </c>
      <c r="G38" s="3" t="s">
        <v>3270</v>
      </c>
      <c r="H38" s="3" t="s">
        <v>3271</v>
      </c>
      <c r="I38" s="3">
        <v>5.9999999999999995E-4</v>
      </c>
      <c r="J38" s="3">
        <v>7.6000000000000004E-4</v>
      </c>
      <c r="K38" s="3">
        <v>8.9999999999999998E-4</v>
      </c>
      <c r="L38" s="3">
        <v>1.2099999999999999E-3</v>
      </c>
      <c r="M38" s="3">
        <v>1.81E-3</v>
      </c>
      <c r="N38" s="3">
        <v>2.4199999999999998E-3</v>
      </c>
      <c r="O38" s="3">
        <v>3.63E-3</v>
      </c>
      <c r="P38" s="3">
        <v>4.8399999999999997E-3</v>
      </c>
      <c r="Q38" t="s">
        <v>3270</v>
      </c>
      <c r="R38" t="s">
        <v>3272</v>
      </c>
    </row>
    <row r="39" spans="1:18" x14ac:dyDescent="0.25">
      <c r="A39" s="79"/>
      <c r="B39" s="79"/>
      <c r="C39" s="3" t="s">
        <v>3273</v>
      </c>
      <c r="D39" s="3">
        <v>2.2000000000000001E-4</v>
      </c>
      <c r="E39" s="3">
        <v>4.4999999999999999E-4</v>
      </c>
      <c r="F39" s="3">
        <v>6.8000000000000005E-4</v>
      </c>
      <c r="G39" s="3" t="s">
        <v>3274</v>
      </c>
      <c r="H39" s="3" t="s">
        <v>3270</v>
      </c>
      <c r="I39" s="3">
        <v>7.7999999999999999E-4</v>
      </c>
      <c r="J39" s="3">
        <v>9.8999999999999999E-4</v>
      </c>
      <c r="K39" s="3">
        <v>1.1800000000000001E-3</v>
      </c>
      <c r="L39" s="3">
        <v>1.58E-3</v>
      </c>
      <c r="M39" s="3">
        <v>2.3700000000000001E-3</v>
      </c>
      <c r="N39" s="3">
        <v>3.16E-3</v>
      </c>
      <c r="O39" s="3">
        <v>4.7400000000000003E-3</v>
      </c>
      <c r="P39" s="3">
        <v>6.3299999999999997E-3</v>
      </c>
      <c r="Q39" t="s">
        <v>3275</v>
      </c>
      <c r="R39" t="s">
        <v>3270</v>
      </c>
    </row>
    <row r="40" spans="1:18" x14ac:dyDescent="0.25">
      <c r="A40" s="79"/>
      <c r="B40" s="79"/>
      <c r="C40" s="3" t="s">
        <v>3276</v>
      </c>
      <c r="D40" s="3">
        <v>2.4000000000000001E-4</v>
      </c>
      <c r="E40" s="3">
        <v>5.0000000000000001E-4</v>
      </c>
      <c r="F40" s="3">
        <v>7.5000000000000002E-4</v>
      </c>
      <c r="G40" s="3" t="s">
        <v>3277</v>
      </c>
      <c r="H40" s="3" t="s">
        <v>3270</v>
      </c>
      <c r="I40" s="3">
        <v>8.5999999999999998E-4</v>
      </c>
      <c r="J40" s="3">
        <v>1.08E-3</v>
      </c>
      <c r="K40" s="3">
        <v>1.2899999999999999E-3</v>
      </c>
      <c r="L40" s="3">
        <v>1.74E-3</v>
      </c>
      <c r="M40" s="3">
        <v>2.5999999999999999E-3</v>
      </c>
      <c r="N40" s="3">
        <v>3.48E-3</v>
      </c>
      <c r="O40" s="3">
        <v>5.2100000000000002E-3</v>
      </c>
      <c r="P40" s="3">
        <v>6.9499999999999996E-3</v>
      </c>
      <c r="Q40" t="s">
        <v>3278</v>
      </c>
      <c r="R40" t="s">
        <v>3270</v>
      </c>
    </row>
  </sheetData>
  <mergeCells count="44">
    <mergeCell ref="Q1:R1"/>
    <mergeCell ref="A1:A2"/>
    <mergeCell ref="B1:B2"/>
    <mergeCell ref="C1:F1"/>
    <mergeCell ref="G1:H1"/>
    <mergeCell ref="I1:P1"/>
    <mergeCell ref="Q15:R15"/>
    <mergeCell ref="A3:A5"/>
    <mergeCell ref="B3:B5"/>
    <mergeCell ref="A7:A9"/>
    <mergeCell ref="B7:B9"/>
    <mergeCell ref="A11:A13"/>
    <mergeCell ref="B11:B13"/>
    <mergeCell ref="A15:A16"/>
    <mergeCell ref="B15:B16"/>
    <mergeCell ref="C15:F15"/>
    <mergeCell ref="G15:H15"/>
    <mergeCell ref="I15:P15"/>
    <mergeCell ref="A17:A19"/>
    <mergeCell ref="B17:B19"/>
    <mergeCell ref="A22:A23"/>
    <mergeCell ref="B22:B23"/>
    <mergeCell ref="C22:F22"/>
    <mergeCell ref="I22:P22"/>
    <mergeCell ref="Q22:R22"/>
    <mergeCell ref="A24:A26"/>
    <mergeCell ref="B24:B26"/>
    <mergeCell ref="A29:A30"/>
    <mergeCell ref="B29:B30"/>
    <mergeCell ref="C29:F29"/>
    <mergeCell ref="G29:H29"/>
    <mergeCell ref="I29:P29"/>
    <mergeCell ref="Q29:R29"/>
    <mergeCell ref="G22:H22"/>
    <mergeCell ref="I36:P36"/>
    <mergeCell ref="Q36:R36"/>
    <mergeCell ref="A38:A40"/>
    <mergeCell ref="B38:B40"/>
    <mergeCell ref="A31:A33"/>
    <mergeCell ref="B31:B33"/>
    <mergeCell ref="A36:A37"/>
    <mergeCell ref="B36:B37"/>
    <mergeCell ref="C36:F36"/>
    <mergeCell ref="G36:H36"/>
  </mergeCells>
  <pageMargins left="0.7" right="0.7" top="0.75" bottom="0.75" header="0.3" footer="0.3"/>
  <pageSetup orientation="portrait" verticalDpi="597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T40"/>
  <sheetViews>
    <sheetView workbookViewId="0">
      <selection sqref="A1:A2 A1:A2"/>
    </sheetView>
  </sheetViews>
  <sheetFormatPr defaultRowHeight="15" x14ac:dyDescent="0.25"/>
  <sheetData>
    <row r="1" spans="1:20" x14ac:dyDescent="0.25">
      <c r="A1" s="79" t="s">
        <v>3263</v>
      </c>
      <c r="B1" s="79" t="s">
        <v>3264</v>
      </c>
      <c r="C1" s="79" t="s">
        <v>3265</v>
      </c>
      <c r="D1" s="79"/>
      <c r="E1" s="79"/>
      <c r="F1" s="79"/>
      <c r="G1" s="79" t="s">
        <v>3266</v>
      </c>
      <c r="H1" s="79"/>
      <c r="I1" s="79" t="s">
        <v>3265</v>
      </c>
      <c r="J1" s="79"/>
      <c r="K1" s="79"/>
      <c r="L1" s="79"/>
      <c r="M1" s="79"/>
      <c r="N1" s="79"/>
      <c r="O1" s="79"/>
      <c r="P1" s="79"/>
      <c r="Q1" s="78" t="s">
        <v>3266</v>
      </c>
      <c r="R1" s="78"/>
    </row>
    <row r="2" spans="1:20" x14ac:dyDescent="0.25">
      <c r="A2" s="79"/>
      <c r="B2" s="79"/>
      <c r="C2" s="47"/>
      <c r="D2" s="3">
        <v>1.4999999999999999E-2</v>
      </c>
      <c r="E2" s="3">
        <v>3.1E-2</v>
      </c>
      <c r="F2" s="3">
        <v>4.7E-2</v>
      </c>
      <c r="G2" s="3" t="s">
        <v>3267</v>
      </c>
      <c r="H2" s="3" t="s">
        <v>3268</v>
      </c>
      <c r="I2" s="3">
        <v>6.2E-2</v>
      </c>
      <c r="J2" s="3">
        <v>7.8E-2</v>
      </c>
      <c r="K2" s="3">
        <v>9.2999999999999999E-2</v>
      </c>
      <c r="L2" s="3">
        <v>0.125</v>
      </c>
      <c r="M2" s="3">
        <v>0.187</v>
      </c>
      <c r="N2" s="3">
        <v>0.25</v>
      </c>
      <c r="O2" s="3">
        <v>0.375</v>
      </c>
      <c r="P2" s="3">
        <v>0.5</v>
      </c>
      <c r="Q2" t="s">
        <v>3267</v>
      </c>
      <c r="R2" t="s">
        <v>3268</v>
      </c>
    </row>
    <row r="3" spans="1:20" x14ac:dyDescent="0.25">
      <c r="A3" s="79" t="s">
        <v>2213</v>
      </c>
      <c r="B3" s="79">
        <v>450</v>
      </c>
      <c r="C3" s="3" t="s">
        <v>3269</v>
      </c>
      <c r="D3" s="3">
        <v>6.9999999999999994E-5</v>
      </c>
      <c r="E3" s="3">
        <v>1.4999999999999999E-4</v>
      </c>
      <c r="F3" s="3">
        <v>2.2000000000000001E-4</v>
      </c>
      <c r="G3" s="3" t="s">
        <v>3270</v>
      </c>
      <c r="H3" s="3" t="s">
        <v>3271</v>
      </c>
      <c r="I3" s="3">
        <v>2.5999999999999998E-4</v>
      </c>
      <c r="J3" s="3">
        <v>3.2000000000000003E-4</v>
      </c>
      <c r="K3" s="3">
        <v>3.8999999999999999E-4</v>
      </c>
      <c r="L3" s="3">
        <v>5.1999999999999995E-4</v>
      </c>
      <c r="M3" s="3">
        <v>7.7999999999999999E-4</v>
      </c>
      <c r="N3" s="3">
        <v>1.0399999999999999E-3</v>
      </c>
      <c r="O3" s="3">
        <v>1.56E-3</v>
      </c>
      <c r="P3" s="3">
        <v>2.0799999999999998E-3</v>
      </c>
      <c r="Q3" t="s">
        <v>3270</v>
      </c>
      <c r="R3" t="s">
        <v>3272</v>
      </c>
    </row>
    <row r="4" spans="1:20" x14ac:dyDescent="0.25">
      <c r="A4" s="79"/>
      <c r="B4" s="79"/>
      <c r="C4" s="3" t="s">
        <v>3273</v>
      </c>
      <c r="D4" s="3">
        <v>8.0000000000000007E-5</v>
      </c>
      <c r="E4" s="3">
        <v>1.7000000000000001E-4</v>
      </c>
      <c r="F4" s="3">
        <v>2.5999999999999998E-4</v>
      </c>
      <c r="G4" s="3" t="s">
        <v>3274</v>
      </c>
      <c r="H4" s="3" t="s">
        <v>3270</v>
      </c>
      <c r="I4" s="3">
        <v>2.9999999999999997E-4</v>
      </c>
      <c r="J4" s="3">
        <v>3.8000000000000002E-4</v>
      </c>
      <c r="K4" s="3">
        <v>4.4999999999999999E-4</v>
      </c>
      <c r="L4" s="3">
        <v>6.0999999999999997E-4</v>
      </c>
      <c r="M4" s="3">
        <v>9.1E-4</v>
      </c>
      <c r="N4" s="3">
        <v>1.2199999999999999E-3</v>
      </c>
      <c r="O4" s="3">
        <v>1.83E-3</v>
      </c>
      <c r="P4" s="3">
        <v>2.4499999999999999E-3</v>
      </c>
      <c r="Q4" t="s">
        <v>3275</v>
      </c>
      <c r="R4" t="s">
        <v>3270</v>
      </c>
      <c r="T4">
        <v>416</v>
      </c>
    </row>
    <row r="5" spans="1:20" x14ac:dyDescent="0.25">
      <c r="A5" s="79"/>
      <c r="B5" s="79"/>
      <c r="C5" s="3" t="s">
        <v>3276</v>
      </c>
      <c r="D5" s="3">
        <v>9.0000000000000006E-5</v>
      </c>
      <c r="E5" s="3">
        <v>1.9000000000000001E-4</v>
      </c>
      <c r="F5" s="3">
        <v>2.9E-4</v>
      </c>
      <c r="G5" s="3" t="s">
        <v>3277</v>
      </c>
      <c r="H5" s="3" t="s">
        <v>3270</v>
      </c>
      <c r="I5" s="3">
        <v>3.4000000000000002E-4</v>
      </c>
      <c r="J5" s="3">
        <v>4.2000000000000002E-4</v>
      </c>
      <c r="K5" s="3">
        <v>5.1000000000000004E-4</v>
      </c>
      <c r="L5" s="3">
        <v>6.8000000000000005E-4</v>
      </c>
      <c r="M5" s="3">
        <v>1.0200000000000001E-3</v>
      </c>
      <c r="N5" s="3">
        <v>1.3600000000000001E-3</v>
      </c>
      <c r="O5" s="3">
        <v>2.0400000000000001E-3</v>
      </c>
      <c r="P5" s="3">
        <v>2.7200000000000002E-3</v>
      </c>
      <c r="Q5" t="s">
        <v>3278</v>
      </c>
      <c r="R5" t="s">
        <v>3270</v>
      </c>
    </row>
    <row r="7" spans="1:20" x14ac:dyDescent="0.25">
      <c r="A7" s="79" t="s">
        <v>2213</v>
      </c>
      <c r="B7" s="79">
        <v>200</v>
      </c>
      <c r="C7" s="3" t="s">
        <v>3269</v>
      </c>
      <c r="D7" s="3">
        <v>6.9999999999999994E-5</v>
      </c>
      <c r="E7" s="3">
        <v>1.4999999999999999E-4</v>
      </c>
      <c r="F7" s="3">
        <v>2.2000000000000001E-4</v>
      </c>
      <c r="G7" s="3" t="s">
        <v>3270</v>
      </c>
      <c r="H7" s="3" t="s">
        <v>3271</v>
      </c>
      <c r="I7" s="3">
        <v>2.5999999999999998E-4</v>
      </c>
      <c r="J7" s="3">
        <v>3.2000000000000003E-4</v>
      </c>
      <c r="K7" s="3">
        <v>3.8999999999999999E-4</v>
      </c>
      <c r="L7" s="3">
        <v>5.1999999999999995E-4</v>
      </c>
      <c r="M7" s="3">
        <v>7.7999999999999999E-4</v>
      </c>
      <c r="N7" s="3">
        <v>1.0399999999999999E-3</v>
      </c>
      <c r="O7" s="3">
        <v>1.56E-3</v>
      </c>
      <c r="P7" s="3">
        <v>2.0799999999999998E-3</v>
      </c>
      <c r="Q7" t="s">
        <v>3270</v>
      </c>
      <c r="R7" t="s">
        <v>3272</v>
      </c>
    </row>
    <row r="8" spans="1:20" x14ac:dyDescent="0.25">
      <c r="A8" s="79"/>
      <c r="B8" s="79"/>
      <c r="C8" s="3" t="s">
        <v>3273</v>
      </c>
      <c r="D8" s="3">
        <v>8.0000000000000007E-5</v>
      </c>
      <c r="E8" s="3">
        <v>1.7000000000000001E-4</v>
      </c>
      <c r="F8" s="3">
        <v>2.5999999999999998E-4</v>
      </c>
      <c r="G8" s="3" t="s">
        <v>3274</v>
      </c>
      <c r="H8" s="3" t="s">
        <v>3270</v>
      </c>
      <c r="I8" s="3">
        <v>2.9999999999999997E-4</v>
      </c>
      <c r="J8" s="3">
        <v>3.8000000000000002E-4</v>
      </c>
      <c r="K8" s="3">
        <v>4.4999999999999999E-4</v>
      </c>
      <c r="L8" s="3">
        <v>6.0999999999999997E-4</v>
      </c>
      <c r="M8" s="3">
        <v>9.1E-4</v>
      </c>
      <c r="N8" s="3">
        <v>1.2199999999999999E-3</v>
      </c>
      <c r="O8" s="3">
        <v>1.83E-3</v>
      </c>
      <c r="P8" s="3">
        <v>2.4499999999999999E-3</v>
      </c>
      <c r="Q8" t="s">
        <v>3275</v>
      </c>
      <c r="R8" t="s">
        <v>3270</v>
      </c>
      <c r="T8" s="67">
        <v>317321</v>
      </c>
    </row>
    <row r="9" spans="1:20" x14ac:dyDescent="0.25">
      <c r="A9" s="79"/>
      <c r="B9" s="79"/>
      <c r="C9" s="3" t="s">
        <v>3276</v>
      </c>
      <c r="D9" s="3">
        <v>9.0000000000000006E-5</v>
      </c>
      <c r="E9" s="3">
        <v>1.9000000000000001E-4</v>
      </c>
      <c r="F9" s="3">
        <v>2.9E-4</v>
      </c>
      <c r="G9" s="3" t="s">
        <v>3277</v>
      </c>
      <c r="H9" s="3" t="s">
        <v>3270</v>
      </c>
      <c r="I9" s="3">
        <v>3.4000000000000002E-4</v>
      </c>
      <c r="J9" s="3">
        <v>4.2000000000000002E-4</v>
      </c>
      <c r="K9" s="3">
        <v>5.1000000000000004E-4</v>
      </c>
      <c r="L9" s="3">
        <v>6.8000000000000005E-4</v>
      </c>
      <c r="M9" s="3">
        <v>1.0200000000000001E-3</v>
      </c>
      <c r="N9" s="3">
        <v>1.3600000000000001E-3</v>
      </c>
      <c r="O9" s="3">
        <v>2.0400000000000001E-3</v>
      </c>
      <c r="P9" s="3">
        <v>2.7200000000000002E-3</v>
      </c>
      <c r="Q9" t="s">
        <v>3278</v>
      </c>
      <c r="R9" t="s">
        <v>3270</v>
      </c>
    </row>
    <row r="10" spans="1:20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20" x14ac:dyDescent="0.25">
      <c r="A11" s="79" t="s">
        <v>2213</v>
      </c>
      <c r="B11" s="79">
        <v>150</v>
      </c>
      <c r="C11" s="3" t="s">
        <v>3269</v>
      </c>
      <c r="D11" s="3">
        <v>6.9999999999999994E-5</v>
      </c>
      <c r="E11" s="3">
        <v>1.4999999999999999E-4</v>
      </c>
      <c r="F11" s="3">
        <v>2.2000000000000001E-4</v>
      </c>
      <c r="G11" s="3" t="s">
        <v>3270</v>
      </c>
      <c r="H11" s="3" t="s">
        <v>3271</v>
      </c>
      <c r="I11" s="3">
        <v>2.5999999999999998E-4</v>
      </c>
      <c r="J11" s="3">
        <v>3.2000000000000003E-4</v>
      </c>
      <c r="K11" s="3">
        <v>3.8999999999999999E-4</v>
      </c>
      <c r="L11" s="3">
        <v>5.1999999999999995E-4</v>
      </c>
      <c r="M11" s="3">
        <v>7.7999999999999999E-4</v>
      </c>
      <c r="N11" s="3">
        <v>1.0399999999999999E-3</v>
      </c>
      <c r="O11" s="3">
        <v>1.56E-3</v>
      </c>
      <c r="P11" s="3">
        <v>2.0799999999999998E-3</v>
      </c>
      <c r="Q11" t="s">
        <v>3270</v>
      </c>
      <c r="R11" t="s">
        <v>3272</v>
      </c>
    </row>
    <row r="12" spans="1:20" x14ac:dyDescent="0.25">
      <c r="A12" s="79"/>
      <c r="B12" s="79"/>
      <c r="C12" s="3" t="s">
        <v>3273</v>
      </c>
      <c r="D12" s="3">
        <v>8.0000000000000007E-5</v>
      </c>
      <c r="E12" s="3">
        <v>1.7000000000000001E-4</v>
      </c>
      <c r="F12" s="3">
        <v>2.5999999999999998E-4</v>
      </c>
      <c r="G12" s="3" t="s">
        <v>3274</v>
      </c>
      <c r="H12" s="3" t="s">
        <v>3270</v>
      </c>
      <c r="I12" s="3">
        <v>2.9999999999999997E-4</v>
      </c>
      <c r="J12" s="3">
        <v>3.8000000000000002E-4</v>
      </c>
      <c r="K12" s="3">
        <v>4.4999999999999999E-4</v>
      </c>
      <c r="L12" s="3">
        <v>6.0999999999999997E-4</v>
      </c>
      <c r="M12" s="3">
        <v>9.1E-4</v>
      </c>
      <c r="N12" s="3">
        <v>1.2199999999999999E-3</v>
      </c>
      <c r="O12" s="3">
        <v>1.83E-3</v>
      </c>
      <c r="P12" s="3">
        <v>2.4499999999999999E-3</v>
      </c>
      <c r="Q12" t="s">
        <v>3275</v>
      </c>
      <c r="R12" t="s">
        <v>3270</v>
      </c>
      <c r="T12">
        <v>440</v>
      </c>
    </row>
    <row r="13" spans="1:20" x14ac:dyDescent="0.25">
      <c r="A13" s="79"/>
      <c r="B13" s="79"/>
      <c r="C13" s="3" t="s">
        <v>3276</v>
      </c>
      <c r="D13" s="3">
        <v>9.0000000000000006E-5</v>
      </c>
      <c r="E13" s="3">
        <v>1.9000000000000001E-4</v>
      </c>
      <c r="F13" s="3">
        <v>2.9E-4</v>
      </c>
      <c r="G13" s="3" t="s">
        <v>3277</v>
      </c>
      <c r="H13" s="3" t="s">
        <v>3270</v>
      </c>
      <c r="I13" s="3">
        <v>3.4000000000000002E-4</v>
      </c>
      <c r="J13" s="3">
        <v>4.2000000000000002E-4</v>
      </c>
      <c r="K13" s="3">
        <v>5.1000000000000004E-4</v>
      </c>
      <c r="L13" s="3">
        <v>6.8000000000000005E-4</v>
      </c>
      <c r="M13" s="3">
        <v>1.0200000000000001E-3</v>
      </c>
      <c r="N13" s="3">
        <v>1.3600000000000001E-3</v>
      </c>
      <c r="O13" s="3">
        <v>2.0400000000000001E-3</v>
      </c>
      <c r="P13" s="3">
        <v>2.7200000000000002E-3</v>
      </c>
      <c r="Q13" t="s">
        <v>3278</v>
      </c>
      <c r="R13" t="s">
        <v>3270</v>
      </c>
    </row>
    <row r="15" spans="1:20" x14ac:dyDescent="0.25">
      <c r="A15" s="79" t="s">
        <v>3263</v>
      </c>
      <c r="B15" s="79" t="s">
        <v>3264</v>
      </c>
      <c r="C15" s="79" t="s">
        <v>3265</v>
      </c>
      <c r="D15" s="79"/>
      <c r="E15" s="79"/>
      <c r="F15" s="79"/>
      <c r="G15" s="79" t="s">
        <v>3266</v>
      </c>
      <c r="H15" s="79"/>
      <c r="I15" s="79" t="s">
        <v>3265</v>
      </c>
      <c r="J15" s="79"/>
      <c r="K15" s="79"/>
      <c r="L15" s="79"/>
      <c r="M15" s="79"/>
      <c r="N15" s="79"/>
      <c r="O15" s="79"/>
      <c r="P15" s="79"/>
      <c r="Q15" s="78" t="s">
        <v>3266</v>
      </c>
      <c r="R15" s="78"/>
    </row>
    <row r="16" spans="1:20" x14ac:dyDescent="0.25">
      <c r="A16" s="79"/>
      <c r="B16" s="79"/>
      <c r="C16" s="47"/>
      <c r="D16" s="3">
        <v>1.4999999999999999E-2</v>
      </c>
      <c r="E16" s="3">
        <v>3.1E-2</v>
      </c>
      <c r="F16" s="3">
        <v>4.7E-2</v>
      </c>
      <c r="G16" s="3" t="s">
        <v>3267</v>
      </c>
      <c r="H16" s="3" t="s">
        <v>3268</v>
      </c>
      <c r="I16" s="3">
        <v>6.2E-2</v>
      </c>
      <c r="J16" s="3">
        <v>7.8E-2</v>
      </c>
      <c r="K16" s="3">
        <v>9.2999999999999999E-2</v>
      </c>
      <c r="L16" s="3">
        <v>0.125</v>
      </c>
      <c r="M16" s="3">
        <v>0.187</v>
      </c>
      <c r="N16" s="3">
        <v>0.25</v>
      </c>
      <c r="O16" s="3">
        <v>0.375</v>
      </c>
      <c r="P16" s="3">
        <v>0.5</v>
      </c>
      <c r="Q16" t="s">
        <v>3267</v>
      </c>
      <c r="R16" t="s">
        <v>3268</v>
      </c>
    </row>
    <row r="17" spans="1:18" x14ac:dyDescent="0.25">
      <c r="A17" s="79" t="s">
        <v>36</v>
      </c>
      <c r="B17" s="79">
        <v>225</v>
      </c>
      <c r="C17" s="3" t="s">
        <v>3269</v>
      </c>
      <c r="D17" s="3">
        <v>1.7000000000000001E-4</v>
      </c>
      <c r="E17" s="3">
        <v>3.5E-4</v>
      </c>
      <c r="F17" s="3">
        <v>5.1999999999999995E-4</v>
      </c>
      <c r="G17" s="3" t="s">
        <v>3270</v>
      </c>
      <c r="H17" s="3" t="s">
        <v>3271</v>
      </c>
      <c r="I17" s="3">
        <v>5.9999999999999995E-4</v>
      </c>
      <c r="J17" s="3">
        <v>7.6000000000000004E-4</v>
      </c>
      <c r="K17" s="3">
        <v>8.9999999999999998E-4</v>
      </c>
      <c r="L17" s="3">
        <v>1.2099999999999999E-3</v>
      </c>
      <c r="M17" s="3">
        <v>1.81E-3</v>
      </c>
      <c r="N17" s="3">
        <v>2.4199999999999998E-3</v>
      </c>
      <c r="O17" s="3">
        <v>3.63E-3</v>
      </c>
      <c r="P17" s="3">
        <v>4.8399999999999997E-3</v>
      </c>
      <c r="Q17" t="s">
        <v>3270</v>
      </c>
      <c r="R17" t="s">
        <v>3272</v>
      </c>
    </row>
    <row r="18" spans="1:18" x14ac:dyDescent="0.25">
      <c r="A18" s="79"/>
      <c r="B18" s="79"/>
      <c r="C18" s="3" t="s">
        <v>3273</v>
      </c>
      <c r="D18" s="3">
        <v>2.2000000000000001E-4</v>
      </c>
      <c r="E18" s="3">
        <v>4.4999999999999999E-4</v>
      </c>
      <c r="F18" s="3">
        <v>6.8000000000000005E-4</v>
      </c>
      <c r="G18" s="3" t="s">
        <v>3274</v>
      </c>
      <c r="H18" s="3" t="s">
        <v>3270</v>
      </c>
      <c r="I18" s="3">
        <v>7.7999999999999999E-4</v>
      </c>
      <c r="J18" s="3">
        <v>9.8999999999999999E-4</v>
      </c>
      <c r="K18" s="3">
        <v>1.1800000000000001E-3</v>
      </c>
      <c r="L18" s="3">
        <v>1.58E-3</v>
      </c>
      <c r="M18" s="3">
        <v>2.3700000000000001E-3</v>
      </c>
      <c r="N18" s="3">
        <v>3.16E-3</v>
      </c>
      <c r="O18" s="3">
        <v>4.7400000000000003E-3</v>
      </c>
      <c r="P18" s="3">
        <v>6.3299999999999997E-3</v>
      </c>
      <c r="Q18" t="s">
        <v>3275</v>
      </c>
      <c r="R18" t="s">
        <v>3270</v>
      </c>
    </row>
    <row r="19" spans="1:18" x14ac:dyDescent="0.25">
      <c r="A19" s="79"/>
      <c r="B19" s="79"/>
      <c r="C19" s="3" t="s">
        <v>3276</v>
      </c>
      <c r="D19" s="3">
        <v>2.4000000000000001E-4</v>
      </c>
      <c r="E19" s="3">
        <v>5.0000000000000001E-4</v>
      </c>
      <c r="F19" s="3">
        <v>7.5000000000000002E-4</v>
      </c>
      <c r="G19" s="3" t="s">
        <v>3277</v>
      </c>
      <c r="H19" s="3" t="s">
        <v>3270</v>
      </c>
      <c r="I19" s="3">
        <v>8.5999999999999998E-4</v>
      </c>
      <c r="J19" s="3">
        <v>1.08E-3</v>
      </c>
      <c r="K19" s="3">
        <v>1.2899999999999999E-3</v>
      </c>
      <c r="L19" s="3">
        <v>1.74E-3</v>
      </c>
      <c r="M19" s="3">
        <v>2.5999999999999999E-3</v>
      </c>
      <c r="N19" s="3">
        <v>3.48E-3</v>
      </c>
      <c r="O19" s="3">
        <v>5.2100000000000002E-3</v>
      </c>
      <c r="P19" s="3">
        <v>6.9499999999999996E-3</v>
      </c>
      <c r="Q19" t="s">
        <v>3278</v>
      </c>
      <c r="R19" t="s">
        <v>3270</v>
      </c>
    </row>
    <row r="22" spans="1:18" x14ac:dyDescent="0.25">
      <c r="A22" s="79" t="s">
        <v>3263</v>
      </c>
      <c r="B22" s="79" t="s">
        <v>3264</v>
      </c>
      <c r="C22" s="79" t="s">
        <v>3265</v>
      </c>
      <c r="D22" s="79"/>
      <c r="E22" s="79"/>
      <c r="F22" s="79"/>
      <c r="G22" s="79" t="s">
        <v>3266</v>
      </c>
      <c r="H22" s="79"/>
      <c r="I22" s="79" t="s">
        <v>3265</v>
      </c>
      <c r="J22" s="79"/>
      <c r="K22" s="79"/>
      <c r="L22" s="79"/>
      <c r="M22" s="79"/>
      <c r="N22" s="79"/>
      <c r="O22" s="79"/>
      <c r="P22" s="79"/>
      <c r="Q22" s="78" t="s">
        <v>3266</v>
      </c>
      <c r="R22" s="78"/>
    </row>
    <row r="23" spans="1:18" x14ac:dyDescent="0.25">
      <c r="A23" s="79"/>
      <c r="B23" s="79"/>
      <c r="C23" s="47"/>
      <c r="D23" s="3">
        <v>1.4999999999999999E-2</v>
      </c>
      <c r="E23" s="3">
        <v>3.1E-2</v>
      </c>
      <c r="F23" s="3">
        <v>4.7E-2</v>
      </c>
      <c r="G23" s="3" t="s">
        <v>3267</v>
      </c>
      <c r="H23" s="3" t="s">
        <v>3268</v>
      </c>
      <c r="I23" s="3">
        <v>6.2E-2</v>
      </c>
      <c r="J23" s="3">
        <v>7.8E-2</v>
      </c>
      <c r="K23" s="3">
        <v>9.2999999999999999E-2</v>
      </c>
      <c r="L23" s="3">
        <v>0.125</v>
      </c>
      <c r="M23" s="3">
        <v>0.187</v>
      </c>
      <c r="N23" s="3">
        <v>0.25</v>
      </c>
      <c r="O23" s="3">
        <v>0.375</v>
      </c>
      <c r="P23" s="3">
        <v>0.5</v>
      </c>
      <c r="Q23" t="s">
        <v>3267</v>
      </c>
      <c r="R23" t="s">
        <v>3268</v>
      </c>
    </row>
    <row r="24" spans="1:18" x14ac:dyDescent="0.25">
      <c r="A24" s="79" t="s">
        <v>34</v>
      </c>
      <c r="B24" s="79">
        <v>1000</v>
      </c>
      <c r="C24" s="3" t="s">
        <v>3269</v>
      </c>
      <c r="D24" s="3">
        <v>1.7000000000000001E-4</v>
      </c>
      <c r="E24" s="3">
        <v>3.5E-4</v>
      </c>
      <c r="F24" s="3">
        <v>5.1999999999999995E-4</v>
      </c>
      <c r="G24" s="3" t="s">
        <v>3270</v>
      </c>
      <c r="H24" s="3" t="s">
        <v>3271</v>
      </c>
      <c r="I24" s="3">
        <v>5.9999999999999995E-4</v>
      </c>
      <c r="J24" s="3">
        <v>7.6000000000000004E-4</v>
      </c>
      <c r="K24" s="3">
        <v>8.9999999999999998E-4</v>
      </c>
      <c r="L24" s="3">
        <v>1.2099999999999999E-3</v>
      </c>
      <c r="M24" s="3">
        <v>1.81E-3</v>
      </c>
      <c r="N24" s="3">
        <v>2.4199999999999998E-3</v>
      </c>
      <c r="O24" s="3">
        <v>3.63E-3</v>
      </c>
      <c r="P24" s="3">
        <v>4.8399999999999997E-3</v>
      </c>
      <c r="Q24" t="s">
        <v>3270</v>
      </c>
      <c r="R24" t="s">
        <v>3272</v>
      </c>
    </row>
    <row r="25" spans="1:18" x14ac:dyDescent="0.25">
      <c r="A25" s="79"/>
      <c r="B25" s="79"/>
      <c r="C25" s="3" t="s">
        <v>3273</v>
      </c>
      <c r="D25" s="3">
        <v>2.2000000000000001E-4</v>
      </c>
      <c r="E25" s="3">
        <v>4.4999999999999999E-4</v>
      </c>
      <c r="F25" s="3">
        <v>6.8000000000000005E-4</v>
      </c>
      <c r="G25" s="3" t="s">
        <v>3274</v>
      </c>
      <c r="H25" s="3" t="s">
        <v>3270</v>
      </c>
      <c r="I25" s="3">
        <v>7.7999999999999999E-4</v>
      </c>
      <c r="J25" s="3">
        <v>9.8999999999999999E-4</v>
      </c>
      <c r="K25" s="3">
        <v>1.1800000000000001E-3</v>
      </c>
      <c r="L25" s="3">
        <v>1.58E-3</v>
      </c>
      <c r="M25" s="3">
        <v>2.3700000000000001E-3</v>
      </c>
      <c r="N25" s="3">
        <v>3.16E-3</v>
      </c>
      <c r="O25" s="3">
        <v>4.7400000000000003E-3</v>
      </c>
      <c r="P25" s="3">
        <v>6.3299999999999997E-3</v>
      </c>
      <c r="Q25" t="s">
        <v>3275</v>
      </c>
      <c r="R25" t="s">
        <v>3270</v>
      </c>
    </row>
    <row r="26" spans="1:18" x14ac:dyDescent="0.25">
      <c r="A26" s="79"/>
      <c r="B26" s="79"/>
      <c r="C26" s="3" t="s">
        <v>3276</v>
      </c>
      <c r="D26" s="3">
        <v>2.4000000000000001E-4</v>
      </c>
      <c r="E26" s="3">
        <v>5.0000000000000001E-4</v>
      </c>
      <c r="F26" s="3">
        <v>7.5000000000000002E-4</v>
      </c>
      <c r="G26" s="3" t="s">
        <v>3277</v>
      </c>
      <c r="H26" s="3" t="s">
        <v>3270</v>
      </c>
      <c r="I26" s="3">
        <v>8.5999999999999998E-4</v>
      </c>
      <c r="J26" s="3">
        <v>1.08E-3</v>
      </c>
      <c r="K26" s="3">
        <v>1.2899999999999999E-3</v>
      </c>
      <c r="L26" s="3">
        <v>1.74E-3</v>
      </c>
      <c r="M26" s="3">
        <v>2.5999999999999999E-3</v>
      </c>
      <c r="N26" s="3">
        <v>3.48E-3</v>
      </c>
      <c r="O26" s="3">
        <v>5.2100000000000002E-3</v>
      </c>
      <c r="P26" s="3">
        <v>6.9499999999999996E-3</v>
      </c>
      <c r="Q26" t="s">
        <v>3278</v>
      </c>
      <c r="R26" t="s">
        <v>3270</v>
      </c>
    </row>
    <row r="29" spans="1:18" x14ac:dyDescent="0.25">
      <c r="A29" s="79" t="s">
        <v>3263</v>
      </c>
      <c r="B29" s="79" t="s">
        <v>3264</v>
      </c>
      <c r="C29" s="79" t="s">
        <v>3265</v>
      </c>
      <c r="D29" s="79"/>
      <c r="E29" s="79"/>
      <c r="F29" s="79"/>
      <c r="G29" s="79" t="s">
        <v>3266</v>
      </c>
      <c r="H29" s="79"/>
      <c r="I29" s="79" t="s">
        <v>3265</v>
      </c>
      <c r="J29" s="79"/>
      <c r="K29" s="79"/>
      <c r="L29" s="79"/>
      <c r="M29" s="79"/>
      <c r="N29" s="79"/>
      <c r="O29" s="79"/>
      <c r="P29" s="79"/>
      <c r="Q29" s="78" t="s">
        <v>3266</v>
      </c>
      <c r="R29" s="78"/>
    </row>
    <row r="30" spans="1:18" x14ac:dyDescent="0.25">
      <c r="A30" s="79"/>
      <c r="B30" s="79"/>
      <c r="C30" s="47"/>
      <c r="D30" s="3">
        <v>1.4999999999999999E-2</v>
      </c>
      <c r="E30" s="3">
        <v>3.1E-2</v>
      </c>
      <c r="F30" s="3">
        <v>4.7E-2</v>
      </c>
      <c r="G30" s="3" t="s">
        <v>3267</v>
      </c>
      <c r="H30" s="3" t="s">
        <v>3268</v>
      </c>
      <c r="I30" s="3">
        <v>6.2E-2</v>
      </c>
      <c r="J30" s="3">
        <v>7.8E-2</v>
      </c>
      <c r="K30" s="3">
        <v>9.2999999999999999E-2</v>
      </c>
      <c r="L30" s="3">
        <v>0.125</v>
      </c>
      <c r="M30" s="3">
        <v>0.187</v>
      </c>
      <c r="N30" s="3">
        <v>0.25</v>
      </c>
      <c r="O30" s="3">
        <v>0.375</v>
      </c>
      <c r="P30" s="3">
        <v>0.5</v>
      </c>
      <c r="Q30" t="s">
        <v>3267</v>
      </c>
      <c r="R30" t="s">
        <v>3268</v>
      </c>
    </row>
    <row r="31" spans="1:18" x14ac:dyDescent="0.25">
      <c r="A31" s="79" t="s">
        <v>37</v>
      </c>
      <c r="B31" s="80">
        <v>540</v>
      </c>
      <c r="C31" s="3" t="s">
        <v>3269</v>
      </c>
      <c r="D31" s="3">
        <v>1.7000000000000001E-4</v>
      </c>
      <c r="E31" s="3">
        <v>3.5E-4</v>
      </c>
      <c r="F31" s="3">
        <v>5.1999999999999995E-4</v>
      </c>
      <c r="G31" s="3" t="s">
        <v>3270</v>
      </c>
      <c r="H31" s="3" t="s">
        <v>3271</v>
      </c>
      <c r="I31" s="3">
        <v>5.9999999999999995E-4</v>
      </c>
      <c r="J31" s="3">
        <v>7.6000000000000004E-4</v>
      </c>
      <c r="K31" s="3">
        <v>8.9999999999999998E-4</v>
      </c>
      <c r="L31" s="3">
        <v>1.2099999999999999E-3</v>
      </c>
      <c r="M31" s="3">
        <v>1.81E-3</v>
      </c>
      <c r="N31" s="3">
        <v>2.4199999999999998E-3</v>
      </c>
      <c r="O31" s="3">
        <v>3.63E-3</v>
      </c>
      <c r="P31" s="3">
        <v>4.8399999999999997E-3</v>
      </c>
      <c r="Q31" t="s">
        <v>3270</v>
      </c>
      <c r="R31" t="s">
        <v>3272</v>
      </c>
    </row>
    <row r="32" spans="1:18" x14ac:dyDescent="0.25">
      <c r="A32" s="79"/>
      <c r="B32" s="80"/>
      <c r="C32" s="3" t="s">
        <v>3273</v>
      </c>
      <c r="D32" s="3">
        <v>2.2000000000000001E-4</v>
      </c>
      <c r="E32" s="3">
        <v>4.4999999999999999E-4</v>
      </c>
      <c r="F32" s="3">
        <v>6.8000000000000005E-4</v>
      </c>
      <c r="G32" s="3" t="s">
        <v>3274</v>
      </c>
      <c r="H32" s="3" t="s">
        <v>3270</v>
      </c>
      <c r="I32" s="3">
        <v>7.7999999999999999E-4</v>
      </c>
      <c r="J32" s="3">
        <v>9.8999999999999999E-4</v>
      </c>
      <c r="K32" s="3">
        <v>1.1800000000000001E-3</v>
      </c>
      <c r="L32" s="3">
        <v>1.58E-3</v>
      </c>
      <c r="M32" s="3">
        <v>2.3700000000000001E-3</v>
      </c>
      <c r="N32" s="3">
        <v>3.16E-3</v>
      </c>
      <c r="O32" s="3">
        <v>4.7400000000000003E-3</v>
      </c>
      <c r="P32" s="3">
        <v>6.3299999999999997E-3</v>
      </c>
      <c r="Q32" t="s">
        <v>3275</v>
      </c>
      <c r="R32" t="s">
        <v>3270</v>
      </c>
    </row>
    <row r="33" spans="1:18" x14ac:dyDescent="0.25">
      <c r="A33" s="79"/>
      <c r="B33" s="80"/>
      <c r="C33" s="3" t="s">
        <v>3276</v>
      </c>
      <c r="D33" s="3">
        <v>2.4000000000000001E-4</v>
      </c>
      <c r="E33" s="3">
        <v>5.0000000000000001E-4</v>
      </c>
      <c r="F33" s="3">
        <v>7.5000000000000002E-4</v>
      </c>
      <c r="G33" s="3" t="s">
        <v>3277</v>
      </c>
      <c r="H33" s="3" t="s">
        <v>3270</v>
      </c>
      <c r="I33" s="3">
        <v>8.5999999999999998E-4</v>
      </c>
      <c r="J33" s="3">
        <v>1.08E-3</v>
      </c>
      <c r="K33" s="3">
        <v>1.2899999999999999E-3</v>
      </c>
      <c r="L33" s="3">
        <v>1.74E-3</v>
      </c>
      <c r="M33" s="3">
        <v>2.5999999999999999E-3</v>
      </c>
      <c r="N33" s="3">
        <v>3.48E-3</v>
      </c>
      <c r="O33" s="3">
        <v>5.2100000000000002E-3</v>
      </c>
      <c r="P33" s="3">
        <v>6.9499999999999996E-3</v>
      </c>
      <c r="Q33" t="s">
        <v>3278</v>
      </c>
      <c r="R33" t="s">
        <v>3270</v>
      </c>
    </row>
    <row r="36" spans="1:18" x14ac:dyDescent="0.25">
      <c r="A36" s="79" t="s">
        <v>3263</v>
      </c>
      <c r="B36" s="79" t="s">
        <v>3264</v>
      </c>
      <c r="C36" s="79" t="s">
        <v>3265</v>
      </c>
      <c r="D36" s="79"/>
      <c r="E36" s="79"/>
      <c r="F36" s="79"/>
      <c r="G36" s="79" t="s">
        <v>3266</v>
      </c>
      <c r="H36" s="79"/>
      <c r="I36" s="79" t="s">
        <v>3265</v>
      </c>
      <c r="J36" s="79"/>
      <c r="K36" s="79"/>
      <c r="L36" s="79"/>
      <c r="M36" s="79"/>
      <c r="N36" s="79"/>
      <c r="O36" s="79"/>
      <c r="P36" s="79"/>
      <c r="Q36" s="78" t="s">
        <v>3266</v>
      </c>
      <c r="R36" s="78"/>
    </row>
    <row r="37" spans="1:18" x14ac:dyDescent="0.25">
      <c r="A37" s="79"/>
      <c r="B37" s="79"/>
      <c r="C37" s="47"/>
      <c r="D37" s="3">
        <v>1.4999999999999999E-2</v>
      </c>
      <c r="E37" s="3">
        <v>3.1E-2</v>
      </c>
      <c r="F37" s="3">
        <v>4.7E-2</v>
      </c>
      <c r="G37" s="3" t="s">
        <v>3267</v>
      </c>
      <c r="H37" s="3" t="s">
        <v>3268</v>
      </c>
      <c r="I37" s="3">
        <v>6.2E-2</v>
      </c>
      <c r="J37" s="3">
        <v>7.8E-2</v>
      </c>
      <c r="K37" s="3">
        <v>9.2999999999999999E-2</v>
      </c>
      <c r="L37" s="3">
        <v>0.125</v>
      </c>
      <c r="M37" s="3">
        <v>0.187</v>
      </c>
      <c r="N37" s="3">
        <v>0.25</v>
      </c>
      <c r="O37" s="3">
        <v>0.375</v>
      </c>
      <c r="P37" s="3">
        <v>0.5</v>
      </c>
      <c r="Q37" t="s">
        <v>3267</v>
      </c>
      <c r="R37" t="s">
        <v>3268</v>
      </c>
    </row>
    <row r="38" spans="1:18" x14ac:dyDescent="0.25">
      <c r="A38" s="79" t="s">
        <v>38</v>
      </c>
      <c r="B38" s="79">
        <v>225</v>
      </c>
      <c r="C38" s="3" t="s">
        <v>3269</v>
      </c>
      <c r="D38" s="3">
        <v>1.7000000000000001E-4</v>
      </c>
      <c r="E38" s="3">
        <v>3.5E-4</v>
      </c>
      <c r="F38" s="3">
        <v>5.1999999999999995E-4</v>
      </c>
      <c r="G38" s="3" t="s">
        <v>3270</v>
      </c>
      <c r="H38" s="3" t="s">
        <v>3271</v>
      </c>
      <c r="I38" s="3">
        <v>5.9999999999999995E-4</v>
      </c>
      <c r="J38" s="3">
        <v>7.6000000000000004E-4</v>
      </c>
      <c r="K38" s="3">
        <v>8.9999999999999998E-4</v>
      </c>
      <c r="L38" s="3">
        <v>1.2099999999999999E-3</v>
      </c>
      <c r="M38" s="3">
        <v>1.81E-3</v>
      </c>
      <c r="N38" s="3">
        <v>2.4199999999999998E-3</v>
      </c>
      <c r="O38" s="3">
        <v>3.63E-3</v>
      </c>
      <c r="P38" s="3">
        <v>4.8399999999999997E-3</v>
      </c>
      <c r="Q38" t="s">
        <v>3270</v>
      </c>
      <c r="R38" t="s">
        <v>3272</v>
      </c>
    </row>
    <row r="39" spans="1:18" x14ac:dyDescent="0.25">
      <c r="A39" s="79"/>
      <c r="B39" s="79"/>
      <c r="C39" s="3" t="s">
        <v>3273</v>
      </c>
      <c r="D39" s="3">
        <v>2.2000000000000001E-4</v>
      </c>
      <c r="E39" s="3">
        <v>4.4999999999999999E-4</v>
      </c>
      <c r="F39" s="3">
        <v>6.8000000000000005E-4</v>
      </c>
      <c r="G39" s="3" t="s">
        <v>3274</v>
      </c>
      <c r="H39" s="3" t="s">
        <v>3270</v>
      </c>
      <c r="I39" s="3">
        <v>7.7999999999999999E-4</v>
      </c>
      <c r="J39" s="3">
        <v>9.8999999999999999E-4</v>
      </c>
      <c r="K39" s="3">
        <v>1.1800000000000001E-3</v>
      </c>
      <c r="L39" s="3">
        <v>1.58E-3</v>
      </c>
      <c r="M39" s="3">
        <v>2.3700000000000001E-3</v>
      </c>
      <c r="N39" s="3">
        <v>3.16E-3</v>
      </c>
      <c r="O39" s="3">
        <v>4.7400000000000003E-3</v>
      </c>
      <c r="P39" s="3">
        <v>6.3299999999999997E-3</v>
      </c>
      <c r="Q39" t="s">
        <v>3275</v>
      </c>
      <c r="R39" t="s">
        <v>3270</v>
      </c>
    </row>
    <row r="40" spans="1:18" x14ac:dyDescent="0.25">
      <c r="A40" s="79"/>
      <c r="B40" s="79"/>
      <c r="C40" s="3" t="s">
        <v>3276</v>
      </c>
      <c r="D40" s="3">
        <v>2.4000000000000001E-4</v>
      </c>
      <c r="E40" s="3">
        <v>5.0000000000000001E-4</v>
      </c>
      <c r="F40" s="3">
        <v>7.5000000000000002E-4</v>
      </c>
      <c r="G40" s="3" t="s">
        <v>3277</v>
      </c>
      <c r="H40" s="3" t="s">
        <v>3270</v>
      </c>
      <c r="I40" s="3">
        <v>8.5999999999999998E-4</v>
      </c>
      <c r="J40" s="3">
        <v>1.08E-3</v>
      </c>
      <c r="K40" s="3">
        <v>1.2899999999999999E-3</v>
      </c>
      <c r="L40" s="3">
        <v>1.74E-3</v>
      </c>
      <c r="M40" s="3">
        <v>2.5999999999999999E-3</v>
      </c>
      <c r="N40" s="3">
        <v>3.48E-3</v>
      </c>
      <c r="O40" s="3">
        <v>5.2100000000000002E-3</v>
      </c>
      <c r="P40" s="3">
        <v>6.9499999999999996E-3</v>
      </c>
      <c r="Q40" t="s">
        <v>3278</v>
      </c>
      <c r="R40" t="s">
        <v>3270</v>
      </c>
    </row>
  </sheetData>
  <mergeCells count="44">
    <mergeCell ref="Q1:R1"/>
    <mergeCell ref="A1:A2"/>
    <mergeCell ref="B1:B2"/>
    <mergeCell ref="C1:F1"/>
    <mergeCell ref="G1:H1"/>
    <mergeCell ref="I1:P1"/>
    <mergeCell ref="Q15:R15"/>
    <mergeCell ref="A3:A5"/>
    <mergeCell ref="B3:B5"/>
    <mergeCell ref="A7:A9"/>
    <mergeCell ref="B7:B9"/>
    <mergeCell ref="A11:A13"/>
    <mergeCell ref="B11:B13"/>
    <mergeCell ref="A15:A16"/>
    <mergeCell ref="B15:B16"/>
    <mergeCell ref="C15:F15"/>
    <mergeCell ref="G15:H15"/>
    <mergeCell ref="I15:P15"/>
    <mergeCell ref="A17:A19"/>
    <mergeCell ref="B17:B19"/>
    <mergeCell ref="A22:A23"/>
    <mergeCell ref="B22:B23"/>
    <mergeCell ref="C22:F22"/>
    <mergeCell ref="I22:P22"/>
    <mergeCell ref="Q22:R22"/>
    <mergeCell ref="A24:A26"/>
    <mergeCell ref="B24:B26"/>
    <mergeCell ref="A29:A30"/>
    <mergeCell ref="B29:B30"/>
    <mergeCell ref="C29:F29"/>
    <mergeCell ref="G29:H29"/>
    <mergeCell ref="I29:P29"/>
    <mergeCell ref="Q29:R29"/>
    <mergeCell ref="G22:H22"/>
    <mergeCell ref="I36:P36"/>
    <mergeCell ref="Q36:R36"/>
    <mergeCell ref="A38:A40"/>
    <mergeCell ref="B38:B40"/>
    <mergeCell ref="A31:A33"/>
    <mergeCell ref="B31:B33"/>
    <mergeCell ref="A36:A37"/>
    <mergeCell ref="B36:B37"/>
    <mergeCell ref="C36:F36"/>
    <mergeCell ref="G36:H36"/>
  </mergeCells>
  <pageMargins left="0.7" right="0.7" top="0.75" bottom="0.75" header="0.3" footer="0.3"/>
  <pageSetup orientation="portrait" verticalDpi="597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T40"/>
  <sheetViews>
    <sheetView workbookViewId="0">
      <selection sqref="A1:A2 A1:A2"/>
    </sheetView>
  </sheetViews>
  <sheetFormatPr defaultRowHeight="15" x14ac:dyDescent="0.25"/>
  <sheetData>
    <row r="1" spans="1:20" x14ac:dyDescent="0.25">
      <c r="A1" s="79" t="s">
        <v>3263</v>
      </c>
      <c r="B1" s="79" t="s">
        <v>3264</v>
      </c>
      <c r="C1" s="79" t="s">
        <v>3265</v>
      </c>
      <c r="D1" s="79"/>
      <c r="E1" s="79"/>
      <c r="F1" s="79"/>
      <c r="G1" s="79" t="s">
        <v>3266</v>
      </c>
      <c r="H1" s="79"/>
      <c r="I1" s="79" t="s">
        <v>3265</v>
      </c>
      <c r="J1" s="79"/>
      <c r="K1" s="79"/>
      <c r="L1" s="79"/>
      <c r="M1" s="79"/>
      <c r="N1" s="79"/>
      <c r="O1" s="79"/>
      <c r="P1" s="79"/>
      <c r="Q1" s="78" t="s">
        <v>3266</v>
      </c>
      <c r="R1" s="78"/>
    </row>
    <row r="2" spans="1:20" x14ac:dyDescent="0.25">
      <c r="A2" s="79"/>
      <c r="B2" s="79"/>
      <c r="C2" s="47"/>
      <c r="D2" s="3">
        <v>1.4999999999999999E-2</v>
      </c>
      <c r="E2" s="3">
        <v>3.1E-2</v>
      </c>
      <c r="F2" s="3">
        <v>4.7E-2</v>
      </c>
      <c r="G2" s="3" t="s">
        <v>3267</v>
      </c>
      <c r="H2" s="3" t="s">
        <v>3268</v>
      </c>
      <c r="I2" s="3">
        <v>6.2E-2</v>
      </c>
      <c r="J2" s="3">
        <v>7.8E-2</v>
      </c>
      <c r="K2" s="3">
        <v>9.2999999999999999E-2</v>
      </c>
      <c r="L2" s="3">
        <v>0.125</v>
      </c>
      <c r="M2" s="3">
        <v>0.187</v>
      </c>
      <c r="N2" s="3">
        <v>0.25</v>
      </c>
      <c r="O2" s="3">
        <v>0.375</v>
      </c>
      <c r="P2" s="3">
        <v>0.5</v>
      </c>
      <c r="Q2" t="s">
        <v>3267</v>
      </c>
      <c r="R2" t="s">
        <v>3268</v>
      </c>
    </row>
    <row r="3" spans="1:20" x14ac:dyDescent="0.25">
      <c r="A3" s="79" t="s">
        <v>2213</v>
      </c>
      <c r="B3" s="79">
        <v>450</v>
      </c>
      <c r="C3" s="3" t="s">
        <v>3269</v>
      </c>
      <c r="D3" s="3">
        <v>6.9999999999999994E-5</v>
      </c>
      <c r="E3" s="3">
        <v>1.4999999999999999E-4</v>
      </c>
      <c r="F3" s="3">
        <v>2.2000000000000001E-4</v>
      </c>
      <c r="G3" s="3" t="s">
        <v>3270</v>
      </c>
      <c r="H3" s="3" t="s">
        <v>3271</v>
      </c>
      <c r="I3" s="3">
        <v>2.5999999999999998E-4</v>
      </c>
      <c r="J3" s="3">
        <v>3.2000000000000003E-4</v>
      </c>
      <c r="K3" s="3">
        <v>3.8999999999999999E-4</v>
      </c>
      <c r="L3" s="3">
        <v>5.1999999999999995E-4</v>
      </c>
      <c r="M3" s="3">
        <v>7.7999999999999999E-4</v>
      </c>
      <c r="N3" s="3">
        <v>1.0399999999999999E-3</v>
      </c>
      <c r="O3" s="3">
        <v>1.56E-3</v>
      </c>
      <c r="P3" s="3">
        <v>2.0799999999999998E-3</v>
      </c>
      <c r="Q3" t="s">
        <v>3270</v>
      </c>
      <c r="R3" t="s">
        <v>3272</v>
      </c>
    </row>
    <row r="4" spans="1:20" x14ac:dyDescent="0.25">
      <c r="A4" s="79"/>
      <c r="B4" s="79"/>
      <c r="C4" s="3" t="s">
        <v>3273</v>
      </c>
      <c r="D4" s="3">
        <v>8.0000000000000007E-5</v>
      </c>
      <c r="E4" s="3">
        <v>1.7000000000000001E-4</v>
      </c>
      <c r="F4" s="3">
        <v>2.5999999999999998E-4</v>
      </c>
      <c r="G4" s="3" t="s">
        <v>3274</v>
      </c>
      <c r="H4" s="3" t="s">
        <v>3270</v>
      </c>
      <c r="I4" s="3">
        <v>2.9999999999999997E-4</v>
      </c>
      <c r="J4" s="3">
        <v>3.8000000000000002E-4</v>
      </c>
      <c r="K4" s="3">
        <v>4.4999999999999999E-4</v>
      </c>
      <c r="L4" s="3">
        <v>6.0999999999999997E-4</v>
      </c>
      <c r="M4" s="3">
        <v>9.1E-4</v>
      </c>
      <c r="N4" s="3">
        <v>1.2199999999999999E-3</v>
      </c>
      <c r="O4" s="3">
        <v>1.83E-3</v>
      </c>
      <c r="P4" s="3">
        <v>2.4499999999999999E-3</v>
      </c>
      <c r="Q4" t="s">
        <v>3275</v>
      </c>
      <c r="R4" t="s">
        <v>3270</v>
      </c>
      <c r="T4">
        <v>416</v>
      </c>
    </row>
    <row r="5" spans="1:20" x14ac:dyDescent="0.25">
      <c r="A5" s="79"/>
      <c r="B5" s="79"/>
      <c r="C5" s="3" t="s">
        <v>3276</v>
      </c>
      <c r="D5" s="3">
        <v>9.0000000000000006E-5</v>
      </c>
      <c r="E5" s="3">
        <v>1.9000000000000001E-4</v>
      </c>
      <c r="F5" s="3">
        <v>2.9E-4</v>
      </c>
      <c r="G5" s="3" t="s">
        <v>3277</v>
      </c>
      <c r="H5" s="3" t="s">
        <v>3270</v>
      </c>
      <c r="I5" s="3">
        <v>3.4000000000000002E-4</v>
      </c>
      <c r="J5" s="3">
        <v>4.2000000000000002E-4</v>
      </c>
      <c r="K5" s="3">
        <v>5.1000000000000004E-4</v>
      </c>
      <c r="L5" s="3">
        <v>6.8000000000000005E-4</v>
      </c>
      <c r="M5" s="3">
        <v>1.0200000000000001E-3</v>
      </c>
      <c r="N5" s="3">
        <v>1.3600000000000001E-3</v>
      </c>
      <c r="O5" s="3">
        <v>2.0400000000000001E-3</v>
      </c>
      <c r="P5" s="3">
        <v>2.7200000000000002E-3</v>
      </c>
      <c r="Q5" t="s">
        <v>3278</v>
      </c>
      <c r="R5" t="s">
        <v>3270</v>
      </c>
    </row>
    <row r="7" spans="1:20" x14ac:dyDescent="0.25">
      <c r="A7" s="79" t="s">
        <v>2213</v>
      </c>
      <c r="B7" s="79">
        <v>200</v>
      </c>
      <c r="C7" s="3" t="s">
        <v>3269</v>
      </c>
      <c r="D7" s="3">
        <v>6.9999999999999994E-5</v>
      </c>
      <c r="E7" s="3">
        <v>1.4999999999999999E-4</v>
      </c>
      <c r="F7" s="3">
        <v>2.2000000000000001E-4</v>
      </c>
      <c r="G7" s="3" t="s">
        <v>3270</v>
      </c>
      <c r="H7" s="3" t="s">
        <v>3271</v>
      </c>
      <c r="I7" s="3">
        <v>2.5999999999999998E-4</v>
      </c>
      <c r="J7" s="3">
        <v>3.2000000000000003E-4</v>
      </c>
      <c r="K7" s="3">
        <v>3.8999999999999999E-4</v>
      </c>
      <c r="L7" s="3">
        <v>5.1999999999999995E-4</v>
      </c>
      <c r="M7" s="3">
        <v>7.7999999999999999E-4</v>
      </c>
      <c r="N7" s="3">
        <v>1.0399999999999999E-3</v>
      </c>
      <c r="O7" s="3">
        <v>1.56E-3</v>
      </c>
      <c r="P7" s="3">
        <v>2.0799999999999998E-3</v>
      </c>
      <c r="Q7" t="s">
        <v>3270</v>
      </c>
      <c r="R7" t="s">
        <v>3272</v>
      </c>
    </row>
    <row r="8" spans="1:20" x14ac:dyDescent="0.25">
      <c r="A8" s="79"/>
      <c r="B8" s="79"/>
      <c r="C8" s="3" t="s">
        <v>3273</v>
      </c>
      <c r="D8" s="3">
        <v>8.0000000000000007E-5</v>
      </c>
      <c r="E8" s="3">
        <v>1.7000000000000001E-4</v>
      </c>
      <c r="F8" s="3">
        <v>2.5999999999999998E-4</v>
      </c>
      <c r="G8" s="3" t="s">
        <v>3274</v>
      </c>
      <c r="H8" s="3" t="s">
        <v>3270</v>
      </c>
      <c r="I8" s="3">
        <v>2.9999999999999997E-4</v>
      </c>
      <c r="J8" s="3">
        <v>3.8000000000000002E-4</v>
      </c>
      <c r="K8" s="3">
        <v>4.4999999999999999E-4</v>
      </c>
      <c r="L8" s="3">
        <v>6.0999999999999997E-4</v>
      </c>
      <c r="M8" s="3">
        <v>9.1E-4</v>
      </c>
      <c r="N8" s="3">
        <v>1.2199999999999999E-3</v>
      </c>
      <c r="O8" s="3">
        <v>1.83E-3</v>
      </c>
      <c r="P8" s="3">
        <v>2.4499999999999999E-3</v>
      </c>
      <c r="Q8" t="s">
        <v>3275</v>
      </c>
      <c r="R8" t="s">
        <v>3270</v>
      </c>
      <c r="T8" s="67">
        <v>317321</v>
      </c>
    </row>
    <row r="9" spans="1:20" x14ac:dyDescent="0.25">
      <c r="A9" s="79"/>
      <c r="B9" s="79"/>
      <c r="C9" s="3" t="s">
        <v>3276</v>
      </c>
      <c r="D9" s="3">
        <v>9.0000000000000006E-5</v>
      </c>
      <c r="E9" s="3">
        <v>1.9000000000000001E-4</v>
      </c>
      <c r="F9" s="3">
        <v>2.9E-4</v>
      </c>
      <c r="G9" s="3" t="s">
        <v>3277</v>
      </c>
      <c r="H9" s="3" t="s">
        <v>3270</v>
      </c>
      <c r="I9" s="3">
        <v>3.4000000000000002E-4</v>
      </c>
      <c r="J9" s="3">
        <v>4.2000000000000002E-4</v>
      </c>
      <c r="K9" s="3">
        <v>5.1000000000000004E-4</v>
      </c>
      <c r="L9" s="3">
        <v>6.8000000000000005E-4</v>
      </c>
      <c r="M9" s="3">
        <v>1.0200000000000001E-3</v>
      </c>
      <c r="N9" s="3">
        <v>1.3600000000000001E-3</v>
      </c>
      <c r="O9" s="3">
        <v>2.0400000000000001E-3</v>
      </c>
      <c r="P9" s="3">
        <v>2.7200000000000002E-3</v>
      </c>
      <c r="Q9" t="s">
        <v>3278</v>
      </c>
      <c r="R9" t="s">
        <v>3270</v>
      </c>
    </row>
    <row r="10" spans="1:20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20" x14ac:dyDescent="0.25">
      <c r="A11" s="79" t="s">
        <v>2213</v>
      </c>
      <c r="B11" s="79">
        <v>150</v>
      </c>
      <c r="C11" s="3" t="s">
        <v>3269</v>
      </c>
      <c r="D11" s="3">
        <v>6.9999999999999994E-5</v>
      </c>
      <c r="E11" s="3">
        <v>1.4999999999999999E-4</v>
      </c>
      <c r="F11" s="3">
        <v>2.2000000000000001E-4</v>
      </c>
      <c r="G11" s="3" t="s">
        <v>3270</v>
      </c>
      <c r="H11" s="3" t="s">
        <v>3271</v>
      </c>
      <c r="I11" s="3">
        <v>2.5999999999999998E-4</v>
      </c>
      <c r="J11" s="3">
        <v>3.2000000000000003E-4</v>
      </c>
      <c r="K11" s="3">
        <v>3.8999999999999999E-4</v>
      </c>
      <c r="L11" s="3">
        <v>5.1999999999999995E-4</v>
      </c>
      <c r="M11" s="3">
        <v>7.7999999999999999E-4</v>
      </c>
      <c r="N11" s="3">
        <v>1.0399999999999999E-3</v>
      </c>
      <c r="O11" s="3">
        <v>1.56E-3</v>
      </c>
      <c r="P11" s="3">
        <v>2.0799999999999998E-3</v>
      </c>
      <c r="Q11" t="s">
        <v>3270</v>
      </c>
      <c r="R11" t="s">
        <v>3272</v>
      </c>
    </row>
    <row r="12" spans="1:20" x14ac:dyDescent="0.25">
      <c r="A12" s="79"/>
      <c r="B12" s="79"/>
      <c r="C12" s="3" t="s">
        <v>3273</v>
      </c>
      <c r="D12" s="3">
        <v>8.0000000000000007E-5</v>
      </c>
      <c r="E12" s="3">
        <v>1.7000000000000001E-4</v>
      </c>
      <c r="F12" s="3">
        <v>2.5999999999999998E-4</v>
      </c>
      <c r="G12" s="3" t="s">
        <v>3274</v>
      </c>
      <c r="H12" s="3" t="s">
        <v>3270</v>
      </c>
      <c r="I12" s="3">
        <v>2.9999999999999997E-4</v>
      </c>
      <c r="J12" s="3">
        <v>3.8000000000000002E-4</v>
      </c>
      <c r="K12" s="3">
        <v>4.4999999999999999E-4</v>
      </c>
      <c r="L12" s="3">
        <v>6.0999999999999997E-4</v>
      </c>
      <c r="M12" s="3">
        <v>9.1E-4</v>
      </c>
      <c r="N12" s="3">
        <v>1.2199999999999999E-3</v>
      </c>
      <c r="O12" s="3">
        <v>1.83E-3</v>
      </c>
      <c r="P12" s="3">
        <v>2.4499999999999999E-3</v>
      </c>
      <c r="Q12" t="s">
        <v>3275</v>
      </c>
      <c r="R12" t="s">
        <v>3270</v>
      </c>
      <c r="T12">
        <v>440</v>
      </c>
    </row>
    <row r="13" spans="1:20" x14ac:dyDescent="0.25">
      <c r="A13" s="79"/>
      <c r="B13" s="79"/>
      <c r="C13" s="3" t="s">
        <v>3276</v>
      </c>
      <c r="D13" s="3">
        <v>9.0000000000000006E-5</v>
      </c>
      <c r="E13" s="3">
        <v>1.9000000000000001E-4</v>
      </c>
      <c r="F13" s="3">
        <v>2.9E-4</v>
      </c>
      <c r="G13" s="3" t="s">
        <v>3277</v>
      </c>
      <c r="H13" s="3" t="s">
        <v>3270</v>
      </c>
      <c r="I13" s="3">
        <v>3.4000000000000002E-4</v>
      </c>
      <c r="J13" s="3">
        <v>4.2000000000000002E-4</v>
      </c>
      <c r="K13" s="3">
        <v>5.1000000000000004E-4</v>
      </c>
      <c r="L13" s="3">
        <v>6.8000000000000005E-4</v>
      </c>
      <c r="M13" s="3">
        <v>1.0200000000000001E-3</v>
      </c>
      <c r="N13" s="3">
        <v>1.3600000000000001E-3</v>
      </c>
      <c r="O13" s="3">
        <v>2.0400000000000001E-3</v>
      </c>
      <c r="P13" s="3">
        <v>2.7200000000000002E-3</v>
      </c>
      <c r="Q13" t="s">
        <v>3278</v>
      </c>
      <c r="R13" t="s">
        <v>3270</v>
      </c>
    </row>
    <row r="15" spans="1:20" x14ac:dyDescent="0.25">
      <c r="A15" s="79" t="s">
        <v>3263</v>
      </c>
      <c r="B15" s="79" t="s">
        <v>3264</v>
      </c>
      <c r="C15" s="79" t="s">
        <v>3265</v>
      </c>
      <c r="D15" s="79"/>
      <c r="E15" s="79"/>
      <c r="F15" s="79"/>
      <c r="G15" s="79" t="s">
        <v>3266</v>
      </c>
      <c r="H15" s="79"/>
      <c r="I15" s="79" t="s">
        <v>3265</v>
      </c>
      <c r="J15" s="79"/>
      <c r="K15" s="79"/>
      <c r="L15" s="79"/>
      <c r="M15" s="79"/>
      <c r="N15" s="79"/>
      <c r="O15" s="79"/>
      <c r="P15" s="79"/>
      <c r="Q15" s="78" t="s">
        <v>3266</v>
      </c>
      <c r="R15" s="78"/>
    </row>
    <row r="16" spans="1:20" x14ac:dyDescent="0.25">
      <c r="A16" s="79"/>
      <c r="B16" s="79"/>
      <c r="C16" s="47"/>
      <c r="D16" s="3">
        <v>1.4999999999999999E-2</v>
      </c>
      <c r="E16" s="3">
        <v>3.1E-2</v>
      </c>
      <c r="F16" s="3">
        <v>4.7E-2</v>
      </c>
      <c r="G16" s="3" t="s">
        <v>3267</v>
      </c>
      <c r="H16" s="3" t="s">
        <v>3268</v>
      </c>
      <c r="I16" s="3">
        <v>6.2E-2</v>
      </c>
      <c r="J16" s="3">
        <v>7.8E-2</v>
      </c>
      <c r="K16" s="3">
        <v>9.2999999999999999E-2</v>
      </c>
      <c r="L16" s="3">
        <v>0.125</v>
      </c>
      <c r="M16" s="3">
        <v>0.187</v>
      </c>
      <c r="N16" s="3">
        <v>0.25</v>
      </c>
      <c r="O16" s="3">
        <v>0.375</v>
      </c>
      <c r="P16" s="3">
        <v>0.5</v>
      </c>
      <c r="Q16" t="s">
        <v>3267</v>
      </c>
      <c r="R16" t="s">
        <v>3268</v>
      </c>
    </row>
    <row r="17" spans="1:18" x14ac:dyDescent="0.25">
      <c r="A17" s="79" t="s">
        <v>36</v>
      </c>
      <c r="B17" s="79">
        <v>225</v>
      </c>
      <c r="C17" s="3" t="s">
        <v>3269</v>
      </c>
      <c r="D17" s="3">
        <v>1.7000000000000001E-4</v>
      </c>
      <c r="E17" s="3">
        <v>3.5E-4</v>
      </c>
      <c r="F17" s="3">
        <v>5.1999999999999995E-4</v>
      </c>
      <c r="G17" s="3" t="s">
        <v>3270</v>
      </c>
      <c r="H17" s="3" t="s">
        <v>3271</v>
      </c>
      <c r="I17" s="3">
        <v>5.9999999999999995E-4</v>
      </c>
      <c r="J17" s="3">
        <v>7.6000000000000004E-4</v>
      </c>
      <c r="K17" s="3">
        <v>8.9999999999999998E-4</v>
      </c>
      <c r="L17" s="3">
        <v>1.2099999999999999E-3</v>
      </c>
      <c r="M17" s="3">
        <v>1.81E-3</v>
      </c>
      <c r="N17" s="3">
        <v>2.4199999999999998E-3</v>
      </c>
      <c r="O17" s="3">
        <v>3.63E-3</v>
      </c>
      <c r="P17" s="3">
        <v>4.8399999999999997E-3</v>
      </c>
      <c r="Q17" t="s">
        <v>3270</v>
      </c>
      <c r="R17" t="s">
        <v>3272</v>
      </c>
    </row>
    <row r="18" spans="1:18" x14ac:dyDescent="0.25">
      <c r="A18" s="79"/>
      <c r="B18" s="79"/>
      <c r="C18" s="3" t="s">
        <v>3273</v>
      </c>
      <c r="D18" s="3">
        <v>2.2000000000000001E-4</v>
      </c>
      <c r="E18" s="3">
        <v>4.4999999999999999E-4</v>
      </c>
      <c r="F18" s="3">
        <v>6.8000000000000005E-4</v>
      </c>
      <c r="G18" s="3" t="s">
        <v>3274</v>
      </c>
      <c r="H18" s="3" t="s">
        <v>3270</v>
      </c>
      <c r="I18" s="3">
        <v>7.7999999999999999E-4</v>
      </c>
      <c r="J18" s="3">
        <v>9.8999999999999999E-4</v>
      </c>
      <c r="K18" s="3">
        <v>1.1800000000000001E-3</v>
      </c>
      <c r="L18" s="3">
        <v>1.58E-3</v>
      </c>
      <c r="M18" s="3">
        <v>2.3700000000000001E-3</v>
      </c>
      <c r="N18" s="3">
        <v>3.16E-3</v>
      </c>
      <c r="O18" s="3">
        <v>4.7400000000000003E-3</v>
      </c>
      <c r="P18" s="3">
        <v>6.3299999999999997E-3</v>
      </c>
      <c r="Q18" t="s">
        <v>3275</v>
      </c>
      <c r="R18" t="s">
        <v>3270</v>
      </c>
    </row>
    <row r="19" spans="1:18" x14ac:dyDescent="0.25">
      <c r="A19" s="79"/>
      <c r="B19" s="79"/>
      <c r="C19" s="3" t="s">
        <v>3276</v>
      </c>
      <c r="D19" s="3">
        <v>2.4000000000000001E-4</v>
      </c>
      <c r="E19" s="3">
        <v>5.0000000000000001E-4</v>
      </c>
      <c r="F19" s="3">
        <v>7.5000000000000002E-4</v>
      </c>
      <c r="G19" s="3" t="s">
        <v>3277</v>
      </c>
      <c r="H19" s="3" t="s">
        <v>3270</v>
      </c>
      <c r="I19" s="3">
        <v>8.5999999999999998E-4</v>
      </c>
      <c r="J19" s="3">
        <v>1.08E-3</v>
      </c>
      <c r="K19" s="3">
        <v>1.2899999999999999E-3</v>
      </c>
      <c r="L19" s="3">
        <v>1.74E-3</v>
      </c>
      <c r="M19" s="3">
        <v>2.5999999999999999E-3</v>
      </c>
      <c r="N19" s="3">
        <v>3.48E-3</v>
      </c>
      <c r="O19" s="3">
        <v>5.2100000000000002E-3</v>
      </c>
      <c r="P19" s="3">
        <v>6.9499999999999996E-3</v>
      </c>
      <c r="Q19" t="s">
        <v>3278</v>
      </c>
      <c r="R19" t="s">
        <v>3270</v>
      </c>
    </row>
    <row r="22" spans="1:18" x14ac:dyDescent="0.25">
      <c r="A22" s="79" t="s">
        <v>3263</v>
      </c>
      <c r="B22" s="79" t="s">
        <v>3264</v>
      </c>
      <c r="C22" s="79" t="s">
        <v>3265</v>
      </c>
      <c r="D22" s="79"/>
      <c r="E22" s="79"/>
      <c r="F22" s="79"/>
      <c r="G22" s="79" t="s">
        <v>3266</v>
      </c>
      <c r="H22" s="79"/>
      <c r="I22" s="79" t="s">
        <v>3265</v>
      </c>
      <c r="J22" s="79"/>
      <c r="K22" s="79"/>
      <c r="L22" s="79"/>
      <c r="M22" s="79"/>
      <c r="N22" s="79"/>
      <c r="O22" s="79"/>
      <c r="P22" s="79"/>
      <c r="Q22" s="78" t="s">
        <v>3266</v>
      </c>
      <c r="R22" s="78"/>
    </row>
    <row r="23" spans="1:18" x14ac:dyDescent="0.25">
      <c r="A23" s="79"/>
      <c r="B23" s="79"/>
      <c r="C23" s="47"/>
      <c r="D23" s="3">
        <v>1.4999999999999999E-2</v>
      </c>
      <c r="E23" s="3">
        <v>3.1E-2</v>
      </c>
      <c r="F23" s="3">
        <v>4.7E-2</v>
      </c>
      <c r="G23" s="3" t="s">
        <v>3267</v>
      </c>
      <c r="H23" s="3" t="s">
        <v>3268</v>
      </c>
      <c r="I23" s="3">
        <v>6.2E-2</v>
      </c>
      <c r="J23" s="3">
        <v>7.8E-2</v>
      </c>
      <c r="K23" s="3">
        <v>9.2999999999999999E-2</v>
      </c>
      <c r="L23" s="3">
        <v>0.125</v>
      </c>
      <c r="M23" s="3">
        <v>0.187</v>
      </c>
      <c r="N23" s="3">
        <v>0.25</v>
      </c>
      <c r="O23" s="3">
        <v>0.375</v>
      </c>
      <c r="P23" s="3">
        <v>0.5</v>
      </c>
      <c r="Q23" t="s">
        <v>3267</v>
      </c>
      <c r="R23" t="s">
        <v>3268</v>
      </c>
    </row>
    <row r="24" spans="1:18" x14ac:dyDescent="0.25">
      <c r="A24" s="79" t="s">
        <v>34</v>
      </c>
      <c r="B24" s="79">
        <v>1000</v>
      </c>
      <c r="C24" s="3" t="s">
        <v>3269</v>
      </c>
      <c r="D24" s="3">
        <v>1.7000000000000001E-4</v>
      </c>
      <c r="E24" s="3">
        <v>3.5E-4</v>
      </c>
      <c r="F24" s="3">
        <v>5.1999999999999995E-4</v>
      </c>
      <c r="G24" s="3" t="s">
        <v>3270</v>
      </c>
      <c r="H24" s="3" t="s">
        <v>3271</v>
      </c>
      <c r="I24" s="3">
        <v>5.9999999999999995E-4</v>
      </c>
      <c r="J24" s="3">
        <v>7.6000000000000004E-4</v>
      </c>
      <c r="K24" s="3">
        <v>8.9999999999999998E-4</v>
      </c>
      <c r="L24" s="3">
        <v>1.2099999999999999E-3</v>
      </c>
      <c r="M24" s="3">
        <v>1.81E-3</v>
      </c>
      <c r="N24" s="3">
        <v>2.4199999999999998E-3</v>
      </c>
      <c r="O24" s="3">
        <v>3.63E-3</v>
      </c>
      <c r="P24" s="3">
        <v>4.8399999999999997E-3</v>
      </c>
      <c r="Q24" t="s">
        <v>3270</v>
      </c>
      <c r="R24" t="s">
        <v>3272</v>
      </c>
    </row>
    <row r="25" spans="1:18" x14ac:dyDescent="0.25">
      <c r="A25" s="79"/>
      <c r="B25" s="79"/>
      <c r="C25" s="3" t="s">
        <v>3273</v>
      </c>
      <c r="D25" s="3">
        <v>2.2000000000000001E-4</v>
      </c>
      <c r="E25" s="3">
        <v>4.4999999999999999E-4</v>
      </c>
      <c r="F25" s="3">
        <v>6.8000000000000005E-4</v>
      </c>
      <c r="G25" s="3" t="s">
        <v>3274</v>
      </c>
      <c r="H25" s="3" t="s">
        <v>3270</v>
      </c>
      <c r="I25" s="3">
        <v>7.7999999999999999E-4</v>
      </c>
      <c r="J25" s="3">
        <v>9.8999999999999999E-4</v>
      </c>
      <c r="K25" s="3">
        <v>1.1800000000000001E-3</v>
      </c>
      <c r="L25" s="3">
        <v>1.58E-3</v>
      </c>
      <c r="M25" s="3">
        <v>2.3700000000000001E-3</v>
      </c>
      <c r="N25" s="3">
        <v>3.16E-3</v>
      </c>
      <c r="O25" s="3">
        <v>4.7400000000000003E-3</v>
      </c>
      <c r="P25" s="3">
        <v>6.3299999999999997E-3</v>
      </c>
      <c r="Q25" t="s">
        <v>3275</v>
      </c>
      <c r="R25" t="s">
        <v>3270</v>
      </c>
    </row>
    <row r="26" spans="1:18" x14ac:dyDescent="0.25">
      <c r="A26" s="79"/>
      <c r="B26" s="79"/>
      <c r="C26" s="3" t="s">
        <v>3276</v>
      </c>
      <c r="D26" s="3">
        <v>2.4000000000000001E-4</v>
      </c>
      <c r="E26" s="3">
        <v>5.0000000000000001E-4</v>
      </c>
      <c r="F26" s="3">
        <v>7.5000000000000002E-4</v>
      </c>
      <c r="G26" s="3" t="s">
        <v>3277</v>
      </c>
      <c r="H26" s="3" t="s">
        <v>3270</v>
      </c>
      <c r="I26" s="3">
        <v>8.5999999999999998E-4</v>
      </c>
      <c r="J26" s="3">
        <v>1.08E-3</v>
      </c>
      <c r="K26" s="3">
        <v>1.2899999999999999E-3</v>
      </c>
      <c r="L26" s="3">
        <v>1.74E-3</v>
      </c>
      <c r="M26" s="3">
        <v>2.5999999999999999E-3</v>
      </c>
      <c r="N26" s="3">
        <v>3.48E-3</v>
      </c>
      <c r="O26" s="3">
        <v>5.2100000000000002E-3</v>
      </c>
      <c r="P26" s="3">
        <v>6.9499999999999996E-3</v>
      </c>
      <c r="Q26" t="s">
        <v>3278</v>
      </c>
      <c r="R26" t="s">
        <v>3270</v>
      </c>
    </row>
    <row r="29" spans="1:18" x14ac:dyDescent="0.25">
      <c r="A29" s="79" t="s">
        <v>3263</v>
      </c>
      <c r="B29" s="79" t="s">
        <v>3264</v>
      </c>
      <c r="C29" s="79" t="s">
        <v>3265</v>
      </c>
      <c r="D29" s="79"/>
      <c r="E29" s="79"/>
      <c r="F29" s="79"/>
      <c r="G29" s="79" t="s">
        <v>3266</v>
      </c>
      <c r="H29" s="79"/>
      <c r="I29" s="79" t="s">
        <v>3265</v>
      </c>
      <c r="J29" s="79"/>
      <c r="K29" s="79"/>
      <c r="L29" s="79"/>
      <c r="M29" s="79"/>
      <c r="N29" s="79"/>
      <c r="O29" s="79"/>
      <c r="P29" s="79"/>
      <c r="Q29" s="78" t="s">
        <v>3266</v>
      </c>
      <c r="R29" s="78"/>
    </row>
    <row r="30" spans="1:18" x14ac:dyDescent="0.25">
      <c r="A30" s="79"/>
      <c r="B30" s="79"/>
      <c r="C30" s="47"/>
      <c r="D30" s="3">
        <v>1.4999999999999999E-2</v>
      </c>
      <c r="E30" s="3">
        <v>3.1E-2</v>
      </c>
      <c r="F30" s="3">
        <v>4.7E-2</v>
      </c>
      <c r="G30" s="3" t="s">
        <v>3267</v>
      </c>
      <c r="H30" s="3" t="s">
        <v>3268</v>
      </c>
      <c r="I30" s="3">
        <v>6.2E-2</v>
      </c>
      <c r="J30" s="3">
        <v>7.8E-2</v>
      </c>
      <c r="K30" s="3">
        <v>9.2999999999999999E-2</v>
      </c>
      <c r="L30" s="3">
        <v>0.125</v>
      </c>
      <c r="M30" s="3">
        <v>0.187</v>
      </c>
      <c r="N30" s="3">
        <v>0.25</v>
      </c>
      <c r="O30" s="3">
        <v>0.375</v>
      </c>
      <c r="P30" s="3">
        <v>0.5</v>
      </c>
      <c r="Q30" t="s">
        <v>3267</v>
      </c>
      <c r="R30" t="s">
        <v>3268</v>
      </c>
    </row>
    <row r="31" spans="1:18" x14ac:dyDescent="0.25">
      <c r="A31" s="79" t="s">
        <v>37</v>
      </c>
      <c r="B31" s="80">
        <v>540</v>
      </c>
      <c r="C31" s="3" t="s">
        <v>3269</v>
      </c>
      <c r="D31" s="3">
        <v>1.7000000000000001E-4</v>
      </c>
      <c r="E31" s="3">
        <v>3.5E-4</v>
      </c>
      <c r="F31" s="3">
        <v>5.1999999999999995E-4</v>
      </c>
      <c r="G31" s="3" t="s">
        <v>3270</v>
      </c>
      <c r="H31" s="3" t="s">
        <v>3271</v>
      </c>
      <c r="I31" s="3">
        <v>5.9999999999999995E-4</v>
      </c>
      <c r="J31" s="3">
        <v>7.6000000000000004E-4</v>
      </c>
      <c r="K31" s="3">
        <v>8.9999999999999998E-4</v>
      </c>
      <c r="L31" s="3">
        <v>1.2099999999999999E-3</v>
      </c>
      <c r="M31" s="3">
        <v>1.81E-3</v>
      </c>
      <c r="N31" s="3">
        <v>2.4199999999999998E-3</v>
      </c>
      <c r="O31" s="3">
        <v>3.63E-3</v>
      </c>
      <c r="P31" s="3">
        <v>4.8399999999999997E-3</v>
      </c>
      <c r="Q31" t="s">
        <v>3270</v>
      </c>
      <c r="R31" t="s">
        <v>3272</v>
      </c>
    </row>
    <row r="32" spans="1:18" x14ac:dyDescent="0.25">
      <c r="A32" s="79"/>
      <c r="B32" s="80"/>
      <c r="C32" s="3" t="s">
        <v>3273</v>
      </c>
      <c r="D32" s="3">
        <v>2.2000000000000001E-4</v>
      </c>
      <c r="E32" s="3">
        <v>4.4999999999999999E-4</v>
      </c>
      <c r="F32" s="3">
        <v>6.8000000000000005E-4</v>
      </c>
      <c r="G32" s="3" t="s">
        <v>3274</v>
      </c>
      <c r="H32" s="3" t="s">
        <v>3270</v>
      </c>
      <c r="I32" s="3">
        <v>7.7999999999999999E-4</v>
      </c>
      <c r="J32" s="3">
        <v>9.8999999999999999E-4</v>
      </c>
      <c r="K32" s="3">
        <v>1.1800000000000001E-3</v>
      </c>
      <c r="L32" s="3">
        <v>1.58E-3</v>
      </c>
      <c r="M32" s="3">
        <v>2.3700000000000001E-3</v>
      </c>
      <c r="N32" s="3">
        <v>3.16E-3</v>
      </c>
      <c r="O32" s="3">
        <v>4.7400000000000003E-3</v>
      </c>
      <c r="P32" s="3">
        <v>6.3299999999999997E-3</v>
      </c>
      <c r="Q32" t="s">
        <v>3275</v>
      </c>
      <c r="R32" t="s">
        <v>3270</v>
      </c>
    </row>
    <row r="33" spans="1:18" x14ac:dyDescent="0.25">
      <c r="A33" s="79"/>
      <c r="B33" s="80"/>
      <c r="C33" s="3" t="s">
        <v>3276</v>
      </c>
      <c r="D33" s="3">
        <v>2.4000000000000001E-4</v>
      </c>
      <c r="E33" s="3">
        <v>5.0000000000000001E-4</v>
      </c>
      <c r="F33" s="3">
        <v>7.5000000000000002E-4</v>
      </c>
      <c r="G33" s="3" t="s">
        <v>3277</v>
      </c>
      <c r="H33" s="3" t="s">
        <v>3270</v>
      </c>
      <c r="I33" s="3">
        <v>8.5999999999999998E-4</v>
      </c>
      <c r="J33" s="3">
        <v>1.08E-3</v>
      </c>
      <c r="K33" s="3">
        <v>1.2899999999999999E-3</v>
      </c>
      <c r="L33" s="3">
        <v>1.74E-3</v>
      </c>
      <c r="M33" s="3">
        <v>2.5999999999999999E-3</v>
      </c>
      <c r="N33" s="3">
        <v>3.48E-3</v>
      </c>
      <c r="O33" s="3">
        <v>5.2100000000000002E-3</v>
      </c>
      <c r="P33" s="3">
        <v>6.9499999999999996E-3</v>
      </c>
      <c r="Q33" t="s">
        <v>3278</v>
      </c>
      <c r="R33" t="s">
        <v>3270</v>
      </c>
    </row>
    <row r="36" spans="1:18" x14ac:dyDescent="0.25">
      <c r="A36" s="79" t="s">
        <v>3263</v>
      </c>
      <c r="B36" s="79" t="s">
        <v>3264</v>
      </c>
      <c r="C36" s="79" t="s">
        <v>3265</v>
      </c>
      <c r="D36" s="79"/>
      <c r="E36" s="79"/>
      <c r="F36" s="79"/>
      <c r="G36" s="79" t="s">
        <v>3266</v>
      </c>
      <c r="H36" s="79"/>
      <c r="I36" s="79" t="s">
        <v>3265</v>
      </c>
      <c r="J36" s="79"/>
      <c r="K36" s="79"/>
      <c r="L36" s="79"/>
      <c r="M36" s="79"/>
      <c r="N36" s="79"/>
      <c r="O36" s="79"/>
      <c r="P36" s="79"/>
      <c r="Q36" s="78" t="s">
        <v>3266</v>
      </c>
      <c r="R36" s="78"/>
    </row>
    <row r="37" spans="1:18" x14ac:dyDescent="0.25">
      <c r="A37" s="79"/>
      <c r="B37" s="79"/>
      <c r="C37" s="47"/>
      <c r="D37" s="3">
        <v>1.4999999999999999E-2</v>
      </c>
      <c r="E37" s="3">
        <v>3.1E-2</v>
      </c>
      <c r="F37" s="3">
        <v>4.7E-2</v>
      </c>
      <c r="G37" s="3" t="s">
        <v>3267</v>
      </c>
      <c r="H37" s="3" t="s">
        <v>3268</v>
      </c>
      <c r="I37" s="3">
        <v>6.2E-2</v>
      </c>
      <c r="J37" s="3">
        <v>7.8E-2</v>
      </c>
      <c r="K37" s="3">
        <v>9.2999999999999999E-2</v>
      </c>
      <c r="L37" s="3">
        <v>0.125</v>
      </c>
      <c r="M37" s="3">
        <v>0.187</v>
      </c>
      <c r="N37" s="3">
        <v>0.25</v>
      </c>
      <c r="O37" s="3">
        <v>0.375</v>
      </c>
      <c r="P37" s="3">
        <v>0.5</v>
      </c>
      <c r="Q37" t="s">
        <v>3267</v>
      </c>
      <c r="R37" t="s">
        <v>3268</v>
      </c>
    </row>
    <row r="38" spans="1:18" x14ac:dyDescent="0.25">
      <c r="A38" s="79" t="s">
        <v>38</v>
      </c>
      <c r="B38" s="79">
        <v>225</v>
      </c>
      <c r="C38" s="3" t="s">
        <v>3269</v>
      </c>
      <c r="D38" s="3">
        <v>1.7000000000000001E-4</v>
      </c>
      <c r="E38" s="3">
        <v>3.5E-4</v>
      </c>
      <c r="F38" s="3">
        <v>5.1999999999999995E-4</v>
      </c>
      <c r="G38" s="3" t="s">
        <v>3270</v>
      </c>
      <c r="H38" s="3" t="s">
        <v>3271</v>
      </c>
      <c r="I38" s="3">
        <v>5.9999999999999995E-4</v>
      </c>
      <c r="J38" s="3">
        <v>7.6000000000000004E-4</v>
      </c>
      <c r="K38" s="3">
        <v>8.9999999999999998E-4</v>
      </c>
      <c r="L38" s="3">
        <v>1.2099999999999999E-3</v>
      </c>
      <c r="M38" s="3">
        <v>1.81E-3</v>
      </c>
      <c r="N38" s="3">
        <v>2.4199999999999998E-3</v>
      </c>
      <c r="O38" s="3">
        <v>3.63E-3</v>
      </c>
      <c r="P38" s="3">
        <v>4.8399999999999997E-3</v>
      </c>
      <c r="Q38" t="s">
        <v>3270</v>
      </c>
      <c r="R38" t="s">
        <v>3272</v>
      </c>
    </row>
    <row r="39" spans="1:18" x14ac:dyDescent="0.25">
      <c r="A39" s="79"/>
      <c r="B39" s="79"/>
      <c r="C39" s="3" t="s">
        <v>3273</v>
      </c>
      <c r="D39" s="3">
        <v>2.2000000000000001E-4</v>
      </c>
      <c r="E39" s="3">
        <v>4.4999999999999999E-4</v>
      </c>
      <c r="F39" s="3">
        <v>6.8000000000000005E-4</v>
      </c>
      <c r="G39" s="3" t="s">
        <v>3274</v>
      </c>
      <c r="H39" s="3" t="s">
        <v>3270</v>
      </c>
      <c r="I39" s="3">
        <v>7.7999999999999999E-4</v>
      </c>
      <c r="J39" s="3">
        <v>9.8999999999999999E-4</v>
      </c>
      <c r="K39" s="3">
        <v>1.1800000000000001E-3</v>
      </c>
      <c r="L39" s="3">
        <v>1.58E-3</v>
      </c>
      <c r="M39" s="3">
        <v>2.3700000000000001E-3</v>
      </c>
      <c r="N39" s="3">
        <v>3.16E-3</v>
      </c>
      <c r="O39" s="3">
        <v>4.7400000000000003E-3</v>
      </c>
      <c r="P39" s="3">
        <v>6.3299999999999997E-3</v>
      </c>
      <c r="Q39" t="s">
        <v>3275</v>
      </c>
      <c r="R39" t="s">
        <v>3270</v>
      </c>
    </row>
    <row r="40" spans="1:18" x14ac:dyDescent="0.25">
      <c r="A40" s="79"/>
      <c r="B40" s="79"/>
      <c r="C40" s="3" t="s">
        <v>3276</v>
      </c>
      <c r="D40" s="3">
        <v>2.4000000000000001E-4</v>
      </c>
      <c r="E40" s="3">
        <v>5.0000000000000001E-4</v>
      </c>
      <c r="F40" s="3">
        <v>7.5000000000000002E-4</v>
      </c>
      <c r="G40" s="3" t="s">
        <v>3277</v>
      </c>
      <c r="H40" s="3" t="s">
        <v>3270</v>
      </c>
      <c r="I40" s="3">
        <v>8.5999999999999998E-4</v>
      </c>
      <c r="J40" s="3">
        <v>1.08E-3</v>
      </c>
      <c r="K40" s="3">
        <v>1.2899999999999999E-3</v>
      </c>
      <c r="L40" s="3">
        <v>1.74E-3</v>
      </c>
      <c r="M40" s="3">
        <v>2.5999999999999999E-3</v>
      </c>
      <c r="N40" s="3">
        <v>3.48E-3</v>
      </c>
      <c r="O40" s="3">
        <v>5.2100000000000002E-3</v>
      </c>
      <c r="P40" s="3">
        <v>6.9499999999999996E-3</v>
      </c>
      <c r="Q40" t="s">
        <v>3278</v>
      </c>
      <c r="R40" t="s">
        <v>3270</v>
      </c>
    </row>
  </sheetData>
  <mergeCells count="44">
    <mergeCell ref="Q1:R1"/>
    <mergeCell ref="A1:A2"/>
    <mergeCell ref="B1:B2"/>
    <mergeCell ref="C1:F1"/>
    <mergeCell ref="G1:H1"/>
    <mergeCell ref="I1:P1"/>
    <mergeCell ref="Q15:R15"/>
    <mergeCell ref="A3:A5"/>
    <mergeCell ref="B3:B5"/>
    <mergeCell ref="A7:A9"/>
    <mergeCell ref="B7:B9"/>
    <mergeCell ref="A11:A13"/>
    <mergeCell ref="B11:B13"/>
    <mergeCell ref="A15:A16"/>
    <mergeCell ref="B15:B16"/>
    <mergeCell ref="C15:F15"/>
    <mergeCell ref="G15:H15"/>
    <mergeCell ref="I15:P15"/>
    <mergeCell ref="A17:A19"/>
    <mergeCell ref="B17:B19"/>
    <mergeCell ref="A22:A23"/>
    <mergeCell ref="B22:B23"/>
    <mergeCell ref="C22:F22"/>
    <mergeCell ref="I22:P22"/>
    <mergeCell ref="Q22:R22"/>
    <mergeCell ref="A24:A26"/>
    <mergeCell ref="B24:B26"/>
    <mergeCell ref="A29:A30"/>
    <mergeCell ref="B29:B30"/>
    <mergeCell ref="C29:F29"/>
    <mergeCell ref="G29:H29"/>
    <mergeCell ref="I29:P29"/>
    <mergeCell ref="Q29:R29"/>
    <mergeCell ref="G22:H22"/>
    <mergeCell ref="I36:P36"/>
    <mergeCell ref="Q36:R36"/>
    <mergeCell ref="A38:A40"/>
    <mergeCell ref="B38:B40"/>
    <mergeCell ref="A31:A33"/>
    <mergeCell ref="B31:B33"/>
    <mergeCell ref="A36:A37"/>
    <mergeCell ref="B36:B37"/>
    <mergeCell ref="C36:F36"/>
    <mergeCell ref="G36:H36"/>
  </mergeCells>
  <pageMargins left="0.7" right="0.7" top="0.75" bottom="0.75" header="0.3" footer="0.3"/>
  <pageSetup orientation="portrait" verticalDpi="597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T40"/>
  <sheetViews>
    <sheetView workbookViewId="0">
      <selection sqref="A1:A2 A1:A2"/>
    </sheetView>
  </sheetViews>
  <sheetFormatPr defaultRowHeight="15" x14ac:dyDescent="0.25"/>
  <sheetData>
    <row r="1" spans="1:20" x14ac:dyDescent="0.25">
      <c r="A1" s="79" t="s">
        <v>3263</v>
      </c>
      <c r="B1" s="79" t="s">
        <v>3264</v>
      </c>
      <c r="C1" s="79" t="s">
        <v>3265</v>
      </c>
      <c r="D1" s="79"/>
      <c r="E1" s="79"/>
      <c r="F1" s="79"/>
      <c r="G1" s="79" t="s">
        <v>3266</v>
      </c>
      <c r="H1" s="79"/>
      <c r="I1" s="79" t="s">
        <v>3265</v>
      </c>
      <c r="J1" s="79"/>
      <c r="K1" s="79"/>
      <c r="L1" s="79"/>
      <c r="M1" s="79"/>
      <c r="N1" s="79"/>
      <c r="O1" s="79"/>
      <c r="P1" s="79"/>
      <c r="Q1" s="78" t="s">
        <v>3266</v>
      </c>
      <c r="R1" s="78"/>
    </row>
    <row r="2" spans="1:20" x14ac:dyDescent="0.25">
      <c r="A2" s="79"/>
      <c r="B2" s="79"/>
      <c r="C2" s="47"/>
      <c r="D2" s="3">
        <v>1.4999999999999999E-2</v>
      </c>
      <c r="E2" s="3">
        <v>3.1E-2</v>
      </c>
      <c r="F2" s="3">
        <v>4.7E-2</v>
      </c>
      <c r="G2" s="3" t="s">
        <v>3267</v>
      </c>
      <c r="H2" s="3" t="s">
        <v>3268</v>
      </c>
      <c r="I2" s="3">
        <v>6.2E-2</v>
      </c>
      <c r="J2" s="3">
        <v>7.8E-2</v>
      </c>
      <c r="K2" s="3">
        <v>9.2999999999999999E-2</v>
      </c>
      <c r="L2" s="3">
        <v>0.125</v>
      </c>
      <c r="M2" s="3">
        <v>0.187</v>
      </c>
      <c r="N2" s="3">
        <v>0.25</v>
      </c>
      <c r="O2" s="3">
        <v>0.375</v>
      </c>
      <c r="P2" s="3">
        <v>0.5</v>
      </c>
      <c r="Q2" t="s">
        <v>3267</v>
      </c>
      <c r="R2" t="s">
        <v>3268</v>
      </c>
    </row>
    <row r="3" spans="1:20" x14ac:dyDescent="0.25">
      <c r="A3" s="79" t="s">
        <v>2213</v>
      </c>
      <c r="B3" s="79">
        <v>450</v>
      </c>
      <c r="C3" s="3" t="s">
        <v>3269</v>
      </c>
      <c r="D3" s="3">
        <v>6.9999999999999994E-5</v>
      </c>
      <c r="E3" s="3">
        <v>1.4999999999999999E-4</v>
      </c>
      <c r="F3" s="3">
        <v>2.2000000000000001E-4</v>
      </c>
      <c r="G3" s="3" t="s">
        <v>3270</v>
      </c>
      <c r="H3" s="3" t="s">
        <v>3271</v>
      </c>
      <c r="I3" s="3">
        <v>2.5999999999999998E-4</v>
      </c>
      <c r="J3" s="3">
        <v>3.2000000000000003E-4</v>
      </c>
      <c r="K3" s="3">
        <v>3.8999999999999999E-4</v>
      </c>
      <c r="L3" s="3">
        <v>5.1999999999999995E-4</v>
      </c>
      <c r="M3" s="3">
        <v>7.7999999999999999E-4</v>
      </c>
      <c r="N3" s="3">
        <v>1.0399999999999999E-3</v>
      </c>
      <c r="O3" s="3">
        <v>1.56E-3</v>
      </c>
      <c r="P3" s="3">
        <v>2.0799999999999998E-3</v>
      </c>
      <c r="Q3" t="s">
        <v>3270</v>
      </c>
      <c r="R3" t="s">
        <v>3272</v>
      </c>
    </row>
    <row r="4" spans="1:20" x14ac:dyDescent="0.25">
      <c r="A4" s="79"/>
      <c r="B4" s="79"/>
      <c r="C4" s="3" t="s">
        <v>3273</v>
      </c>
      <c r="D4" s="3">
        <v>8.0000000000000007E-5</v>
      </c>
      <c r="E4" s="3">
        <v>1.7000000000000001E-4</v>
      </c>
      <c r="F4" s="3">
        <v>2.5999999999999998E-4</v>
      </c>
      <c r="G4" s="3" t="s">
        <v>3274</v>
      </c>
      <c r="H4" s="3" t="s">
        <v>3270</v>
      </c>
      <c r="I4" s="3">
        <v>2.9999999999999997E-4</v>
      </c>
      <c r="J4" s="3">
        <v>3.8000000000000002E-4</v>
      </c>
      <c r="K4" s="3">
        <v>4.4999999999999999E-4</v>
      </c>
      <c r="L4" s="3">
        <v>6.0999999999999997E-4</v>
      </c>
      <c r="M4" s="3">
        <v>9.1E-4</v>
      </c>
      <c r="N4" s="3">
        <v>1.2199999999999999E-3</v>
      </c>
      <c r="O4" s="3">
        <v>1.83E-3</v>
      </c>
      <c r="P4" s="3">
        <v>2.4499999999999999E-3</v>
      </c>
      <c r="Q4" t="s">
        <v>3275</v>
      </c>
      <c r="R4" t="s">
        <v>3270</v>
      </c>
      <c r="T4">
        <v>416</v>
      </c>
    </row>
    <row r="5" spans="1:20" x14ac:dyDescent="0.25">
      <c r="A5" s="79"/>
      <c r="B5" s="79"/>
      <c r="C5" s="3" t="s">
        <v>3276</v>
      </c>
      <c r="D5" s="3">
        <v>9.0000000000000006E-5</v>
      </c>
      <c r="E5" s="3">
        <v>1.9000000000000001E-4</v>
      </c>
      <c r="F5" s="3">
        <v>2.9E-4</v>
      </c>
      <c r="G5" s="3" t="s">
        <v>3277</v>
      </c>
      <c r="H5" s="3" t="s">
        <v>3270</v>
      </c>
      <c r="I5" s="3">
        <v>3.4000000000000002E-4</v>
      </c>
      <c r="J5" s="3">
        <v>4.2000000000000002E-4</v>
      </c>
      <c r="K5" s="3">
        <v>5.1000000000000004E-4</v>
      </c>
      <c r="L5" s="3">
        <v>6.8000000000000005E-4</v>
      </c>
      <c r="M5" s="3">
        <v>1.0200000000000001E-3</v>
      </c>
      <c r="N5" s="3">
        <v>1.3600000000000001E-3</v>
      </c>
      <c r="O5" s="3">
        <v>2.0400000000000001E-3</v>
      </c>
      <c r="P5" s="3">
        <v>2.7200000000000002E-3</v>
      </c>
      <c r="Q5" t="s">
        <v>3278</v>
      </c>
      <c r="R5" t="s">
        <v>3270</v>
      </c>
    </row>
    <row r="7" spans="1:20" x14ac:dyDescent="0.25">
      <c r="A7" s="79" t="s">
        <v>2213</v>
      </c>
      <c r="B7" s="79">
        <v>200</v>
      </c>
      <c r="C7" s="3" t="s">
        <v>3269</v>
      </c>
      <c r="D7" s="3">
        <v>6.9999999999999994E-5</v>
      </c>
      <c r="E7" s="3">
        <v>1.4999999999999999E-4</v>
      </c>
      <c r="F7" s="3">
        <v>2.2000000000000001E-4</v>
      </c>
      <c r="G7" s="3" t="s">
        <v>3270</v>
      </c>
      <c r="H7" s="3" t="s">
        <v>3271</v>
      </c>
      <c r="I7" s="3">
        <v>2.5999999999999998E-4</v>
      </c>
      <c r="J7" s="3">
        <v>3.2000000000000003E-4</v>
      </c>
      <c r="K7" s="3">
        <v>3.8999999999999999E-4</v>
      </c>
      <c r="L7" s="3">
        <v>5.1999999999999995E-4</v>
      </c>
      <c r="M7" s="3">
        <v>7.7999999999999999E-4</v>
      </c>
      <c r="N7" s="3">
        <v>1.0399999999999999E-3</v>
      </c>
      <c r="O7" s="3">
        <v>1.56E-3</v>
      </c>
      <c r="P7" s="3">
        <v>2.0799999999999998E-3</v>
      </c>
      <c r="Q7" t="s">
        <v>3270</v>
      </c>
      <c r="R7" t="s">
        <v>3272</v>
      </c>
    </row>
    <row r="8" spans="1:20" x14ac:dyDescent="0.25">
      <c r="A8" s="79"/>
      <c r="B8" s="79"/>
      <c r="C8" s="3" t="s">
        <v>3273</v>
      </c>
      <c r="D8" s="3">
        <v>8.0000000000000007E-5</v>
      </c>
      <c r="E8" s="3">
        <v>1.7000000000000001E-4</v>
      </c>
      <c r="F8" s="3">
        <v>2.5999999999999998E-4</v>
      </c>
      <c r="G8" s="3" t="s">
        <v>3274</v>
      </c>
      <c r="H8" s="3" t="s">
        <v>3270</v>
      </c>
      <c r="I8" s="3">
        <v>2.9999999999999997E-4</v>
      </c>
      <c r="J8" s="3">
        <v>3.8000000000000002E-4</v>
      </c>
      <c r="K8" s="3">
        <v>4.4999999999999999E-4</v>
      </c>
      <c r="L8" s="3">
        <v>6.0999999999999997E-4</v>
      </c>
      <c r="M8" s="3">
        <v>9.1E-4</v>
      </c>
      <c r="N8" s="3">
        <v>1.2199999999999999E-3</v>
      </c>
      <c r="O8" s="3">
        <v>1.83E-3</v>
      </c>
      <c r="P8" s="3">
        <v>2.4499999999999999E-3</v>
      </c>
      <c r="Q8" t="s">
        <v>3275</v>
      </c>
      <c r="R8" t="s">
        <v>3270</v>
      </c>
      <c r="T8" s="67">
        <v>317321</v>
      </c>
    </row>
    <row r="9" spans="1:20" x14ac:dyDescent="0.25">
      <c r="A9" s="79"/>
      <c r="B9" s="79"/>
      <c r="C9" s="3" t="s">
        <v>3276</v>
      </c>
      <c r="D9" s="3">
        <v>9.0000000000000006E-5</v>
      </c>
      <c r="E9" s="3">
        <v>1.9000000000000001E-4</v>
      </c>
      <c r="F9" s="3">
        <v>2.9E-4</v>
      </c>
      <c r="G9" s="3" t="s">
        <v>3277</v>
      </c>
      <c r="H9" s="3" t="s">
        <v>3270</v>
      </c>
      <c r="I9" s="3">
        <v>3.4000000000000002E-4</v>
      </c>
      <c r="J9" s="3">
        <v>4.2000000000000002E-4</v>
      </c>
      <c r="K9" s="3">
        <v>5.1000000000000004E-4</v>
      </c>
      <c r="L9" s="3">
        <v>6.8000000000000005E-4</v>
      </c>
      <c r="M9" s="3">
        <v>1.0200000000000001E-3</v>
      </c>
      <c r="N9" s="3">
        <v>1.3600000000000001E-3</v>
      </c>
      <c r="O9" s="3">
        <v>2.0400000000000001E-3</v>
      </c>
      <c r="P9" s="3">
        <v>2.7200000000000002E-3</v>
      </c>
      <c r="Q9" t="s">
        <v>3278</v>
      </c>
      <c r="R9" t="s">
        <v>3270</v>
      </c>
    </row>
    <row r="10" spans="1:20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20" x14ac:dyDescent="0.25">
      <c r="A11" s="79" t="s">
        <v>2213</v>
      </c>
      <c r="B11" s="79">
        <v>150</v>
      </c>
      <c r="C11" s="3" t="s">
        <v>3269</v>
      </c>
      <c r="D11" s="3">
        <v>6.9999999999999994E-5</v>
      </c>
      <c r="E11" s="3">
        <v>1.4999999999999999E-4</v>
      </c>
      <c r="F11" s="3">
        <v>2.2000000000000001E-4</v>
      </c>
      <c r="G11" s="3" t="s">
        <v>3270</v>
      </c>
      <c r="H11" s="3" t="s">
        <v>3271</v>
      </c>
      <c r="I11" s="3">
        <v>2.5999999999999998E-4</v>
      </c>
      <c r="J11" s="3">
        <v>3.2000000000000003E-4</v>
      </c>
      <c r="K11" s="3">
        <v>3.8999999999999999E-4</v>
      </c>
      <c r="L11" s="3">
        <v>5.1999999999999995E-4</v>
      </c>
      <c r="M11" s="3">
        <v>7.7999999999999999E-4</v>
      </c>
      <c r="N11" s="3">
        <v>1.0399999999999999E-3</v>
      </c>
      <c r="O11" s="3">
        <v>1.56E-3</v>
      </c>
      <c r="P11" s="3">
        <v>2.0799999999999998E-3</v>
      </c>
      <c r="Q11" t="s">
        <v>3270</v>
      </c>
      <c r="R11" t="s">
        <v>3272</v>
      </c>
    </row>
    <row r="12" spans="1:20" x14ac:dyDescent="0.25">
      <c r="A12" s="79"/>
      <c r="B12" s="79"/>
      <c r="C12" s="3" t="s">
        <v>3273</v>
      </c>
      <c r="D12" s="3">
        <v>8.0000000000000007E-5</v>
      </c>
      <c r="E12" s="3">
        <v>1.7000000000000001E-4</v>
      </c>
      <c r="F12" s="3">
        <v>2.5999999999999998E-4</v>
      </c>
      <c r="G12" s="3" t="s">
        <v>3274</v>
      </c>
      <c r="H12" s="3" t="s">
        <v>3270</v>
      </c>
      <c r="I12" s="3">
        <v>2.9999999999999997E-4</v>
      </c>
      <c r="J12" s="3">
        <v>3.8000000000000002E-4</v>
      </c>
      <c r="K12" s="3">
        <v>4.4999999999999999E-4</v>
      </c>
      <c r="L12" s="3">
        <v>6.0999999999999997E-4</v>
      </c>
      <c r="M12" s="3">
        <v>9.1E-4</v>
      </c>
      <c r="N12" s="3">
        <v>1.2199999999999999E-3</v>
      </c>
      <c r="O12" s="3">
        <v>1.83E-3</v>
      </c>
      <c r="P12" s="3">
        <v>2.4499999999999999E-3</v>
      </c>
      <c r="Q12" t="s">
        <v>3275</v>
      </c>
      <c r="R12" t="s">
        <v>3270</v>
      </c>
      <c r="T12">
        <v>440</v>
      </c>
    </row>
    <row r="13" spans="1:20" x14ac:dyDescent="0.25">
      <c r="A13" s="79"/>
      <c r="B13" s="79"/>
      <c r="C13" s="3" t="s">
        <v>3276</v>
      </c>
      <c r="D13" s="3">
        <v>9.0000000000000006E-5</v>
      </c>
      <c r="E13" s="3">
        <v>1.9000000000000001E-4</v>
      </c>
      <c r="F13" s="3">
        <v>2.9E-4</v>
      </c>
      <c r="G13" s="3" t="s">
        <v>3277</v>
      </c>
      <c r="H13" s="3" t="s">
        <v>3270</v>
      </c>
      <c r="I13" s="3">
        <v>3.4000000000000002E-4</v>
      </c>
      <c r="J13" s="3">
        <v>4.2000000000000002E-4</v>
      </c>
      <c r="K13" s="3">
        <v>5.1000000000000004E-4</v>
      </c>
      <c r="L13" s="3">
        <v>6.8000000000000005E-4</v>
      </c>
      <c r="M13" s="3">
        <v>1.0200000000000001E-3</v>
      </c>
      <c r="N13" s="3">
        <v>1.3600000000000001E-3</v>
      </c>
      <c r="O13" s="3">
        <v>2.0400000000000001E-3</v>
      </c>
      <c r="P13" s="3">
        <v>2.7200000000000002E-3</v>
      </c>
      <c r="Q13" t="s">
        <v>3278</v>
      </c>
      <c r="R13" t="s">
        <v>3270</v>
      </c>
    </row>
    <row r="15" spans="1:20" x14ac:dyDescent="0.25">
      <c r="A15" s="79" t="s">
        <v>3263</v>
      </c>
      <c r="B15" s="79" t="s">
        <v>3264</v>
      </c>
      <c r="C15" s="79" t="s">
        <v>3265</v>
      </c>
      <c r="D15" s="79"/>
      <c r="E15" s="79"/>
      <c r="F15" s="79"/>
      <c r="G15" s="79" t="s">
        <v>3266</v>
      </c>
      <c r="H15" s="79"/>
      <c r="I15" s="79" t="s">
        <v>3265</v>
      </c>
      <c r="J15" s="79"/>
      <c r="K15" s="79"/>
      <c r="L15" s="79"/>
      <c r="M15" s="79"/>
      <c r="N15" s="79"/>
      <c r="O15" s="79"/>
      <c r="P15" s="79"/>
      <c r="Q15" s="78" t="s">
        <v>3266</v>
      </c>
      <c r="R15" s="78"/>
    </row>
    <row r="16" spans="1:20" x14ac:dyDescent="0.25">
      <c r="A16" s="79"/>
      <c r="B16" s="79"/>
      <c r="C16" s="47"/>
      <c r="D16" s="3">
        <v>1.4999999999999999E-2</v>
      </c>
      <c r="E16" s="3">
        <v>3.1E-2</v>
      </c>
      <c r="F16" s="3">
        <v>4.7E-2</v>
      </c>
      <c r="G16" s="3" t="s">
        <v>3267</v>
      </c>
      <c r="H16" s="3" t="s">
        <v>3268</v>
      </c>
      <c r="I16" s="3">
        <v>6.2E-2</v>
      </c>
      <c r="J16" s="3">
        <v>7.8E-2</v>
      </c>
      <c r="K16" s="3">
        <v>9.2999999999999999E-2</v>
      </c>
      <c r="L16" s="3">
        <v>0.125</v>
      </c>
      <c r="M16" s="3">
        <v>0.187</v>
      </c>
      <c r="N16" s="3">
        <v>0.25</v>
      </c>
      <c r="O16" s="3">
        <v>0.375</v>
      </c>
      <c r="P16" s="3">
        <v>0.5</v>
      </c>
      <c r="Q16" t="s">
        <v>3267</v>
      </c>
      <c r="R16" t="s">
        <v>3268</v>
      </c>
    </row>
    <row r="17" spans="1:18" x14ac:dyDescent="0.25">
      <c r="A17" s="79" t="s">
        <v>36</v>
      </c>
      <c r="B17" s="79">
        <v>225</v>
      </c>
      <c r="C17" s="3" t="s">
        <v>3269</v>
      </c>
      <c r="D17" s="3">
        <v>1.7000000000000001E-4</v>
      </c>
      <c r="E17" s="3">
        <v>3.5E-4</v>
      </c>
      <c r="F17" s="3">
        <v>5.1999999999999995E-4</v>
      </c>
      <c r="G17" s="3" t="s">
        <v>3270</v>
      </c>
      <c r="H17" s="3" t="s">
        <v>3271</v>
      </c>
      <c r="I17" s="3">
        <v>5.9999999999999995E-4</v>
      </c>
      <c r="J17" s="3">
        <v>7.6000000000000004E-4</v>
      </c>
      <c r="K17" s="3">
        <v>8.9999999999999998E-4</v>
      </c>
      <c r="L17" s="3">
        <v>1.2099999999999999E-3</v>
      </c>
      <c r="M17" s="3">
        <v>1.81E-3</v>
      </c>
      <c r="N17" s="3">
        <v>2.4199999999999998E-3</v>
      </c>
      <c r="O17" s="3">
        <v>3.63E-3</v>
      </c>
      <c r="P17" s="3">
        <v>4.8399999999999997E-3</v>
      </c>
      <c r="Q17" t="s">
        <v>3270</v>
      </c>
      <c r="R17" t="s">
        <v>3272</v>
      </c>
    </row>
    <row r="18" spans="1:18" x14ac:dyDescent="0.25">
      <c r="A18" s="79"/>
      <c r="B18" s="79"/>
      <c r="C18" s="3" t="s">
        <v>3273</v>
      </c>
      <c r="D18" s="3">
        <v>2.2000000000000001E-4</v>
      </c>
      <c r="E18" s="3">
        <v>4.4999999999999999E-4</v>
      </c>
      <c r="F18" s="3">
        <v>6.8000000000000005E-4</v>
      </c>
      <c r="G18" s="3" t="s">
        <v>3274</v>
      </c>
      <c r="H18" s="3" t="s">
        <v>3270</v>
      </c>
      <c r="I18" s="3">
        <v>7.7999999999999999E-4</v>
      </c>
      <c r="J18" s="3">
        <v>9.8999999999999999E-4</v>
      </c>
      <c r="K18" s="3">
        <v>1.1800000000000001E-3</v>
      </c>
      <c r="L18" s="3">
        <v>1.58E-3</v>
      </c>
      <c r="M18" s="3">
        <v>2.3700000000000001E-3</v>
      </c>
      <c r="N18" s="3">
        <v>3.16E-3</v>
      </c>
      <c r="O18" s="3">
        <v>4.7400000000000003E-3</v>
      </c>
      <c r="P18" s="3">
        <v>6.3299999999999997E-3</v>
      </c>
      <c r="Q18" t="s">
        <v>3275</v>
      </c>
      <c r="R18" t="s">
        <v>3270</v>
      </c>
    </row>
    <row r="19" spans="1:18" x14ac:dyDescent="0.25">
      <c r="A19" s="79"/>
      <c r="B19" s="79"/>
      <c r="C19" s="3" t="s">
        <v>3276</v>
      </c>
      <c r="D19" s="3">
        <v>2.4000000000000001E-4</v>
      </c>
      <c r="E19" s="3">
        <v>5.0000000000000001E-4</v>
      </c>
      <c r="F19" s="3">
        <v>7.5000000000000002E-4</v>
      </c>
      <c r="G19" s="3" t="s">
        <v>3277</v>
      </c>
      <c r="H19" s="3" t="s">
        <v>3270</v>
      </c>
      <c r="I19" s="3">
        <v>8.5999999999999998E-4</v>
      </c>
      <c r="J19" s="3">
        <v>1.08E-3</v>
      </c>
      <c r="K19" s="3">
        <v>1.2899999999999999E-3</v>
      </c>
      <c r="L19" s="3">
        <v>1.74E-3</v>
      </c>
      <c r="M19" s="3">
        <v>2.5999999999999999E-3</v>
      </c>
      <c r="N19" s="3">
        <v>3.48E-3</v>
      </c>
      <c r="O19" s="3">
        <v>5.2100000000000002E-3</v>
      </c>
      <c r="P19" s="3">
        <v>6.9499999999999996E-3</v>
      </c>
      <c r="Q19" t="s">
        <v>3278</v>
      </c>
      <c r="R19" t="s">
        <v>3270</v>
      </c>
    </row>
    <row r="22" spans="1:18" x14ac:dyDescent="0.25">
      <c r="A22" s="79" t="s">
        <v>3263</v>
      </c>
      <c r="B22" s="79" t="s">
        <v>3264</v>
      </c>
      <c r="C22" s="79" t="s">
        <v>3265</v>
      </c>
      <c r="D22" s="79"/>
      <c r="E22" s="79"/>
      <c r="F22" s="79"/>
      <c r="G22" s="79" t="s">
        <v>3266</v>
      </c>
      <c r="H22" s="79"/>
      <c r="I22" s="79" t="s">
        <v>3265</v>
      </c>
      <c r="J22" s="79"/>
      <c r="K22" s="79"/>
      <c r="L22" s="79"/>
      <c r="M22" s="79"/>
      <c r="N22" s="79"/>
      <c r="O22" s="79"/>
      <c r="P22" s="79"/>
      <c r="Q22" s="78" t="s">
        <v>3266</v>
      </c>
      <c r="R22" s="78"/>
    </row>
    <row r="23" spans="1:18" x14ac:dyDescent="0.25">
      <c r="A23" s="79"/>
      <c r="B23" s="79"/>
      <c r="C23" s="47"/>
      <c r="D23" s="3">
        <v>1.4999999999999999E-2</v>
      </c>
      <c r="E23" s="3">
        <v>3.1E-2</v>
      </c>
      <c r="F23" s="3">
        <v>4.7E-2</v>
      </c>
      <c r="G23" s="3" t="s">
        <v>3267</v>
      </c>
      <c r="H23" s="3" t="s">
        <v>3268</v>
      </c>
      <c r="I23" s="3">
        <v>6.2E-2</v>
      </c>
      <c r="J23" s="3">
        <v>7.8E-2</v>
      </c>
      <c r="K23" s="3">
        <v>9.2999999999999999E-2</v>
      </c>
      <c r="L23" s="3">
        <v>0.125</v>
      </c>
      <c r="M23" s="3">
        <v>0.187</v>
      </c>
      <c r="N23" s="3">
        <v>0.25</v>
      </c>
      <c r="O23" s="3">
        <v>0.375</v>
      </c>
      <c r="P23" s="3">
        <v>0.5</v>
      </c>
      <c r="Q23" t="s">
        <v>3267</v>
      </c>
      <c r="R23" t="s">
        <v>3268</v>
      </c>
    </row>
    <row r="24" spans="1:18" x14ac:dyDescent="0.25">
      <c r="A24" s="79" t="s">
        <v>34</v>
      </c>
      <c r="B24" s="79">
        <v>1000</v>
      </c>
      <c r="C24" s="3" t="s">
        <v>3269</v>
      </c>
      <c r="D24" s="3">
        <v>1.7000000000000001E-4</v>
      </c>
      <c r="E24" s="3">
        <v>3.5E-4</v>
      </c>
      <c r="F24" s="3">
        <v>5.1999999999999995E-4</v>
      </c>
      <c r="G24" s="3" t="s">
        <v>3270</v>
      </c>
      <c r="H24" s="3" t="s">
        <v>3271</v>
      </c>
      <c r="I24" s="3">
        <v>5.9999999999999995E-4</v>
      </c>
      <c r="J24" s="3">
        <v>7.6000000000000004E-4</v>
      </c>
      <c r="K24" s="3">
        <v>8.9999999999999998E-4</v>
      </c>
      <c r="L24" s="3">
        <v>1.2099999999999999E-3</v>
      </c>
      <c r="M24" s="3">
        <v>1.81E-3</v>
      </c>
      <c r="N24" s="3">
        <v>2.4199999999999998E-3</v>
      </c>
      <c r="O24" s="3">
        <v>3.63E-3</v>
      </c>
      <c r="P24" s="3">
        <v>4.8399999999999997E-3</v>
      </c>
      <c r="Q24" t="s">
        <v>3270</v>
      </c>
      <c r="R24" t="s">
        <v>3272</v>
      </c>
    </row>
    <row r="25" spans="1:18" x14ac:dyDescent="0.25">
      <c r="A25" s="79"/>
      <c r="B25" s="79"/>
      <c r="C25" s="3" t="s">
        <v>3273</v>
      </c>
      <c r="D25" s="3">
        <v>2.2000000000000001E-4</v>
      </c>
      <c r="E25" s="3">
        <v>4.4999999999999999E-4</v>
      </c>
      <c r="F25" s="3">
        <v>6.8000000000000005E-4</v>
      </c>
      <c r="G25" s="3" t="s">
        <v>3274</v>
      </c>
      <c r="H25" s="3" t="s">
        <v>3270</v>
      </c>
      <c r="I25" s="3">
        <v>7.7999999999999999E-4</v>
      </c>
      <c r="J25" s="3">
        <v>9.8999999999999999E-4</v>
      </c>
      <c r="K25" s="3">
        <v>1.1800000000000001E-3</v>
      </c>
      <c r="L25" s="3">
        <v>1.58E-3</v>
      </c>
      <c r="M25" s="3">
        <v>2.3700000000000001E-3</v>
      </c>
      <c r="N25" s="3">
        <v>3.16E-3</v>
      </c>
      <c r="O25" s="3">
        <v>4.7400000000000003E-3</v>
      </c>
      <c r="P25" s="3">
        <v>6.3299999999999997E-3</v>
      </c>
      <c r="Q25" t="s">
        <v>3275</v>
      </c>
      <c r="R25" t="s">
        <v>3270</v>
      </c>
    </row>
    <row r="26" spans="1:18" x14ac:dyDescent="0.25">
      <c r="A26" s="79"/>
      <c r="B26" s="79"/>
      <c r="C26" s="3" t="s">
        <v>3276</v>
      </c>
      <c r="D26" s="3">
        <v>2.4000000000000001E-4</v>
      </c>
      <c r="E26" s="3">
        <v>5.0000000000000001E-4</v>
      </c>
      <c r="F26" s="3">
        <v>7.5000000000000002E-4</v>
      </c>
      <c r="G26" s="3" t="s">
        <v>3277</v>
      </c>
      <c r="H26" s="3" t="s">
        <v>3270</v>
      </c>
      <c r="I26" s="3">
        <v>8.5999999999999998E-4</v>
      </c>
      <c r="J26" s="3">
        <v>1.08E-3</v>
      </c>
      <c r="K26" s="3">
        <v>1.2899999999999999E-3</v>
      </c>
      <c r="L26" s="3">
        <v>1.74E-3</v>
      </c>
      <c r="M26" s="3">
        <v>2.5999999999999999E-3</v>
      </c>
      <c r="N26" s="3">
        <v>3.48E-3</v>
      </c>
      <c r="O26" s="3">
        <v>5.2100000000000002E-3</v>
      </c>
      <c r="P26" s="3">
        <v>6.9499999999999996E-3</v>
      </c>
      <c r="Q26" t="s">
        <v>3278</v>
      </c>
      <c r="R26" t="s">
        <v>3270</v>
      </c>
    </row>
    <row r="29" spans="1:18" x14ac:dyDescent="0.25">
      <c r="A29" s="79" t="s">
        <v>3263</v>
      </c>
      <c r="B29" s="79" t="s">
        <v>3264</v>
      </c>
      <c r="C29" s="79" t="s">
        <v>3265</v>
      </c>
      <c r="D29" s="79"/>
      <c r="E29" s="79"/>
      <c r="F29" s="79"/>
      <c r="G29" s="79" t="s">
        <v>3266</v>
      </c>
      <c r="H29" s="79"/>
      <c r="I29" s="79" t="s">
        <v>3265</v>
      </c>
      <c r="J29" s="79"/>
      <c r="K29" s="79"/>
      <c r="L29" s="79"/>
      <c r="M29" s="79"/>
      <c r="N29" s="79"/>
      <c r="O29" s="79"/>
      <c r="P29" s="79"/>
      <c r="Q29" s="78" t="s">
        <v>3266</v>
      </c>
      <c r="R29" s="78"/>
    </row>
    <row r="30" spans="1:18" x14ac:dyDescent="0.25">
      <c r="A30" s="79"/>
      <c r="B30" s="79"/>
      <c r="C30" s="47"/>
      <c r="D30" s="3">
        <v>1.4999999999999999E-2</v>
      </c>
      <c r="E30" s="3">
        <v>3.1E-2</v>
      </c>
      <c r="F30" s="3">
        <v>4.7E-2</v>
      </c>
      <c r="G30" s="3" t="s">
        <v>3267</v>
      </c>
      <c r="H30" s="3" t="s">
        <v>3268</v>
      </c>
      <c r="I30" s="3">
        <v>6.2E-2</v>
      </c>
      <c r="J30" s="3">
        <v>7.8E-2</v>
      </c>
      <c r="K30" s="3">
        <v>9.2999999999999999E-2</v>
      </c>
      <c r="L30" s="3">
        <v>0.125</v>
      </c>
      <c r="M30" s="3">
        <v>0.187</v>
      </c>
      <c r="N30" s="3">
        <v>0.25</v>
      </c>
      <c r="O30" s="3">
        <v>0.375</v>
      </c>
      <c r="P30" s="3">
        <v>0.5</v>
      </c>
      <c r="Q30" t="s">
        <v>3267</v>
      </c>
      <c r="R30" t="s">
        <v>3268</v>
      </c>
    </row>
    <row r="31" spans="1:18" x14ac:dyDescent="0.25">
      <c r="A31" s="79" t="s">
        <v>37</v>
      </c>
      <c r="B31" s="80">
        <v>540</v>
      </c>
      <c r="C31" s="3" t="s">
        <v>3269</v>
      </c>
      <c r="D31" s="3">
        <v>1.7000000000000001E-4</v>
      </c>
      <c r="E31" s="3">
        <v>3.5E-4</v>
      </c>
      <c r="F31" s="3">
        <v>5.1999999999999995E-4</v>
      </c>
      <c r="G31" s="3" t="s">
        <v>3270</v>
      </c>
      <c r="H31" s="3" t="s">
        <v>3271</v>
      </c>
      <c r="I31" s="3">
        <v>5.9999999999999995E-4</v>
      </c>
      <c r="J31" s="3">
        <v>7.6000000000000004E-4</v>
      </c>
      <c r="K31" s="3">
        <v>8.9999999999999998E-4</v>
      </c>
      <c r="L31" s="3">
        <v>1.2099999999999999E-3</v>
      </c>
      <c r="M31" s="3">
        <v>1.81E-3</v>
      </c>
      <c r="N31" s="3">
        <v>2.4199999999999998E-3</v>
      </c>
      <c r="O31" s="3">
        <v>3.63E-3</v>
      </c>
      <c r="P31" s="3">
        <v>4.8399999999999997E-3</v>
      </c>
      <c r="Q31" t="s">
        <v>3270</v>
      </c>
      <c r="R31" t="s">
        <v>3272</v>
      </c>
    </row>
    <row r="32" spans="1:18" x14ac:dyDescent="0.25">
      <c r="A32" s="79"/>
      <c r="B32" s="80"/>
      <c r="C32" s="3" t="s">
        <v>3273</v>
      </c>
      <c r="D32" s="3">
        <v>2.2000000000000001E-4</v>
      </c>
      <c r="E32" s="3">
        <v>4.4999999999999999E-4</v>
      </c>
      <c r="F32" s="3">
        <v>6.8000000000000005E-4</v>
      </c>
      <c r="G32" s="3" t="s">
        <v>3274</v>
      </c>
      <c r="H32" s="3" t="s">
        <v>3270</v>
      </c>
      <c r="I32" s="3">
        <v>7.7999999999999999E-4</v>
      </c>
      <c r="J32" s="3">
        <v>9.8999999999999999E-4</v>
      </c>
      <c r="K32" s="3">
        <v>1.1800000000000001E-3</v>
      </c>
      <c r="L32" s="3">
        <v>1.58E-3</v>
      </c>
      <c r="M32" s="3">
        <v>2.3700000000000001E-3</v>
      </c>
      <c r="N32" s="3">
        <v>3.16E-3</v>
      </c>
      <c r="O32" s="3">
        <v>4.7400000000000003E-3</v>
      </c>
      <c r="P32" s="3">
        <v>6.3299999999999997E-3</v>
      </c>
      <c r="Q32" t="s">
        <v>3275</v>
      </c>
      <c r="R32" t="s">
        <v>3270</v>
      </c>
    </row>
    <row r="33" spans="1:18" x14ac:dyDescent="0.25">
      <c r="A33" s="79"/>
      <c r="B33" s="80"/>
      <c r="C33" s="3" t="s">
        <v>3276</v>
      </c>
      <c r="D33" s="3">
        <v>2.4000000000000001E-4</v>
      </c>
      <c r="E33" s="3">
        <v>5.0000000000000001E-4</v>
      </c>
      <c r="F33" s="3">
        <v>7.5000000000000002E-4</v>
      </c>
      <c r="G33" s="3" t="s">
        <v>3277</v>
      </c>
      <c r="H33" s="3" t="s">
        <v>3270</v>
      </c>
      <c r="I33" s="3">
        <v>8.5999999999999998E-4</v>
      </c>
      <c r="J33" s="3">
        <v>1.08E-3</v>
      </c>
      <c r="K33" s="3">
        <v>1.2899999999999999E-3</v>
      </c>
      <c r="L33" s="3">
        <v>1.74E-3</v>
      </c>
      <c r="M33" s="3">
        <v>2.5999999999999999E-3</v>
      </c>
      <c r="N33" s="3">
        <v>3.48E-3</v>
      </c>
      <c r="O33" s="3">
        <v>5.2100000000000002E-3</v>
      </c>
      <c r="P33" s="3">
        <v>6.9499999999999996E-3</v>
      </c>
      <c r="Q33" t="s">
        <v>3278</v>
      </c>
      <c r="R33" t="s">
        <v>3270</v>
      </c>
    </row>
    <row r="36" spans="1:18" x14ac:dyDescent="0.25">
      <c r="A36" s="79" t="s">
        <v>3263</v>
      </c>
      <c r="B36" s="79" t="s">
        <v>3264</v>
      </c>
      <c r="C36" s="79" t="s">
        <v>3265</v>
      </c>
      <c r="D36" s="79"/>
      <c r="E36" s="79"/>
      <c r="F36" s="79"/>
      <c r="G36" s="79" t="s">
        <v>3266</v>
      </c>
      <c r="H36" s="79"/>
      <c r="I36" s="79" t="s">
        <v>3265</v>
      </c>
      <c r="J36" s="79"/>
      <c r="K36" s="79"/>
      <c r="L36" s="79"/>
      <c r="M36" s="79"/>
      <c r="N36" s="79"/>
      <c r="O36" s="79"/>
      <c r="P36" s="79"/>
      <c r="Q36" s="78" t="s">
        <v>3266</v>
      </c>
      <c r="R36" s="78"/>
    </row>
    <row r="37" spans="1:18" x14ac:dyDescent="0.25">
      <c r="A37" s="79"/>
      <c r="B37" s="79"/>
      <c r="C37" s="47"/>
      <c r="D37" s="3">
        <v>1.4999999999999999E-2</v>
      </c>
      <c r="E37" s="3">
        <v>3.1E-2</v>
      </c>
      <c r="F37" s="3">
        <v>4.7E-2</v>
      </c>
      <c r="G37" s="3" t="s">
        <v>3267</v>
      </c>
      <c r="H37" s="3" t="s">
        <v>3268</v>
      </c>
      <c r="I37" s="3">
        <v>6.2E-2</v>
      </c>
      <c r="J37" s="3">
        <v>7.8E-2</v>
      </c>
      <c r="K37" s="3">
        <v>9.2999999999999999E-2</v>
      </c>
      <c r="L37" s="3">
        <v>0.125</v>
      </c>
      <c r="M37" s="3">
        <v>0.187</v>
      </c>
      <c r="N37" s="3">
        <v>0.25</v>
      </c>
      <c r="O37" s="3">
        <v>0.375</v>
      </c>
      <c r="P37" s="3">
        <v>0.5</v>
      </c>
      <c r="Q37" t="s">
        <v>3267</v>
      </c>
      <c r="R37" t="s">
        <v>3268</v>
      </c>
    </row>
    <row r="38" spans="1:18" x14ac:dyDescent="0.25">
      <c r="A38" s="79" t="s">
        <v>38</v>
      </c>
      <c r="B38" s="79">
        <v>225</v>
      </c>
      <c r="C38" s="3" t="s">
        <v>3269</v>
      </c>
      <c r="D38" s="3">
        <v>1.7000000000000001E-4</v>
      </c>
      <c r="E38" s="3">
        <v>3.5E-4</v>
      </c>
      <c r="F38" s="3">
        <v>5.1999999999999995E-4</v>
      </c>
      <c r="G38" s="3" t="s">
        <v>3270</v>
      </c>
      <c r="H38" s="3" t="s">
        <v>3271</v>
      </c>
      <c r="I38" s="3">
        <v>5.9999999999999995E-4</v>
      </c>
      <c r="J38" s="3">
        <v>7.6000000000000004E-4</v>
      </c>
      <c r="K38" s="3">
        <v>8.9999999999999998E-4</v>
      </c>
      <c r="L38" s="3">
        <v>1.2099999999999999E-3</v>
      </c>
      <c r="M38" s="3">
        <v>1.81E-3</v>
      </c>
      <c r="N38" s="3">
        <v>2.4199999999999998E-3</v>
      </c>
      <c r="O38" s="3">
        <v>3.63E-3</v>
      </c>
      <c r="P38" s="3">
        <v>4.8399999999999997E-3</v>
      </c>
      <c r="Q38" t="s">
        <v>3270</v>
      </c>
      <c r="R38" t="s">
        <v>3272</v>
      </c>
    </row>
    <row r="39" spans="1:18" x14ac:dyDescent="0.25">
      <c r="A39" s="79"/>
      <c r="B39" s="79"/>
      <c r="C39" s="3" t="s">
        <v>3273</v>
      </c>
      <c r="D39" s="3">
        <v>2.2000000000000001E-4</v>
      </c>
      <c r="E39" s="3">
        <v>4.4999999999999999E-4</v>
      </c>
      <c r="F39" s="3">
        <v>6.8000000000000005E-4</v>
      </c>
      <c r="G39" s="3" t="s">
        <v>3274</v>
      </c>
      <c r="H39" s="3" t="s">
        <v>3270</v>
      </c>
      <c r="I39" s="3">
        <v>7.7999999999999999E-4</v>
      </c>
      <c r="J39" s="3">
        <v>9.8999999999999999E-4</v>
      </c>
      <c r="K39" s="3">
        <v>1.1800000000000001E-3</v>
      </c>
      <c r="L39" s="3">
        <v>1.58E-3</v>
      </c>
      <c r="M39" s="3">
        <v>2.3700000000000001E-3</v>
      </c>
      <c r="N39" s="3">
        <v>3.16E-3</v>
      </c>
      <c r="O39" s="3">
        <v>4.7400000000000003E-3</v>
      </c>
      <c r="P39" s="3">
        <v>6.3299999999999997E-3</v>
      </c>
      <c r="Q39" t="s">
        <v>3275</v>
      </c>
      <c r="R39" t="s">
        <v>3270</v>
      </c>
    </row>
    <row r="40" spans="1:18" x14ac:dyDescent="0.25">
      <c r="A40" s="79"/>
      <c r="B40" s="79"/>
      <c r="C40" s="3" t="s">
        <v>3276</v>
      </c>
      <c r="D40" s="3">
        <v>2.4000000000000001E-4</v>
      </c>
      <c r="E40" s="3">
        <v>5.0000000000000001E-4</v>
      </c>
      <c r="F40" s="3">
        <v>7.5000000000000002E-4</v>
      </c>
      <c r="G40" s="3" t="s">
        <v>3277</v>
      </c>
      <c r="H40" s="3" t="s">
        <v>3270</v>
      </c>
      <c r="I40" s="3">
        <v>8.5999999999999998E-4</v>
      </c>
      <c r="J40" s="3">
        <v>1.08E-3</v>
      </c>
      <c r="K40" s="3">
        <v>1.2899999999999999E-3</v>
      </c>
      <c r="L40" s="3">
        <v>1.74E-3</v>
      </c>
      <c r="M40" s="3">
        <v>2.5999999999999999E-3</v>
      </c>
      <c r="N40" s="3">
        <v>3.48E-3</v>
      </c>
      <c r="O40" s="3">
        <v>5.2100000000000002E-3</v>
      </c>
      <c r="P40" s="3">
        <v>6.9499999999999996E-3</v>
      </c>
      <c r="Q40" t="s">
        <v>3278</v>
      </c>
      <c r="R40" t="s">
        <v>3270</v>
      </c>
    </row>
  </sheetData>
  <mergeCells count="44">
    <mergeCell ref="Q1:R1"/>
    <mergeCell ref="A1:A2"/>
    <mergeCell ref="B1:B2"/>
    <mergeCell ref="C1:F1"/>
    <mergeCell ref="G1:H1"/>
    <mergeCell ref="I1:P1"/>
    <mergeCell ref="Q15:R15"/>
    <mergeCell ref="A3:A5"/>
    <mergeCell ref="B3:B5"/>
    <mergeCell ref="A7:A9"/>
    <mergeCell ref="B7:B9"/>
    <mergeCell ref="A11:A13"/>
    <mergeCell ref="B11:B13"/>
    <mergeCell ref="A15:A16"/>
    <mergeCell ref="B15:B16"/>
    <mergeCell ref="C15:F15"/>
    <mergeCell ref="G15:H15"/>
    <mergeCell ref="I15:P15"/>
    <mergeCell ref="A17:A19"/>
    <mergeCell ref="B17:B19"/>
    <mergeCell ref="A22:A23"/>
    <mergeCell ref="B22:B23"/>
    <mergeCell ref="C22:F22"/>
    <mergeCell ref="I22:P22"/>
    <mergeCell ref="Q22:R22"/>
    <mergeCell ref="A24:A26"/>
    <mergeCell ref="B24:B26"/>
    <mergeCell ref="A29:A30"/>
    <mergeCell ref="B29:B30"/>
    <mergeCell ref="C29:F29"/>
    <mergeCell ref="G29:H29"/>
    <mergeCell ref="I29:P29"/>
    <mergeCell ref="Q29:R29"/>
    <mergeCell ref="G22:H22"/>
    <mergeCell ref="I36:P36"/>
    <mergeCell ref="Q36:R36"/>
    <mergeCell ref="A38:A40"/>
    <mergeCell ref="B38:B40"/>
    <mergeCell ref="A31:A33"/>
    <mergeCell ref="B31:B33"/>
    <mergeCell ref="A36:A37"/>
    <mergeCell ref="B36:B37"/>
    <mergeCell ref="C36:F36"/>
    <mergeCell ref="G36:H36"/>
  </mergeCells>
  <pageMargins left="0.7" right="0.7" top="0.75" bottom="0.75" header="0.3" footer="0.3"/>
  <pageSetup orientation="portrait" verticalDpi="597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97AA12601072044B03D0EE2276799B3" ma:contentTypeVersion="13" ma:contentTypeDescription="Create a new document." ma:contentTypeScope="" ma:versionID="8b7678a3148cd18f45d64b8f4307b55c">
  <xsd:schema xmlns:xsd="http://www.w3.org/2001/XMLSchema" xmlns:xs="http://www.w3.org/2001/XMLSchema" xmlns:p="http://schemas.microsoft.com/office/2006/metadata/properties" xmlns:ns3="6c468c42-b838-4982-98ec-e0d39a20f8d8" xmlns:ns4="2bf1e660-0d8f-4c78-a40f-c5193eca1339" targetNamespace="http://schemas.microsoft.com/office/2006/metadata/properties" ma:root="true" ma:fieldsID="937d57ab82ed9e064e076b586cbacd6a" ns3:_="" ns4:_="">
    <xsd:import namespace="6c468c42-b838-4982-98ec-e0d39a20f8d8"/>
    <xsd:import namespace="2bf1e660-0d8f-4c78-a40f-c5193eca133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468c42-b838-4982-98ec-e0d39a20f8d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f1e660-0d8f-4c78-a40f-c5193eca133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E119CB0-C339-4840-94D6-B42C0A34822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BCDD13D-104C-4166-9568-72F819AB1D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c468c42-b838-4982-98ec-e0d39a20f8d8"/>
    <ds:schemaRef ds:uri="2bf1e660-0d8f-4c78-a40f-c5193eca133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C93FBB2-8153-4AAB-AFAF-89BCB0A12C2C}">
  <ds:schemaRefs>
    <ds:schemaRef ds:uri="http://purl.org/dc/elements/1.1/"/>
    <ds:schemaRef ds:uri="http://purl.org/dc/terms/"/>
    <ds:schemaRef ds:uri="http://schemas.openxmlformats.org/package/2006/metadata/core-properties"/>
    <ds:schemaRef ds:uri="http://schemas.microsoft.com/office/2006/metadata/properties"/>
    <ds:schemaRef ds:uri="http://schemas.microsoft.com/office/2006/documentManagement/types"/>
    <ds:schemaRef ds:uri="6c468c42-b838-4982-98ec-e0d39a20f8d8"/>
    <ds:schemaRef ds:uri="http://www.w3.org/XML/1998/namespace"/>
    <ds:schemaRef ds:uri="http://purl.org/dc/dcmitype/"/>
    <ds:schemaRef ds:uri="http://schemas.microsoft.com/office/infopath/2007/PartnerControls"/>
    <ds:schemaRef ds:uri="2bf1e660-0d8f-4c78-a40f-c5193eca133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37</vt:i4>
      </vt:variant>
    </vt:vector>
  </HeadingPairs>
  <TitlesOfParts>
    <vt:vector size="37" baseType="lpstr">
      <vt:lpstr>old_Tools</vt:lpstr>
      <vt:lpstr>Tools</vt:lpstr>
      <vt:lpstr>ToolHoldersDef</vt:lpstr>
      <vt:lpstr>ToolShapesDef</vt:lpstr>
      <vt:lpstr>Holders</vt:lpstr>
      <vt:lpstr>Shapes</vt:lpstr>
      <vt:lpstr>PG_OHL</vt:lpstr>
      <vt:lpstr>ER_OHL</vt:lpstr>
      <vt:lpstr>Soflex</vt:lpstr>
      <vt:lpstr>Milling</vt:lpstr>
      <vt:lpstr>Drilling</vt:lpstr>
      <vt:lpstr>Milling_rules</vt:lpstr>
      <vt:lpstr>Drilling_rules</vt:lpstr>
      <vt:lpstr>Soflex_RFID_rules</vt:lpstr>
      <vt:lpstr>BA S-F</vt:lpstr>
      <vt:lpstr>BU S-F</vt:lpstr>
      <vt:lpstr>CD S-F</vt:lpstr>
      <vt:lpstr>CM S-F</vt:lpstr>
      <vt:lpstr>CR S-F</vt:lpstr>
      <vt:lpstr>CS S-F</vt:lpstr>
      <vt:lpstr>CT S-F</vt:lpstr>
      <vt:lpstr>DA S-F</vt:lpstr>
      <vt:lpstr>DCT S-F</vt:lpstr>
      <vt:lpstr>DRC S-F</vt:lpstr>
      <vt:lpstr>DRH S-F</vt:lpstr>
      <vt:lpstr>DRT S-F</vt:lpstr>
      <vt:lpstr>DT S-F</vt:lpstr>
      <vt:lpstr>EM S-F</vt:lpstr>
      <vt:lpstr>FM S-F</vt:lpstr>
      <vt:lpstr>KC S-F</vt:lpstr>
      <vt:lpstr>LP S-F</vt:lpstr>
      <vt:lpstr>RM S-F</vt:lpstr>
      <vt:lpstr>RT S-F</vt:lpstr>
      <vt:lpstr>SD S-F</vt:lpstr>
      <vt:lpstr>SS S-F</vt:lpstr>
      <vt:lpstr>TE S-F</vt:lpstr>
      <vt:lpstr>TM S-F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Adam Riggs</dc:creator>
  <cp:keywords/>
  <dc:description/>
  <cp:lastModifiedBy>Adam Riggs</cp:lastModifiedBy>
  <cp:revision/>
  <dcterms:created xsi:type="dcterms:W3CDTF">2021-03-09T15:42:01Z</dcterms:created>
  <dcterms:modified xsi:type="dcterms:W3CDTF">2022-11-01T21:20:48Z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0x010100397AA12601072044B03D0EE2276799B3</vt:lpwstr>
  </property>
</Properties>
</file>